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sh/Documents/Probability Theory and Introductory Statistics/"/>
    </mc:Choice>
  </mc:AlternateContent>
  <xr:revisionPtr revIDLastSave="0" documentId="13_ncr:1_{173DA133-314B-A943-ACF8-F0DD646F9905}" xr6:coauthVersionLast="36" xr6:coauthVersionMax="36" xr10:uidLastSave="{00000000-0000-0000-0000-000000000000}"/>
  <bookViews>
    <workbookView xWindow="0" yWindow="460" windowWidth="33600" windowHeight="18940" xr2:uid="{00000000-000D-0000-FFFF-FFFF00000000}"/>
  </bookViews>
  <sheets>
    <sheet name="Applied Probability-Business" sheetId="3" r:id="rId1"/>
    <sheet name="Probability Rules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3" l="1"/>
  <c r="I24" i="3"/>
  <c r="J5" i="3" l="1"/>
  <c r="J4" i="3"/>
  <c r="J21" i="3" l="1"/>
  <c r="I21" i="3"/>
  <c r="J20" i="3"/>
  <c r="I20" i="3"/>
  <c r="J19" i="3"/>
  <c r="I19" i="3"/>
  <c r="J18" i="3"/>
  <c r="I18" i="3"/>
  <c r="J17" i="3"/>
  <c r="I17" i="3"/>
  <c r="J23" i="3"/>
  <c r="I23" i="3"/>
  <c r="I42" i="3"/>
  <c r="I43" i="3"/>
  <c r="I44" i="3"/>
  <c r="I45" i="3"/>
  <c r="I46" i="3"/>
  <c r="I47" i="3"/>
  <c r="I48" i="3"/>
  <c r="I49" i="3"/>
  <c r="I50" i="3"/>
  <c r="I51" i="3"/>
  <c r="I52" i="3"/>
  <c r="I53" i="3"/>
  <c r="I41" i="3"/>
  <c r="I35" i="3"/>
  <c r="I40" i="3"/>
  <c r="I34" i="3"/>
  <c r="I39" i="3"/>
  <c r="I33" i="3"/>
  <c r="I38" i="3"/>
  <c r="I32" i="3"/>
  <c r="I37" i="3"/>
  <c r="I31" i="3"/>
  <c r="I36" i="3"/>
  <c r="I30" i="3"/>
  <c r="I14" i="3" l="1"/>
  <c r="I13" i="3"/>
  <c r="I12" i="3"/>
  <c r="I11" i="3"/>
  <c r="I10" i="3"/>
  <c r="I9" i="3"/>
  <c r="I8" i="3"/>
  <c r="I22" i="3" s="1"/>
  <c r="J22" i="3" s="1"/>
  <c r="I7" i="3"/>
  <c r="I3" i="3"/>
  <c r="I15" i="3" l="1"/>
  <c r="J9" i="3"/>
  <c r="J10" i="3"/>
  <c r="J11" i="3"/>
  <c r="J12" i="3"/>
  <c r="J13" i="3"/>
  <c r="J14" i="3"/>
  <c r="J8" i="3"/>
  <c r="J7" i="3"/>
  <c r="J51" i="3"/>
  <c r="J44" i="3"/>
  <c r="J30" i="3"/>
  <c r="J31" i="3"/>
  <c r="J32" i="3"/>
  <c r="J33" i="3"/>
  <c r="J34" i="3"/>
  <c r="J35" i="3"/>
  <c r="J36" i="3"/>
  <c r="J37" i="3"/>
  <c r="J38" i="3"/>
  <c r="J39" i="3"/>
  <c r="J40" i="3"/>
  <c r="J41" i="3"/>
  <c r="J52" i="3"/>
  <c r="J53" i="3"/>
  <c r="J48" i="3"/>
  <c r="J49" i="3"/>
  <c r="J50" i="3"/>
  <c r="J45" i="3"/>
  <c r="J46" i="3"/>
  <c r="J47" i="3"/>
  <c r="J42" i="3"/>
  <c r="J43" i="3"/>
  <c r="J15" i="3" l="1"/>
  <c r="I5" i="3"/>
  <c r="J29" i="3" s="1"/>
  <c r="I4" i="3"/>
  <c r="J28" i="3" s="1"/>
  <c r="J3" i="3" l="1"/>
  <c r="J27" i="3" s="1"/>
  <c r="I27" i="3"/>
  <c r="I28" i="3"/>
  <c r="I29" i="3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</calcChain>
</file>

<file path=xl/sharedStrings.xml><?xml version="1.0" encoding="utf-8"?>
<sst xmlns="http://schemas.openxmlformats.org/spreadsheetml/2006/main" count="129" uniqueCount="112">
  <si>
    <t>PIP</t>
  </si>
  <si>
    <t>Count:</t>
  </si>
  <si>
    <t>Probability</t>
  </si>
  <si>
    <t xml:space="preserve"> </t>
  </si>
  <si>
    <t>TOTAL:</t>
  </si>
  <si>
    <t>Probability/Percentage</t>
  </si>
  <si>
    <t>Event of Interest:</t>
  </si>
  <si>
    <t>Notation for the Probability of the given event:</t>
  </si>
  <si>
    <t>P(Score = 0)</t>
  </si>
  <si>
    <t>P(Score = 1)</t>
  </si>
  <si>
    <t>P(Score = 2)</t>
  </si>
  <si>
    <t>P(Score = 3)</t>
  </si>
  <si>
    <t>P(Score = 4)</t>
  </si>
  <si>
    <t>P(Score = 5)</t>
  </si>
  <si>
    <t>P(Score = 6)</t>
  </si>
  <si>
    <t>P(Score = 7)</t>
  </si>
  <si>
    <t>b)  Of those who satisfied Quality, what percentage also satisfied Cost?</t>
  </si>
  <si>
    <t>Event Q: Quality is satisfied if  Quality Score &gt; 600</t>
  </si>
  <si>
    <t>Event S: Speed is satisfied if  Speed &lt; 11 days</t>
  </si>
  <si>
    <t>Event C: Cost id satisfied if  Cost  &lt; $193,000</t>
  </si>
  <si>
    <t>a)  Of those who satisfied Speed, what percentage also satisfied Quality?</t>
  </si>
  <si>
    <t>c)  Of those who satisfied Speed, what percentage also satisfied Quality but did not satisfy the Cost?</t>
  </si>
  <si>
    <t>d)  Of those who satisfied Cost, what percentage also satisfied Quality but did not satisfy theSpeed?</t>
  </si>
  <si>
    <t>e)  Of those who did not satisfy Cost, what percentage satisfied Quality and Speed?</t>
  </si>
  <si>
    <t>f)  What percentage satisfied exactly one of the three criteria?</t>
  </si>
  <si>
    <t>g)  Of those who satisfied at least two of the three criteria, what percentage satisfied exactly two criteria?</t>
  </si>
  <si>
    <t>h)  Of those who did not satisfy Cost, what percentage satisfied the Quality criterion?</t>
  </si>
  <si>
    <t>P(Q ∩ S ∩ C)</t>
  </si>
  <si>
    <t>P(Q ∪ S)</t>
  </si>
  <si>
    <t>P(Q ∪ C)</t>
  </si>
  <si>
    <t>P(S ∪ C)</t>
  </si>
  <si>
    <t>P(Q' ∪ S')</t>
  </si>
  <si>
    <t>P(Q' ∪ C')</t>
  </si>
  <si>
    <t>P(S' ∪ C')</t>
  </si>
  <si>
    <t>P(Q ∩ S)</t>
  </si>
  <si>
    <t>P(Q ∩ C)</t>
  </si>
  <si>
    <t>P(S ∩ C)</t>
  </si>
  <si>
    <t>P(Q' ∩ S')</t>
  </si>
  <si>
    <t>P(Q' ∩ C')</t>
  </si>
  <si>
    <t>P(S' ∩ C')</t>
  </si>
  <si>
    <t>P(Q ∪ C')</t>
  </si>
  <si>
    <t>P(Q|C')</t>
  </si>
  <si>
    <t>P(Q|S)</t>
  </si>
  <si>
    <t>P(C|Q)</t>
  </si>
  <si>
    <t>P(Q')</t>
  </si>
  <si>
    <t>P(S')</t>
  </si>
  <si>
    <t>P(C')</t>
  </si>
  <si>
    <t>P(Q ∪ S')</t>
  </si>
  <si>
    <t>P(S ∪ C')</t>
  </si>
  <si>
    <t>P(Q' ∪ S)</t>
  </si>
  <si>
    <t>P(Q' ∪ C)</t>
  </si>
  <si>
    <t>P(S' ∪ C)</t>
  </si>
  <si>
    <t>P(Q ∩ S')</t>
  </si>
  <si>
    <t>P(Q ∩ C')</t>
  </si>
  <si>
    <t>P(S ∩ C')</t>
  </si>
  <si>
    <t>P(Q' ∩ S)</t>
  </si>
  <si>
    <t>P(Q' ∩ C)</t>
  </si>
  <si>
    <t>P(S' ∩ C)</t>
  </si>
  <si>
    <t>Notation</t>
  </si>
  <si>
    <t>Count</t>
  </si>
  <si>
    <t>Project Cost (C)</t>
  </si>
  <si>
    <t>Process Days (S)</t>
  </si>
  <si>
    <t>Quality Score (Q)</t>
  </si>
  <si>
    <t>P(Q') = 1 - P(Q)</t>
  </si>
  <si>
    <t>P(Q)</t>
  </si>
  <si>
    <t>P(S)</t>
  </si>
  <si>
    <t>P(C)</t>
  </si>
  <si>
    <t>P(S') = 1 - P(S)</t>
  </si>
  <si>
    <t>P(C') = 1 - P(C)</t>
  </si>
  <si>
    <t>P(Q ∪ S) = 1 - P(Q' ∩ S')</t>
  </si>
  <si>
    <t>P(Q ∪ C) = 1 - P(Q' ∩ C')</t>
  </si>
  <si>
    <t>P(S ∪ C) = 1 - P(S' ∩ C')</t>
  </si>
  <si>
    <t>P(Q ∪ S') = 1 - P(Q' ∩ S)</t>
  </si>
  <si>
    <t>P(Q ∪ C') = 1 - P(Q' ∩ C)</t>
  </si>
  <si>
    <t>P(S ∪ C') = 1 - P(S' ∩ C)</t>
  </si>
  <si>
    <t>P(Q' ∪ S) = 1 - P(Q ∩ S')</t>
  </si>
  <si>
    <t>P(Q' ∪ C) = 1 - P(Q ∩ C')</t>
  </si>
  <si>
    <t>P(S' ∪ C) = 1 - P(S ∩ C')</t>
  </si>
  <si>
    <t>P(Q' ∪ S') = 1 - P(Q ∩ S)</t>
  </si>
  <si>
    <t>P(Q' ∪ C') = 1 - P(Q ∩ C)</t>
  </si>
  <si>
    <t>P(S' ∪ C') = 1 - P(S ∩ C)</t>
  </si>
  <si>
    <t>P(Q ∩ S) = 1 - P(Q' ∪ S')</t>
  </si>
  <si>
    <t>P(Q ∩ C) = 1 - P(Q' ∪ C')</t>
  </si>
  <si>
    <t>P(S ∩ C) = 1 - P(S' ∪ C')</t>
  </si>
  <si>
    <t>P(Q ∩ S') = 1 - P(Q' ∪ S)</t>
  </si>
  <si>
    <t>P(Q ∩ C') = 1 - P(Q' ∪ C)</t>
  </si>
  <si>
    <t>P(S ∩ C') = 1 - P(S' ∪ C)</t>
  </si>
  <si>
    <t>P(Q' ∩ S) = 1 - P(Q ∪ S')</t>
  </si>
  <si>
    <t>P(Q' ∩ C) = 1 - P(Q ∪ C')</t>
  </si>
  <si>
    <t>P(S' ∩ C) = 1 - P(S ∪ C')</t>
  </si>
  <si>
    <t>P(Q' ∩ S') = 1 - P(Q ∪ S)</t>
  </si>
  <si>
    <t>P(Q' ∩ C') = 1 - P(Q ∪ C)</t>
  </si>
  <si>
    <t>P(S' ∩ C') = 1 - P(S ∪ C)</t>
  </si>
  <si>
    <t>P(Q' ∩ S' ∩ C')</t>
  </si>
  <si>
    <t>P(Q ∩ S' ∩ C')</t>
  </si>
  <si>
    <t>P(Q' ∩ S ∩ C')</t>
  </si>
  <si>
    <t>P(Q' ∩ S' ∩ C)</t>
  </si>
  <si>
    <t>P(Q ∩ S ∩ C')</t>
  </si>
  <si>
    <t>P(Q ∩ S' ∩ C)</t>
  </si>
  <si>
    <t>P(Q' ∩ S ∩ C)</t>
  </si>
  <si>
    <t>P((Q ∩ C')|S)</t>
  </si>
  <si>
    <t>P((Q ∩ S')|C)</t>
  </si>
  <si>
    <t>P((Q ∩ S)|C')</t>
  </si>
  <si>
    <t>P(Q ∩ S' ∩ C') + P(Q' ∩ S ∩ C') + P(Q' ∩ S' ∩ C)</t>
  </si>
  <si>
    <t>(P(Q ∩ S ∩ C') + P(Q ∩ S' ∩ C) + P(Q' ∩ S ∩ C)) / (P(Q ∩ S ∩ C') + P(Q ∩ S' ∩ C) + P(Q' ∩ S ∩ C) + P(Q ∩ S ∩ C))</t>
  </si>
  <si>
    <t>P(Q ∩ S) / P(S)</t>
  </si>
  <si>
    <t>P(Q ∩ C) / P(Q)</t>
  </si>
  <si>
    <t>P(Q ∩ S ∩ C') / P(S)</t>
  </si>
  <si>
    <t>P(Q ∩ S' ∩ C) / P(C)</t>
  </si>
  <si>
    <t>P(Q ∩ S ∩ C') / P(C')</t>
  </si>
  <si>
    <t>P(Q ∩ C') / P(C')</t>
  </si>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</sst>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1"/>
      <color theme="1"/>
      <name val="Arial"/>
      <family val="2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165" fontId="5" fillId="0" borderId="6" xfId="1" applyNumberFormat="1" applyFont="1" applyBorder="1" applyAlignment="1">
      <alignment horizontal="center" vertical="center" wrapText="1"/>
    </xf>
    <xf numFmtId="0" fontId="5" fillId="0" borderId="7" xfId="1" applyNumberFormat="1" applyFont="1" applyBorder="1" applyAlignment="1">
      <alignment horizontal="center" vertical="center" wrapText="1"/>
    </xf>
    <xf numFmtId="0" fontId="5" fillId="0" borderId="8" xfId="1" applyNumberFormat="1" applyFont="1" applyBorder="1" applyAlignment="1">
      <alignment horizontal="center"/>
    </xf>
    <xf numFmtId="0" fontId="5" fillId="0" borderId="7" xfId="2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5" fillId="0" borderId="0" xfId="2" applyNumberFormat="1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left"/>
    </xf>
    <xf numFmtId="0" fontId="6" fillId="0" borderId="3" xfId="0" applyFont="1" applyBorder="1" applyAlignment="1">
      <alignment horizontal="right"/>
    </xf>
    <xf numFmtId="0" fontId="3" fillId="3" borderId="11" xfId="0" applyFont="1" applyFill="1" applyBorder="1" applyAlignment="1">
      <alignment horizontal="center"/>
    </xf>
    <xf numFmtId="165" fontId="4" fillId="3" borderId="4" xfId="1" applyNumberFormat="1" applyFont="1" applyFill="1" applyBorder="1" applyAlignment="1">
      <alignment horizontal="center" vertical="center" wrapText="1"/>
    </xf>
    <xf numFmtId="165" fontId="4" fillId="3" borderId="5" xfId="1" applyNumberFormat="1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0" fillId="0" borderId="0" xfId="0" applyBorder="1" applyAlignment="1">
      <alignment horizontal="center"/>
    </xf>
    <xf numFmtId="0" fontId="9" fillId="6" borderId="8" xfId="0" applyFont="1" applyFill="1" applyBorder="1" applyAlignment="1">
      <alignment horizontal="center" vertical="center"/>
    </xf>
    <xf numFmtId="2" fontId="0" fillId="0" borderId="9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8" xfId="3" applyNumberFormat="1" applyFont="1" applyBorder="1" applyAlignment="1">
      <alignment horizontal="center"/>
    </xf>
    <xf numFmtId="0" fontId="0" fillId="0" borderId="11" xfId="3" applyNumberFormat="1" applyFont="1" applyBorder="1" applyAlignment="1">
      <alignment horizontal="center"/>
    </xf>
    <xf numFmtId="0" fontId="6" fillId="0" borderId="3" xfId="3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10" fillId="0" borderId="9" xfId="0" applyNumberFormat="1" applyFont="1" applyBorder="1" applyAlignment="1">
      <alignment horizontal="center"/>
    </xf>
    <xf numFmtId="2" fontId="10" fillId="0" borderId="9" xfId="0" applyNumberFormat="1" applyFont="1" applyBorder="1" applyAlignment="1">
      <alignment horizontal="center"/>
    </xf>
    <xf numFmtId="0" fontId="10" fillId="0" borderId="8" xfId="3" applyNumberFormat="1" applyFont="1" applyBorder="1" applyAlignment="1">
      <alignment horizontal="center"/>
    </xf>
    <xf numFmtId="2" fontId="10" fillId="0" borderId="8" xfId="3" applyNumberFormat="1" applyFont="1" applyBorder="1" applyAlignment="1">
      <alignment horizontal="center"/>
    </xf>
    <xf numFmtId="0" fontId="9" fillId="0" borderId="8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28222</xdr:colOff>
      <xdr:row>1</xdr:row>
      <xdr:rowOff>24695</xdr:rowOff>
    </xdr:from>
    <xdr:to>
      <xdr:col>11</xdr:col>
      <xdr:colOff>8303833</xdr:colOff>
      <xdr:row>15</xdr:row>
      <xdr:rowOff>23017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2BCB87-56CC-45CC-A03E-CBD778C3F9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46444" y="391584"/>
          <a:ext cx="8275611" cy="5134766"/>
        </a:xfrm>
        <a:prstGeom prst="rect">
          <a:avLst/>
        </a:prstGeom>
      </xdr:spPr>
    </xdr:pic>
    <xdr:clientData/>
  </xdr:twoCellAnchor>
  <xdr:oneCellAnchor>
    <xdr:from>
      <xdr:col>11</xdr:col>
      <xdr:colOff>11201686</xdr:colOff>
      <xdr:row>3</xdr:row>
      <xdr:rowOff>313932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BAC83CE-3660-F841-993F-01266261DBC5}"/>
            </a:ext>
          </a:extLst>
        </xdr:cNvPr>
        <xdr:cNvSpPr txBox="1"/>
      </xdr:nvSpPr>
      <xdr:spPr>
        <a:xfrm>
          <a:off x="37857416" y="14269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2</xdr:row>
      <xdr:rowOff>22225</xdr:rowOff>
    </xdr:from>
    <xdr:to>
      <xdr:col>5</xdr:col>
      <xdr:colOff>12700</xdr:colOff>
      <xdr:row>14</xdr:row>
      <xdr:rowOff>368300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0AB755E-ED65-45DA-BB19-272B8B3E2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784225"/>
          <a:ext cx="8305800" cy="4918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39997558519241921"/>
  </sheetPr>
  <dimension ref="B1:AJ53"/>
  <sheetViews>
    <sheetView tabSelected="1" zoomScale="89" zoomScaleNormal="90" workbookViewId="0"/>
  </sheetViews>
  <sheetFormatPr baseColWidth="10" defaultColWidth="21.83203125" defaultRowHeight="29" customHeight="1" x14ac:dyDescent="0.2"/>
  <cols>
    <col min="2" max="6" width="21.83203125" style="1"/>
    <col min="7" max="7" width="87" style="1" customWidth="1"/>
    <col min="8" max="8" width="65.5" style="1" customWidth="1"/>
    <col min="9" max="11" width="21.83203125" style="1"/>
    <col min="12" max="12" width="153" style="1" customWidth="1"/>
    <col min="13" max="13" width="153.1640625" style="1" customWidth="1"/>
    <col min="14" max="14" width="22" style="1" customWidth="1"/>
    <col min="15" max="36" width="21.83203125" style="1"/>
  </cols>
  <sheetData>
    <row r="1" spans="2:10" ht="29" customHeight="1" thickBot="1" x14ac:dyDescent="0.25">
      <c r="C1" s="29"/>
    </row>
    <row r="2" spans="2:10" ht="29" customHeight="1" thickBot="1" x14ac:dyDescent="0.25">
      <c r="B2" s="25" t="s">
        <v>0</v>
      </c>
      <c r="C2" s="26" t="s">
        <v>62</v>
      </c>
      <c r="D2" s="26" t="s">
        <v>61</v>
      </c>
      <c r="E2" s="26" t="s">
        <v>60</v>
      </c>
      <c r="G2" s="19" t="s">
        <v>6</v>
      </c>
      <c r="H2" s="18" t="s">
        <v>7</v>
      </c>
      <c r="I2" s="18" t="s">
        <v>1</v>
      </c>
      <c r="J2" s="18" t="s">
        <v>5</v>
      </c>
    </row>
    <row r="3" spans="2:10" ht="29" customHeight="1" thickTop="1" x14ac:dyDescent="0.3">
      <c r="B3" s="2">
        <v>1</v>
      </c>
      <c r="C3" s="4">
        <v>144</v>
      </c>
      <c r="D3" s="3">
        <v>10</v>
      </c>
      <c r="E3" s="5">
        <v>299839</v>
      </c>
      <c r="G3" s="15" t="s">
        <v>17</v>
      </c>
      <c r="H3" s="10" t="s">
        <v>64</v>
      </c>
      <c r="I3" s="33">
        <f>COUNTIF(C3:C52,"&gt;600")</f>
        <v>19</v>
      </c>
      <c r="J3" s="31">
        <f>I3/COUNT(C3:C52)</f>
        <v>0.38</v>
      </c>
    </row>
    <row r="4" spans="2:10" ht="29" customHeight="1" x14ac:dyDescent="0.3">
      <c r="B4" s="2">
        <f t="shared" ref="B4:B35" si="0">B3+1</f>
        <v>2</v>
      </c>
      <c r="C4" s="4">
        <v>302</v>
      </c>
      <c r="D4" s="3">
        <v>21</v>
      </c>
      <c r="E4" s="5">
        <v>239108</v>
      </c>
      <c r="G4" s="16" t="s">
        <v>18</v>
      </c>
      <c r="H4" s="9" t="s">
        <v>65</v>
      </c>
      <c r="I4" s="34">
        <f>COUNTIF(D3:D52,"&lt;11")</f>
        <v>22</v>
      </c>
      <c r="J4" s="31">
        <f>I4/50</f>
        <v>0.44</v>
      </c>
    </row>
    <row r="5" spans="2:10" ht="29" customHeight="1" x14ac:dyDescent="0.3">
      <c r="B5" s="2">
        <f t="shared" si="0"/>
        <v>3</v>
      </c>
      <c r="C5" s="4">
        <v>357</v>
      </c>
      <c r="D5" s="3">
        <v>10</v>
      </c>
      <c r="E5" s="5">
        <v>222737</v>
      </c>
      <c r="G5" s="16" t="s">
        <v>19</v>
      </c>
      <c r="H5" s="9" t="s">
        <v>66</v>
      </c>
      <c r="I5" s="34">
        <f>COUNTIF(E3:E52,"&lt;193000")</f>
        <v>20</v>
      </c>
      <c r="J5" s="31">
        <f>I5/50</f>
        <v>0.4</v>
      </c>
    </row>
    <row r="6" spans="2:10" ht="29" customHeight="1" thickBot="1" x14ac:dyDescent="0.25">
      <c r="B6" s="2">
        <f t="shared" si="0"/>
        <v>4</v>
      </c>
      <c r="C6" s="4">
        <v>726</v>
      </c>
      <c r="D6" s="3">
        <v>4</v>
      </c>
      <c r="E6" s="5">
        <v>446830</v>
      </c>
      <c r="G6" s="19"/>
      <c r="H6" s="20" t="s">
        <v>7</v>
      </c>
      <c r="I6" s="21" t="s">
        <v>1</v>
      </c>
      <c r="J6" s="20" t="s">
        <v>5</v>
      </c>
    </row>
    <row r="7" spans="2:10" ht="29" customHeight="1" thickTop="1" x14ac:dyDescent="0.3">
      <c r="B7" s="2">
        <f t="shared" si="0"/>
        <v>5</v>
      </c>
      <c r="C7" s="4">
        <v>468</v>
      </c>
      <c r="D7" s="3">
        <v>9</v>
      </c>
      <c r="E7" s="5">
        <v>122586</v>
      </c>
      <c r="G7" s="15" t="s">
        <v>8</v>
      </c>
      <c r="H7" s="10" t="s">
        <v>93</v>
      </c>
      <c r="I7" s="17">
        <f>COUNTIFS(C3:C52,"&lt;=600",D3:D52,"&gt;=11",E3:E52,"&gt;=193000")</f>
        <v>8</v>
      </c>
      <c r="J7" s="31">
        <f>I7/50</f>
        <v>0.16</v>
      </c>
    </row>
    <row r="8" spans="2:10" ht="29" customHeight="1" x14ac:dyDescent="0.3">
      <c r="B8" s="2">
        <f t="shared" si="0"/>
        <v>6</v>
      </c>
      <c r="C8" s="4">
        <v>140</v>
      </c>
      <c r="D8" s="3">
        <v>10</v>
      </c>
      <c r="E8" s="5">
        <v>394960</v>
      </c>
      <c r="G8" s="15" t="s">
        <v>9</v>
      </c>
      <c r="H8" s="10" t="s">
        <v>94</v>
      </c>
      <c r="I8" s="17">
        <f>COUNTIFS(C3:C52,"&gt;600",D3:D52,"&gt;=11",E3:E52,"&gt;=193000")</f>
        <v>8</v>
      </c>
      <c r="J8" s="31">
        <f>I8/50</f>
        <v>0.16</v>
      </c>
    </row>
    <row r="9" spans="2:10" ht="29" customHeight="1" x14ac:dyDescent="0.3">
      <c r="B9" s="2">
        <f t="shared" si="0"/>
        <v>7</v>
      </c>
      <c r="C9" s="4">
        <v>656</v>
      </c>
      <c r="D9" s="3">
        <v>22</v>
      </c>
      <c r="E9" s="5">
        <v>366513</v>
      </c>
      <c r="G9" s="15" t="s">
        <v>10</v>
      </c>
      <c r="H9" s="27" t="s">
        <v>95</v>
      </c>
      <c r="I9" s="35">
        <f>COUNTIFS(C3:C52,"&lt;=600",D3:D52,"&lt;11",E3:E52,"&gt;=193000")</f>
        <v>11</v>
      </c>
      <c r="J9" s="31">
        <f t="shared" ref="J9:J14" si="1">I9/50</f>
        <v>0.22</v>
      </c>
    </row>
    <row r="10" spans="2:10" ht="29" customHeight="1" x14ac:dyDescent="0.3">
      <c r="B10" s="2">
        <f t="shared" si="0"/>
        <v>8</v>
      </c>
      <c r="C10" s="4">
        <v>960</v>
      </c>
      <c r="D10" s="3">
        <v>18</v>
      </c>
      <c r="E10" s="5">
        <v>55461</v>
      </c>
      <c r="G10" s="15" t="s">
        <v>11</v>
      </c>
      <c r="H10" s="27" t="s">
        <v>96</v>
      </c>
      <c r="I10" s="35">
        <f>COUNTIFS(C3:C52,"&lt;=600",D3:D52,"&gt;=11",E3:E52,"&lt;193000")</f>
        <v>7</v>
      </c>
      <c r="J10" s="31">
        <f t="shared" si="1"/>
        <v>0.14000000000000001</v>
      </c>
    </row>
    <row r="11" spans="2:10" ht="29" customHeight="1" x14ac:dyDescent="0.3">
      <c r="B11" s="2">
        <f t="shared" si="0"/>
        <v>9</v>
      </c>
      <c r="C11" s="4">
        <v>876</v>
      </c>
      <c r="D11" s="3">
        <v>8</v>
      </c>
      <c r="E11" s="5">
        <v>138821</v>
      </c>
      <c r="G11" s="15" t="s">
        <v>12</v>
      </c>
      <c r="H11" s="27" t="s">
        <v>97</v>
      </c>
      <c r="I11" s="35">
        <f>COUNTIFS(C3:C52,"&gt;600",D3:D52,"&lt;11",E3:E52,"&gt;=193000")</f>
        <v>3</v>
      </c>
      <c r="J11" s="31">
        <f t="shared" si="1"/>
        <v>0.06</v>
      </c>
    </row>
    <row r="12" spans="2:10" ht="29" customHeight="1" x14ac:dyDescent="0.3">
      <c r="B12" s="2">
        <f t="shared" si="0"/>
        <v>10</v>
      </c>
      <c r="C12" s="4">
        <v>557</v>
      </c>
      <c r="D12" s="3">
        <v>11</v>
      </c>
      <c r="E12" s="5">
        <v>442224</v>
      </c>
      <c r="G12" s="15" t="s">
        <v>13</v>
      </c>
      <c r="H12" s="27" t="s">
        <v>98</v>
      </c>
      <c r="I12" s="35">
        <f>COUNTIFS(C3:C52,"&gt;600",D3:D52,"&gt;=11",E3:E52,"&lt;193000")</f>
        <v>5</v>
      </c>
      <c r="J12" s="31">
        <f t="shared" si="1"/>
        <v>0.1</v>
      </c>
    </row>
    <row r="13" spans="2:10" ht="29" customHeight="1" x14ac:dyDescent="0.3">
      <c r="B13" s="2">
        <f t="shared" si="0"/>
        <v>11</v>
      </c>
      <c r="C13" s="4">
        <v>964</v>
      </c>
      <c r="D13" s="3">
        <v>21</v>
      </c>
      <c r="E13" s="5">
        <v>186067</v>
      </c>
      <c r="G13" s="15" t="s">
        <v>14</v>
      </c>
      <c r="H13" s="27" t="s">
        <v>99</v>
      </c>
      <c r="I13" s="35">
        <f>COUNTIFS(C3:C52,"&lt;=600",D3:D52,"&lt;11",E3:E52,"&lt;193000")</f>
        <v>5</v>
      </c>
      <c r="J13" s="31">
        <f t="shared" si="1"/>
        <v>0.1</v>
      </c>
    </row>
    <row r="14" spans="2:10" ht="29" customHeight="1" thickBot="1" x14ac:dyDescent="0.35">
      <c r="B14" s="2">
        <f t="shared" si="0"/>
        <v>12</v>
      </c>
      <c r="C14" s="4">
        <v>426</v>
      </c>
      <c r="D14" s="3">
        <v>14</v>
      </c>
      <c r="E14" s="5">
        <v>217960</v>
      </c>
      <c r="G14" s="24" t="s">
        <v>15</v>
      </c>
      <c r="H14" s="39" t="s">
        <v>27</v>
      </c>
      <c r="I14" s="36">
        <f>COUNTIFS(C3:C52,"&gt;600",D3:D52,"&lt;11",E3:E52,"&lt;193000")</f>
        <v>3</v>
      </c>
      <c r="J14" s="40">
        <f t="shared" si="1"/>
        <v>0.06</v>
      </c>
    </row>
    <row r="15" spans="2:10" ht="29" customHeight="1" thickBot="1" x14ac:dyDescent="0.3">
      <c r="B15" s="2">
        <f t="shared" si="0"/>
        <v>13</v>
      </c>
      <c r="C15" s="4">
        <v>233</v>
      </c>
      <c r="D15" s="3">
        <v>21</v>
      </c>
      <c r="E15" s="5">
        <v>365636</v>
      </c>
      <c r="G15" s="23" t="s">
        <v>3</v>
      </c>
      <c r="H15" s="23" t="s">
        <v>4</v>
      </c>
      <c r="I15" s="37">
        <f>SUM(I7:I14)</f>
        <v>50</v>
      </c>
      <c r="J15" s="38">
        <f>SUM(J7:J14)</f>
        <v>1</v>
      </c>
    </row>
    <row r="16" spans="2:10" ht="29" customHeight="1" thickBot="1" x14ac:dyDescent="0.25">
      <c r="B16" s="2">
        <f t="shared" si="0"/>
        <v>14</v>
      </c>
      <c r="C16" s="4">
        <v>287</v>
      </c>
      <c r="D16" s="3">
        <v>21</v>
      </c>
      <c r="E16" s="5">
        <v>66360</v>
      </c>
      <c r="G16" s="6"/>
      <c r="H16" s="12" t="s">
        <v>7</v>
      </c>
      <c r="I16" s="13" t="s">
        <v>1</v>
      </c>
      <c r="J16" s="14" t="s">
        <v>5</v>
      </c>
    </row>
    <row r="17" spans="2:36" ht="29" customHeight="1" thickTop="1" x14ac:dyDescent="0.3">
      <c r="B17" s="2">
        <f t="shared" si="0"/>
        <v>15</v>
      </c>
      <c r="C17" s="4">
        <v>932</v>
      </c>
      <c r="D17" s="3">
        <v>21</v>
      </c>
      <c r="E17" s="5">
        <v>181908</v>
      </c>
      <c r="G17" s="22" t="s">
        <v>20</v>
      </c>
      <c r="H17" s="9" t="s">
        <v>42</v>
      </c>
      <c r="I17" s="41">
        <f>I30</f>
        <v>6</v>
      </c>
      <c r="J17" s="42">
        <f>I17/I4</f>
        <v>0.27272727272727271</v>
      </c>
      <c r="L17" s="9" t="s">
        <v>42</v>
      </c>
      <c r="M17" s="9" t="s">
        <v>105</v>
      </c>
    </row>
    <row r="18" spans="2:36" ht="29" customHeight="1" x14ac:dyDescent="0.3">
      <c r="B18" s="2">
        <f t="shared" si="0"/>
        <v>16</v>
      </c>
      <c r="C18" s="4">
        <v>697</v>
      </c>
      <c r="D18" s="3">
        <v>17</v>
      </c>
      <c r="E18" s="5">
        <v>424914</v>
      </c>
      <c r="G18" s="22" t="s">
        <v>16</v>
      </c>
      <c r="H18" s="9" t="s">
        <v>43</v>
      </c>
      <c r="I18" s="43">
        <f>I31</f>
        <v>8</v>
      </c>
      <c r="J18" s="44">
        <f>I18/I3</f>
        <v>0.42105263157894735</v>
      </c>
      <c r="L18" s="9" t="s">
        <v>43</v>
      </c>
      <c r="M18" s="9" t="s">
        <v>106</v>
      </c>
      <c r="AG18"/>
      <c r="AH18"/>
      <c r="AI18"/>
      <c r="AJ18"/>
    </row>
    <row r="19" spans="2:36" ht="29" customHeight="1" x14ac:dyDescent="0.3">
      <c r="B19" s="2">
        <f t="shared" si="0"/>
        <v>17</v>
      </c>
      <c r="C19" s="4">
        <v>921</v>
      </c>
      <c r="D19" s="3">
        <v>15</v>
      </c>
      <c r="E19" s="5">
        <v>86095</v>
      </c>
      <c r="G19" s="22" t="s">
        <v>21</v>
      </c>
      <c r="H19" s="10" t="s">
        <v>100</v>
      </c>
      <c r="I19" s="43">
        <f>I11</f>
        <v>3</v>
      </c>
      <c r="J19" s="44">
        <f>I19/I4</f>
        <v>0.13636363636363635</v>
      </c>
      <c r="L19" s="10" t="s">
        <v>100</v>
      </c>
      <c r="M19" s="27" t="s">
        <v>107</v>
      </c>
      <c r="AH19"/>
      <c r="AI19"/>
      <c r="AJ19"/>
    </row>
    <row r="20" spans="2:36" ht="29" customHeight="1" x14ac:dyDescent="0.3">
      <c r="B20" s="2">
        <f t="shared" si="0"/>
        <v>18</v>
      </c>
      <c r="C20" s="4">
        <v>485</v>
      </c>
      <c r="D20" s="3">
        <v>20</v>
      </c>
      <c r="E20" s="5">
        <v>201084</v>
      </c>
      <c r="G20" s="22" t="s">
        <v>22</v>
      </c>
      <c r="H20" s="10" t="s">
        <v>101</v>
      </c>
      <c r="I20" s="11">
        <f>I12</f>
        <v>5</v>
      </c>
      <c r="J20" s="11">
        <f>I20/I5</f>
        <v>0.25</v>
      </c>
      <c r="L20" s="10" t="s">
        <v>101</v>
      </c>
      <c r="M20" s="27" t="s">
        <v>108</v>
      </c>
      <c r="AH20"/>
      <c r="AI20"/>
      <c r="AJ20"/>
    </row>
    <row r="21" spans="2:36" ht="29" customHeight="1" x14ac:dyDescent="0.3">
      <c r="B21" s="2">
        <f t="shared" si="0"/>
        <v>19</v>
      </c>
      <c r="C21" s="4">
        <v>256</v>
      </c>
      <c r="D21" s="3">
        <v>8</v>
      </c>
      <c r="E21" s="5">
        <v>280930</v>
      </c>
      <c r="G21" s="22" t="s">
        <v>23</v>
      </c>
      <c r="H21" s="10" t="s">
        <v>102</v>
      </c>
      <c r="I21" s="11">
        <f>I11</f>
        <v>3</v>
      </c>
      <c r="J21" s="32">
        <f>I21/I29</f>
        <v>0.1</v>
      </c>
      <c r="L21" s="10" t="s">
        <v>102</v>
      </c>
      <c r="M21" s="27" t="s">
        <v>109</v>
      </c>
      <c r="AH21"/>
      <c r="AI21"/>
      <c r="AJ21"/>
    </row>
    <row r="22" spans="2:36" ht="29" customHeight="1" x14ac:dyDescent="0.3">
      <c r="B22" s="2">
        <f t="shared" si="0"/>
        <v>20</v>
      </c>
      <c r="C22" s="4">
        <v>443</v>
      </c>
      <c r="D22" s="3">
        <v>10</v>
      </c>
      <c r="E22" s="5">
        <v>353402</v>
      </c>
      <c r="G22" s="22" t="s">
        <v>24</v>
      </c>
      <c r="H22" s="10" t="s">
        <v>103</v>
      </c>
      <c r="I22" s="11">
        <f>SUM(I8:I10)</f>
        <v>26</v>
      </c>
      <c r="J22" s="11">
        <f>I22/50</f>
        <v>0.52</v>
      </c>
      <c r="L22" s="10" t="s">
        <v>103</v>
      </c>
      <c r="M22" s="10" t="s">
        <v>103</v>
      </c>
      <c r="AH22"/>
      <c r="AI22"/>
      <c r="AJ22"/>
    </row>
    <row r="23" spans="2:36" ht="29" customHeight="1" x14ac:dyDescent="0.3">
      <c r="B23" s="2">
        <f t="shared" si="0"/>
        <v>21</v>
      </c>
      <c r="C23" s="4">
        <v>352</v>
      </c>
      <c r="D23" s="3">
        <v>11</v>
      </c>
      <c r="E23" s="5">
        <v>444796</v>
      </c>
      <c r="G23" s="22" t="s">
        <v>25</v>
      </c>
      <c r="H23" s="27" t="s">
        <v>104</v>
      </c>
      <c r="I23" s="11">
        <f>SUM(I11:I13)</f>
        <v>13</v>
      </c>
      <c r="J23" s="32">
        <f>I23/SUM(I11:I14)</f>
        <v>0.8125</v>
      </c>
      <c r="L23" s="27" t="s">
        <v>104</v>
      </c>
      <c r="M23" s="27" t="s">
        <v>104</v>
      </c>
      <c r="AH23"/>
      <c r="AI23"/>
      <c r="AJ23"/>
    </row>
    <row r="24" spans="2:36" ht="29" customHeight="1" x14ac:dyDescent="0.3">
      <c r="B24" s="2">
        <f t="shared" si="0"/>
        <v>22</v>
      </c>
      <c r="C24" s="4">
        <v>984</v>
      </c>
      <c r="D24" s="3">
        <v>22</v>
      </c>
      <c r="E24" s="5">
        <v>389163</v>
      </c>
      <c r="G24" s="22" t="s">
        <v>26</v>
      </c>
      <c r="H24" s="9" t="s">
        <v>41</v>
      </c>
      <c r="I24" s="11">
        <f>I34</f>
        <v>11</v>
      </c>
      <c r="J24" s="32">
        <f>I24/I29</f>
        <v>0.36666666666666664</v>
      </c>
      <c r="L24" s="9" t="s">
        <v>41</v>
      </c>
      <c r="M24" s="9" t="s">
        <v>110</v>
      </c>
      <c r="AH24"/>
      <c r="AI24"/>
      <c r="AJ24"/>
    </row>
    <row r="25" spans="2:36" ht="29" customHeight="1" x14ac:dyDescent="0.2">
      <c r="B25" s="2">
        <f t="shared" si="0"/>
        <v>23</v>
      </c>
      <c r="C25" s="4">
        <v>240</v>
      </c>
      <c r="D25" s="3">
        <v>4</v>
      </c>
      <c r="E25" s="5">
        <v>43920</v>
      </c>
      <c r="AH25"/>
      <c r="AI25"/>
      <c r="AJ25"/>
    </row>
    <row r="26" spans="2:36" ht="29" customHeight="1" x14ac:dyDescent="0.2">
      <c r="B26" s="2">
        <f t="shared" si="0"/>
        <v>24</v>
      </c>
      <c r="C26" s="4">
        <v>881</v>
      </c>
      <c r="D26" s="3">
        <v>5</v>
      </c>
      <c r="E26" s="5">
        <v>45270</v>
      </c>
      <c r="G26" s="45" t="s">
        <v>111</v>
      </c>
      <c r="H26" s="30" t="s">
        <v>58</v>
      </c>
      <c r="I26" s="30" t="s">
        <v>59</v>
      </c>
      <c r="J26" s="30" t="s">
        <v>5</v>
      </c>
    </row>
    <row r="27" spans="2:36" ht="29" customHeight="1" x14ac:dyDescent="0.3">
      <c r="B27" s="2">
        <f t="shared" si="0"/>
        <v>25</v>
      </c>
      <c r="C27" s="4">
        <v>439</v>
      </c>
      <c r="D27" s="3">
        <v>20</v>
      </c>
      <c r="E27" s="5">
        <v>163601</v>
      </c>
      <c r="G27" s="9" t="s">
        <v>63</v>
      </c>
      <c r="H27" s="9" t="s">
        <v>44</v>
      </c>
      <c r="I27" s="11">
        <f>50-I3</f>
        <v>31</v>
      </c>
      <c r="J27" s="32">
        <f>1-J3</f>
        <v>0.62</v>
      </c>
    </row>
    <row r="28" spans="2:36" ht="29" customHeight="1" x14ac:dyDescent="0.3">
      <c r="B28" s="2">
        <f t="shared" si="0"/>
        <v>26</v>
      </c>
      <c r="C28" s="4">
        <v>181</v>
      </c>
      <c r="D28" s="3">
        <v>5</v>
      </c>
      <c r="E28" s="5">
        <v>430698</v>
      </c>
      <c r="G28" s="9" t="s">
        <v>67</v>
      </c>
      <c r="H28" s="9" t="s">
        <v>45</v>
      </c>
      <c r="I28" s="11">
        <f>50-I4</f>
        <v>28</v>
      </c>
      <c r="J28" s="32">
        <f>1-J4</f>
        <v>0.56000000000000005</v>
      </c>
    </row>
    <row r="29" spans="2:36" ht="29" customHeight="1" x14ac:dyDescent="0.3">
      <c r="B29" s="2">
        <f t="shared" si="0"/>
        <v>27</v>
      </c>
      <c r="C29" s="4">
        <v>924</v>
      </c>
      <c r="D29" s="3">
        <v>6</v>
      </c>
      <c r="E29" s="5">
        <v>133006</v>
      </c>
      <c r="G29" s="9" t="s">
        <v>68</v>
      </c>
      <c r="H29" s="9" t="s">
        <v>46</v>
      </c>
      <c r="I29" s="11">
        <f>50-I5</f>
        <v>30</v>
      </c>
      <c r="J29" s="32">
        <f>1-J5</f>
        <v>0.6</v>
      </c>
    </row>
    <row r="30" spans="2:36" ht="29" customHeight="1" x14ac:dyDescent="0.3">
      <c r="B30" s="2">
        <f t="shared" si="0"/>
        <v>28</v>
      </c>
      <c r="C30" s="4">
        <v>94</v>
      </c>
      <c r="D30" s="3">
        <v>14</v>
      </c>
      <c r="E30" s="5">
        <v>51913</v>
      </c>
      <c r="G30" s="9" t="s">
        <v>81</v>
      </c>
      <c r="H30" s="9" t="s">
        <v>34</v>
      </c>
      <c r="I30" s="11">
        <f>COUNTIFS(C3:C52,"&gt;600",D3:D52,"&lt;11")</f>
        <v>6</v>
      </c>
      <c r="J30" s="32">
        <f t="shared" ref="J30:J47" si="2">I30/50</f>
        <v>0.12</v>
      </c>
    </row>
    <row r="31" spans="2:36" ht="29" customHeight="1" x14ac:dyDescent="0.3">
      <c r="B31" s="2">
        <f t="shared" si="0"/>
        <v>29</v>
      </c>
      <c r="C31" s="4">
        <v>778</v>
      </c>
      <c r="D31" s="3">
        <v>22</v>
      </c>
      <c r="E31" s="5">
        <v>247877</v>
      </c>
      <c r="G31" s="9" t="s">
        <v>82</v>
      </c>
      <c r="H31" s="9" t="s">
        <v>35</v>
      </c>
      <c r="I31" s="11">
        <f>COUNTIFS(C3:C52,"&gt;600",E3:E52,"&lt;193000")</f>
        <v>8</v>
      </c>
      <c r="J31" s="32">
        <f t="shared" si="2"/>
        <v>0.16</v>
      </c>
    </row>
    <row r="32" spans="2:36" ht="29" customHeight="1" x14ac:dyDescent="0.3">
      <c r="B32" s="2">
        <f t="shared" si="0"/>
        <v>30</v>
      </c>
      <c r="C32" s="4">
        <v>882</v>
      </c>
      <c r="D32" s="3">
        <v>22</v>
      </c>
      <c r="E32" s="5">
        <v>134797</v>
      </c>
      <c r="G32" s="9" t="s">
        <v>83</v>
      </c>
      <c r="H32" s="9" t="s">
        <v>36</v>
      </c>
      <c r="I32" s="11">
        <f>COUNTIFS(D3:D52,"&lt;11",E3:E52,"&lt;193000")</f>
        <v>8</v>
      </c>
      <c r="J32" s="32">
        <f t="shared" si="2"/>
        <v>0.16</v>
      </c>
    </row>
    <row r="33" spans="2:36" ht="29" customHeight="1" x14ac:dyDescent="0.3">
      <c r="B33" s="2">
        <f t="shared" si="0"/>
        <v>31</v>
      </c>
      <c r="C33" s="4">
        <v>481</v>
      </c>
      <c r="D33" s="3">
        <v>14</v>
      </c>
      <c r="E33" s="5">
        <v>387459</v>
      </c>
      <c r="G33" s="9" t="s">
        <v>84</v>
      </c>
      <c r="H33" s="9" t="s">
        <v>52</v>
      </c>
      <c r="I33" s="11">
        <f>COUNTIFS(C3:C52,"&gt;600",D3:D52,"&gt;=11")</f>
        <v>13</v>
      </c>
      <c r="J33" s="32">
        <f t="shared" si="2"/>
        <v>0.26</v>
      </c>
    </row>
    <row r="34" spans="2:36" ht="29" customHeight="1" x14ac:dyDescent="0.3">
      <c r="B34" s="2">
        <f t="shared" si="0"/>
        <v>32</v>
      </c>
      <c r="C34" s="4">
        <v>435</v>
      </c>
      <c r="D34" s="3">
        <v>7</v>
      </c>
      <c r="E34" s="5">
        <v>61921</v>
      </c>
      <c r="G34" s="9" t="s">
        <v>85</v>
      </c>
      <c r="H34" s="9" t="s">
        <v>53</v>
      </c>
      <c r="I34" s="11">
        <f>COUNTIFS(C3:C52,"&gt;600",E3:E52,"&gt;=193000")</f>
        <v>11</v>
      </c>
      <c r="J34" s="32">
        <f t="shared" si="2"/>
        <v>0.22</v>
      </c>
    </row>
    <row r="35" spans="2:36" ht="29" customHeight="1" x14ac:dyDescent="0.3">
      <c r="B35" s="2">
        <f t="shared" si="0"/>
        <v>33</v>
      </c>
      <c r="C35" s="4">
        <v>791</v>
      </c>
      <c r="D35" s="3">
        <v>17</v>
      </c>
      <c r="E35" s="5">
        <v>303490</v>
      </c>
      <c r="G35" s="9" t="s">
        <v>86</v>
      </c>
      <c r="H35" s="9" t="s">
        <v>54</v>
      </c>
      <c r="I35" s="11">
        <f>COUNTIFS(D3:D52,"&lt;11",E3:E52,"&gt;=193000")</f>
        <v>14</v>
      </c>
      <c r="J35" s="32">
        <f t="shared" si="2"/>
        <v>0.28000000000000003</v>
      </c>
      <c r="AJ35"/>
    </row>
    <row r="36" spans="2:36" ht="29" customHeight="1" x14ac:dyDescent="0.3">
      <c r="B36" s="2">
        <f t="shared" ref="B36:B52" si="3">B35+1</f>
        <v>34</v>
      </c>
      <c r="C36" s="4">
        <v>475</v>
      </c>
      <c r="D36" s="3">
        <v>5</v>
      </c>
      <c r="E36" s="5">
        <v>287888</v>
      </c>
      <c r="G36" s="9" t="s">
        <v>87</v>
      </c>
      <c r="H36" s="9" t="s">
        <v>55</v>
      </c>
      <c r="I36" s="11">
        <f>COUNTIFS(C3:C52,"&lt;=600",D3:D52,"&lt;11")</f>
        <v>16</v>
      </c>
      <c r="J36" s="32">
        <f t="shared" si="2"/>
        <v>0.32</v>
      </c>
      <c r="AJ36"/>
    </row>
    <row r="37" spans="2:36" ht="29" customHeight="1" x14ac:dyDescent="0.3">
      <c r="B37" s="2">
        <f t="shared" si="3"/>
        <v>35</v>
      </c>
      <c r="C37" s="4">
        <v>450</v>
      </c>
      <c r="D37" s="3">
        <v>7</v>
      </c>
      <c r="E37" s="5">
        <v>353156</v>
      </c>
      <c r="G37" s="9" t="s">
        <v>88</v>
      </c>
      <c r="H37" s="9" t="s">
        <v>56</v>
      </c>
      <c r="I37" s="11">
        <f>COUNTIFS(C3:C52,"&lt;=600",E3:E52,"&lt;193000")</f>
        <v>12</v>
      </c>
      <c r="J37" s="32">
        <f t="shared" si="2"/>
        <v>0.24</v>
      </c>
    </row>
    <row r="38" spans="2:36" ht="29" customHeight="1" x14ac:dyDescent="0.3">
      <c r="B38" s="2">
        <f t="shared" si="3"/>
        <v>36</v>
      </c>
      <c r="C38" s="4">
        <v>775</v>
      </c>
      <c r="D38" s="3">
        <v>17</v>
      </c>
      <c r="E38" s="5">
        <v>426197</v>
      </c>
      <c r="G38" s="9" t="s">
        <v>89</v>
      </c>
      <c r="H38" s="9" t="s">
        <v>57</v>
      </c>
      <c r="I38" s="11">
        <f>COUNTIFS(D3:D52,"&gt;=11",E3:E52,"&lt;193000")</f>
        <v>12</v>
      </c>
      <c r="J38" s="32">
        <f t="shared" si="2"/>
        <v>0.24</v>
      </c>
    </row>
    <row r="39" spans="2:36" ht="29" customHeight="1" x14ac:dyDescent="0.3">
      <c r="B39" s="2">
        <f t="shared" si="3"/>
        <v>37</v>
      </c>
      <c r="C39" s="4">
        <v>71</v>
      </c>
      <c r="D39" s="3">
        <v>4</v>
      </c>
      <c r="E39" s="5">
        <v>182416</v>
      </c>
      <c r="G39" s="9" t="s">
        <v>90</v>
      </c>
      <c r="H39" s="9" t="s">
        <v>37</v>
      </c>
      <c r="I39" s="11">
        <f>COUNTIFS(C3:C52,"&lt;=600",D3:D52,"&gt;=11")</f>
        <v>15</v>
      </c>
      <c r="J39" s="32">
        <f t="shared" si="2"/>
        <v>0.3</v>
      </c>
    </row>
    <row r="40" spans="2:36" ht="29" customHeight="1" x14ac:dyDescent="0.3">
      <c r="B40" s="2">
        <f t="shared" si="3"/>
        <v>38</v>
      </c>
      <c r="C40" s="4">
        <v>932</v>
      </c>
      <c r="D40" s="3">
        <v>4</v>
      </c>
      <c r="E40" s="5">
        <v>370909</v>
      </c>
      <c r="G40" s="9" t="s">
        <v>91</v>
      </c>
      <c r="H40" s="9" t="s">
        <v>38</v>
      </c>
      <c r="I40" s="11">
        <f>COUNTIFS(C3:C52,"&lt;=600",E3:E52,"&gt;=193000")</f>
        <v>19</v>
      </c>
      <c r="J40" s="32">
        <f t="shared" si="2"/>
        <v>0.38</v>
      </c>
    </row>
    <row r="41" spans="2:36" ht="29" customHeight="1" x14ac:dyDescent="0.3">
      <c r="B41" s="2">
        <f t="shared" si="3"/>
        <v>39</v>
      </c>
      <c r="C41" s="4">
        <v>634</v>
      </c>
      <c r="D41" s="3">
        <v>11</v>
      </c>
      <c r="E41" s="5">
        <v>404660</v>
      </c>
      <c r="G41" s="9" t="s">
        <v>92</v>
      </c>
      <c r="H41" s="9" t="s">
        <v>39</v>
      </c>
      <c r="I41" s="11">
        <f>COUNTIFS(D3:D52,"&gt;=11",E3:E52,"&gt;=193000")</f>
        <v>16</v>
      </c>
      <c r="J41" s="32">
        <f t="shared" si="2"/>
        <v>0.32</v>
      </c>
    </row>
    <row r="42" spans="2:36" ht="29" customHeight="1" x14ac:dyDescent="0.3">
      <c r="B42" s="2">
        <f t="shared" si="3"/>
        <v>40</v>
      </c>
      <c r="C42" s="4">
        <v>341</v>
      </c>
      <c r="D42" s="3">
        <v>17</v>
      </c>
      <c r="E42" s="5">
        <v>92468</v>
      </c>
      <c r="G42" s="9" t="s">
        <v>78</v>
      </c>
      <c r="H42" s="9" t="s">
        <v>31</v>
      </c>
      <c r="I42" s="11">
        <f>50-I30</f>
        <v>44</v>
      </c>
      <c r="J42" s="32">
        <f>I42/50</f>
        <v>0.88</v>
      </c>
    </row>
    <row r="43" spans="2:36" ht="29" customHeight="1" x14ac:dyDescent="0.3">
      <c r="B43" s="2">
        <f t="shared" si="3"/>
        <v>41</v>
      </c>
      <c r="C43" s="4">
        <v>384</v>
      </c>
      <c r="D43" s="3">
        <v>9</v>
      </c>
      <c r="E43" s="5">
        <v>257994</v>
      </c>
      <c r="G43" s="9" t="s">
        <v>79</v>
      </c>
      <c r="H43" s="9" t="s">
        <v>32</v>
      </c>
      <c r="I43" s="11">
        <f t="shared" ref="I43:I53" si="4">50-I31</f>
        <v>42</v>
      </c>
      <c r="J43" s="32">
        <f>I43/50</f>
        <v>0.84</v>
      </c>
    </row>
    <row r="44" spans="2:36" ht="29" customHeight="1" x14ac:dyDescent="0.3">
      <c r="B44" s="2">
        <f t="shared" si="3"/>
        <v>42</v>
      </c>
      <c r="C44" s="4">
        <v>642</v>
      </c>
      <c r="D44" s="3">
        <v>10</v>
      </c>
      <c r="E44" s="5">
        <v>247462</v>
      </c>
      <c r="G44" s="9" t="s">
        <v>80</v>
      </c>
      <c r="H44" s="9" t="s">
        <v>33</v>
      </c>
      <c r="I44" s="11">
        <f t="shared" si="4"/>
        <v>42</v>
      </c>
      <c r="J44" s="32">
        <f>I44/50</f>
        <v>0.84</v>
      </c>
    </row>
    <row r="45" spans="2:36" ht="29" customHeight="1" x14ac:dyDescent="0.3">
      <c r="B45" s="2">
        <f t="shared" si="3"/>
        <v>43</v>
      </c>
      <c r="C45" s="4">
        <v>112</v>
      </c>
      <c r="D45" s="3">
        <v>12</v>
      </c>
      <c r="E45" s="5">
        <v>343220</v>
      </c>
      <c r="G45" s="9" t="s">
        <v>75</v>
      </c>
      <c r="H45" s="9" t="s">
        <v>49</v>
      </c>
      <c r="I45" s="11">
        <f t="shared" si="4"/>
        <v>37</v>
      </c>
      <c r="J45" s="32">
        <f t="shared" si="2"/>
        <v>0.74</v>
      </c>
    </row>
    <row r="46" spans="2:36" ht="29" customHeight="1" x14ac:dyDescent="0.3">
      <c r="B46" s="2">
        <f t="shared" si="3"/>
        <v>44</v>
      </c>
      <c r="C46" s="4">
        <v>126</v>
      </c>
      <c r="D46" s="3">
        <v>17</v>
      </c>
      <c r="E46" s="5">
        <v>130577</v>
      </c>
      <c r="G46" s="9" t="s">
        <v>76</v>
      </c>
      <c r="H46" s="9" t="s">
        <v>50</v>
      </c>
      <c r="I46" s="11">
        <f t="shared" si="4"/>
        <v>39</v>
      </c>
      <c r="J46" s="32">
        <f t="shared" si="2"/>
        <v>0.78</v>
      </c>
    </row>
    <row r="47" spans="2:36" ht="29" customHeight="1" x14ac:dyDescent="0.3">
      <c r="B47" s="2">
        <f t="shared" si="3"/>
        <v>45</v>
      </c>
      <c r="C47" s="4">
        <v>247</v>
      </c>
      <c r="D47" s="3">
        <v>12</v>
      </c>
      <c r="E47" s="5">
        <v>89963</v>
      </c>
      <c r="G47" s="9" t="s">
        <v>77</v>
      </c>
      <c r="H47" s="9" t="s">
        <v>51</v>
      </c>
      <c r="I47" s="11">
        <f t="shared" si="4"/>
        <v>36</v>
      </c>
      <c r="J47" s="32">
        <f t="shared" si="2"/>
        <v>0.72</v>
      </c>
    </row>
    <row r="48" spans="2:36" ht="29" customHeight="1" x14ac:dyDescent="0.3">
      <c r="B48" s="2">
        <f t="shared" si="3"/>
        <v>46</v>
      </c>
      <c r="C48" s="4">
        <v>918</v>
      </c>
      <c r="D48" s="3">
        <v>17</v>
      </c>
      <c r="E48" s="5">
        <v>311866</v>
      </c>
      <c r="G48" s="9" t="s">
        <v>72</v>
      </c>
      <c r="H48" s="9" t="s">
        <v>47</v>
      </c>
      <c r="I48" s="11">
        <f t="shared" si="4"/>
        <v>34</v>
      </c>
      <c r="J48" s="32">
        <f t="shared" ref="J48:J53" si="5">I48/50</f>
        <v>0.68</v>
      </c>
    </row>
    <row r="49" spans="2:10" ht="29" customHeight="1" x14ac:dyDescent="0.3">
      <c r="B49" s="2">
        <f t="shared" si="3"/>
        <v>47</v>
      </c>
      <c r="C49" s="4">
        <v>72</v>
      </c>
      <c r="D49" s="3">
        <v>7</v>
      </c>
      <c r="E49" s="5">
        <v>441039</v>
      </c>
      <c r="G49" s="9" t="s">
        <v>73</v>
      </c>
      <c r="H49" s="9" t="s">
        <v>40</v>
      </c>
      <c r="I49" s="11">
        <f t="shared" si="4"/>
        <v>38</v>
      </c>
      <c r="J49" s="32">
        <f t="shared" si="5"/>
        <v>0.76</v>
      </c>
    </row>
    <row r="50" spans="2:10" ht="29" customHeight="1" x14ac:dyDescent="0.3">
      <c r="B50" s="2">
        <f t="shared" si="3"/>
        <v>48</v>
      </c>
      <c r="C50" s="4">
        <v>74</v>
      </c>
      <c r="D50" s="3">
        <v>7</v>
      </c>
      <c r="E50" s="5">
        <v>243117</v>
      </c>
      <c r="G50" s="9" t="s">
        <v>74</v>
      </c>
      <c r="H50" s="9" t="s">
        <v>48</v>
      </c>
      <c r="I50" s="11">
        <f t="shared" si="4"/>
        <v>38</v>
      </c>
      <c r="J50" s="32">
        <f t="shared" si="5"/>
        <v>0.76</v>
      </c>
    </row>
    <row r="51" spans="2:10" ht="29" customHeight="1" x14ac:dyDescent="0.3">
      <c r="B51" s="2">
        <f t="shared" si="3"/>
        <v>49</v>
      </c>
      <c r="C51" s="4">
        <v>308</v>
      </c>
      <c r="D51" s="3">
        <v>7</v>
      </c>
      <c r="E51" s="5">
        <v>34443</v>
      </c>
      <c r="G51" s="9" t="s">
        <v>69</v>
      </c>
      <c r="H51" s="9" t="s">
        <v>28</v>
      </c>
      <c r="I51" s="11">
        <f t="shared" si="4"/>
        <v>35</v>
      </c>
      <c r="J51" s="32">
        <f t="shared" si="5"/>
        <v>0.7</v>
      </c>
    </row>
    <row r="52" spans="2:10" ht="29" customHeight="1" x14ac:dyDescent="0.3">
      <c r="B52" s="2">
        <f t="shared" si="3"/>
        <v>50</v>
      </c>
      <c r="C52" s="4">
        <v>377</v>
      </c>
      <c r="D52" s="3">
        <v>18</v>
      </c>
      <c r="E52" s="5">
        <v>132433</v>
      </c>
      <c r="F52" s="8"/>
      <c r="G52" s="9" t="s">
        <v>70</v>
      </c>
      <c r="H52" s="9" t="s">
        <v>29</v>
      </c>
      <c r="I52" s="11">
        <f t="shared" si="4"/>
        <v>31</v>
      </c>
      <c r="J52" s="32">
        <f t="shared" si="5"/>
        <v>0.62</v>
      </c>
    </row>
    <row r="53" spans="2:10" ht="29" customHeight="1" x14ac:dyDescent="0.3">
      <c r="B53" s="28"/>
      <c r="G53" s="9" t="s">
        <v>71</v>
      </c>
      <c r="H53" s="9" t="s">
        <v>30</v>
      </c>
      <c r="I53" s="11">
        <f t="shared" si="4"/>
        <v>34</v>
      </c>
      <c r="J53" s="32">
        <f t="shared" si="5"/>
        <v>0.68</v>
      </c>
    </row>
  </sheetData>
  <conditionalFormatting sqref="C3:C52">
    <cfRule type="cellIs" dxfId="2" priority="3" operator="greaterThan">
      <formula>600</formula>
    </cfRule>
  </conditionalFormatting>
  <conditionalFormatting sqref="D3:D52">
    <cfRule type="cellIs" dxfId="1" priority="2" operator="lessThan">
      <formula>11</formula>
    </cfRule>
  </conditionalFormatting>
  <conditionalFormatting sqref="E3:E52">
    <cfRule type="cellIs" dxfId="0" priority="1" operator="lessThan">
      <formula>193000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"/>
  <sheetViews>
    <sheetView workbookViewId="0"/>
  </sheetViews>
  <sheetFormatPr baseColWidth="10" defaultColWidth="21.83203125" defaultRowHeight="30" customHeight="1" x14ac:dyDescent="0.2"/>
  <sheetData>
    <row r="2" spans="1:1" ht="30" customHeight="1" x14ac:dyDescent="0.3">
      <c r="A2" s="7" t="s">
        <v>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Applied Probability-Business</vt:lpstr>
      <vt:lpstr>Probability Rules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Rasoul Behboudi</dc:creator>
  <cp:lastModifiedBy>Microsoft Office User</cp:lastModifiedBy>
  <dcterms:created xsi:type="dcterms:W3CDTF">2018-04-05T16:19:25Z</dcterms:created>
  <dcterms:modified xsi:type="dcterms:W3CDTF">2018-10-02T00:18:18Z</dcterms:modified>
</cp:coreProperties>
</file>