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mc:AlternateContent xmlns:mc="http://schemas.openxmlformats.org/markup-compatibility/2006">
    <mc:Choice Requires="x15">
      <x15ac:absPath xmlns:x15ac="http://schemas.microsoft.com/office/spreadsheetml/2010/11/ac" url="C:\Users\IP FLEX5\Desktop\Project Management Dashboard\"/>
    </mc:Choice>
  </mc:AlternateContent>
  <xr:revisionPtr revIDLastSave="0" documentId="13_ncr:1_{A8AB2DFC-A6EF-4D06-AF8E-52FEAB211A0C}" xr6:coauthVersionLast="47" xr6:coauthVersionMax="47" xr10:uidLastSave="{00000000-0000-0000-0000-000000000000}"/>
  <bookViews>
    <workbookView xWindow="-110" yWindow="-110" windowWidth="19420" windowHeight="11500" xr2:uid="{96C89E79-6EBE-4949-9C7C-0B7B54FF7B12}"/>
  </bookViews>
  <sheets>
    <sheet name="Project Management Dashboard" sheetId="2" r:id="rId1"/>
    <sheet name="Terminology" sheetId="4" state="hidden" r:id="rId2"/>
    <sheet name="Project Management Data" sheetId="3" r:id="rId3"/>
  </sheets>
  <definedNames>
    <definedName name="Slicer_Manager">#N/A</definedName>
    <definedName name="Slicer_Project">#N/A</definedName>
  </definedNames>
  <calcPr calcId="191029"/>
  <pivotCaches>
    <pivotCache cacheId="11" r:id="rId4"/>
    <pivotCache cacheId="13"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 i="3" l="1"/>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K5" i="2" a="1"/>
  <c r="K5" i="2" s="1"/>
  <c r="F1" i="2"/>
  <c r="F58" i="2"/>
  <c r="F57" i="2"/>
  <c r="B61" i="2"/>
  <c r="B57" i="2"/>
  <c r="B58" i="2"/>
  <c r="B59" i="2"/>
  <c r="L6" i="4"/>
  <c r="J58" i="2"/>
  <c r="I58" i="2"/>
  <c r="I59" i="2" l="1"/>
  <c r="J59" i="2" s="1"/>
  <c r="F60" i="2"/>
  <c r="F61" i="2" s="1"/>
  <c r="B60" i="2"/>
  <c r="M6" i="4"/>
  <c r="I5" i="3" l="1"/>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<sst xmlns="http://schemas.openxmlformats.org/spreadsheetml/2006/main" count="251" uniqueCount="54">
  <si>
    <t>Project</t>
  </si>
  <si>
    <t>Task</t>
  </si>
  <si>
    <t>Manager</t>
  </si>
  <si>
    <t>Start Date</t>
  </si>
  <si>
    <t>Duration</t>
  </si>
  <si>
    <t>End Date</t>
  </si>
  <si>
    <t>Days completed</t>
  </si>
  <si>
    <t>Progress</t>
  </si>
  <si>
    <t>Budget</t>
  </si>
  <si>
    <t>Actual</t>
  </si>
  <si>
    <t>Task 1</t>
  </si>
  <si>
    <t>Task 2</t>
  </si>
  <si>
    <t>Task 3</t>
  </si>
  <si>
    <t>Task 4</t>
  </si>
  <si>
    <t>Task 5</t>
  </si>
  <si>
    <t>Task 6</t>
  </si>
  <si>
    <t>Task 7</t>
  </si>
  <si>
    <t>Task 8</t>
  </si>
  <si>
    <t>Task 9</t>
  </si>
  <si>
    <t>Task 10</t>
  </si>
  <si>
    <t>Project 1</t>
  </si>
  <si>
    <t>Project 2</t>
  </si>
  <si>
    <t>Project 3</t>
  </si>
  <si>
    <t>Project 4</t>
  </si>
  <si>
    <t>Project 5</t>
  </si>
  <si>
    <t>Oliver</t>
  </si>
  <si>
    <t>Mike</t>
  </si>
  <si>
    <t>Harvey</t>
  </si>
  <si>
    <t>Louis</t>
  </si>
  <si>
    <t>Sophia</t>
  </si>
  <si>
    <t>Project Management Data</t>
  </si>
  <si>
    <t>Grand Total</t>
  </si>
  <si>
    <t>Sum of Duration</t>
  </si>
  <si>
    <t xml:space="preserve">Budget </t>
  </si>
  <si>
    <t xml:space="preserve">Actual </t>
  </si>
  <si>
    <t>Not Started</t>
  </si>
  <si>
    <t>In Progress</t>
  </si>
  <si>
    <t>Completed</t>
  </si>
  <si>
    <t>Remaining</t>
  </si>
  <si>
    <t>Total Tasks</t>
  </si>
  <si>
    <t>Project Management Dashboard</t>
  </si>
  <si>
    <t>Sum of Days completed</t>
  </si>
  <si>
    <t>Values</t>
  </si>
  <si>
    <t>Days Completed</t>
  </si>
  <si>
    <t>Days Remaining</t>
  </si>
  <si>
    <t xml:space="preserve">Actual  </t>
  </si>
  <si>
    <t xml:space="preserve">Budget  </t>
  </si>
  <si>
    <t>BarChart</t>
  </si>
  <si>
    <t>Doughnut Chart</t>
  </si>
  <si>
    <t>Working Terminology</t>
  </si>
  <si>
    <t>Attribute</t>
  </si>
  <si>
    <t>Sum</t>
  </si>
  <si>
    <t>Percentage</t>
  </si>
  <si>
    <t>Scroll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</si>
</sst>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M;\-0.0,,\M"/>
    <numFmt numFmtId="165" formatCode="dd\-mmm"/>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8"/>
      <color theme="0"/>
      <name val="Segoe UI"/>
      <family val="2"/>
    </font>
    <font>
      <sz val="14"/>
      <color theme="0"/>
      <name val="Segoe UI"/>
      <family val="2"/>
    </font>
    <font>
      <sz val="20"/>
      <color theme="1"/>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0" tint="-0.14999847407452621"/>
        <bgColor indexed="64"/>
      </patternFill>
    </fill>
  </fills>
  <borders count="11">
    <border>
      <left/>
      <right/>
      <top/>
      <bottom/>
      <diagonal/>
    </border>
    <border>
      <left/>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left>
      <right style="thin">
        <color theme="0"/>
      </right>
      <top/>
      <bottom/>
      <diagonal/>
    </border>
  </borders>
  <cellStyleXfs count="2">
    <xf numFmtId="0" fontId="0" fillId="0" borderId="0"/>
    <xf numFmtId="9" fontId="1" fillId="0" borderId="0" applyFont="0" applyFill="0" applyBorder="0" applyAlignment="0" applyProtection="0"/>
  </cellStyleXfs>
  <cellXfs count="37">
    <xf numFmtId="0" fontId="0" fillId="0" borderId="0" xfId="0"/>
    <xf numFmtId="14" fontId="0" fillId="0" borderId="0" xfId="0" applyNumberFormat="1"/>
    <xf numFmtId="3" fontId="0" fillId="0" borderId="0" xfId="0" applyNumberFormat="1"/>
    <xf numFmtId="9" fontId="0" fillId="0" borderId="0" xfId="1" applyFont="1"/>
    <xf numFmtId="0" fontId="2" fillId="0" borderId="0" xfId="0" applyFont="1" applyAlignment="1">
      <alignment horizontal="centerContinuous"/>
    </xf>
    <xf numFmtId="0" fontId="2" fillId="0" borderId="0" xfId="0" applyFont="1"/>
    <xf numFmtId="0" fontId="2" fillId="0" borderId="1" xfId="0" applyFont="1" applyBorder="1"/>
    <xf numFmtId="0" fontId="0" fillId="0" borderId="1" xfId="0" applyBorder="1"/>
    <xf numFmtId="0" fontId="0" fillId="0" borderId="0" xfId="0" pivotButton="1"/>
    <xf numFmtId="0" fontId="0" fillId="0" borderId="0" xfId="0" applyAlignment="1">
      <alignment horizontal="left"/>
    </xf>
    <xf numFmtId="9" fontId="0" fillId="0" borderId="0" xfId="0" applyNumberFormat="1"/>
    <xf numFmtId="0" fontId="0" fillId="2" borderId="0" xfId="0" applyFill="1"/>
    <xf numFmtId="0" fontId="3" fillId="2" borderId="0" xfId="0" applyFont="1" applyFill="1" applyAlignment="1">
      <alignment vertical="center"/>
    </xf>
    <xf numFmtId="164" fontId="0" fillId="0" borderId="0" xfId="0" applyNumberFormat="1"/>
    <xf numFmtId="15" fontId="4" fillId="2" borderId="0" xfId="1" applyNumberFormat="1" applyFont="1" applyFill="1" applyAlignment="1">
      <alignment horizontal="left" vertical="center"/>
    </xf>
    <xf numFmtId="0" fontId="2" fillId="0" borderId="2" xfId="0" applyFont="1" applyBorder="1" applyAlignment="1">
      <alignment horizontal="centerContinuous"/>
    </xf>
    <xf numFmtId="0" fontId="0" fillId="0" borderId="3" xfId="0" applyBorder="1" applyAlignment="1">
      <alignment horizontal="centerContinuous"/>
    </xf>
    <xf numFmtId="0" fontId="0" fillId="0" borderId="4" xfId="0" applyBorder="1" applyAlignment="1">
      <alignment horizontal="centerContinuous"/>
    </xf>
    <xf numFmtId="0" fontId="0" fillId="0" borderId="5" xfId="0" applyBorder="1"/>
    <xf numFmtId="0" fontId="0" fillId="0" borderId="6" xfId="0" applyBorder="1"/>
    <xf numFmtId="164" fontId="0" fillId="0" borderId="6" xfId="0" applyNumberFormat="1" applyBorder="1"/>
    <xf numFmtId="9" fontId="0" fillId="0" borderId="0" xfId="1" applyFont="1" applyBorder="1"/>
    <xf numFmtId="9" fontId="0" fillId="0" borderId="6" xfId="1" applyFont="1" applyBorder="1"/>
    <xf numFmtId="0" fontId="0" fillId="0" borderId="7" xfId="0" applyBorder="1"/>
    <xf numFmtId="0" fontId="0" fillId="0" borderId="8" xfId="0" applyBorder="1"/>
    <xf numFmtId="9" fontId="0" fillId="0" borderId="8" xfId="1" applyFont="1" applyBorder="1"/>
    <xf numFmtId="0" fontId="0" fillId="0" borderId="9" xfId="0" applyBorder="1"/>
    <xf numFmtId="0" fontId="0" fillId="0" borderId="0" xfId="0" applyAlignment="1">
      <alignment horizontal="centerContinuous"/>
    </xf>
    <xf numFmtId="0" fontId="0" fillId="0" borderId="0" xfId="0" applyAlignment="1">
      <alignment horizontal="left" vertical="top"/>
    </xf>
    <xf numFmtId="0" fontId="0" fillId="0" borderId="8" xfId="0" applyBorder="1" applyAlignment="1">
      <alignment horizontal="left" vertical="top"/>
    </xf>
    <xf numFmtId="0" fontId="0" fillId="0" borderId="0" xfId="0" pivotButton="1" applyAlignment="1">
      <alignment horizontal="center" vertical="center"/>
    </xf>
    <xf numFmtId="0" fontId="0" fillId="0" borderId="0" xfId="0" applyAlignment="1">
      <alignment horizontal="center" vertical="center"/>
    </xf>
    <xf numFmtId="165" fontId="0" fillId="3" borderId="10" xfId="0" applyNumberFormat="1" applyFill="1" applyBorder="1" applyAlignment="1">
      <alignment horizontal="center" vertical="center"/>
    </xf>
    <xf numFmtId="0" fontId="5" fillId="2" borderId="0" xfId="0" applyFont="1" applyFill="1"/>
    <xf numFmtId="0" fontId="0" fillId="0" borderId="0" xfId="0" applyAlignment="1">
      <alignment horizontal="right"/>
    </xf>
    <xf numFmtId="0" fontId="0" fillId="0" borderId="6" xfId="0" applyBorder="1" applyAlignment="1">
      <alignment horizontal="right"/>
    </xf>
    <xf numFmtId="0" fontId="0" fillId="0" borderId="0" xfId="0" applyNumberFormat="1"/>
  </cellXfs>
  <cellStyles count="2">
    <cellStyle name="Normal" xfId="0" builtinId="0"/>
    <cellStyle name="Percent" xfId="1" builtinId="5"/>
  </cellStyles>
  <dxfs count="30">
    <dxf>
      <numFmt numFmtId="3" formatCode="#,##0"/>
    </dxf>
    <dxf>
      <numFmt numFmtId="3"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bgColor theme="2" tint="-9.9948118533890809E-2"/>
        </patternFill>
      </fill>
      <border>
        <top style="thin">
          <color theme="0"/>
        </top>
        <bottom style="thin">
          <color theme="0"/>
        </bottom>
      </border>
    </dxf>
    <dxf>
      <fill>
        <patternFill>
          <bgColor theme="5"/>
        </patternFill>
      </fill>
      <border>
        <left/>
        <right/>
        <top style="thin">
          <color theme="0"/>
        </top>
        <bottom style="thin">
          <color theme="0"/>
        </bottom>
      </border>
    </dxf>
    <dxf>
      <fill>
        <patternFill>
          <bgColor theme="4"/>
        </patternFill>
      </fill>
      <border>
        <left/>
        <right/>
        <top/>
        <bottom/>
        <vertical/>
        <horizontal/>
      </border>
    </dxf>
    <dxf>
      <fill>
        <patternFill patternType="lightUp"/>
      </fill>
    </dxf>
    <dxf>
      <fill>
        <patternFill>
          <bgColor theme="0" tint="-0.14996795556505021"/>
        </patternFill>
      </fill>
    </dxf>
    <dxf>
      <border>
        <bottom style="thin">
          <color auto="1"/>
        </bottom>
        <vertical/>
        <horizontal/>
      </border>
    </dxf>
    <dxf>
      <font>
        <b val="0"/>
        <i val="0"/>
        <strike val="0"/>
        <condense val="0"/>
        <extend val="0"/>
        <outline val="0"/>
        <shadow val="0"/>
        <u val="none"/>
        <vertAlign val="baseline"/>
        <sz val="11"/>
        <color theme="1"/>
        <name val="Calibri"/>
        <family val="2"/>
        <scheme val="minor"/>
      </font>
    </dxf>
    <dxf>
      <numFmt numFmtId="19" formatCode="dd/mm/yyyy"/>
    </dxf>
    <dxf>
      <numFmt numFmtId="19" formatCode="dd/mm/yyyy"/>
    </dxf>
    <dxf>
      <font>
        <b/>
        <i val="0"/>
        <strike val="0"/>
        <condense val="0"/>
        <extend val="0"/>
        <outline val="0"/>
        <shadow val="0"/>
        <u val="none"/>
        <vertAlign val="baseline"/>
        <sz val="11"/>
        <color theme="1"/>
        <name val="Calibri"/>
        <family val="2"/>
        <scheme val="minor"/>
      </font>
      <alignment horizontal="centerContinuous"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2.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200" b="0" i="0" u="none" strike="noStrike" kern="1200" spc="0" baseline="0">
                <a:solidFill>
                  <a:schemeClr val="tx1">
                    <a:lumMod val="65000"/>
                    <a:lumOff val="35000"/>
                  </a:schemeClr>
                </a:solidFill>
                <a:latin typeface="+mn-lt"/>
                <a:ea typeface="+mn-ea"/>
                <a:cs typeface="+mn-cs"/>
              </a:defRPr>
            </a:pPr>
            <a:r>
              <a:rPr lang="en-IN" sz="1200">
                <a:solidFill>
                  <a:schemeClr val="bg1"/>
                </a:solidFill>
              </a:rPr>
              <a:t>OVERALL TASK PROGRESS</a:t>
            </a:r>
          </a:p>
        </c:rich>
      </c:tx>
      <c:layout>
        <c:manualLayout>
          <c:xMode val="edge"/>
          <c:yMode val="edge"/>
          <c:x val="1.8385664089950803E-2"/>
          <c:y val="4.1100149680228605E-2"/>
        </c:manualLayout>
      </c:layout>
      <c:overlay val="0"/>
      <c:spPr>
        <a:noFill/>
        <a:ln>
          <a:noFill/>
        </a:ln>
        <a:effectLst/>
      </c:spPr>
      <c:txPr>
        <a:bodyPr rot="0" spcFirstLastPara="1" vertOverflow="ellipsis" vert="horz" wrap="square" anchor="ctr" anchorCtr="1"/>
        <a:lstStyle/>
        <a:p>
          <a:pPr algn="ct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2839072382290934E-2"/>
          <c:y val="0.51813648115389854"/>
          <c:w val="0.90004216444132101"/>
          <c:h val="0.34361341679140017"/>
        </c:manualLayout>
      </c:layout>
      <c:barChart>
        <c:barDir val="bar"/>
        <c:grouping val="stacked"/>
        <c:varyColors val="0"/>
        <c:ser>
          <c:idx val="0"/>
          <c:order val="0"/>
          <c:tx>
            <c:strRef>
              <c:f>'Project Management Dashboard'!$A$57</c:f>
              <c:strCache>
                <c:ptCount val="1"/>
                <c:pt idx="0">
                  <c:v>Not Started</c:v>
                </c:pt>
              </c:strCache>
            </c:strRef>
          </c:tx>
          <c:spPr>
            <a:solidFill>
              <a:schemeClr val="accent1"/>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'Project Management Dashboard'!$B$57</c:f>
              <c:numCache>
                <c:formatCode>General</c:formatCode>
                <c:ptCount val="1"/>
                <c:pt idx="0">
                  <c:v>4</c:v>
                </c:pt>
              </c:numCache>
            </c:numRef>
          </c:val>
          <c:extLst>
            <c:ext xmlns:c16="http://schemas.microsoft.com/office/drawing/2014/chart" uri="{C3380CC4-5D6E-409C-BE32-E72D297353CC}">
              <c16:uniqueId val="{00000000-6576-4D30-B269-84E0FE5463F7}"/>
            </c:ext>
          </c:extLst>
        </c:ser>
        <c:ser>
          <c:idx val="1"/>
          <c:order val="1"/>
          <c:tx>
            <c:strRef>
              <c:f>'Project Management Dashboard'!$A$58</c:f>
              <c:strCache>
                <c:ptCount val="1"/>
                <c:pt idx="0">
                  <c:v>In Progress</c:v>
                </c:pt>
              </c:strCache>
            </c:strRef>
          </c:tx>
          <c:spPr>
            <a:solidFill>
              <a:schemeClr val="accent2"/>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'Project Management Dashboard'!$B$58</c:f>
              <c:numCache>
                <c:formatCode>General</c:formatCode>
                <c:ptCount val="1"/>
                <c:pt idx="0">
                  <c:v>33</c:v>
                </c:pt>
              </c:numCache>
            </c:numRef>
          </c:val>
          <c:extLst>
            <c:ext xmlns:c16="http://schemas.microsoft.com/office/drawing/2014/chart" uri="{C3380CC4-5D6E-409C-BE32-E72D297353CC}">
              <c16:uniqueId val="{00000001-6576-4D30-B269-84E0FE5463F7}"/>
            </c:ext>
          </c:extLst>
        </c:ser>
        <c:ser>
          <c:idx val="2"/>
          <c:order val="2"/>
          <c:tx>
            <c:strRef>
              <c:f>'Project Management Dashboard'!$A$59</c:f>
              <c:strCache>
                <c:ptCount val="1"/>
                <c:pt idx="0">
                  <c:v>Completed</c:v>
                </c:pt>
              </c:strCache>
            </c:strRef>
          </c:tx>
          <c:spPr>
            <a:solidFill>
              <a:schemeClr val="accent3"/>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'Project Management Dashboard'!$B$59</c:f>
              <c:numCache>
                <c:formatCode>General</c:formatCode>
                <c:ptCount val="1"/>
                <c:pt idx="0">
                  <c:v>3</c:v>
                </c:pt>
              </c:numCache>
            </c:numRef>
          </c:val>
          <c:extLst>
            <c:ext xmlns:c16="http://schemas.microsoft.com/office/drawing/2014/chart" uri="{C3380CC4-5D6E-409C-BE32-E72D297353CC}">
              <c16:uniqueId val="{00000002-6576-4D30-B269-84E0FE5463F7}"/>
            </c:ext>
          </c:extLst>
        </c:ser>
        <c:dLbls>
          <c:dLblPos val="ctr"/>
          <c:showLegendKey val="0"/>
          <c:showVal val="1"/>
          <c:showCatName val="0"/>
          <c:showSerName val="0"/>
          <c:showPercent val="0"/>
          <c:showBubbleSize val="0"/>
        </c:dLbls>
        <c:gapWidth val="0"/>
        <c:overlap val="100"/>
        <c:axId val="602729648"/>
        <c:axId val="245222800"/>
      </c:barChart>
      <c:catAx>
        <c:axId val="602729648"/>
        <c:scaling>
          <c:orientation val="minMax"/>
        </c:scaling>
        <c:delete val="1"/>
        <c:axPos val="l"/>
        <c:numFmt formatCode="General" sourceLinked="1"/>
        <c:majorTickMark val="none"/>
        <c:minorTickMark val="none"/>
        <c:tickLblPos val="nextTo"/>
        <c:crossAx val="245222800"/>
        <c:crosses val="autoZero"/>
        <c:auto val="1"/>
        <c:lblAlgn val="ctr"/>
        <c:lblOffset val="100"/>
        <c:noMultiLvlLbl val="0"/>
      </c:catAx>
      <c:valAx>
        <c:axId val="245222800"/>
        <c:scaling>
          <c:orientation val="minMax"/>
        </c:scaling>
        <c:delete val="1"/>
        <c:axPos val="b"/>
        <c:numFmt formatCode="General" sourceLinked="1"/>
        <c:majorTickMark val="none"/>
        <c:minorTickMark val="none"/>
        <c:tickLblPos val="nextTo"/>
        <c:crossAx val="602729648"/>
        <c:crosses val="autoZero"/>
        <c:crossBetween val="between"/>
      </c:valAx>
      <c:spPr>
        <a:noFill/>
        <a:ln>
          <a:noFill/>
        </a:ln>
        <a:effectLst/>
      </c:spPr>
    </c:plotArea>
    <c:legend>
      <c:legendPos val="t"/>
      <c:layout>
        <c:manualLayout>
          <c:xMode val="edge"/>
          <c:yMode val="edge"/>
          <c:x val="2.6987654320987667E-2"/>
          <c:y val="0.30350238308013111"/>
          <c:w val="0.71867901234567899"/>
          <c:h val="0.159602323503127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987170784686395"/>
          <c:y val="0.3325709744997471"/>
          <c:w val="0.53232554982351354"/>
          <c:h val="0.56651159430759235"/>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4B0-4B36-BFD6-39895432649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4B0-4B36-BFD6-39895432649E}"/>
              </c:ext>
            </c:extLst>
          </c:dPt>
          <c:cat>
            <c:strRef>
              <c:f>'Project Management Dashboard'!$D$60:$D$61</c:f>
              <c:strCache>
                <c:ptCount val="2"/>
                <c:pt idx="0">
                  <c:v>Days Completed</c:v>
                </c:pt>
                <c:pt idx="1">
                  <c:v>Days Remaining</c:v>
                </c:pt>
              </c:strCache>
            </c:strRef>
          </c:cat>
          <c:val>
            <c:numRef>
              <c:f>'Project Management Dashboard'!$F$60:$F$61</c:f>
              <c:numCache>
                <c:formatCode>0%</c:formatCode>
                <c:ptCount val="2"/>
                <c:pt idx="0">
                  <c:v>0.42105263157894735</c:v>
                </c:pt>
                <c:pt idx="1">
                  <c:v>0.57894736842105265</c:v>
                </c:pt>
              </c:numCache>
            </c:numRef>
          </c:val>
          <c:extLst>
            <c:ext xmlns:c16="http://schemas.microsoft.com/office/drawing/2014/chart" uri="{C3380CC4-5D6E-409C-BE32-E72D297353CC}">
              <c16:uniqueId val="{00000004-64B0-4B36-BFD6-39895432649E}"/>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legendEntry>
        <c:idx val="0"/>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legendEntry>
      <c:layout>
        <c:manualLayout>
          <c:xMode val="edge"/>
          <c:yMode val="edge"/>
          <c:x val="0.13312820512820514"/>
          <c:y val="0"/>
          <c:w val="0.69032393162393169"/>
          <c:h val="0.2671864760202561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IN" sz="1200">
                <a:solidFill>
                  <a:schemeClr val="bg1"/>
                </a:solidFill>
              </a:rPr>
              <a:t>BUDGET SPENT</a:t>
            </a:r>
          </a:p>
          <a:p>
            <a:pPr>
              <a:defRPr sz="1200"/>
            </a:pPr>
            <a:endParaRPr lang="en-IN" sz="1200"/>
          </a:p>
        </c:rich>
      </c:tx>
      <c:layout>
        <c:manualLayout>
          <c:xMode val="edge"/>
          <c:yMode val="edge"/>
          <c:x val="3.3524804177545699E-2"/>
          <c:y val="3.316794367363842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0095574260114038"/>
          <c:y val="0.30971128608923887"/>
          <c:w val="0.60178348396105663"/>
          <c:h val="0.60777137932385317"/>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E36-4CEB-A1AC-2FF43A8E3E6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E36-4CEB-A1AC-2FF43A8E3E6F}"/>
              </c:ext>
            </c:extLst>
          </c:dPt>
          <c:val>
            <c:numRef>
              <c:f>'Project Management Dashboard'!$I$59:$J$59</c:f>
              <c:numCache>
                <c:formatCode>0%</c:formatCode>
                <c:ptCount val="2"/>
                <c:pt idx="0">
                  <c:v>0.42826293038451874</c:v>
                </c:pt>
                <c:pt idx="1">
                  <c:v>0.57173706961548132</c:v>
                </c:pt>
              </c:numCache>
            </c:numRef>
          </c:val>
          <c:extLst>
            <c:ext xmlns:c16="http://schemas.microsoft.com/office/drawing/2014/chart" uri="{C3380CC4-5D6E-409C-BE32-E72D297353CC}">
              <c16:uniqueId val="{00000004-AE36-4CEB-A1AC-2FF43A8E3E6F}"/>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IN" sz="1200">
                <a:solidFill>
                  <a:schemeClr val="bg1"/>
                </a:solidFill>
              </a:rPr>
              <a:t>BUDGET</a:t>
            </a:r>
            <a:r>
              <a:rPr lang="en-IN" sz="1200" baseline="0">
                <a:solidFill>
                  <a:schemeClr val="bg1"/>
                </a:solidFill>
              </a:rPr>
              <a:t> VS ACTUAL</a:t>
            </a:r>
            <a:endParaRPr lang="en-IN" sz="1200">
              <a:solidFill>
                <a:schemeClr val="bg1"/>
              </a:solidFill>
            </a:endParaRPr>
          </a:p>
        </c:rich>
      </c:tx>
      <c:layout>
        <c:manualLayout>
          <c:xMode val="edge"/>
          <c:yMode val="edge"/>
          <c:x val="2.1155285917129209E-2"/>
          <c:y val="3.694472596865985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'Project Management Dashboard'!$I$57</c:f>
              <c:strCache>
                <c:ptCount val="1"/>
                <c:pt idx="0">
                  <c:v>Actual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'Project Management Dashboard'!$I$58</c:f>
              <c:numCache>
                <c:formatCode>0.0,,\M;\-0.0,,\M</c:formatCode>
                <c:ptCount val="1"/>
                <c:pt idx="0">
                  <c:v>8520291</c:v>
                </c:pt>
              </c:numCache>
            </c:numRef>
          </c:val>
          <c:extLst>
            <c:ext xmlns:c16="http://schemas.microsoft.com/office/drawing/2014/chart" uri="{C3380CC4-5D6E-409C-BE32-E72D297353CC}">
              <c16:uniqueId val="{00000000-EC4B-4A9A-8347-0F114228EEA5}"/>
            </c:ext>
          </c:extLst>
        </c:ser>
        <c:ser>
          <c:idx val="1"/>
          <c:order val="1"/>
          <c:tx>
            <c:strRef>
              <c:f>'Project Management Dashboard'!$J$57</c:f>
              <c:strCache>
                <c:ptCount val="1"/>
                <c:pt idx="0">
                  <c:v>Budget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'Project Management Dashboard'!$J$58</c:f>
              <c:numCache>
                <c:formatCode>0.0,,\M;\-0.0,,\M</c:formatCode>
                <c:ptCount val="1"/>
                <c:pt idx="0">
                  <c:v>19895000</c:v>
                </c:pt>
              </c:numCache>
            </c:numRef>
          </c:val>
          <c:extLst>
            <c:ext xmlns:c16="http://schemas.microsoft.com/office/drawing/2014/chart" uri="{C3380CC4-5D6E-409C-BE32-E72D297353CC}">
              <c16:uniqueId val="{00000001-EC4B-4A9A-8347-0F114228EEA5}"/>
            </c:ext>
          </c:extLst>
        </c:ser>
        <c:dLbls>
          <c:dLblPos val="outEnd"/>
          <c:showLegendKey val="0"/>
          <c:showVal val="1"/>
          <c:showCatName val="0"/>
          <c:showSerName val="0"/>
          <c:showPercent val="0"/>
          <c:showBubbleSize val="0"/>
        </c:dLbls>
        <c:gapWidth val="0"/>
        <c:overlap val="-30"/>
        <c:axId val="251515088"/>
        <c:axId val="751540320"/>
      </c:barChart>
      <c:catAx>
        <c:axId val="251515088"/>
        <c:scaling>
          <c:orientation val="minMax"/>
        </c:scaling>
        <c:delete val="1"/>
        <c:axPos val="l"/>
        <c:numFmt formatCode="General" sourceLinked="1"/>
        <c:majorTickMark val="none"/>
        <c:minorTickMark val="none"/>
        <c:tickLblPos val="nextTo"/>
        <c:crossAx val="751540320"/>
        <c:crosses val="autoZero"/>
        <c:auto val="1"/>
        <c:lblAlgn val="ctr"/>
        <c:lblOffset val="100"/>
        <c:noMultiLvlLbl val="0"/>
      </c:catAx>
      <c:valAx>
        <c:axId val="751540320"/>
        <c:scaling>
          <c:orientation val="minMax"/>
        </c:scaling>
        <c:delete val="1"/>
        <c:axPos val="b"/>
        <c:numFmt formatCode="0.0,,\M;\-0.0,,\M" sourceLinked="1"/>
        <c:majorTickMark val="none"/>
        <c:minorTickMark val="none"/>
        <c:tickLblPos val="nextTo"/>
        <c:crossAx val="25151508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31" fmlaLink="$I$61"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495300</xdr:colOff>
      <xdr:row>0</xdr:row>
      <xdr:rowOff>0</xdr:rowOff>
    </xdr:from>
    <xdr:to>
      <xdr:col>17</xdr:col>
      <xdr:colOff>342900</xdr:colOff>
      <xdr:row>3</xdr:row>
      <xdr:rowOff>285750</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0</xdr:row>
      <xdr:rowOff>0</xdr:rowOff>
    </xdr:from>
    <xdr:to>
      <xdr:col>12</xdr:col>
      <xdr:colOff>241300</xdr:colOff>
      <xdr:row>3</xdr:row>
      <xdr:rowOff>279400</xdr:rowOff>
    </xdr:to>
    <xdr:graphicFrame macro="">
      <xdr:nvGraphicFramePr>
        <xdr:cNvPr id="5" name="Chart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25400</xdr:colOff>
      <xdr:row>1</xdr:row>
      <xdr:rowOff>107950</xdr:rowOff>
    </xdr:from>
    <xdr:to>
      <xdr:col>5</xdr:col>
      <xdr:colOff>107950</xdr:colOff>
      <xdr:row>3</xdr:row>
      <xdr:rowOff>165099</xdr:rowOff>
    </xdr:to>
    <mc:AlternateContent xmlns:mc="http://schemas.openxmlformats.org/markup-compatibility/2006" xmlns:a14="http://schemas.microsoft.com/office/drawing/2010/main">
      <mc:Choice Requires="a14">
        <xdr:graphicFrame macro="">
          <xdr:nvGraphicFramePr>
            <xdr:cNvPr id="11" name="Project">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25400" y="463550"/>
              <a:ext cx="3797300" cy="7048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139700</xdr:colOff>
      <xdr:row>1</xdr:row>
      <xdr:rowOff>107950</xdr:rowOff>
    </xdr:from>
    <xdr:to>
      <xdr:col>9</xdr:col>
      <xdr:colOff>711900</xdr:colOff>
      <xdr:row>3</xdr:row>
      <xdr:rowOff>165850</xdr:rowOff>
    </xdr:to>
    <mc:AlternateContent xmlns:mc="http://schemas.openxmlformats.org/markup-compatibility/2006" xmlns:a14="http://schemas.microsoft.com/office/drawing/2010/main">
      <mc:Choice Requires="a14">
        <xdr:graphicFrame macro="">
          <xdr:nvGraphicFramePr>
            <xdr:cNvPr id="12" name="Manager">
              <a:extLst>
                <a:ext uri="{FF2B5EF4-FFF2-40B4-BE49-F238E27FC236}">
                  <a16:creationId xmlns:a16="http://schemas.microsoft.com/office/drawing/2014/main" id="{00000000-0008-0000-0000-00000C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854450" y="463550"/>
              <a:ext cx="3798000" cy="705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298450</xdr:colOff>
      <xdr:row>0</xdr:row>
      <xdr:rowOff>0</xdr:rowOff>
    </xdr:from>
    <xdr:to>
      <xdr:col>19</xdr:col>
      <xdr:colOff>241300</xdr:colOff>
      <xdr:row>3</xdr:row>
      <xdr:rowOff>273050</xdr:rowOff>
    </xdr:to>
    <xdr:graphicFrame macro="">
      <xdr:nvGraphicFramePr>
        <xdr:cNvPr id="15" name="Chart 14">
          <a:extLst>
            <a:ext uri="{FF2B5EF4-FFF2-40B4-BE49-F238E27FC236}">
              <a16:creationId xmlns:a16="http://schemas.microsoft.com/office/drawing/2014/main" id="{00000000-0008-0000-00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546100</xdr:colOff>
      <xdr:row>0</xdr:row>
      <xdr:rowOff>0</xdr:rowOff>
    </xdr:from>
    <xdr:to>
      <xdr:col>23</xdr:col>
      <xdr:colOff>177800</xdr:colOff>
      <xdr:row>3</xdr:row>
      <xdr:rowOff>279400</xdr:rowOff>
    </xdr:to>
    <xdr:graphicFrame macro="">
      <xdr:nvGraphicFramePr>
        <xdr:cNvPr id="19" name="Chart 18">
          <a:extLst>
            <a:ext uri="{FF2B5EF4-FFF2-40B4-BE49-F238E27FC236}">
              <a16:creationId xmlns:a16="http://schemas.microsoft.com/office/drawing/2014/main" id="{00000000-0008-0000-00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196850</xdr:colOff>
          <xdr:row>0</xdr:row>
          <xdr:rowOff>82550</xdr:rowOff>
        </xdr:from>
        <xdr:to>
          <xdr:col>10</xdr:col>
          <xdr:colOff>19050</xdr:colOff>
          <xdr:row>0</xdr:row>
          <xdr:rowOff>279400</xdr:rowOff>
        </xdr:to>
        <xdr:sp macro="" textlink="">
          <xdr:nvSpPr>
            <xdr:cNvPr id="2049" name="Scroll Bar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0.3507</cdr:x>
      <cdr:y>0.513</cdr:y>
    </cdr:from>
    <cdr:to>
      <cdr:x>0.79575</cdr:x>
      <cdr:y>0.70688</cdr:y>
    </cdr:to>
    <cdr:sp macro="" textlink="'Project Management Dashboard'!$F$60">
      <cdr:nvSpPr>
        <cdr:cNvPr id="2" name="TextBox 1">
          <a:extLst xmlns:a="http://schemas.openxmlformats.org/drawingml/2006/main">
            <a:ext uri="{FF2B5EF4-FFF2-40B4-BE49-F238E27FC236}">
              <a16:creationId xmlns:a16="http://schemas.microsoft.com/office/drawing/2014/main" id="{4550A185-2EFF-DF43-868E-54148E64AAE9}"/>
            </a:ext>
          </a:extLst>
        </cdr:cNvPr>
        <cdr:cNvSpPr txBox="1"/>
      </cdr:nvSpPr>
      <cdr:spPr>
        <a:xfrm xmlns:a="http://schemas.openxmlformats.org/drawingml/2006/main">
          <a:off x="516658" y="710140"/>
          <a:ext cx="655648" cy="268388"/>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34B5954E-0555-433D-9C38-E1FAB34116E7}" type="TxLink">
            <a:rPr lang="en-US" sz="1100" b="0" i="0" u="none" strike="noStrike">
              <a:solidFill>
                <a:schemeClr val="tx1"/>
              </a:solidFill>
              <a:latin typeface="Calibri"/>
              <a:ea typeface="Calibri"/>
              <a:cs typeface="Calibri"/>
            </a:rPr>
            <a:pPr algn="ctr"/>
            <a:t>42%</a:t>
          </a:fld>
          <a:endParaRPr lang="en-IN" sz="1100" b="0">
            <a:solidFill>
              <a:schemeClr val="tx1"/>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0.28667</cdr:x>
      <cdr:y>0.45491</cdr:y>
    </cdr:from>
    <cdr:to>
      <cdr:x>0.76709</cdr:x>
      <cdr:y>0.73894</cdr:y>
    </cdr:to>
    <cdr:sp macro="" textlink="'Project Management Dashboard'!$I$59">
      <cdr:nvSpPr>
        <cdr:cNvPr id="2" name="TextBox 1">
          <a:extLst xmlns:a="http://schemas.openxmlformats.org/drawingml/2006/main">
            <a:ext uri="{FF2B5EF4-FFF2-40B4-BE49-F238E27FC236}">
              <a16:creationId xmlns:a16="http://schemas.microsoft.com/office/drawing/2014/main" id="{22BB43C6-B5F2-4C0C-F62D-35C44C8631D6}"/>
            </a:ext>
          </a:extLst>
        </cdr:cNvPr>
        <cdr:cNvSpPr txBox="1"/>
      </cdr:nvSpPr>
      <cdr:spPr>
        <a:xfrm xmlns:a="http://schemas.openxmlformats.org/drawingml/2006/main">
          <a:off x="369528" y="580629"/>
          <a:ext cx="619286" cy="362522"/>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5988C512-E5B9-4831-BF1A-5D98C1B9A0B0}" type="TxLink">
            <a:rPr lang="en-US" sz="1100" b="0" i="0" u="none" strike="noStrike">
              <a:solidFill>
                <a:srgbClr val="000000"/>
              </a:solidFill>
              <a:latin typeface="Calibri"/>
              <a:ea typeface="Calibri"/>
              <a:cs typeface="Calibri"/>
            </a:rPr>
            <a:pPr algn="ctr"/>
            <a:t>43%</a:t>
          </a:fld>
          <a:endParaRPr lang="en-IN"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P FLEX5" refreshedDate="45203.825301273151" createdVersion="8" refreshedVersion="8" minRefreshableVersion="3" recordCount="40" xr:uid="{FEB670F5-2E00-45FA-9F2B-BDA03840B15D}">
  <cacheSource type="worksheet">
    <worksheetSource name="Table1"/>
  </cacheSource>
  <cacheFields count="10">
    <cacheField name="Project" numFmtId="0">
      <sharedItems count="5">
        <s v="Project 2"/>
        <s v="Project 3"/>
        <s v="Project 4"/>
        <s v="Project 5"/>
        <s v="Project 1"/>
      </sharedItems>
    </cacheField>
    <cacheField name="Task" numFmtId="0">
      <sharedItems count="10">
        <s v="Task 1"/>
        <s v="Task 2"/>
        <s v="Task 3"/>
        <s v="Task 4"/>
        <s v="Task 5"/>
        <s v="Task 6"/>
        <s v="Task 7"/>
        <s v="Task 8"/>
        <s v="Task 9"/>
        <s v="Task 10"/>
      </sharedItems>
    </cacheField>
    <cacheField name="Manager" numFmtId="0">
      <sharedItems count="5">
        <s v="Oliver"/>
        <s v="Louis"/>
        <s v="Harvey"/>
        <s v="Sophia"/>
        <s v="Mike"/>
      </sharedItems>
    </cacheField>
    <cacheField name="Start Date" numFmtId="14">
      <sharedItems containsSemiMixedTypes="0" containsNonDate="0" containsDate="1" containsString="0" minDate="2023-02-17T00:00:00" maxDate="2023-09-30T00:00:00" count="12">
        <d v="2023-09-29T00:00:00"/>
        <d v="2023-02-17T00:00:00"/>
        <d v="2023-02-18T00:00:00"/>
        <d v="2023-02-21T00:00:00"/>
        <d v="2023-02-20T00:00:00"/>
        <d v="2023-02-24T00:00:00"/>
        <d v="2023-02-25T00:00:00"/>
        <d v="2023-02-27T00:00:00"/>
        <d v="2023-02-26T00:00:00"/>
        <d v="2023-02-28T00:00:00"/>
        <d v="2023-03-02T00:00:00"/>
        <d v="2023-02-19T00:00:00"/>
      </sharedItems>
    </cacheField>
    <cacheField name="Duration" numFmtId="0">
      <sharedItems containsSemiMixedTypes="0" containsString="0" containsNumber="1" containsInteger="1" minValue="3" maxValue="15" count="9">
        <n v="5"/>
        <n v="6"/>
        <n v="10"/>
        <n v="9"/>
        <n v="4"/>
        <n v="7"/>
        <n v="8"/>
        <n v="3"/>
        <n v="15" u="1"/>
      </sharedItems>
    </cacheField>
    <cacheField name="End Date" numFmtId="14">
      <sharedItems containsSemiMixedTypes="0" containsNonDate="0" containsDate="1" containsString="0" minDate="2023-02-21T00:00:00" maxDate="2023-10-07T00:00:00" count="19">
        <d v="2023-10-05T00:00:00"/>
        <d v="2023-02-24T00:00:00"/>
        <d v="2023-03-03T00:00:00"/>
        <d v="2023-02-22T00:00:00"/>
        <d v="2023-02-27T00:00:00"/>
        <d v="2023-02-28T00:00:00"/>
        <d v="2023-03-02T00:00:00"/>
        <d v="2023-03-08T00:00:00"/>
        <d v="2023-03-01T00:00:00"/>
        <d v="2023-03-07T00:00:00"/>
        <d v="2023-02-21T00:00:00"/>
        <d v="2023-03-06T00:00:00"/>
        <d v="2023-03-14T00:00:00"/>
        <d v="2023-03-15T00:00:00"/>
        <d v="2023-03-09T00:00:00"/>
        <d v="2023-03-16T00:00:00" u="1"/>
        <d v="2023-10-06T00:00:00" u="1"/>
        <d v="2023-02-23T00:00:00" u="1"/>
        <d v="2023-03-10T00:00:00" u="1"/>
      </sharedItems>
    </cacheField>
    <cacheField name="Days completed" numFmtId="0">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0">
      <sharedItems containsSemiMixedTypes="0" containsString="0" containsNumber="1" containsInteger="1" minValue="55000" maxValue="995000"/>
    </cacheField>
    <cacheField name="Actual" numFmtId="0">
      <sharedItems containsSemiMixedTypes="0" containsString="0" containsNumber="1" containsInteger="1" minValue="4500" maxValue="811569"/>
    </cacheField>
  </cacheFields>
  <extLst>
    <ext xmlns:x14="http://schemas.microsoft.com/office/spreadsheetml/2009/9/main" uri="{725AE2AE-9491-48be-B2B4-4EB974FC3084}">
      <x14:pivotCacheDefinition pivotCacheId="202004644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P FLEX5" refreshedDate="45203.825301620367" createdVersion="8" refreshedVersion="8" minRefreshableVersion="3" recordCount="41" xr:uid="{BDF53296-2BA5-4371-8115-3C3AC51A6E34}">
  <cacheSource type="worksheet">
    <worksheetSource ref="A5:J46" sheet="Project Management Dashboard"/>
  </cacheSource>
  <cacheFields count="10">
    <cacheField name="Project" numFmtId="0">
      <sharedItems containsBlank="1"/>
    </cacheField>
    <cacheField name="Task" numFmtId="0">
      <sharedItems containsBlank="1"/>
    </cacheField>
    <cacheField name="Manager" numFmtId="0">
      <sharedItems containsBlank="1"/>
    </cacheField>
    <cacheField name="Start Date" numFmtId="0">
      <sharedItems containsNonDate="0" containsDate="1" containsString="0" containsBlank="1" minDate="2023-02-17T00:00:00" maxDate="2023-09-30T00:00:00"/>
    </cacheField>
    <cacheField name="Duration" numFmtId="0">
      <sharedItems containsString="0" containsBlank="1" containsNumber="1" containsInteger="1" minValue="3" maxValue="10"/>
    </cacheField>
    <cacheField name="End Date" numFmtId="0">
      <sharedItems containsNonDate="0" containsDate="1" containsString="0" containsBlank="1" minDate="2023-02-21T00:00:00" maxDate="2023-10-06T00:00:00"/>
    </cacheField>
    <cacheField name="Days completed" numFmtId="0">
      <sharedItems containsString="0" containsBlank="1" containsNumber="1" containsInteger="1" minValue="0" maxValue="8"/>
    </cacheField>
    <cacheField name="Progress" numFmtId="0">
      <sharedItems containsString="0" containsBlank="1" containsNumber="1" minValue="0" maxValue="1"/>
    </cacheField>
    <cacheField name="Budget " numFmtId="3">
      <sharedItems containsSemiMixedTypes="0" containsString="0" containsNumber="1" containsInteger="1" minValue="55000" maxValue="19895000"/>
    </cacheField>
    <cacheField name="Actual " numFmtId="3">
      <sharedItems containsSemiMixedTypes="0" containsString="0" containsNumber="1" containsInteger="1" minValue="4500" maxValue="8520291"/>
    </cacheField>
  </cacheFields>
  <extLst>
    <ext xmlns:x14="http://schemas.microsoft.com/office/spreadsheetml/2009/9/main" uri="{725AE2AE-9491-48be-B2B4-4EB974FC3084}">
      <x14:pivotCacheDefinition pivotCacheId="999715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23000"/>
    <n v="101837"/>
  </r>
  <r>
    <x v="0"/>
    <x v="1"/>
    <x v="1"/>
    <x v="1"/>
    <x v="1"/>
    <x v="1"/>
    <x v="1"/>
    <x v="1"/>
    <n v="398000"/>
    <n v="181940"/>
  </r>
  <r>
    <x v="0"/>
    <x v="2"/>
    <x v="2"/>
    <x v="2"/>
    <x v="2"/>
    <x v="2"/>
    <x v="2"/>
    <x v="0"/>
    <n v="91000"/>
    <n v="35546"/>
  </r>
  <r>
    <x v="0"/>
    <x v="3"/>
    <x v="3"/>
    <x v="3"/>
    <x v="3"/>
    <x v="2"/>
    <x v="1"/>
    <x v="2"/>
    <n v="737000"/>
    <n v="265824"/>
  </r>
  <r>
    <x v="0"/>
    <x v="4"/>
    <x v="4"/>
    <x v="1"/>
    <x v="4"/>
    <x v="3"/>
    <x v="3"/>
    <x v="3"/>
    <n v="497000"/>
    <n v="121350"/>
  </r>
  <r>
    <x v="0"/>
    <x v="5"/>
    <x v="0"/>
    <x v="4"/>
    <x v="1"/>
    <x v="4"/>
    <x v="4"/>
    <x v="4"/>
    <n v="193000"/>
    <n v="4500"/>
  </r>
  <r>
    <x v="0"/>
    <x v="6"/>
    <x v="1"/>
    <x v="4"/>
    <x v="5"/>
    <x v="5"/>
    <x v="1"/>
    <x v="5"/>
    <n v="185000"/>
    <n v="83880"/>
  </r>
  <r>
    <x v="0"/>
    <x v="7"/>
    <x v="2"/>
    <x v="5"/>
    <x v="0"/>
    <x v="6"/>
    <x v="0"/>
    <x v="0"/>
    <n v="587000"/>
    <n v="199731"/>
  </r>
  <r>
    <x v="0"/>
    <x v="8"/>
    <x v="3"/>
    <x v="5"/>
    <x v="3"/>
    <x v="7"/>
    <x v="3"/>
    <x v="6"/>
    <n v="567000"/>
    <n v="79246"/>
  </r>
  <r>
    <x v="0"/>
    <x v="9"/>
    <x v="4"/>
    <x v="5"/>
    <x v="1"/>
    <x v="2"/>
    <x v="1"/>
    <x v="1"/>
    <n v="421000"/>
    <n v="179515"/>
  </r>
  <r>
    <x v="1"/>
    <x v="0"/>
    <x v="0"/>
    <x v="2"/>
    <x v="5"/>
    <x v="5"/>
    <x v="5"/>
    <x v="7"/>
    <n v="298000"/>
    <n v="277501"/>
  </r>
  <r>
    <x v="1"/>
    <x v="1"/>
    <x v="1"/>
    <x v="1"/>
    <x v="3"/>
    <x v="8"/>
    <x v="2"/>
    <x v="8"/>
    <n v="229000"/>
    <n v="62410"/>
  </r>
  <r>
    <x v="1"/>
    <x v="2"/>
    <x v="2"/>
    <x v="2"/>
    <x v="6"/>
    <x v="8"/>
    <x v="4"/>
    <x v="4"/>
    <n v="983000"/>
    <n v="4500"/>
  </r>
  <r>
    <x v="1"/>
    <x v="3"/>
    <x v="3"/>
    <x v="4"/>
    <x v="5"/>
    <x v="5"/>
    <x v="1"/>
    <x v="5"/>
    <n v="937000"/>
    <n v="383657"/>
  </r>
  <r>
    <x v="1"/>
    <x v="4"/>
    <x v="4"/>
    <x v="3"/>
    <x v="4"/>
    <x v="1"/>
    <x v="3"/>
    <x v="3"/>
    <n v="859000"/>
    <n v="327312"/>
  </r>
  <r>
    <x v="1"/>
    <x v="5"/>
    <x v="0"/>
    <x v="3"/>
    <x v="1"/>
    <x v="5"/>
    <x v="1"/>
    <x v="1"/>
    <n v="86000"/>
    <n v="42961"/>
  </r>
  <r>
    <x v="1"/>
    <x v="6"/>
    <x v="1"/>
    <x v="5"/>
    <x v="1"/>
    <x v="2"/>
    <x v="6"/>
    <x v="9"/>
    <n v="174000"/>
    <n v="140968"/>
  </r>
  <r>
    <x v="1"/>
    <x v="7"/>
    <x v="2"/>
    <x v="6"/>
    <x v="4"/>
    <x v="6"/>
    <x v="3"/>
    <x v="3"/>
    <n v="66000"/>
    <n v="16578"/>
  </r>
  <r>
    <x v="1"/>
    <x v="8"/>
    <x v="3"/>
    <x v="7"/>
    <x v="5"/>
    <x v="9"/>
    <x v="1"/>
    <x v="5"/>
    <n v="650000"/>
    <n v="277548"/>
  </r>
  <r>
    <x v="1"/>
    <x v="9"/>
    <x v="4"/>
    <x v="1"/>
    <x v="7"/>
    <x v="10"/>
    <x v="1"/>
    <x v="7"/>
    <n v="73000"/>
    <n v="69487"/>
  </r>
  <r>
    <x v="2"/>
    <x v="0"/>
    <x v="0"/>
    <x v="1"/>
    <x v="2"/>
    <x v="6"/>
    <x v="6"/>
    <x v="1"/>
    <n v="844000"/>
    <n v="411474"/>
  </r>
  <r>
    <x v="2"/>
    <x v="1"/>
    <x v="1"/>
    <x v="3"/>
    <x v="0"/>
    <x v="4"/>
    <x v="2"/>
    <x v="10"/>
    <n v="734000"/>
    <n v="491639"/>
  </r>
  <r>
    <x v="2"/>
    <x v="2"/>
    <x v="2"/>
    <x v="5"/>
    <x v="5"/>
    <x v="11"/>
    <x v="1"/>
    <x v="5"/>
    <n v="831000"/>
    <n v="302686"/>
  </r>
  <r>
    <x v="2"/>
    <x v="3"/>
    <x v="3"/>
    <x v="8"/>
    <x v="5"/>
    <x v="9"/>
    <x v="0"/>
    <x v="11"/>
    <n v="900000"/>
    <n v="285083"/>
  </r>
  <r>
    <x v="2"/>
    <x v="4"/>
    <x v="4"/>
    <x v="9"/>
    <x v="7"/>
    <x v="6"/>
    <x v="0"/>
    <x v="12"/>
    <n v="346000"/>
    <n v="134285"/>
  </r>
  <r>
    <x v="3"/>
    <x v="0"/>
    <x v="0"/>
    <x v="10"/>
    <x v="3"/>
    <x v="12"/>
    <x v="7"/>
    <x v="13"/>
    <n v="792000"/>
    <n v="731688"/>
  </r>
  <r>
    <x v="3"/>
    <x v="1"/>
    <x v="1"/>
    <x v="10"/>
    <x v="2"/>
    <x v="13"/>
    <x v="0"/>
    <x v="14"/>
    <n v="233000"/>
    <n v="52380"/>
  </r>
  <r>
    <x v="3"/>
    <x v="2"/>
    <x v="2"/>
    <x v="1"/>
    <x v="4"/>
    <x v="3"/>
    <x v="4"/>
    <x v="4"/>
    <n v="152000"/>
    <n v="4500"/>
  </r>
  <r>
    <x v="3"/>
    <x v="3"/>
    <x v="3"/>
    <x v="11"/>
    <x v="6"/>
    <x v="8"/>
    <x v="6"/>
    <x v="15"/>
    <n v="343000"/>
    <n v="209623"/>
  </r>
  <r>
    <x v="3"/>
    <x v="4"/>
    <x v="4"/>
    <x v="5"/>
    <x v="2"/>
    <x v="14"/>
    <x v="1"/>
    <x v="16"/>
    <n v="862000"/>
    <n v="310449"/>
  </r>
  <r>
    <x v="3"/>
    <x v="5"/>
    <x v="0"/>
    <x v="6"/>
    <x v="1"/>
    <x v="11"/>
    <x v="1"/>
    <x v="1"/>
    <n v="607000"/>
    <n v="326871"/>
  </r>
  <r>
    <x v="3"/>
    <x v="6"/>
    <x v="1"/>
    <x v="6"/>
    <x v="4"/>
    <x v="6"/>
    <x v="0"/>
    <x v="1"/>
    <n v="995000"/>
    <n v="455940"/>
  </r>
  <r>
    <x v="4"/>
    <x v="0"/>
    <x v="2"/>
    <x v="9"/>
    <x v="6"/>
    <x v="14"/>
    <x v="1"/>
    <x v="17"/>
    <n v="101000"/>
    <n v="36756"/>
  </r>
  <r>
    <x v="4"/>
    <x v="1"/>
    <x v="3"/>
    <x v="10"/>
    <x v="3"/>
    <x v="12"/>
    <x v="2"/>
    <x v="8"/>
    <n v="518000"/>
    <n v="230733"/>
  </r>
  <r>
    <x v="4"/>
    <x v="2"/>
    <x v="4"/>
    <x v="4"/>
    <x v="0"/>
    <x v="1"/>
    <x v="1"/>
    <x v="18"/>
    <n v="621000"/>
    <n v="406079"/>
  </r>
  <r>
    <x v="4"/>
    <x v="3"/>
    <x v="0"/>
    <x v="11"/>
    <x v="7"/>
    <x v="3"/>
    <x v="1"/>
    <x v="7"/>
    <n v="822000"/>
    <n v="811569"/>
  </r>
  <r>
    <x v="4"/>
    <x v="4"/>
    <x v="1"/>
    <x v="3"/>
    <x v="5"/>
    <x v="8"/>
    <x v="1"/>
    <x v="5"/>
    <n v="377000"/>
    <n v="177666"/>
  </r>
  <r>
    <x v="4"/>
    <x v="5"/>
    <x v="2"/>
    <x v="5"/>
    <x v="2"/>
    <x v="14"/>
    <x v="0"/>
    <x v="14"/>
    <n v="55000"/>
    <n v="12900"/>
  </r>
  <r>
    <x v="4"/>
    <x v="6"/>
    <x v="3"/>
    <x v="5"/>
    <x v="2"/>
    <x v="14"/>
    <x v="1"/>
    <x v="16"/>
    <n v="812000"/>
    <n v="267179"/>
  </r>
  <r>
    <x v="4"/>
    <x v="7"/>
    <x v="4"/>
    <x v="5"/>
    <x v="7"/>
    <x v="5"/>
    <x v="4"/>
    <x v="4"/>
    <n v="696000"/>
    <n v="45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s v="Project 1"/>
    <s v="Task 1"/>
    <s v="Harvey"/>
    <d v="2023-02-28T00:00:00"/>
    <n v="8"/>
    <d v="2023-03-09T00:00:00"/>
    <n v="3"/>
    <n v="0.375"/>
    <n v="101000"/>
    <n v="36756"/>
  </r>
  <r>
    <m/>
    <s v="Task 2"/>
    <s v="Sophia"/>
    <d v="2023-03-02T00:00:00"/>
    <n v="9"/>
    <d v="2023-03-14T00:00:00"/>
    <n v="4"/>
    <n v="0.44444444444444442"/>
    <n v="518000"/>
    <n v="230733"/>
  </r>
  <r>
    <m/>
    <s v="Task 3"/>
    <s v="Mike"/>
    <d v="2023-02-20T00:00:00"/>
    <n v="5"/>
    <d v="2023-02-24T00:00:00"/>
    <n v="3"/>
    <n v="0.6"/>
    <n v="621000"/>
    <n v="406079"/>
  </r>
  <r>
    <m/>
    <s v="Task 4"/>
    <s v="Oliver"/>
    <d v="2023-02-19T00:00:00"/>
    <n v="3"/>
    <d v="2023-02-22T00:00:00"/>
    <n v="3"/>
    <n v="1"/>
    <n v="822000"/>
    <n v="811569"/>
  </r>
  <r>
    <m/>
    <s v="Task 5"/>
    <s v="Louis"/>
    <d v="2023-02-21T00:00:00"/>
    <n v="7"/>
    <d v="2023-03-01T00:00:00"/>
    <n v="3"/>
    <n v="0.42857142857142855"/>
    <n v="377000"/>
    <n v="177666"/>
  </r>
  <r>
    <m/>
    <s v="Task 6"/>
    <s v="Harvey"/>
    <d v="2023-02-24T00:00:00"/>
    <n v="10"/>
    <d v="2023-03-09T00:00:00"/>
    <n v="2"/>
    <n v="0.2"/>
    <n v="55000"/>
    <n v="12900"/>
  </r>
  <r>
    <m/>
    <s v="Task 7"/>
    <s v="Sophia"/>
    <d v="2023-02-24T00:00:00"/>
    <n v="10"/>
    <d v="2023-03-09T00:00:00"/>
    <n v="3"/>
    <n v="0.3"/>
    <n v="812000"/>
    <n v="267179"/>
  </r>
  <r>
    <m/>
    <s v="Task 8"/>
    <s v="Mike"/>
    <d v="2023-02-24T00:00:00"/>
    <n v="3"/>
    <d v="2023-02-28T00:00:00"/>
    <n v="0"/>
    <n v="0"/>
    <n v="696000"/>
    <n v="4500"/>
  </r>
  <r>
    <s v="Project 2"/>
    <s v="Task 1"/>
    <s v="Oliver"/>
    <d v="2023-09-29T00:00:00"/>
    <n v="5"/>
    <d v="2023-10-05T00:00:00"/>
    <n v="2"/>
    <n v="0.4"/>
    <n v="223000"/>
    <n v="101837"/>
  </r>
  <r>
    <m/>
    <s v="Task 10"/>
    <s v="Mike"/>
    <d v="2023-02-24T00:00:00"/>
    <n v="6"/>
    <d v="2023-03-03T00:00:00"/>
    <n v="3"/>
    <n v="0.5"/>
    <n v="421000"/>
    <n v="179515"/>
  </r>
  <r>
    <m/>
    <s v="Task 2"/>
    <s v="Louis"/>
    <d v="2023-02-17T00:00:00"/>
    <n v="6"/>
    <d v="2023-02-24T00:00:00"/>
    <n v="3"/>
    <n v="0.5"/>
    <n v="398000"/>
    <n v="181940"/>
  </r>
  <r>
    <m/>
    <s v="Task 3"/>
    <s v="Harvey"/>
    <d v="2023-02-18T00:00:00"/>
    <n v="10"/>
    <d v="2023-03-03T00:00:00"/>
    <n v="4"/>
    <n v="0.4"/>
    <n v="91000"/>
    <n v="35546"/>
  </r>
  <r>
    <m/>
    <s v="Task 4"/>
    <s v="Sophia"/>
    <d v="2023-02-21T00:00:00"/>
    <n v="9"/>
    <d v="2023-03-03T00:00:00"/>
    <n v="3"/>
    <n v="0.33333333333333331"/>
    <n v="737000"/>
    <n v="265824"/>
  </r>
  <r>
    <m/>
    <s v="Task 5"/>
    <s v="Mike"/>
    <d v="2023-02-17T00:00:00"/>
    <n v="4"/>
    <d v="2023-02-22T00:00:00"/>
    <n v="1"/>
    <n v="0.25"/>
    <n v="497000"/>
    <n v="121350"/>
  </r>
  <r>
    <m/>
    <s v="Task 6"/>
    <s v="Oliver"/>
    <d v="2023-02-20T00:00:00"/>
    <n v="6"/>
    <d v="2023-02-27T00:00:00"/>
    <n v="0"/>
    <n v="0"/>
    <n v="193000"/>
    <n v="4500"/>
  </r>
  <r>
    <m/>
    <s v="Task 7"/>
    <s v="Louis"/>
    <d v="2023-02-20T00:00:00"/>
    <n v="7"/>
    <d v="2023-02-28T00:00:00"/>
    <n v="3"/>
    <n v="0.42857142857142855"/>
    <n v="185000"/>
    <n v="83880"/>
  </r>
  <r>
    <m/>
    <s v="Task 8"/>
    <s v="Harvey"/>
    <d v="2023-02-24T00:00:00"/>
    <n v="5"/>
    <d v="2023-03-02T00:00:00"/>
    <n v="2"/>
    <n v="0.4"/>
    <n v="587000"/>
    <n v="199731"/>
  </r>
  <r>
    <m/>
    <s v="Task 9"/>
    <s v="Sophia"/>
    <d v="2023-02-24T00:00:00"/>
    <n v="9"/>
    <d v="2023-03-08T00:00:00"/>
    <n v="1"/>
    <n v="0.1111111111111111"/>
    <n v="567000"/>
    <n v="79246"/>
  </r>
  <r>
    <s v="Project 3"/>
    <s v="Task 1"/>
    <s v="Oliver"/>
    <d v="2023-02-18T00:00:00"/>
    <n v="7"/>
    <d v="2023-02-28T00:00:00"/>
    <n v="7"/>
    <n v="1"/>
    <n v="298000"/>
    <n v="277501"/>
  </r>
  <r>
    <m/>
    <s v="Task 10"/>
    <s v="Mike"/>
    <d v="2023-02-17T00:00:00"/>
    <n v="3"/>
    <d v="2023-02-21T00:00:00"/>
    <n v="3"/>
    <n v="1"/>
    <n v="73000"/>
    <n v="69487"/>
  </r>
  <r>
    <m/>
    <s v="Task 2"/>
    <s v="Louis"/>
    <d v="2023-02-17T00:00:00"/>
    <n v="9"/>
    <d v="2023-03-01T00:00:00"/>
    <n v="4"/>
    <n v="0.44444444444444442"/>
    <n v="229000"/>
    <n v="62410"/>
  </r>
  <r>
    <m/>
    <s v="Task 3"/>
    <s v="Harvey"/>
    <d v="2023-02-18T00:00:00"/>
    <n v="8"/>
    <d v="2023-03-01T00:00:00"/>
    <n v="0"/>
    <n v="0"/>
    <n v="983000"/>
    <n v="4500"/>
  </r>
  <r>
    <m/>
    <s v="Task 4"/>
    <s v="Sophia"/>
    <d v="2023-02-20T00:00:00"/>
    <n v="7"/>
    <d v="2023-02-28T00:00:00"/>
    <n v="3"/>
    <n v="0.42857142857142855"/>
    <n v="937000"/>
    <n v="383657"/>
  </r>
  <r>
    <m/>
    <s v="Task 5"/>
    <s v="Mike"/>
    <d v="2023-02-21T00:00:00"/>
    <n v="4"/>
    <d v="2023-02-24T00:00:00"/>
    <n v="1"/>
    <n v="0.25"/>
    <n v="859000"/>
    <n v="327312"/>
  </r>
  <r>
    <m/>
    <s v="Task 6"/>
    <s v="Oliver"/>
    <d v="2023-02-21T00:00:00"/>
    <n v="6"/>
    <d v="2023-02-28T00:00:00"/>
    <n v="3"/>
    <n v="0.5"/>
    <n v="86000"/>
    <n v="42961"/>
  </r>
  <r>
    <m/>
    <s v="Task 7"/>
    <s v="Louis"/>
    <d v="2023-02-24T00:00:00"/>
    <n v="6"/>
    <d v="2023-03-03T00:00:00"/>
    <n v="5"/>
    <n v="0.83333333333333337"/>
    <n v="174000"/>
    <n v="140968"/>
  </r>
  <r>
    <m/>
    <s v="Task 8"/>
    <s v="Harvey"/>
    <d v="2023-02-25T00:00:00"/>
    <n v="4"/>
    <d v="2023-03-02T00:00:00"/>
    <n v="1"/>
    <n v="0.25"/>
    <n v="66000"/>
    <n v="16578"/>
  </r>
  <r>
    <m/>
    <s v="Task 9"/>
    <s v="Sophia"/>
    <d v="2023-02-27T00:00:00"/>
    <n v="7"/>
    <d v="2023-03-07T00:00:00"/>
    <n v="3"/>
    <n v="0.42857142857142855"/>
    <n v="650000"/>
    <n v="277548"/>
  </r>
  <r>
    <s v="Project 4"/>
    <s v="Task 1"/>
    <s v="Oliver"/>
    <d v="2023-02-17T00:00:00"/>
    <n v="10"/>
    <d v="2023-03-02T00:00:00"/>
    <n v="5"/>
    <n v="0.5"/>
    <n v="844000"/>
    <n v="411474"/>
  </r>
  <r>
    <m/>
    <s v="Task 2"/>
    <s v="Louis"/>
    <d v="2023-02-21T00:00:00"/>
    <n v="5"/>
    <d v="2023-02-27T00:00:00"/>
    <n v="4"/>
    <n v="0.8"/>
    <n v="734000"/>
    <n v="491639"/>
  </r>
  <r>
    <m/>
    <s v="Task 3"/>
    <s v="Harvey"/>
    <d v="2023-02-24T00:00:00"/>
    <n v="7"/>
    <d v="2023-03-06T00:00:00"/>
    <n v="3"/>
    <n v="0.42857142857142855"/>
    <n v="831000"/>
    <n v="302686"/>
  </r>
  <r>
    <m/>
    <s v="Task 4"/>
    <s v="Sophia"/>
    <d v="2023-02-26T00:00:00"/>
    <n v="7"/>
    <d v="2023-03-07T00:00:00"/>
    <n v="2"/>
    <n v="0.2857142857142857"/>
    <n v="900000"/>
    <n v="285083"/>
  </r>
  <r>
    <m/>
    <s v="Task 5"/>
    <s v="Mike"/>
    <d v="2023-02-28T00:00:00"/>
    <n v="3"/>
    <d v="2023-03-02T00:00:00"/>
    <n v="2"/>
    <n v="0.66666666666666663"/>
    <n v="346000"/>
    <n v="134285"/>
  </r>
  <r>
    <s v="Project 5"/>
    <s v="Task 1"/>
    <s v="Oliver"/>
    <d v="2023-03-02T00:00:00"/>
    <n v="9"/>
    <d v="2023-03-14T00:00:00"/>
    <n v="8"/>
    <n v="0.88888888888888884"/>
    <n v="792000"/>
    <n v="731688"/>
  </r>
  <r>
    <m/>
    <s v="Task 2"/>
    <s v="Louis"/>
    <d v="2023-03-02T00:00:00"/>
    <n v="10"/>
    <d v="2023-03-15T00:00:00"/>
    <n v="2"/>
    <n v="0.2"/>
    <n v="233000"/>
    <n v="52380"/>
  </r>
  <r>
    <m/>
    <s v="Task 3"/>
    <s v="Harvey"/>
    <d v="2023-02-17T00:00:00"/>
    <n v="4"/>
    <d v="2023-02-22T00:00:00"/>
    <n v="0"/>
    <n v="0"/>
    <n v="152000"/>
    <n v="4500"/>
  </r>
  <r>
    <m/>
    <s v="Task 4"/>
    <s v="Sophia"/>
    <d v="2023-02-19T00:00:00"/>
    <n v="8"/>
    <d v="2023-03-01T00:00:00"/>
    <n v="5"/>
    <n v="0.625"/>
    <n v="343000"/>
    <n v="209623"/>
  </r>
  <r>
    <m/>
    <s v="Task 5"/>
    <s v="Mike"/>
    <d v="2023-02-24T00:00:00"/>
    <n v="10"/>
    <d v="2023-03-09T00:00:00"/>
    <n v="3"/>
    <n v="0.3"/>
    <n v="862000"/>
    <n v="310449"/>
  </r>
  <r>
    <m/>
    <s v="Task 6"/>
    <s v="Oliver"/>
    <d v="2023-02-25T00:00:00"/>
    <n v="6"/>
    <d v="2023-03-06T00:00:00"/>
    <n v="3"/>
    <n v="0.5"/>
    <n v="607000"/>
    <n v="326871"/>
  </r>
  <r>
    <m/>
    <s v="Task 7"/>
    <s v="Louis"/>
    <d v="2023-02-25T00:00:00"/>
    <n v="4"/>
    <d v="2023-03-02T00:00:00"/>
    <n v="2"/>
    <n v="0.5"/>
    <n v="995000"/>
    <n v="455940"/>
  </r>
  <r>
    <s v="Grand Total"/>
    <m/>
    <m/>
    <m/>
    <m/>
    <m/>
    <m/>
    <m/>
    <n v="19895000"/>
    <n v="852029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2A00D62-87F5-4912-BC2A-D15A4821DB54}" name="PivotTable1" cacheId="1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A5:J46" firstHeaderRow="0" firstDataRow="1" firstDataCol="8"/>
  <pivotFields count="10">
    <pivotField axis="axisRow" compact="0" outline="0" showAll="0" defaultSubtotal="0">
      <items count="5">
        <item x="4"/>
        <item x="0"/>
        <item x="1"/>
        <item x="2"/>
        <item x="3"/>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2"/>
        <item x="1"/>
        <item x="4"/>
        <item x="0"/>
        <item x="3"/>
      </items>
    </pivotField>
    <pivotField axis="axisRow" compact="0" numFmtId="14" outline="0" showAll="0" defaultSubtotal="0">
      <items count="12">
        <item x="1"/>
        <item x="2"/>
        <item x="11"/>
        <item x="4"/>
        <item x="3"/>
        <item x="5"/>
        <item x="6"/>
        <item x="8"/>
        <item x="7"/>
        <item x="9"/>
        <item x="10"/>
        <item x="0"/>
      </items>
    </pivotField>
    <pivotField axis="axisRow" compact="0" outline="0" showAll="0" defaultSubtotal="0">
      <items count="9">
        <item x="7"/>
        <item x="4"/>
        <item x="0"/>
        <item x="1"/>
        <item x="5"/>
        <item x="6"/>
        <item x="3"/>
        <item x="2"/>
        <item m="1" x="8"/>
      </items>
    </pivotField>
    <pivotField axis="axisRow" compact="0" numFmtId="14" outline="0" showAll="0" defaultSubtotal="0">
      <items count="19">
        <item x="3"/>
        <item m="1" x="17"/>
        <item x="4"/>
        <item x="5"/>
        <item x="8"/>
        <item x="6"/>
        <item x="2"/>
        <item x="11"/>
        <item x="9"/>
        <item x="7"/>
        <item x="14"/>
        <item m="1" x="18"/>
        <item x="13"/>
        <item m="1" x="15"/>
        <item m="1" x="16"/>
        <item x="0"/>
        <item x="1"/>
        <item x="10"/>
        <item x="12"/>
      </items>
    </pivotField>
    <pivotField axis="axisRow" compact="0"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outline="0" showAll="0" defaultSubtotal="0"/>
    <pivotField dataField="1" compact="0" outline="0" showAll="0" defaultSubtotal="0"/>
  </pivotFields>
  <rowFields count="8">
    <field x="0"/>
    <field x="1"/>
    <field x="2"/>
    <field x="3"/>
    <field x="4"/>
    <field x="5"/>
    <field x="6"/>
    <field x="7"/>
  </rowFields>
  <rowItems count="41">
    <i>
      <x/>
      <x/>
      <x/>
      <x v="9"/>
      <x v="5"/>
      <x v="10"/>
      <x v="3"/>
      <x v="7"/>
    </i>
    <i r="1">
      <x v="2"/>
      <x v="4"/>
      <x v="10"/>
      <x v="6"/>
      <x v="18"/>
      <x v="4"/>
      <x v="10"/>
    </i>
    <i r="1">
      <x v="3"/>
      <x v="2"/>
      <x v="3"/>
      <x v="2"/>
      <x v="16"/>
      <x v="3"/>
      <x v="12"/>
    </i>
    <i r="1">
      <x v="4"/>
      <x v="3"/>
      <x v="2"/>
      <x/>
      <x/>
      <x v="3"/>
      <x v="18"/>
    </i>
    <i r="1">
      <x v="5"/>
      <x v="1"/>
      <x v="4"/>
      <x v="4"/>
      <x v="4"/>
      <x v="3"/>
      <x v="9"/>
    </i>
    <i r="1">
      <x v="6"/>
      <x/>
      <x v="5"/>
      <x v="7"/>
      <x v="10"/>
      <x v="2"/>
      <x v="2"/>
    </i>
    <i r="1">
      <x v="7"/>
      <x v="4"/>
      <x v="5"/>
      <x v="7"/>
      <x v="10"/>
      <x v="3"/>
      <x v="5"/>
    </i>
    <i r="1">
      <x v="8"/>
      <x v="2"/>
      <x v="5"/>
      <x/>
      <x v="3"/>
      <x/>
      <x/>
    </i>
    <i>
      <x v="1"/>
      <x/>
      <x v="3"/>
      <x v="11"/>
      <x v="2"/>
      <x v="15"/>
      <x v="2"/>
      <x v="8"/>
    </i>
    <i r="1">
      <x v="1"/>
      <x v="2"/>
      <x v="5"/>
      <x v="3"/>
      <x v="6"/>
      <x v="3"/>
      <x v="11"/>
    </i>
    <i r="1">
      <x v="2"/>
      <x v="1"/>
      <x/>
      <x v="3"/>
      <x v="16"/>
      <x v="3"/>
      <x v="11"/>
    </i>
    <i r="1">
      <x v="3"/>
      <x/>
      <x v="1"/>
      <x v="7"/>
      <x v="6"/>
      <x v="4"/>
      <x v="8"/>
    </i>
    <i r="1">
      <x v="4"/>
      <x v="4"/>
      <x v="4"/>
      <x v="6"/>
      <x v="6"/>
      <x v="3"/>
      <x v="6"/>
    </i>
    <i r="1">
      <x v="5"/>
      <x v="2"/>
      <x/>
      <x v="1"/>
      <x/>
      <x v="1"/>
      <x v="3"/>
    </i>
    <i r="1">
      <x v="6"/>
      <x v="3"/>
      <x v="3"/>
      <x v="3"/>
      <x v="2"/>
      <x/>
      <x/>
    </i>
    <i r="1">
      <x v="7"/>
      <x v="1"/>
      <x v="3"/>
      <x v="4"/>
      <x v="3"/>
      <x v="3"/>
      <x v="9"/>
    </i>
    <i r="1">
      <x v="8"/>
      <x/>
      <x v="5"/>
      <x v="2"/>
      <x v="5"/>
      <x v="2"/>
      <x v="8"/>
    </i>
    <i r="1">
      <x v="9"/>
      <x v="4"/>
      <x v="5"/>
      <x v="6"/>
      <x v="9"/>
      <x v="1"/>
      <x v="1"/>
    </i>
    <i>
      <x v="2"/>
      <x/>
      <x v="3"/>
      <x v="1"/>
      <x v="4"/>
      <x v="3"/>
      <x v="6"/>
      <x v="18"/>
    </i>
    <i r="1">
      <x v="1"/>
      <x v="2"/>
      <x/>
      <x/>
      <x v="17"/>
      <x v="3"/>
      <x v="18"/>
    </i>
    <i r="1">
      <x v="2"/>
      <x v="1"/>
      <x/>
      <x v="6"/>
      <x v="4"/>
      <x v="4"/>
      <x v="10"/>
    </i>
    <i r="1">
      <x v="3"/>
      <x/>
      <x v="1"/>
      <x v="5"/>
      <x v="4"/>
      <x/>
      <x/>
    </i>
    <i r="1">
      <x v="4"/>
      <x v="4"/>
      <x v="3"/>
      <x v="4"/>
      <x v="3"/>
      <x v="3"/>
      <x v="9"/>
    </i>
    <i r="1">
      <x v="5"/>
      <x v="2"/>
      <x v="4"/>
      <x v="1"/>
      <x v="16"/>
      <x v="1"/>
      <x v="3"/>
    </i>
    <i r="1">
      <x v="6"/>
      <x v="3"/>
      <x v="4"/>
      <x v="3"/>
      <x v="3"/>
      <x v="3"/>
      <x v="11"/>
    </i>
    <i r="1">
      <x v="7"/>
      <x v="1"/>
      <x v="5"/>
      <x v="3"/>
      <x v="6"/>
      <x v="5"/>
      <x v="16"/>
    </i>
    <i r="1">
      <x v="8"/>
      <x/>
      <x v="6"/>
      <x v="1"/>
      <x v="5"/>
      <x v="1"/>
      <x v="3"/>
    </i>
    <i r="1">
      <x v="9"/>
      <x v="4"/>
      <x v="8"/>
      <x v="4"/>
      <x v="8"/>
      <x v="3"/>
      <x v="9"/>
    </i>
    <i>
      <x v="3"/>
      <x/>
      <x v="3"/>
      <x/>
      <x v="7"/>
      <x v="5"/>
      <x v="5"/>
      <x v="11"/>
    </i>
    <i r="1">
      <x v="2"/>
      <x v="1"/>
      <x v="4"/>
      <x v="2"/>
      <x v="2"/>
      <x v="4"/>
      <x v="15"/>
    </i>
    <i r="1">
      <x v="3"/>
      <x/>
      <x v="5"/>
      <x v="4"/>
      <x v="7"/>
      <x v="3"/>
      <x v="9"/>
    </i>
    <i r="1">
      <x v="4"/>
      <x v="4"/>
      <x v="7"/>
      <x v="4"/>
      <x v="8"/>
      <x v="2"/>
      <x v="4"/>
    </i>
    <i r="1">
      <x v="5"/>
      <x v="2"/>
      <x v="9"/>
      <x/>
      <x v="5"/>
      <x v="2"/>
      <x v="14"/>
    </i>
    <i>
      <x v="4"/>
      <x/>
      <x v="3"/>
      <x v="10"/>
      <x v="6"/>
      <x v="18"/>
      <x v="7"/>
      <x v="17"/>
    </i>
    <i r="1">
      <x v="2"/>
      <x v="1"/>
      <x v="10"/>
      <x v="7"/>
      <x v="12"/>
      <x v="2"/>
      <x v="2"/>
    </i>
    <i r="1">
      <x v="3"/>
      <x/>
      <x/>
      <x v="1"/>
      <x/>
      <x/>
      <x/>
    </i>
    <i r="1">
      <x v="4"/>
      <x v="4"/>
      <x v="2"/>
      <x v="5"/>
      <x v="4"/>
      <x v="5"/>
      <x v="13"/>
    </i>
    <i r="1">
      <x v="5"/>
      <x v="2"/>
      <x v="5"/>
      <x v="7"/>
      <x v="10"/>
      <x v="3"/>
      <x v="5"/>
    </i>
    <i r="1">
      <x v="6"/>
      <x v="3"/>
      <x v="6"/>
      <x v="3"/>
      <x v="7"/>
      <x v="3"/>
      <x v="11"/>
    </i>
    <i r="1">
      <x v="7"/>
      <x v="1"/>
      <x v="6"/>
      <x v="1"/>
      <x v="5"/>
      <x v="2"/>
      <x v="11"/>
    </i>
    <i t="grand">
      <x/>
    </i>
  </rowItems>
  <colFields count="1">
    <field x="-2"/>
  </colFields>
  <colItems count="2">
    <i>
      <x/>
    </i>
    <i i="1">
      <x v="1"/>
    </i>
  </colItems>
  <dataFields count="2">
    <dataField name="Budget " fld="8" baseField="7" baseItem="7" numFmtId="3"/>
    <dataField name="Actual " fld="9" baseField="0" baseItem="0" numFmtId="3"/>
  </dataFields>
  <formats count="20">
    <format dxfId="0">
      <pivotArea outline="0" fieldPosition="0">
        <references count="1">
          <reference field="4294967294" count="1">
            <x v="0"/>
          </reference>
        </references>
      </pivotArea>
    </format>
    <format dxfId="1">
      <pivotArea outline="0" fieldPosition="0">
        <references count="1">
          <reference field="4294967294" count="1">
            <x v="1"/>
          </reference>
        </references>
      </pivotArea>
    </format>
    <format dxfId="2">
      <pivotArea field="0" type="button" dataOnly="0" labelOnly="1" outline="0" axis="axisRow" fieldPosition="0"/>
    </format>
    <format dxfId="3">
      <pivotArea field="1" type="button" dataOnly="0" labelOnly="1" outline="0" axis="axisRow" fieldPosition="1"/>
    </format>
    <format dxfId="4">
      <pivotArea field="2" type="button" dataOnly="0" labelOnly="1" outline="0" axis="axisRow" fieldPosition="2"/>
    </format>
    <format dxfId="5">
      <pivotArea field="3" type="button" dataOnly="0" labelOnly="1" outline="0" axis="axisRow" fieldPosition="3"/>
    </format>
    <format dxfId="6">
      <pivotArea field="4" type="button" dataOnly="0" labelOnly="1" outline="0" axis="axisRow" fieldPosition="4"/>
    </format>
    <format dxfId="7">
      <pivotArea field="5" type="button" dataOnly="0" labelOnly="1" outline="0" axis="axisRow" fieldPosition="5"/>
    </format>
    <format dxfId="8">
      <pivotArea field="6" type="button" dataOnly="0" labelOnly="1" outline="0" axis="axisRow" fieldPosition="6"/>
    </format>
    <format dxfId="9">
      <pivotArea field="7" type="button" dataOnly="0" labelOnly="1" outline="0" axis="axisRow" fieldPosition="7"/>
    </format>
    <format dxfId="10">
      <pivotArea dataOnly="0" labelOnly="1" outline="0" fieldPosition="0">
        <references count="1">
          <reference field="4294967294" count="2">
            <x v="0"/>
            <x v="1"/>
          </reference>
        </references>
      </pivotArea>
    </format>
    <format dxfId="11">
      <pivotArea field="0" type="button" dataOnly="0" labelOnly="1" outline="0" axis="axisRow" fieldPosition="0"/>
    </format>
    <format dxfId="12">
      <pivotArea field="1" type="button" dataOnly="0" labelOnly="1" outline="0" axis="axisRow" fieldPosition="1"/>
    </format>
    <format dxfId="13">
      <pivotArea field="2" type="button" dataOnly="0" labelOnly="1" outline="0" axis="axisRow" fieldPosition="2"/>
    </format>
    <format dxfId="14">
      <pivotArea field="3" type="button" dataOnly="0" labelOnly="1" outline="0" axis="axisRow" fieldPosition="3"/>
    </format>
    <format dxfId="15">
      <pivotArea field="4" type="button" dataOnly="0" labelOnly="1" outline="0" axis="axisRow" fieldPosition="4"/>
    </format>
    <format dxfId="16">
      <pivotArea field="5" type="button" dataOnly="0" labelOnly="1" outline="0" axis="axisRow" fieldPosition="5"/>
    </format>
    <format dxfId="17">
      <pivotArea field="6" type="button" dataOnly="0" labelOnly="1" outline="0" axis="axisRow" fieldPosition="6"/>
    </format>
    <format dxfId="18">
      <pivotArea field="7" type="button" dataOnly="0" labelOnly="1" outline="0" axis="axisRow" fieldPosition="7"/>
    </format>
    <format dxfId="19">
      <pivotArea dataOnly="0" labelOnly="1" outline="0" fieldPosition="0">
        <references count="1">
          <reference field="4294967294" count="2">
            <x v="0"/>
            <x v="1"/>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851ECB5-EE8B-41A1-A7BB-4B7821A6F624}" name="PivotTable4" cacheId="13"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4:F6" firstHeaderRow="1" firstDataRow="1" firstDataCol="1"/>
  <pivotFields count="10">
    <pivotField showAll="0"/>
    <pivotField showAll="0"/>
    <pivotField showAll="0"/>
    <pivotField showAll="0"/>
    <pivotField dataField="1" showAll="0"/>
    <pivotField showAll="0"/>
    <pivotField dataField="1" showAll="0"/>
    <pivotField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E7B4A32-F3DD-420F-AD41-A6414973DCD4}" name="PivotTable5"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L4:M5" firstHeaderRow="0" firstDataRow="1" firstDataCol="0"/>
  <pivotFields count="10">
    <pivotField showAll="0"/>
    <pivotField showAll="0"/>
    <pivotField showAll="0"/>
    <pivotField showAll="0"/>
    <pivotField showAll="0"/>
    <pivotField showAll="0"/>
    <pivotField showAll="0"/>
    <pivotField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4"/>
    <dataField name="Budget  " fld="8" baseField="0" baseItem="1"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7AA6801C-049F-4099-8412-19B0FF480B01}" sourceName="Project">
  <pivotTables>
    <pivotTable tabId="2" name="PivotTable1"/>
  </pivotTables>
  <data>
    <tabular pivotCacheId="2020046440">
      <items count="5">
        <i x="4" s="1"/>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E3A9E140-3F89-411D-9E01-C6AE999AAF2D}" sourceName="Manager">
  <pivotTables>
    <pivotTable tabId="2" name="PivotTable1"/>
  </pivotTables>
  <data>
    <tabular pivotCacheId="2020046440">
      <items count="5">
        <i x="2" s="1"/>
        <i x="1" s="1"/>
        <i x="4"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C2245D1C-9507-4841-8A42-08DB2B31DB76}" cache="Slicer_Project" caption="Project" columnCount="5" rowHeight="241300"/>
  <slicer name="Manager" xr10:uid="{4A48541E-05C6-41D5-A30B-3F03752DE381}" cache="Slicer_Manager" caption="Manager" columnCount="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152AFC-78AB-4488-B327-F0F7E028A40C}" name="Table1" displayName="Table1" ref="B3:K43" totalsRowShown="0" headerRowDxfId="29">
  <tableColumns count="10">
    <tableColumn id="1" xr3:uid="{76916A0A-654C-436A-B447-D55FE4737AAA}" name="Project"/>
    <tableColumn id="2" xr3:uid="{CD3EEDE3-C2F7-460A-9229-EA3D2008FF4A}" name="Task"/>
    <tableColumn id="3" xr3:uid="{7647DF25-548F-4998-867E-01AA1C6AE0C7}" name="Manager"/>
    <tableColumn id="4" xr3:uid="{831D731B-A939-491B-A04C-9C6FFE740873}" name="Start Date" dataDxfId="28"/>
    <tableColumn id="5" xr3:uid="{D31E77FA-AA13-4839-80F0-F4DF59B014A4}" name="Duration"/>
    <tableColumn id="6" xr3:uid="{16BA546C-26A1-4911-999B-8DF3FCBF0E51}" name="End Date" dataDxfId="27">
      <calculatedColumnFormula>WORKDAY.INTL($E4-1,$F4,1)</calculatedColumnFormula>
    </tableColumn>
    <tableColumn id="7" xr3:uid="{CE46091F-8279-46BA-9973-CA3E13D314D8}" name="Days completed"/>
    <tableColumn id="8" xr3:uid="{FB3DE03E-CC52-4C35-8959-45B526151A79}" name="Progress" dataDxfId="26" dataCellStyle="Percent">
      <calculatedColumnFormula>$H4/$F4</calculatedColumnFormula>
    </tableColumn>
    <tableColumn id="9" xr3:uid="{52E1F5EF-925D-4EA0-B7D2-A8A728C2C976}" name="Budget"/>
    <tableColumn id="10" xr3:uid="{21862EEC-7128-47A5-93C9-0F3B9B63013C}" name="Actu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Project Management">
      <a:dk1>
        <a:sysClr val="windowText" lastClr="000000"/>
      </a:dk1>
      <a:lt1>
        <a:sysClr val="window" lastClr="FFFFFF"/>
      </a:lt1>
      <a:dk2>
        <a:srgbClr val="44546A"/>
      </a:dk2>
      <a:lt2>
        <a:srgbClr val="E7E6E6"/>
      </a:lt2>
      <a:accent1>
        <a:srgbClr val="0563C1"/>
      </a:accent1>
      <a:accent2>
        <a:srgbClr val="EC7A2C"/>
      </a:accent2>
      <a:accent3>
        <a:srgbClr val="8496B0"/>
      </a:accent3>
      <a:accent4>
        <a:srgbClr val="F4B183"/>
      </a:accent4>
      <a:accent5>
        <a:srgbClr val="48A1FA"/>
      </a:accent5>
      <a:accent6>
        <a:srgbClr val="C5E0B3"/>
      </a:accent6>
      <a:hlink>
        <a:srgbClr val="538135"/>
      </a:hlink>
      <a:folHlink>
        <a:srgbClr val="034A9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774A6-1328-4A58-9390-4830B622E8DA}">
  <dimension ref="A1:AJ61"/>
  <sheetViews>
    <sheetView showGridLines="0" tabSelected="1" workbookViewId="0">
      <pane ySplit="5" topLeftCell="A6" activePane="bottomLeft" state="frozen"/>
      <selection pane="bottomLeft"/>
    </sheetView>
  </sheetViews>
  <sheetFormatPr defaultRowHeight="14.5" customHeight="1" x14ac:dyDescent="0.35"/>
  <cols>
    <col min="1" max="6" width="10.6328125" customWidth="1"/>
    <col min="7" max="7" width="14.26953125" bestFit="1" customWidth="1"/>
    <col min="8" max="10" width="10.6328125" customWidth="1"/>
    <col min="11" max="36" width="9.6328125" customWidth="1"/>
  </cols>
  <sheetData>
    <row r="1" spans="1:36" ht="28" customHeight="1" x14ac:dyDescent="0.6">
      <c r="A1" s="12" t="s">
        <v>40</v>
      </c>
      <c r="B1" s="33"/>
      <c r="C1" s="33"/>
      <c r="D1" s="33"/>
      <c r="E1" s="33"/>
      <c r="F1" s="14" t="str">
        <f>TEXT(MIN(D6:D51),"d-mmm-yy")&amp;" to "&amp;TEXT(MAX(F6:F51),"d-mmm-yy")</f>
        <v>17-Feb-23 to 5-Oct-23</v>
      </c>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row>
    <row r="2" spans="1:36" ht="25.5" customHeight="1" x14ac:dyDescent="0.35"/>
    <row r="3" spans="1:36" ht="25.5" customHeight="1" x14ac:dyDescent="0.35"/>
    <row r="4" spans="1:36" ht="25.5" customHeight="1" x14ac:dyDescent="0.35"/>
    <row r="5" spans="1:36" ht="21" customHeight="1" x14ac:dyDescent="0.35">
      <c r="A5" s="30" t="s">
        <v>0</v>
      </c>
      <c r="B5" s="30" t="s">
        <v>1</v>
      </c>
      <c r="C5" s="30" t="s">
        <v>2</v>
      </c>
      <c r="D5" s="30" t="s">
        <v>3</v>
      </c>
      <c r="E5" s="30" t="s">
        <v>4</v>
      </c>
      <c r="F5" s="30" t="s">
        <v>5</v>
      </c>
      <c r="G5" s="30" t="s">
        <v>6</v>
      </c>
      <c r="H5" s="30" t="s">
        <v>7</v>
      </c>
      <c r="I5" s="31" t="s">
        <v>33</v>
      </c>
      <c r="J5" s="31" t="s">
        <v>34</v>
      </c>
      <c r="K5" s="32" cm="1">
        <f t="array" ref="K5:AJ5">_xlfn.SEQUENCE(1,26,MIN($D$6:$D$45)+$I$61,1)</f>
        <v>44974</v>
      </c>
      <c r="L5" s="32">
        <v>44975</v>
      </c>
      <c r="M5" s="32">
        <v>44976</v>
      </c>
      <c r="N5" s="32">
        <v>44977</v>
      </c>
      <c r="O5" s="32">
        <v>44978</v>
      </c>
      <c r="P5" s="32">
        <v>44979</v>
      </c>
      <c r="Q5" s="32">
        <v>44980</v>
      </c>
      <c r="R5" s="32">
        <v>44981</v>
      </c>
      <c r="S5" s="32">
        <v>44982</v>
      </c>
      <c r="T5" s="32">
        <v>44983</v>
      </c>
      <c r="U5" s="32">
        <v>44984</v>
      </c>
      <c r="V5" s="32">
        <v>44985</v>
      </c>
      <c r="W5" s="32">
        <v>44986</v>
      </c>
      <c r="X5" s="32">
        <v>44987</v>
      </c>
      <c r="Y5" s="32">
        <v>44988</v>
      </c>
      <c r="Z5" s="32">
        <v>44989</v>
      </c>
      <c r="AA5" s="32">
        <v>44990</v>
      </c>
      <c r="AB5" s="32">
        <v>44991</v>
      </c>
      <c r="AC5" s="32">
        <v>44992</v>
      </c>
      <c r="AD5" s="32">
        <v>44993</v>
      </c>
      <c r="AE5" s="32">
        <v>44994</v>
      </c>
      <c r="AF5" s="32">
        <v>44995</v>
      </c>
      <c r="AG5" s="32">
        <v>44996</v>
      </c>
      <c r="AH5" s="32">
        <v>44997</v>
      </c>
      <c r="AI5" s="32">
        <v>44998</v>
      </c>
      <c r="AJ5" s="32">
        <v>44999</v>
      </c>
    </row>
    <row r="6" spans="1:36" ht="14.5" customHeight="1" x14ac:dyDescent="0.35">
      <c r="A6" t="s">
        <v>20</v>
      </c>
      <c r="B6" t="s">
        <v>10</v>
      </c>
      <c r="C6" t="s">
        <v>27</v>
      </c>
      <c r="D6" s="1">
        <v>44985</v>
      </c>
      <c r="E6">
        <v>8</v>
      </c>
      <c r="F6" s="1">
        <v>44994</v>
      </c>
      <c r="G6">
        <v>3</v>
      </c>
      <c r="H6" s="10">
        <v>0.375</v>
      </c>
      <c r="I6" s="2">
        <v>101000</v>
      </c>
      <c r="J6" s="2">
        <v>36756</v>
      </c>
    </row>
    <row r="7" spans="1:36" ht="14.5" customHeight="1" x14ac:dyDescent="0.35">
      <c r="B7" t="s">
        <v>11</v>
      </c>
      <c r="C7" t="s">
        <v>29</v>
      </c>
      <c r="D7" s="1">
        <v>44987</v>
      </c>
      <c r="E7">
        <v>9</v>
      </c>
      <c r="F7" s="1">
        <v>44999</v>
      </c>
      <c r="G7">
        <v>4</v>
      </c>
      <c r="H7" s="10">
        <v>0.44444444444444442</v>
      </c>
      <c r="I7" s="2">
        <v>518000</v>
      </c>
      <c r="J7" s="2">
        <v>230733</v>
      </c>
    </row>
    <row r="8" spans="1:36" ht="14.5" customHeight="1" x14ac:dyDescent="0.35">
      <c r="B8" t="s">
        <v>12</v>
      </c>
      <c r="C8" t="s">
        <v>26</v>
      </c>
      <c r="D8" s="1">
        <v>44977</v>
      </c>
      <c r="E8">
        <v>5</v>
      </c>
      <c r="F8" s="1">
        <v>44981</v>
      </c>
      <c r="G8">
        <v>3</v>
      </c>
      <c r="H8" s="10">
        <v>0.6</v>
      </c>
      <c r="I8" s="2">
        <v>621000</v>
      </c>
      <c r="J8" s="2">
        <v>406079</v>
      </c>
    </row>
    <row r="9" spans="1:36" ht="14.5" customHeight="1" x14ac:dyDescent="0.35">
      <c r="B9" t="s">
        <v>13</v>
      </c>
      <c r="C9" t="s">
        <v>25</v>
      </c>
      <c r="D9" s="1">
        <v>44976</v>
      </c>
      <c r="E9">
        <v>3</v>
      </c>
      <c r="F9" s="1">
        <v>44979</v>
      </c>
      <c r="G9">
        <v>3</v>
      </c>
      <c r="H9" s="10">
        <v>1</v>
      </c>
      <c r="I9" s="2">
        <v>822000</v>
      </c>
      <c r="J9" s="2">
        <v>811569</v>
      </c>
    </row>
    <row r="10" spans="1:36" ht="14.5" customHeight="1" x14ac:dyDescent="0.35">
      <c r="B10" t="s">
        <v>14</v>
      </c>
      <c r="C10" t="s">
        <v>28</v>
      </c>
      <c r="D10" s="1">
        <v>44978</v>
      </c>
      <c r="E10">
        <v>7</v>
      </c>
      <c r="F10" s="1">
        <v>44986</v>
      </c>
      <c r="G10">
        <v>3</v>
      </c>
      <c r="H10" s="10">
        <v>0.42857142857142855</v>
      </c>
      <c r="I10" s="2">
        <v>377000</v>
      </c>
      <c r="J10" s="2">
        <v>177666</v>
      </c>
    </row>
    <row r="11" spans="1:36" ht="14.5" customHeight="1" x14ac:dyDescent="0.35">
      <c r="B11" t="s">
        <v>15</v>
      </c>
      <c r="C11" t="s">
        <v>27</v>
      </c>
      <c r="D11" s="1">
        <v>44981</v>
      </c>
      <c r="E11">
        <v>10</v>
      </c>
      <c r="F11" s="1">
        <v>44994</v>
      </c>
      <c r="G11">
        <v>2</v>
      </c>
      <c r="H11" s="10">
        <v>0.2</v>
      </c>
      <c r="I11" s="2">
        <v>55000</v>
      </c>
      <c r="J11" s="2">
        <v>12900</v>
      </c>
    </row>
    <row r="12" spans="1:36" ht="14.5" customHeight="1" x14ac:dyDescent="0.35">
      <c r="B12" t="s">
        <v>16</v>
      </c>
      <c r="C12" t="s">
        <v>29</v>
      </c>
      <c r="D12" s="1">
        <v>44981</v>
      </c>
      <c r="E12">
        <v>10</v>
      </c>
      <c r="F12" s="1">
        <v>44994</v>
      </c>
      <c r="G12">
        <v>3</v>
      </c>
      <c r="H12" s="10">
        <v>0.3</v>
      </c>
      <c r="I12" s="2">
        <v>812000</v>
      </c>
      <c r="J12" s="2">
        <v>267179</v>
      </c>
    </row>
    <row r="13" spans="1:36" ht="14.5" customHeight="1" x14ac:dyDescent="0.35">
      <c r="B13" t="s">
        <v>17</v>
      </c>
      <c r="C13" t="s">
        <v>26</v>
      </c>
      <c r="D13" s="1">
        <v>44981</v>
      </c>
      <c r="E13">
        <v>3</v>
      </c>
      <c r="F13" s="1">
        <v>44985</v>
      </c>
      <c r="G13">
        <v>0</v>
      </c>
      <c r="H13" s="10">
        <v>0</v>
      </c>
      <c r="I13" s="2">
        <v>696000</v>
      </c>
      <c r="J13" s="2">
        <v>4500</v>
      </c>
    </row>
    <row r="14" spans="1:36" ht="14.5" customHeight="1" x14ac:dyDescent="0.35">
      <c r="A14" t="s">
        <v>21</v>
      </c>
      <c r="B14" t="s">
        <v>10</v>
      </c>
      <c r="C14" t="s">
        <v>25</v>
      </c>
      <c r="D14" s="1">
        <v>45198</v>
      </c>
      <c r="E14">
        <v>5</v>
      </c>
      <c r="F14" s="1">
        <v>45204</v>
      </c>
      <c r="G14">
        <v>2</v>
      </c>
      <c r="H14" s="10">
        <v>0.4</v>
      </c>
      <c r="I14" s="2">
        <v>223000</v>
      </c>
      <c r="J14" s="2">
        <v>101837</v>
      </c>
    </row>
    <row r="15" spans="1:36" ht="14.5" customHeight="1" x14ac:dyDescent="0.35">
      <c r="B15" t="s">
        <v>19</v>
      </c>
      <c r="C15" t="s">
        <v>26</v>
      </c>
      <c r="D15" s="1">
        <v>44981</v>
      </c>
      <c r="E15">
        <v>6</v>
      </c>
      <c r="F15" s="1">
        <v>44988</v>
      </c>
      <c r="G15">
        <v>3</v>
      </c>
      <c r="H15" s="10">
        <v>0.5</v>
      </c>
      <c r="I15" s="2">
        <v>421000</v>
      </c>
      <c r="J15" s="2">
        <v>179515</v>
      </c>
    </row>
    <row r="16" spans="1:36" ht="14.5" customHeight="1" x14ac:dyDescent="0.35">
      <c r="B16" t="s">
        <v>11</v>
      </c>
      <c r="C16" t="s">
        <v>28</v>
      </c>
      <c r="D16" s="1">
        <v>44974</v>
      </c>
      <c r="E16">
        <v>6</v>
      </c>
      <c r="F16" s="1">
        <v>44981</v>
      </c>
      <c r="G16">
        <v>3</v>
      </c>
      <c r="H16" s="10">
        <v>0.5</v>
      </c>
      <c r="I16" s="2">
        <v>398000</v>
      </c>
      <c r="J16" s="2">
        <v>181940</v>
      </c>
    </row>
    <row r="17" spans="1:10" ht="14.5" customHeight="1" x14ac:dyDescent="0.35">
      <c r="B17" t="s">
        <v>12</v>
      </c>
      <c r="C17" t="s">
        <v>27</v>
      </c>
      <c r="D17" s="1">
        <v>44975</v>
      </c>
      <c r="E17">
        <v>10</v>
      </c>
      <c r="F17" s="1">
        <v>44988</v>
      </c>
      <c r="G17">
        <v>4</v>
      </c>
      <c r="H17" s="10">
        <v>0.4</v>
      </c>
      <c r="I17" s="2">
        <v>91000</v>
      </c>
      <c r="J17" s="2">
        <v>35546</v>
      </c>
    </row>
    <row r="18" spans="1:10" ht="14.5" customHeight="1" x14ac:dyDescent="0.35">
      <c r="B18" t="s">
        <v>13</v>
      </c>
      <c r="C18" t="s">
        <v>29</v>
      </c>
      <c r="D18" s="1">
        <v>44978</v>
      </c>
      <c r="E18">
        <v>9</v>
      </c>
      <c r="F18" s="1">
        <v>44988</v>
      </c>
      <c r="G18">
        <v>3</v>
      </c>
      <c r="H18" s="10">
        <v>0.33333333333333331</v>
      </c>
      <c r="I18" s="2">
        <v>737000</v>
      </c>
      <c r="J18" s="2">
        <v>265824</v>
      </c>
    </row>
    <row r="19" spans="1:10" ht="14.5" customHeight="1" x14ac:dyDescent="0.35">
      <c r="B19" t="s">
        <v>14</v>
      </c>
      <c r="C19" t="s">
        <v>26</v>
      </c>
      <c r="D19" s="1">
        <v>44974</v>
      </c>
      <c r="E19">
        <v>4</v>
      </c>
      <c r="F19" s="1">
        <v>44979</v>
      </c>
      <c r="G19">
        <v>1</v>
      </c>
      <c r="H19" s="10">
        <v>0.25</v>
      </c>
      <c r="I19" s="2">
        <v>497000</v>
      </c>
      <c r="J19" s="2">
        <v>121350</v>
      </c>
    </row>
    <row r="20" spans="1:10" ht="14.5" customHeight="1" x14ac:dyDescent="0.35">
      <c r="B20" t="s">
        <v>15</v>
      </c>
      <c r="C20" t="s">
        <v>25</v>
      </c>
      <c r="D20" s="1">
        <v>44977</v>
      </c>
      <c r="E20">
        <v>6</v>
      </c>
      <c r="F20" s="1">
        <v>44984</v>
      </c>
      <c r="G20">
        <v>0</v>
      </c>
      <c r="H20" s="10">
        <v>0</v>
      </c>
      <c r="I20" s="2">
        <v>193000</v>
      </c>
      <c r="J20" s="2">
        <v>4500</v>
      </c>
    </row>
    <row r="21" spans="1:10" ht="14.5" customHeight="1" x14ac:dyDescent="0.35">
      <c r="B21" t="s">
        <v>16</v>
      </c>
      <c r="C21" t="s">
        <v>28</v>
      </c>
      <c r="D21" s="1">
        <v>44977</v>
      </c>
      <c r="E21">
        <v>7</v>
      </c>
      <c r="F21" s="1">
        <v>44985</v>
      </c>
      <c r="G21">
        <v>3</v>
      </c>
      <c r="H21" s="10">
        <v>0.42857142857142855</v>
      </c>
      <c r="I21" s="2">
        <v>185000</v>
      </c>
      <c r="J21" s="2">
        <v>83880</v>
      </c>
    </row>
    <row r="22" spans="1:10" ht="14.5" customHeight="1" x14ac:dyDescent="0.35">
      <c r="B22" t="s">
        <v>17</v>
      </c>
      <c r="C22" t="s">
        <v>27</v>
      </c>
      <c r="D22" s="1">
        <v>44981</v>
      </c>
      <c r="E22">
        <v>5</v>
      </c>
      <c r="F22" s="1">
        <v>44987</v>
      </c>
      <c r="G22">
        <v>2</v>
      </c>
      <c r="H22" s="10">
        <v>0.4</v>
      </c>
      <c r="I22" s="2">
        <v>587000</v>
      </c>
      <c r="J22" s="2">
        <v>199731</v>
      </c>
    </row>
    <row r="23" spans="1:10" ht="14.5" customHeight="1" x14ac:dyDescent="0.35">
      <c r="B23" t="s">
        <v>18</v>
      </c>
      <c r="C23" t="s">
        <v>29</v>
      </c>
      <c r="D23" s="1">
        <v>44981</v>
      </c>
      <c r="E23">
        <v>9</v>
      </c>
      <c r="F23" s="1">
        <v>44993</v>
      </c>
      <c r="G23">
        <v>1</v>
      </c>
      <c r="H23" s="10">
        <v>0.1111111111111111</v>
      </c>
      <c r="I23" s="2">
        <v>567000</v>
      </c>
      <c r="J23" s="2">
        <v>79246</v>
      </c>
    </row>
    <row r="24" spans="1:10" ht="14.5" customHeight="1" x14ac:dyDescent="0.35">
      <c r="A24" t="s">
        <v>22</v>
      </c>
      <c r="B24" t="s">
        <v>10</v>
      </c>
      <c r="C24" t="s">
        <v>25</v>
      </c>
      <c r="D24" s="1">
        <v>44975</v>
      </c>
      <c r="E24">
        <v>7</v>
      </c>
      <c r="F24" s="1">
        <v>44985</v>
      </c>
      <c r="G24">
        <v>7</v>
      </c>
      <c r="H24" s="10">
        <v>1</v>
      </c>
      <c r="I24" s="2">
        <v>298000</v>
      </c>
      <c r="J24" s="2">
        <v>277501</v>
      </c>
    </row>
    <row r="25" spans="1:10" ht="14.5" customHeight="1" x14ac:dyDescent="0.35">
      <c r="B25" t="s">
        <v>19</v>
      </c>
      <c r="C25" t="s">
        <v>26</v>
      </c>
      <c r="D25" s="1">
        <v>44974</v>
      </c>
      <c r="E25">
        <v>3</v>
      </c>
      <c r="F25" s="1">
        <v>44978</v>
      </c>
      <c r="G25">
        <v>3</v>
      </c>
      <c r="H25" s="10">
        <v>1</v>
      </c>
      <c r="I25" s="2">
        <v>73000</v>
      </c>
      <c r="J25" s="2">
        <v>69487</v>
      </c>
    </row>
    <row r="26" spans="1:10" ht="14.5" customHeight="1" x14ac:dyDescent="0.35">
      <c r="B26" t="s">
        <v>11</v>
      </c>
      <c r="C26" t="s">
        <v>28</v>
      </c>
      <c r="D26" s="1">
        <v>44974</v>
      </c>
      <c r="E26">
        <v>9</v>
      </c>
      <c r="F26" s="1">
        <v>44986</v>
      </c>
      <c r="G26">
        <v>4</v>
      </c>
      <c r="H26" s="10">
        <v>0.44444444444444442</v>
      </c>
      <c r="I26" s="2">
        <v>229000</v>
      </c>
      <c r="J26" s="2">
        <v>62410</v>
      </c>
    </row>
    <row r="27" spans="1:10" ht="14.5" customHeight="1" x14ac:dyDescent="0.35">
      <c r="B27" t="s">
        <v>12</v>
      </c>
      <c r="C27" t="s">
        <v>27</v>
      </c>
      <c r="D27" s="1">
        <v>44975</v>
      </c>
      <c r="E27">
        <v>8</v>
      </c>
      <c r="F27" s="1">
        <v>44986</v>
      </c>
      <c r="G27">
        <v>0</v>
      </c>
      <c r="H27" s="10">
        <v>0</v>
      </c>
      <c r="I27" s="2">
        <v>983000</v>
      </c>
      <c r="J27" s="2">
        <v>4500</v>
      </c>
    </row>
    <row r="28" spans="1:10" ht="14.5" customHeight="1" x14ac:dyDescent="0.35">
      <c r="B28" t="s">
        <v>13</v>
      </c>
      <c r="C28" t="s">
        <v>29</v>
      </c>
      <c r="D28" s="1">
        <v>44977</v>
      </c>
      <c r="E28">
        <v>7</v>
      </c>
      <c r="F28" s="1">
        <v>44985</v>
      </c>
      <c r="G28">
        <v>3</v>
      </c>
      <c r="H28" s="10">
        <v>0.42857142857142855</v>
      </c>
      <c r="I28" s="2">
        <v>937000</v>
      </c>
      <c r="J28" s="2">
        <v>383657</v>
      </c>
    </row>
    <row r="29" spans="1:10" ht="14.5" customHeight="1" x14ac:dyDescent="0.35">
      <c r="B29" t="s">
        <v>14</v>
      </c>
      <c r="C29" t="s">
        <v>26</v>
      </c>
      <c r="D29" s="1">
        <v>44978</v>
      </c>
      <c r="E29">
        <v>4</v>
      </c>
      <c r="F29" s="1">
        <v>44981</v>
      </c>
      <c r="G29">
        <v>1</v>
      </c>
      <c r="H29" s="10">
        <v>0.25</v>
      </c>
      <c r="I29" s="2">
        <v>859000</v>
      </c>
      <c r="J29" s="2">
        <v>327312</v>
      </c>
    </row>
    <row r="30" spans="1:10" ht="14.5" customHeight="1" x14ac:dyDescent="0.35">
      <c r="B30" t="s">
        <v>15</v>
      </c>
      <c r="C30" t="s">
        <v>25</v>
      </c>
      <c r="D30" s="1">
        <v>44978</v>
      </c>
      <c r="E30">
        <v>6</v>
      </c>
      <c r="F30" s="1">
        <v>44985</v>
      </c>
      <c r="G30">
        <v>3</v>
      </c>
      <c r="H30" s="10">
        <v>0.5</v>
      </c>
      <c r="I30" s="2">
        <v>86000</v>
      </c>
      <c r="J30" s="2">
        <v>42961</v>
      </c>
    </row>
    <row r="31" spans="1:10" ht="14.5" customHeight="1" x14ac:dyDescent="0.35">
      <c r="B31" t="s">
        <v>16</v>
      </c>
      <c r="C31" t="s">
        <v>28</v>
      </c>
      <c r="D31" s="1">
        <v>44981</v>
      </c>
      <c r="E31">
        <v>6</v>
      </c>
      <c r="F31" s="1">
        <v>44988</v>
      </c>
      <c r="G31">
        <v>5</v>
      </c>
      <c r="H31" s="10">
        <v>0.83333333333333337</v>
      </c>
      <c r="I31" s="2">
        <v>174000</v>
      </c>
      <c r="J31" s="2">
        <v>140968</v>
      </c>
    </row>
    <row r="32" spans="1:10" ht="14.5" customHeight="1" x14ac:dyDescent="0.35">
      <c r="B32" t="s">
        <v>17</v>
      </c>
      <c r="C32" t="s">
        <v>27</v>
      </c>
      <c r="D32" s="1">
        <v>44982</v>
      </c>
      <c r="E32">
        <v>4</v>
      </c>
      <c r="F32" s="1">
        <v>44987</v>
      </c>
      <c r="G32">
        <v>1</v>
      </c>
      <c r="H32" s="10">
        <v>0.25</v>
      </c>
      <c r="I32" s="2">
        <v>66000</v>
      </c>
      <c r="J32" s="2">
        <v>16578</v>
      </c>
    </row>
    <row r="33" spans="1:10" ht="14.5" customHeight="1" x14ac:dyDescent="0.35">
      <c r="B33" t="s">
        <v>18</v>
      </c>
      <c r="C33" t="s">
        <v>29</v>
      </c>
      <c r="D33" s="1">
        <v>44984</v>
      </c>
      <c r="E33">
        <v>7</v>
      </c>
      <c r="F33" s="1">
        <v>44992</v>
      </c>
      <c r="G33">
        <v>3</v>
      </c>
      <c r="H33" s="10">
        <v>0.42857142857142855</v>
      </c>
      <c r="I33" s="2">
        <v>650000</v>
      </c>
      <c r="J33" s="2">
        <v>277548</v>
      </c>
    </row>
    <row r="34" spans="1:10" ht="14.5" customHeight="1" x14ac:dyDescent="0.35">
      <c r="A34" t="s">
        <v>23</v>
      </c>
      <c r="B34" t="s">
        <v>10</v>
      </c>
      <c r="C34" t="s">
        <v>25</v>
      </c>
      <c r="D34" s="1">
        <v>44974</v>
      </c>
      <c r="E34">
        <v>10</v>
      </c>
      <c r="F34" s="1">
        <v>44987</v>
      </c>
      <c r="G34">
        <v>5</v>
      </c>
      <c r="H34" s="10">
        <v>0.5</v>
      </c>
      <c r="I34" s="2">
        <v>844000</v>
      </c>
      <c r="J34" s="2">
        <v>411474</v>
      </c>
    </row>
    <row r="35" spans="1:10" ht="14.5" customHeight="1" x14ac:dyDescent="0.35">
      <c r="B35" t="s">
        <v>11</v>
      </c>
      <c r="C35" t="s">
        <v>28</v>
      </c>
      <c r="D35" s="1">
        <v>44978</v>
      </c>
      <c r="E35">
        <v>5</v>
      </c>
      <c r="F35" s="1">
        <v>44984</v>
      </c>
      <c r="G35">
        <v>4</v>
      </c>
      <c r="H35" s="10">
        <v>0.8</v>
      </c>
      <c r="I35" s="2">
        <v>734000</v>
      </c>
      <c r="J35" s="2">
        <v>491639</v>
      </c>
    </row>
    <row r="36" spans="1:10" ht="14.5" customHeight="1" x14ac:dyDescent="0.35">
      <c r="B36" t="s">
        <v>12</v>
      </c>
      <c r="C36" t="s">
        <v>27</v>
      </c>
      <c r="D36" s="1">
        <v>44981</v>
      </c>
      <c r="E36">
        <v>7</v>
      </c>
      <c r="F36" s="1">
        <v>44991</v>
      </c>
      <c r="G36">
        <v>3</v>
      </c>
      <c r="H36" s="10">
        <v>0.42857142857142855</v>
      </c>
      <c r="I36" s="2">
        <v>831000</v>
      </c>
      <c r="J36" s="2">
        <v>302686</v>
      </c>
    </row>
    <row r="37" spans="1:10" ht="14.5" customHeight="1" x14ac:dyDescent="0.35">
      <c r="B37" t="s">
        <v>13</v>
      </c>
      <c r="C37" t="s">
        <v>29</v>
      </c>
      <c r="D37" s="1">
        <v>44983</v>
      </c>
      <c r="E37">
        <v>7</v>
      </c>
      <c r="F37" s="1">
        <v>44992</v>
      </c>
      <c r="G37">
        <v>2</v>
      </c>
      <c r="H37" s="10">
        <v>0.2857142857142857</v>
      </c>
      <c r="I37" s="2">
        <v>900000</v>
      </c>
      <c r="J37" s="2">
        <v>285083</v>
      </c>
    </row>
    <row r="38" spans="1:10" ht="14.5" customHeight="1" x14ac:dyDescent="0.35">
      <c r="B38" t="s">
        <v>14</v>
      </c>
      <c r="C38" t="s">
        <v>26</v>
      </c>
      <c r="D38" s="1">
        <v>44985</v>
      </c>
      <c r="E38">
        <v>3</v>
      </c>
      <c r="F38" s="1">
        <v>44987</v>
      </c>
      <c r="G38">
        <v>2</v>
      </c>
      <c r="H38" s="10">
        <v>0.66666666666666663</v>
      </c>
      <c r="I38" s="2">
        <v>346000</v>
      </c>
      <c r="J38" s="2">
        <v>134285</v>
      </c>
    </row>
    <row r="39" spans="1:10" ht="14.5" customHeight="1" x14ac:dyDescent="0.35">
      <c r="A39" t="s">
        <v>24</v>
      </c>
      <c r="B39" t="s">
        <v>10</v>
      </c>
      <c r="C39" t="s">
        <v>25</v>
      </c>
      <c r="D39" s="1">
        <v>44987</v>
      </c>
      <c r="E39">
        <v>9</v>
      </c>
      <c r="F39" s="1">
        <v>44999</v>
      </c>
      <c r="G39">
        <v>8</v>
      </c>
      <c r="H39" s="10">
        <v>0.88888888888888884</v>
      </c>
      <c r="I39" s="2">
        <v>792000</v>
      </c>
      <c r="J39" s="2">
        <v>731688</v>
      </c>
    </row>
    <row r="40" spans="1:10" ht="14.5" customHeight="1" x14ac:dyDescent="0.35">
      <c r="B40" t="s">
        <v>11</v>
      </c>
      <c r="C40" t="s">
        <v>28</v>
      </c>
      <c r="D40" s="1">
        <v>44987</v>
      </c>
      <c r="E40">
        <v>10</v>
      </c>
      <c r="F40" s="1">
        <v>45000</v>
      </c>
      <c r="G40">
        <v>2</v>
      </c>
      <c r="H40" s="10">
        <v>0.2</v>
      </c>
      <c r="I40" s="2">
        <v>233000</v>
      </c>
      <c r="J40" s="2">
        <v>52380</v>
      </c>
    </row>
    <row r="41" spans="1:10" ht="14.5" customHeight="1" x14ac:dyDescent="0.35">
      <c r="B41" t="s">
        <v>12</v>
      </c>
      <c r="C41" t="s">
        <v>27</v>
      </c>
      <c r="D41" s="1">
        <v>44974</v>
      </c>
      <c r="E41">
        <v>4</v>
      </c>
      <c r="F41" s="1">
        <v>44979</v>
      </c>
      <c r="G41">
        <v>0</v>
      </c>
      <c r="H41" s="10">
        <v>0</v>
      </c>
      <c r="I41" s="2">
        <v>152000</v>
      </c>
      <c r="J41" s="2">
        <v>4500</v>
      </c>
    </row>
    <row r="42" spans="1:10" ht="14.5" customHeight="1" x14ac:dyDescent="0.35">
      <c r="B42" t="s">
        <v>13</v>
      </c>
      <c r="C42" t="s">
        <v>29</v>
      </c>
      <c r="D42" s="1">
        <v>44976</v>
      </c>
      <c r="E42">
        <v>8</v>
      </c>
      <c r="F42" s="1">
        <v>44986</v>
      </c>
      <c r="G42">
        <v>5</v>
      </c>
      <c r="H42" s="10">
        <v>0.625</v>
      </c>
      <c r="I42" s="2">
        <v>343000</v>
      </c>
      <c r="J42" s="2">
        <v>209623</v>
      </c>
    </row>
    <row r="43" spans="1:10" ht="14.5" customHeight="1" x14ac:dyDescent="0.35">
      <c r="B43" t="s">
        <v>14</v>
      </c>
      <c r="C43" t="s">
        <v>26</v>
      </c>
      <c r="D43" s="1">
        <v>44981</v>
      </c>
      <c r="E43">
        <v>10</v>
      </c>
      <c r="F43" s="1">
        <v>44994</v>
      </c>
      <c r="G43">
        <v>3</v>
      </c>
      <c r="H43" s="10">
        <v>0.3</v>
      </c>
      <c r="I43" s="2">
        <v>862000</v>
      </c>
      <c r="J43" s="2">
        <v>310449</v>
      </c>
    </row>
    <row r="44" spans="1:10" ht="14.5" customHeight="1" x14ac:dyDescent="0.35">
      <c r="B44" t="s">
        <v>15</v>
      </c>
      <c r="C44" t="s">
        <v>25</v>
      </c>
      <c r="D44" s="1">
        <v>44982</v>
      </c>
      <c r="E44">
        <v>6</v>
      </c>
      <c r="F44" s="1">
        <v>44991</v>
      </c>
      <c r="G44">
        <v>3</v>
      </c>
      <c r="H44" s="10">
        <v>0.5</v>
      </c>
      <c r="I44" s="2">
        <v>607000</v>
      </c>
      <c r="J44" s="2">
        <v>326871</v>
      </c>
    </row>
    <row r="45" spans="1:10" ht="14.5" customHeight="1" x14ac:dyDescent="0.35">
      <c r="B45" t="s">
        <v>16</v>
      </c>
      <c r="C45" t="s">
        <v>28</v>
      </c>
      <c r="D45" s="1">
        <v>44982</v>
      </c>
      <c r="E45">
        <v>4</v>
      </c>
      <c r="F45" s="1">
        <v>44987</v>
      </c>
      <c r="G45">
        <v>2</v>
      </c>
      <c r="H45" s="10">
        <v>0.5</v>
      </c>
      <c r="I45" s="2">
        <v>995000</v>
      </c>
      <c r="J45" s="2">
        <v>455940</v>
      </c>
    </row>
    <row r="46" spans="1:10" ht="14.5" customHeight="1" x14ac:dyDescent="0.35">
      <c r="A46" t="s">
        <v>31</v>
      </c>
      <c r="I46" s="2">
        <v>19895000</v>
      </c>
      <c r="J46" s="2">
        <v>8520291</v>
      </c>
    </row>
    <row r="54" spans="1:10" ht="14.5" customHeight="1" x14ac:dyDescent="0.35">
      <c r="A54" s="5"/>
    </row>
    <row r="55" spans="1:10" ht="14.5" customHeight="1" x14ac:dyDescent="0.35">
      <c r="A55" s="15" t="s">
        <v>49</v>
      </c>
      <c r="B55" s="16"/>
      <c r="C55" s="16"/>
      <c r="D55" s="16"/>
      <c r="E55" s="16"/>
      <c r="F55" s="16"/>
      <c r="G55" s="16"/>
      <c r="H55" s="16"/>
      <c r="I55" s="16"/>
      <c r="J55" s="17"/>
    </row>
    <row r="56" spans="1:10" ht="5" customHeight="1" x14ac:dyDescent="0.35">
      <c r="A56" s="18"/>
      <c r="J56" s="19"/>
    </row>
    <row r="57" spans="1:10" ht="14.5" customHeight="1" x14ac:dyDescent="0.35">
      <c r="A57" s="18" t="s">
        <v>35</v>
      </c>
      <c r="B57">
        <f>COUNTIF('Project Management Dashboard'!H6:H51,"="&amp;0)</f>
        <v>4</v>
      </c>
      <c r="D57" s="28" t="s">
        <v>41</v>
      </c>
      <c r="E57" s="27"/>
      <c r="F57">
        <f>SUM($G$6:$G$51)</f>
        <v>112</v>
      </c>
      <c r="H57" s="28" t="s">
        <v>50</v>
      </c>
      <c r="I57" s="34" t="s">
        <v>9</v>
      </c>
      <c r="J57" s="35" t="s">
        <v>8</v>
      </c>
    </row>
    <row r="58" spans="1:10" ht="14.5" customHeight="1" x14ac:dyDescent="0.35">
      <c r="A58" s="18" t="s">
        <v>36</v>
      </c>
      <c r="B58">
        <f>COUNTIFS('Project Management Dashboard'!H6:H51,"&lt;&gt;"&amp;0,'Project Management Dashboard'!H6:H51,"&lt;"&amp;1)</f>
        <v>33</v>
      </c>
      <c r="D58" s="28" t="s">
        <v>32</v>
      </c>
      <c r="E58" s="27"/>
      <c r="F58">
        <f>SUM($E$6:$E$51)</f>
        <v>266</v>
      </c>
      <c r="H58" s="28" t="s">
        <v>51</v>
      </c>
      <c r="I58" s="13">
        <f>GETPIVOTDATA("Actual ",$A$5)</f>
        <v>8520291</v>
      </c>
      <c r="J58" s="20">
        <f>GETPIVOTDATA("Budget ",$A$5)</f>
        <v>19895000</v>
      </c>
    </row>
    <row r="59" spans="1:10" ht="14.5" customHeight="1" x14ac:dyDescent="0.35">
      <c r="A59" s="18" t="s">
        <v>37</v>
      </c>
      <c r="B59">
        <f>COUNTIF('Project Management Dashboard'!H6:H51,"="&amp;1)</f>
        <v>3</v>
      </c>
      <c r="D59" s="28"/>
      <c r="H59" s="28" t="s">
        <v>52</v>
      </c>
      <c r="I59" s="21">
        <f>I58/J58</f>
        <v>0.42826293038451874</v>
      </c>
      <c r="J59" s="22">
        <f>1-I59</f>
        <v>0.57173706961548132</v>
      </c>
    </row>
    <row r="60" spans="1:10" ht="14.5" customHeight="1" x14ac:dyDescent="0.35">
      <c r="A60" s="18" t="s">
        <v>38</v>
      </c>
      <c r="B60">
        <f>$B$58+$B$57</f>
        <v>37</v>
      </c>
      <c r="D60" s="28" t="s">
        <v>43</v>
      </c>
      <c r="F60" s="21">
        <f>F57/F58</f>
        <v>0.42105263157894735</v>
      </c>
      <c r="J60" s="19"/>
    </row>
    <row r="61" spans="1:10" ht="14.5" customHeight="1" x14ac:dyDescent="0.35">
      <c r="A61" s="23" t="s">
        <v>39</v>
      </c>
      <c r="B61" s="24">
        <f>COUNTA('Project Management Dashboard'!B6:B51)</f>
        <v>40</v>
      </c>
      <c r="C61" s="24"/>
      <c r="D61" s="29" t="s">
        <v>44</v>
      </c>
      <c r="E61" s="24"/>
      <c r="F61" s="25">
        <f>1-F60</f>
        <v>0.57894736842105265</v>
      </c>
      <c r="G61" s="24"/>
      <c r="H61" s="24" t="s">
        <v>53</v>
      </c>
      <c r="I61" s="24">
        <v>0</v>
      </c>
      <c r="J61" s="26"/>
    </row>
  </sheetData>
  <conditionalFormatting sqref="H6:H45">
    <cfRule type="dataBar" priority="16">
      <dataBar>
        <cfvo type="min"/>
        <cfvo type="max"/>
        <color rgb="FF638EC6"/>
      </dataBar>
      <extLst>
        <ext xmlns:x14="http://schemas.microsoft.com/office/spreadsheetml/2009/9/main" uri="{B025F937-C7B1-47D3-B67F-A62EFF666E3E}">
          <x14:id>{3D725698-D1AF-4767-BC4A-634365FB96A6}</x14:id>
        </ext>
      </extLst>
    </cfRule>
  </conditionalFormatting>
  <conditionalFormatting sqref="K5:AJ5">
    <cfRule type="expression" dxfId="25" priority="15">
      <formula>K$5&lt;&gt;""</formula>
    </cfRule>
  </conditionalFormatting>
  <conditionalFormatting sqref="K6:AJ51">
    <cfRule type="expression" dxfId="24" priority="1" stopIfTrue="1">
      <formula>$A6="Grand Total"</formula>
    </cfRule>
    <cfRule type="expression" dxfId="23" priority="2" stopIfTrue="1">
      <formula>AND(WEEKDAY(K$5,2)&gt;5,$B6&lt;&gt;"")</formula>
    </cfRule>
    <cfRule type="expression" dxfId="22" priority="3" stopIfTrue="1">
      <formula>AND(K$5&gt;=WORKDAY.INTL($D6,$G6,1),$H6=0,K$5&lt;=$F6)</formula>
    </cfRule>
    <cfRule type="expression" dxfId="21" priority="4">
      <formula>AND(K$5&gt;=$D6,WORKDAY.INTL($D6,$G6,1)-1&gt;=K$5)</formula>
    </cfRule>
    <cfRule type="expression" dxfId="20" priority="5">
      <formula>AND(K$5&gt;=WORKDAY.INTL($D6,$G6,1),$H6&lt;&gt;1,K$5&lt;=$F6)</formula>
    </cfRule>
  </conditionalFormatting>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49" r:id="rId4" name="Scroll Bar 1">
              <controlPr defaultSize="0" autoPict="0">
                <anchor moveWithCells="1">
                  <from>
                    <xdr:col>7</xdr:col>
                    <xdr:colOff>196850</xdr:colOff>
                    <xdr:row>0</xdr:row>
                    <xdr:rowOff>82550</xdr:rowOff>
                  </from>
                  <to>
                    <xdr:col>10</xdr:col>
                    <xdr:colOff>19050</xdr:colOff>
                    <xdr:row>0</xdr:row>
                    <xdr:rowOff>279400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3D725698-D1AF-4767-BC4A-634365FB96A6}">
            <x14:dataBar minLength="0" maxLength="100" gradient="0">
              <x14:cfvo type="autoMin"/>
              <x14:cfvo type="autoMax"/>
              <x14:negativeFillColor rgb="FFFF0000"/>
              <x14:axisColor rgb="FF000000"/>
            </x14:dataBar>
          </x14:cfRule>
          <xm:sqref>H6:H45</xm:sqref>
        </x14:conditionalFormatting>
      </x14:conditionalFormattings>
    </ex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71BBF-3C8E-4F27-BB52-BDF3B84622CC}">
  <dimension ref="E2:M6"/>
  <sheetViews>
    <sheetView workbookViewId="0">
      <selection activeCell="L5" sqref="L5"/>
    </sheetView>
  </sheetViews>
  <sheetFormatPr defaultRowHeight="14.5" x14ac:dyDescent="0.35"/>
  <cols>
    <col min="1" max="1" width="0.81640625" customWidth="1"/>
    <col min="2" max="2" width="10.26953125" bestFit="1" customWidth="1"/>
    <col min="5" max="5" width="20.54296875" bestFit="1" customWidth="1"/>
    <col min="6" max="6" width="3.81640625" bestFit="1" customWidth="1"/>
    <col min="7" max="7" width="14.6328125" bestFit="1" customWidth="1"/>
    <col min="8" max="8" width="14.453125" bestFit="1" customWidth="1"/>
    <col min="11" max="11" width="14.1796875" bestFit="1" customWidth="1"/>
    <col min="12" max="12" width="7" bestFit="1" customWidth="1"/>
    <col min="13" max="13" width="7.6328125" bestFit="1" customWidth="1"/>
  </cols>
  <sheetData>
    <row r="2" spans="5:13" ht="5" customHeight="1" x14ac:dyDescent="0.35"/>
    <row r="4" spans="5:13" x14ac:dyDescent="0.35">
      <c r="E4" s="8" t="s">
        <v>42</v>
      </c>
      <c r="L4" t="s">
        <v>45</v>
      </c>
      <c r="M4" t="s">
        <v>46</v>
      </c>
    </row>
    <row r="5" spans="5:13" x14ac:dyDescent="0.35">
      <c r="E5" s="9" t="s">
        <v>41</v>
      </c>
      <c r="F5" s="36">
        <v>112</v>
      </c>
      <c r="K5" t="s">
        <v>47</v>
      </c>
      <c r="L5" s="13">
        <v>17040582</v>
      </c>
      <c r="M5" s="13">
        <v>39790000</v>
      </c>
    </row>
    <row r="6" spans="5:13" x14ac:dyDescent="0.35">
      <c r="E6" s="9" t="s">
        <v>32</v>
      </c>
      <c r="F6" s="36">
        <v>266</v>
      </c>
      <c r="K6" t="s">
        <v>48</v>
      </c>
      <c r="L6" s="3">
        <f>GETPIVOTDATA("Actual  ",$L$4)/GETPIVOTDATA("Budget  ",$L$4)</f>
        <v>0.42826293038451874</v>
      </c>
      <c r="M6" s="3">
        <f>1-L6</f>
        <v>0.57173706961548132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3A3A2-F060-4CAC-8CA9-15A6C88CF7CF}">
  <dimension ref="A1:K43"/>
  <sheetViews>
    <sheetView workbookViewId="0"/>
  </sheetViews>
  <sheetFormatPr defaultRowHeight="14.5" x14ac:dyDescent="0.35"/>
  <cols>
    <col min="1" max="1" width="0.81640625" customWidth="1"/>
    <col min="2" max="2" width="8.81640625" customWidth="1"/>
    <col min="3" max="3" width="7" bestFit="1" customWidth="1"/>
    <col min="4" max="4" width="10.26953125" customWidth="1"/>
    <col min="5" max="5" width="11.36328125" customWidth="1"/>
    <col min="6" max="6" width="10.26953125" customWidth="1"/>
    <col min="7" max="7" width="10.453125" customWidth="1"/>
    <col min="8" max="8" width="16.1796875" customWidth="1"/>
    <col min="9" max="9" width="10" customWidth="1"/>
    <col min="10" max="10" width="8.7265625" customWidth="1"/>
    <col min="11" max="11" width="8.08984375" customWidth="1"/>
    <col min="12" max="12" width="2" customWidth="1"/>
  </cols>
  <sheetData>
    <row r="1" spans="1:11" ht="15" thickBot="1" x14ac:dyDescent="0.4">
      <c r="A1" s="6" t="s">
        <v>30</v>
      </c>
      <c r="B1" s="7"/>
      <c r="C1" s="7"/>
      <c r="D1" s="7"/>
      <c r="E1" s="7"/>
      <c r="F1" s="7"/>
      <c r="G1" s="7"/>
      <c r="H1" s="7"/>
      <c r="I1" s="7"/>
      <c r="J1" s="7"/>
      <c r="K1" s="7"/>
    </row>
    <row r="2" spans="1:11" ht="5" customHeight="1" x14ac:dyDescent="0.35"/>
    <row r="3" spans="1:11" x14ac:dyDescent="0.35">
      <c r="B3" s="4" t="s">
        <v>0</v>
      </c>
      <c r="C3" s="4" t="s">
        <v>1</v>
      </c>
      <c r="D3" s="4" t="s">
        <v>2</v>
      </c>
      <c r="E3" s="4" t="s">
        <v>3</v>
      </c>
      <c r="F3" s="4" t="s">
        <v>4</v>
      </c>
      <c r="G3" s="4" t="s">
        <v>5</v>
      </c>
      <c r="H3" s="4" t="s">
        <v>6</v>
      </c>
      <c r="I3" s="4" t="s">
        <v>7</v>
      </c>
      <c r="J3" s="4" t="s">
        <v>8</v>
      </c>
      <c r="K3" s="4" t="s">
        <v>9</v>
      </c>
    </row>
    <row r="4" spans="1:11" x14ac:dyDescent="0.35">
      <c r="B4" t="s">
        <v>21</v>
      </c>
      <c r="C4" t="s">
        <v>10</v>
      </c>
      <c r="D4" t="s">
        <v>25</v>
      </c>
      <c r="E4" s="1">
        <v>45198</v>
      </c>
      <c r="F4">
        <v>5</v>
      </c>
      <c r="G4" s="1">
        <f t="shared" ref="G4:G43" si="0">WORKDAY.INTL($E4-1,$F4,1)</f>
        <v>45204</v>
      </c>
      <c r="H4">
        <v>2</v>
      </c>
      <c r="I4" s="3">
        <f>$H4/$F4</f>
        <v>0.4</v>
      </c>
      <c r="J4">
        <v>223000</v>
      </c>
      <c r="K4">
        <v>101837</v>
      </c>
    </row>
    <row r="5" spans="1:11" x14ac:dyDescent="0.35">
      <c r="B5" t="s">
        <v>21</v>
      </c>
      <c r="C5" t="s">
        <v>11</v>
      </c>
      <c r="D5" t="s">
        <v>28</v>
      </c>
      <c r="E5" s="1">
        <v>44974</v>
      </c>
      <c r="F5">
        <v>6</v>
      </c>
      <c r="G5" s="1">
        <f t="shared" si="0"/>
        <v>44981</v>
      </c>
      <c r="H5">
        <v>3</v>
      </c>
      <c r="I5" s="3">
        <f t="shared" ref="I5:I43" si="1">$H5/$F5</f>
        <v>0.5</v>
      </c>
      <c r="J5">
        <v>398000</v>
      </c>
      <c r="K5">
        <v>181940</v>
      </c>
    </row>
    <row r="6" spans="1:11" x14ac:dyDescent="0.35">
      <c r="B6" t="s">
        <v>21</v>
      </c>
      <c r="C6" t="s">
        <v>12</v>
      </c>
      <c r="D6" t="s">
        <v>27</v>
      </c>
      <c r="E6" s="1">
        <v>44975</v>
      </c>
      <c r="F6">
        <v>10</v>
      </c>
      <c r="G6" s="1">
        <f t="shared" si="0"/>
        <v>44988</v>
      </c>
      <c r="H6">
        <v>4</v>
      </c>
      <c r="I6" s="3">
        <f t="shared" si="1"/>
        <v>0.4</v>
      </c>
      <c r="J6">
        <v>91000</v>
      </c>
      <c r="K6">
        <v>35546</v>
      </c>
    </row>
    <row r="7" spans="1:11" x14ac:dyDescent="0.35">
      <c r="B7" t="s">
        <v>21</v>
      </c>
      <c r="C7" t="s">
        <v>13</v>
      </c>
      <c r="D7" t="s">
        <v>29</v>
      </c>
      <c r="E7" s="1">
        <v>44978</v>
      </c>
      <c r="F7">
        <v>9</v>
      </c>
      <c r="G7" s="1">
        <f t="shared" si="0"/>
        <v>44988</v>
      </c>
      <c r="H7">
        <v>3</v>
      </c>
      <c r="I7" s="3">
        <f t="shared" si="1"/>
        <v>0.33333333333333331</v>
      </c>
      <c r="J7">
        <v>737000</v>
      </c>
      <c r="K7">
        <v>265824</v>
      </c>
    </row>
    <row r="8" spans="1:11" x14ac:dyDescent="0.35">
      <c r="B8" t="s">
        <v>21</v>
      </c>
      <c r="C8" t="s">
        <v>14</v>
      </c>
      <c r="D8" t="s">
        <v>26</v>
      </c>
      <c r="E8" s="1">
        <v>44974</v>
      </c>
      <c r="F8">
        <v>4</v>
      </c>
      <c r="G8" s="1">
        <f t="shared" si="0"/>
        <v>44979</v>
      </c>
      <c r="H8">
        <v>1</v>
      </c>
      <c r="I8" s="3">
        <f t="shared" si="1"/>
        <v>0.25</v>
      </c>
      <c r="J8">
        <v>497000</v>
      </c>
      <c r="K8">
        <v>121350</v>
      </c>
    </row>
    <row r="9" spans="1:11" x14ac:dyDescent="0.35">
      <c r="B9" t="s">
        <v>21</v>
      </c>
      <c r="C9" t="s">
        <v>15</v>
      </c>
      <c r="D9" t="s">
        <v>25</v>
      </c>
      <c r="E9" s="1">
        <v>44977</v>
      </c>
      <c r="F9">
        <v>6</v>
      </c>
      <c r="G9" s="1">
        <f t="shared" si="0"/>
        <v>44984</v>
      </c>
      <c r="H9">
        <v>0</v>
      </c>
      <c r="I9" s="3">
        <f t="shared" si="1"/>
        <v>0</v>
      </c>
      <c r="J9">
        <v>193000</v>
      </c>
      <c r="K9">
        <v>4500</v>
      </c>
    </row>
    <row r="10" spans="1:11" x14ac:dyDescent="0.35">
      <c r="B10" t="s">
        <v>21</v>
      </c>
      <c r="C10" t="s">
        <v>16</v>
      </c>
      <c r="D10" t="s">
        <v>28</v>
      </c>
      <c r="E10" s="1">
        <v>44977</v>
      </c>
      <c r="F10">
        <v>7</v>
      </c>
      <c r="G10" s="1">
        <f t="shared" si="0"/>
        <v>44985</v>
      </c>
      <c r="H10">
        <v>3</v>
      </c>
      <c r="I10" s="3">
        <f t="shared" si="1"/>
        <v>0.42857142857142855</v>
      </c>
      <c r="J10">
        <v>185000</v>
      </c>
      <c r="K10">
        <v>83880</v>
      </c>
    </row>
    <row r="11" spans="1:11" x14ac:dyDescent="0.35">
      <c r="B11" t="s">
        <v>21</v>
      </c>
      <c r="C11" t="s">
        <v>17</v>
      </c>
      <c r="D11" t="s">
        <v>27</v>
      </c>
      <c r="E11" s="1">
        <v>44981</v>
      </c>
      <c r="F11">
        <v>5</v>
      </c>
      <c r="G11" s="1">
        <f t="shared" si="0"/>
        <v>44987</v>
      </c>
      <c r="H11">
        <v>2</v>
      </c>
      <c r="I11" s="3">
        <f t="shared" si="1"/>
        <v>0.4</v>
      </c>
      <c r="J11">
        <v>587000</v>
      </c>
      <c r="K11">
        <v>199731</v>
      </c>
    </row>
    <row r="12" spans="1:11" x14ac:dyDescent="0.35">
      <c r="B12" t="s">
        <v>21</v>
      </c>
      <c r="C12" t="s">
        <v>18</v>
      </c>
      <c r="D12" t="s">
        <v>29</v>
      </c>
      <c r="E12" s="1">
        <v>44981</v>
      </c>
      <c r="F12">
        <v>9</v>
      </c>
      <c r="G12" s="1">
        <f t="shared" si="0"/>
        <v>44993</v>
      </c>
      <c r="H12">
        <v>1</v>
      </c>
      <c r="I12" s="3">
        <f t="shared" si="1"/>
        <v>0.1111111111111111</v>
      </c>
      <c r="J12">
        <v>567000</v>
      </c>
      <c r="K12">
        <v>79246</v>
      </c>
    </row>
    <row r="13" spans="1:11" x14ac:dyDescent="0.35">
      <c r="B13" t="s">
        <v>21</v>
      </c>
      <c r="C13" t="s">
        <v>19</v>
      </c>
      <c r="D13" t="s">
        <v>26</v>
      </c>
      <c r="E13" s="1">
        <v>44981</v>
      </c>
      <c r="F13">
        <v>6</v>
      </c>
      <c r="G13" s="1">
        <f t="shared" si="0"/>
        <v>44988</v>
      </c>
      <c r="H13">
        <v>3</v>
      </c>
      <c r="I13" s="3">
        <f t="shared" si="1"/>
        <v>0.5</v>
      </c>
      <c r="J13">
        <v>421000</v>
      </c>
      <c r="K13">
        <v>179515</v>
      </c>
    </row>
    <row r="14" spans="1:11" x14ac:dyDescent="0.35">
      <c r="B14" t="s">
        <v>22</v>
      </c>
      <c r="C14" t="s">
        <v>10</v>
      </c>
      <c r="D14" t="s">
        <v>25</v>
      </c>
      <c r="E14" s="1">
        <v>44975</v>
      </c>
      <c r="F14">
        <v>7</v>
      </c>
      <c r="G14" s="1">
        <f t="shared" si="0"/>
        <v>44985</v>
      </c>
      <c r="H14">
        <v>7</v>
      </c>
      <c r="I14" s="3">
        <f t="shared" si="1"/>
        <v>1</v>
      </c>
      <c r="J14">
        <v>298000</v>
      </c>
      <c r="K14">
        <v>277501</v>
      </c>
    </row>
    <row r="15" spans="1:11" x14ac:dyDescent="0.35">
      <c r="B15" t="s">
        <v>22</v>
      </c>
      <c r="C15" t="s">
        <v>11</v>
      </c>
      <c r="D15" t="s">
        <v>28</v>
      </c>
      <c r="E15" s="1">
        <v>44974</v>
      </c>
      <c r="F15">
        <v>9</v>
      </c>
      <c r="G15" s="1">
        <f t="shared" si="0"/>
        <v>44986</v>
      </c>
      <c r="H15">
        <v>4</v>
      </c>
      <c r="I15" s="3">
        <f t="shared" si="1"/>
        <v>0.44444444444444442</v>
      </c>
      <c r="J15">
        <v>229000</v>
      </c>
      <c r="K15">
        <v>62410</v>
      </c>
    </row>
    <row r="16" spans="1:11" x14ac:dyDescent="0.35">
      <c r="B16" t="s">
        <v>22</v>
      </c>
      <c r="C16" t="s">
        <v>12</v>
      </c>
      <c r="D16" t="s">
        <v>27</v>
      </c>
      <c r="E16" s="1">
        <v>44975</v>
      </c>
      <c r="F16">
        <v>8</v>
      </c>
      <c r="G16" s="1">
        <f t="shared" si="0"/>
        <v>44986</v>
      </c>
      <c r="H16">
        <v>0</v>
      </c>
      <c r="I16" s="3">
        <f t="shared" si="1"/>
        <v>0</v>
      </c>
      <c r="J16">
        <v>983000</v>
      </c>
      <c r="K16">
        <v>4500</v>
      </c>
    </row>
    <row r="17" spans="2:11" x14ac:dyDescent="0.35">
      <c r="B17" t="s">
        <v>22</v>
      </c>
      <c r="C17" t="s">
        <v>13</v>
      </c>
      <c r="D17" t="s">
        <v>29</v>
      </c>
      <c r="E17" s="1">
        <v>44977</v>
      </c>
      <c r="F17">
        <v>7</v>
      </c>
      <c r="G17" s="1">
        <f t="shared" si="0"/>
        <v>44985</v>
      </c>
      <c r="H17">
        <v>3</v>
      </c>
      <c r="I17" s="3">
        <f t="shared" si="1"/>
        <v>0.42857142857142855</v>
      </c>
      <c r="J17">
        <v>937000</v>
      </c>
      <c r="K17">
        <v>383657</v>
      </c>
    </row>
    <row r="18" spans="2:11" x14ac:dyDescent="0.35">
      <c r="B18" t="s">
        <v>22</v>
      </c>
      <c r="C18" t="s">
        <v>14</v>
      </c>
      <c r="D18" t="s">
        <v>26</v>
      </c>
      <c r="E18" s="1">
        <v>44978</v>
      </c>
      <c r="F18">
        <v>4</v>
      </c>
      <c r="G18" s="1">
        <f t="shared" si="0"/>
        <v>44981</v>
      </c>
      <c r="H18">
        <v>1</v>
      </c>
      <c r="I18" s="3">
        <f t="shared" si="1"/>
        <v>0.25</v>
      </c>
      <c r="J18">
        <v>859000</v>
      </c>
      <c r="K18">
        <v>327312</v>
      </c>
    </row>
    <row r="19" spans="2:11" x14ac:dyDescent="0.35">
      <c r="B19" t="s">
        <v>22</v>
      </c>
      <c r="C19" t="s">
        <v>15</v>
      </c>
      <c r="D19" t="s">
        <v>25</v>
      </c>
      <c r="E19" s="1">
        <v>44978</v>
      </c>
      <c r="F19">
        <v>6</v>
      </c>
      <c r="G19" s="1">
        <f t="shared" si="0"/>
        <v>44985</v>
      </c>
      <c r="H19">
        <v>3</v>
      </c>
      <c r="I19" s="3">
        <f t="shared" si="1"/>
        <v>0.5</v>
      </c>
      <c r="J19">
        <v>86000</v>
      </c>
      <c r="K19">
        <v>42961</v>
      </c>
    </row>
    <row r="20" spans="2:11" x14ac:dyDescent="0.35">
      <c r="B20" t="s">
        <v>22</v>
      </c>
      <c r="C20" t="s">
        <v>16</v>
      </c>
      <c r="D20" t="s">
        <v>28</v>
      </c>
      <c r="E20" s="1">
        <v>44981</v>
      </c>
      <c r="F20">
        <v>6</v>
      </c>
      <c r="G20" s="1">
        <f t="shared" si="0"/>
        <v>44988</v>
      </c>
      <c r="H20">
        <v>5</v>
      </c>
      <c r="I20" s="3">
        <f t="shared" si="1"/>
        <v>0.83333333333333337</v>
      </c>
      <c r="J20">
        <v>174000</v>
      </c>
      <c r="K20">
        <v>140968</v>
      </c>
    </row>
    <row r="21" spans="2:11" x14ac:dyDescent="0.35">
      <c r="B21" t="s">
        <v>22</v>
      </c>
      <c r="C21" t="s">
        <v>17</v>
      </c>
      <c r="D21" t="s">
        <v>27</v>
      </c>
      <c r="E21" s="1">
        <v>44982</v>
      </c>
      <c r="F21">
        <v>4</v>
      </c>
      <c r="G21" s="1">
        <f t="shared" si="0"/>
        <v>44987</v>
      </c>
      <c r="H21">
        <v>1</v>
      </c>
      <c r="I21" s="3">
        <f t="shared" si="1"/>
        <v>0.25</v>
      </c>
      <c r="J21">
        <v>66000</v>
      </c>
      <c r="K21">
        <v>16578</v>
      </c>
    </row>
    <row r="22" spans="2:11" x14ac:dyDescent="0.35">
      <c r="B22" t="s">
        <v>22</v>
      </c>
      <c r="C22" t="s">
        <v>18</v>
      </c>
      <c r="D22" t="s">
        <v>29</v>
      </c>
      <c r="E22" s="1">
        <v>44984</v>
      </c>
      <c r="F22">
        <v>7</v>
      </c>
      <c r="G22" s="1">
        <f t="shared" si="0"/>
        <v>44992</v>
      </c>
      <c r="H22">
        <v>3</v>
      </c>
      <c r="I22" s="3">
        <f t="shared" si="1"/>
        <v>0.42857142857142855</v>
      </c>
      <c r="J22">
        <v>650000</v>
      </c>
      <c r="K22">
        <v>277548</v>
      </c>
    </row>
    <row r="23" spans="2:11" x14ac:dyDescent="0.35">
      <c r="B23" t="s">
        <v>22</v>
      </c>
      <c r="C23" t="s">
        <v>19</v>
      </c>
      <c r="D23" t="s">
        <v>26</v>
      </c>
      <c r="E23" s="1">
        <v>44974</v>
      </c>
      <c r="F23">
        <v>3</v>
      </c>
      <c r="G23" s="1">
        <f t="shared" si="0"/>
        <v>44978</v>
      </c>
      <c r="H23">
        <v>3</v>
      </c>
      <c r="I23" s="3">
        <f t="shared" si="1"/>
        <v>1</v>
      </c>
      <c r="J23">
        <v>73000</v>
      </c>
      <c r="K23">
        <v>69487</v>
      </c>
    </row>
    <row r="24" spans="2:11" x14ac:dyDescent="0.35">
      <c r="B24" t="s">
        <v>23</v>
      </c>
      <c r="C24" t="s">
        <v>10</v>
      </c>
      <c r="D24" t="s">
        <v>25</v>
      </c>
      <c r="E24" s="1">
        <v>44974</v>
      </c>
      <c r="F24">
        <v>10</v>
      </c>
      <c r="G24" s="1">
        <f t="shared" si="0"/>
        <v>44987</v>
      </c>
      <c r="H24">
        <v>5</v>
      </c>
      <c r="I24" s="3">
        <f t="shared" si="1"/>
        <v>0.5</v>
      </c>
      <c r="J24">
        <v>844000</v>
      </c>
      <c r="K24">
        <v>411474</v>
      </c>
    </row>
    <row r="25" spans="2:11" x14ac:dyDescent="0.35">
      <c r="B25" t="s">
        <v>23</v>
      </c>
      <c r="C25" t="s">
        <v>11</v>
      </c>
      <c r="D25" t="s">
        <v>28</v>
      </c>
      <c r="E25" s="1">
        <v>44978</v>
      </c>
      <c r="F25">
        <v>5</v>
      </c>
      <c r="G25" s="1">
        <f t="shared" si="0"/>
        <v>44984</v>
      </c>
      <c r="H25">
        <v>4</v>
      </c>
      <c r="I25" s="3">
        <f t="shared" si="1"/>
        <v>0.8</v>
      </c>
      <c r="J25">
        <v>734000</v>
      </c>
      <c r="K25">
        <v>491639</v>
      </c>
    </row>
    <row r="26" spans="2:11" x14ac:dyDescent="0.35">
      <c r="B26" t="s">
        <v>23</v>
      </c>
      <c r="C26" t="s">
        <v>12</v>
      </c>
      <c r="D26" t="s">
        <v>27</v>
      </c>
      <c r="E26" s="1">
        <v>44981</v>
      </c>
      <c r="F26">
        <v>7</v>
      </c>
      <c r="G26" s="1">
        <f t="shared" si="0"/>
        <v>44991</v>
      </c>
      <c r="H26">
        <v>3</v>
      </c>
      <c r="I26" s="3">
        <f t="shared" si="1"/>
        <v>0.42857142857142855</v>
      </c>
      <c r="J26">
        <v>831000</v>
      </c>
      <c r="K26">
        <v>302686</v>
      </c>
    </row>
    <row r="27" spans="2:11" x14ac:dyDescent="0.35">
      <c r="B27" t="s">
        <v>23</v>
      </c>
      <c r="C27" t="s">
        <v>13</v>
      </c>
      <c r="D27" t="s">
        <v>29</v>
      </c>
      <c r="E27" s="1">
        <v>44983</v>
      </c>
      <c r="F27">
        <v>7</v>
      </c>
      <c r="G27" s="1">
        <f t="shared" si="0"/>
        <v>44992</v>
      </c>
      <c r="H27">
        <v>2</v>
      </c>
      <c r="I27" s="3">
        <f t="shared" si="1"/>
        <v>0.2857142857142857</v>
      </c>
      <c r="J27">
        <v>900000</v>
      </c>
      <c r="K27">
        <v>285083</v>
      </c>
    </row>
    <row r="28" spans="2:11" x14ac:dyDescent="0.35">
      <c r="B28" t="s">
        <v>23</v>
      </c>
      <c r="C28" t="s">
        <v>14</v>
      </c>
      <c r="D28" t="s">
        <v>26</v>
      </c>
      <c r="E28" s="1">
        <v>44985</v>
      </c>
      <c r="F28">
        <v>3</v>
      </c>
      <c r="G28" s="1">
        <f t="shared" si="0"/>
        <v>44987</v>
      </c>
      <c r="H28">
        <v>2</v>
      </c>
      <c r="I28" s="3">
        <f t="shared" si="1"/>
        <v>0.66666666666666663</v>
      </c>
      <c r="J28">
        <v>346000</v>
      </c>
      <c r="K28">
        <v>134285</v>
      </c>
    </row>
    <row r="29" spans="2:11" x14ac:dyDescent="0.35">
      <c r="B29" t="s">
        <v>24</v>
      </c>
      <c r="C29" t="s">
        <v>10</v>
      </c>
      <c r="D29" t="s">
        <v>25</v>
      </c>
      <c r="E29" s="1">
        <v>44987</v>
      </c>
      <c r="F29">
        <v>9</v>
      </c>
      <c r="G29" s="1">
        <f t="shared" si="0"/>
        <v>44999</v>
      </c>
      <c r="H29">
        <v>8</v>
      </c>
      <c r="I29" s="3">
        <f t="shared" si="1"/>
        <v>0.88888888888888884</v>
      </c>
      <c r="J29">
        <v>792000</v>
      </c>
      <c r="K29">
        <v>731688</v>
      </c>
    </row>
    <row r="30" spans="2:11" x14ac:dyDescent="0.35">
      <c r="B30" t="s">
        <v>24</v>
      </c>
      <c r="C30" t="s">
        <v>11</v>
      </c>
      <c r="D30" t="s">
        <v>28</v>
      </c>
      <c r="E30" s="1">
        <v>44987</v>
      </c>
      <c r="F30">
        <v>10</v>
      </c>
      <c r="G30" s="1">
        <f t="shared" si="0"/>
        <v>45000</v>
      </c>
      <c r="H30">
        <v>2</v>
      </c>
      <c r="I30" s="3">
        <f t="shared" si="1"/>
        <v>0.2</v>
      </c>
      <c r="J30">
        <v>233000</v>
      </c>
      <c r="K30">
        <v>52380</v>
      </c>
    </row>
    <row r="31" spans="2:11" x14ac:dyDescent="0.35">
      <c r="B31" t="s">
        <v>24</v>
      </c>
      <c r="C31" t="s">
        <v>12</v>
      </c>
      <c r="D31" t="s">
        <v>27</v>
      </c>
      <c r="E31" s="1">
        <v>44974</v>
      </c>
      <c r="F31">
        <v>4</v>
      </c>
      <c r="G31" s="1">
        <f t="shared" si="0"/>
        <v>44979</v>
      </c>
      <c r="H31">
        <v>0</v>
      </c>
      <c r="I31" s="3">
        <f t="shared" si="1"/>
        <v>0</v>
      </c>
      <c r="J31">
        <v>152000</v>
      </c>
      <c r="K31">
        <v>4500</v>
      </c>
    </row>
    <row r="32" spans="2:11" x14ac:dyDescent="0.35">
      <c r="B32" t="s">
        <v>24</v>
      </c>
      <c r="C32" t="s">
        <v>13</v>
      </c>
      <c r="D32" t="s">
        <v>29</v>
      </c>
      <c r="E32" s="1">
        <v>44976</v>
      </c>
      <c r="F32">
        <v>8</v>
      </c>
      <c r="G32" s="1">
        <f t="shared" si="0"/>
        <v>44986</v>
      </c>
      <c r="H32">
        <v>5</v>
      </c>
      <c r="I32" s="3">
        <f t="shared" si="1"/>
        <v>0.625</v>
      </c>
      <c r="J32">
        <v>343000</v>
      </c>
      <c r="K32">
        <v>209623</v>
      </c>
    </row>
    <row r="33" spans="2:11" x14ac:dyDescent="0.35">
      <c r="B33" t="s">
        <v>24</v>
      </c>
      <c r="C33" t="s">
        <v>14</v>
      </c>
      <c r="D33" t="s">
        <v>26</v>
      </c>
      <c r="E33" s="1">
        <v>44981</v>
      </c>
      <c r="F33">
        <v>10</v>
      </c>
      <c r="G33" s="1">
        <f t="shared" si="0"/>
        <v>44994</v>
      </c>
      <c r="H33">
        <v>3</v>
      </c>
      <c r="I33" s="3">
        <f t="shared" si="1"/>
        <v>0.3</v>
      </c>
      <c r="J33">
        <v>862000</v>
      </c>
      <c r="K33">
        <v>310449</v>
      </c>
    </row>
    <row r="34" spans="2:11" x14ac:dyDescent="0.35">
      <c r="B34" t="s">
        <v>24</v>
      </c>
      <c r="C34" t="s">
        <v>15</v>
      </c>
      <c r="D34" t="s">
        <v>25</v>
      </c>
      <c r="E34" s="1">
        <v>44982</v>
      </c>
      <c r="F34">
        <v>6</v>
      </c>
      <c r="G34" s="1">
        <f t="shared" si="0"/>
        <v>44991</v>
      </c>
      <c r="H34">
        <v>3</v>
      </c>
      <c r="I34" s="3">
        <f t="shared" si="1"/>
        <v>0.5</v>
      </c>
      <c r="J34">
        <v>607000</v>
      </c>
      <c r="K34">
        <v>326871</v>
      </c>
    </row>
    <row r="35" spans="2:11" x14ac:dyDescent="0.35">
      <c r="B35" t="s">
        <v>24</v>
      </c>
      <c r="C35" t="s">
        <v>16</v>
      </c>
      <c r="D35" t="s">
        <v>28</v>
      </c>
      <c r="E35" s="1">
        <v>44982</v>
      </c>
      <c r="F35">
        <v>4</v>
      </c>
      <c r="G35" s="1">
        <f t="shared" si="0"/>
        <v>44987</v>
      </c>
      <c r="H35">
        <v>2</v>
      </c>
      <c r="I35" s="3">
        <f t="shared" si="1"/>
        <v>0.5</v>
      </c>
      <c r="J35">
        <v>995000</v>
      </c>
      <c r="K35">
        <v>455940</v>
      </c>
    </row>
    <row r="36" spans="2:11" x14ac:dyDescent="0.35">
      <c r="B36" t="s">
        <v>20</v>
      </c>
      <c r="C36" t="s">
        <v>10</v>
      </c>
      <c r="D36" t="s">
        <v>27</v>
      </c>
      <c r="E36" s="1">
        <v>44985</v>
      </c>
      <c r="F36">
        <v>8</v>
      </c>
      <c r="G36" s="1">
        <f t="shared" si="0"/>
        <v>44994</v>
      </c>
      <c r="H36">
        <v>3</v>
      </c>
      <c r="I36" s="3">
        <f t="shared" si="1"/>
        <v>0.375</v>
      </c>
      <c r="J36">
        <v>101000</v>
      </c>
      <c r="K36">
        <v>36756</v>
      </c>
    </row>
    <row r="37" spans="2:11" x14ac:dyDescent="0.35">
      <c r="B37" t="s">
        <v>20</v>
      </c>
      <c r="C37" t="s">
        <v>11</v>
      </c>
      <c r="D37" t="s">
        <v>29</v>
      </c>
      <c r="E37" s="1">
        <v>44987</v>
      </c>
      <c r="F37">
        <v>9</v>
      </c>
      <c r="G37" s="1">
        <f t="shared" si="0"/>
        <v>44999</v>
      </c>
      <c r="H37">
        <v>4</v>
      </c>
      <c r="I37" s="3">
        <f t="shared" si="1"/>
        <v>0.44444444444444442</v>
      </c>
      <c r="J37">
        <v>518000</v>
      </c>
      <c r="K37">
        <v>230733</v>
      </c>
    </row>
    <row r="38" spans="2:11" x14ac:dyDescent="0.35">
      <c r="B38" t="s">
        <v>20</v>
      </c>
      <c r="C38" t="s">
        <v>12</v>
      </c>
      <c r="D38" t="s">
        <v>26</v>
      </c>
      <c r="E38" s="1">
        <v>44977</v>
      </c>
      <c r="F38">
        <v>5</v>
      </c>
      <c r="G38" s="1">
        <f t="shared" si="0"/>
        <v>44981</v>
      </c>
      <c r="H38">
        <v>3</v>
      </c>
      <c r="I38" s="3">
        <f t="shared" si="1"/>
        <v>0.6</v>
      </c>
      <c r="J38">
        <v>621000</v>
      </c>
      <c r="K38">
        <v>406079</v>
      </c>
    </row>
    <row r="39" spans="2:11" x14ac:dyDescent="0.35">
      <c r="B39" t="s">
        <v>20</v>
      </c>
      <c r="C39" t="s">
        <v>13</v>
      </c>
      <c r="D39" t="s">
        <v>25</v>
      </c>
      <c r="E39" s="1">
        <v>44976</v>
      </c>
      <c r="F39">
        <v>3</v>
      </c>
      <c r="G39" s="1">
        <f t="shared" si="0"/>
        <v>44979</v>
      </c>
      <c r="H39">
        <v>3</v>
      </c>
      <c r="I39" s="3">
        <f t="shared" si="1"/>
        <v>1</v>
      </c>
      <c r="J39">
        <v>822000</v>
      </c>
      <c r="K39">
        <v>811569</v>
      </c>
    </row>
    <row r="40" spans="2:11" x14ac:dyDescent="0.35">
      <c r="B40" t="s">
        <v>20</v>
      </c>
      <c r="C40" t="s">
        <v>14</v>
      </c>
      <c r="D40" t="s">
        <v>28</v>
      </c>
      <c r="E40" s="1">
        <v>44978</v>
      </c>
      <c r="F40">
        <v>7</v>
      </c>
      <c r="G40" s="1">
        <f t="shared" si="0"/>
        <v>44986</v>
      </c>
      <c r="H40">
        <v>3</v>
      </c>
      <c r="I40" s="3">
        <f t="shared" si="1"/>
        <v>0.42857142857142855</v>
      </c>
      <c r="J40">
        <v>377000</v>
      </c>
      <c r="K40">
        <v>177666</v>
      </c>
    </row>
    <row r="41" spans="2:11" x14ac:dyDescent="0.35">
      <c r="B41" t="s">
        <v>20</v>
      </c>
      <c r="C41" t="s">
        <v>15</v>
      </c>
      <c r="D41" t="s">
        <v>27</v>
      </c>
      <c r="E41" s="1">
        <v>44981</v>
      </c>
      <c r="F41">
        <v>10</v>
      </c>
      <c r="G41" s="1">
        <f t="shared" si="0"/>
        <v>44994</v>
      </c>
      <c r="H41">
        <v>2</v>
      </c>
      <c r="I41" s="3">
        <f t="shared" si="1"/>
        <v>0.2</v>
      </c>
      <c r="J41">
        <v>55000</v>
      </c>
      <c r="K41">
        <v>12900</v>
      </c>
    </row>
    <row r="42" spans="2:11" x14ac:dyDescent="0.35">
      <c r="B42" t="s">
        <v>20</v>
      </c>
      <c r="C42" t="s">
        <v>16</v>
      </c>
      <c r="D42" t="s">
        <v>29</v>
      </c>
      <c r="E42" s="1">
        <v>44981</v>
      </c>
      <c r="F42">
        <v>10</v>
      </c>
      <c r="G42" s="1">
        <f t="shared" si="0"/>
        <v>44994</v>
      </c>
      <c r="H42">
        <v>3</v>
      </c>
      <c r="I42" s="3">
        <f t="shared" si="1"/>
        <v>0.3</v>
      </c>
      <c r="J42">
        <v>812000</v>
      </c>
      <c r="K42">
        <v>267179</v>
      </c>
    </row>
    <row r="43" spans="2:11" x14ac:dyDescent="0.35">
      <c r="B43" t="s">
        <v>20</v>
      </c>
      <c r="C43" t="s">
        <v>17</v>
      </c>
      <c r="D43" t="s">
        <v>26</v>
      </c>
      <c r="E43" s="1">
        <v>44981</v>
      </c>
      <c r="F43">
        <v>3</v>
      </c>
      <c r="G43" s="1">
        <f t="shared" si="0"/>
        <v>44985</v>
      </c>
      <c r="H43">
        <v>0</v>
      </c>
      <c r="I43" s="3">
        <f t="shared" si="1"/>
        <v>0</v>
      </c>
      <c r="J43">
        <v>696000</v>
      </c>
      <c r="K43">
        <v>4500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Management Dashboard</vt:lpstr>
      <vt:lpstr>Terminology</vt:lpstr>
      <vt:lpstr>Project Management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yashrajsingh1001@outlook.com</dc:creator>
  <cp:lastModifiedBy>yashrajsingh1001@outlook.com</cp:lastModifiedBy>
  <dcterms:created xsi:type="dcterms:W3CDTF">2023-10-02T12:42:20Z</dcterms:created>
  <dcterms:modified xsi:type="dcterms:W3CDTF">2023-10-04T14:18:33Z</dcterms:modified>
</cp:coreProperties>
</file>