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wner\Desktop\Excel\"/>
    </mc:Choice>
  </mc:AlternateContent>
  <xr:revisionPtr revIDLastSave="0" documentId="13_ncr:1_{AB29A6AF-51D7-4043-AB66-43C931AB3FAF}" xr6:coauthVersionLast="47" xr6:coauthVersionMax="47" xr10:uidLastSave="{00000000-0000-0000-0000-000000000000}"/>
  <bookViews>
    <workbookView xWindow="0" yWindow="0" windowWidth="11520" windowHeight="12504" firstSheet="1" activeTab="3" xr2:uid="{00000000-000D-0000-FFFF-FFFF00000000}"/>
  </bookViews>
  <sheets>
    <sheet name="Payroll" sheetId="1" r:id="rId1"/>
    <sheet name="GradeBook" sheetId="2" r:id="rId2"/>
    <sheet name="Decision Maker" sheetId="3" r:id="rId3"/>
    <sheet name="Sheet3" sheetId="5" r:id="rId4"/>
    <sheet name="Sales Report" sheetId="4" r:id="rId5"/>
  </sheets>
  <definedNames>
    <definedName name="_xlnm._FilterDatabase" localSheetId="4" hidden="1">'Sales Report'!$A$1:$K$172</definedName>
  </definedName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6" i="4" l="1"/>
  <c r="F175" i="4"/>
  <c r="F174" i="4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G79" i="4"/>
  <c r="H79" i="4" s="1"/>
  <c r="G80" i="4"/>
  <c r="H80" i="4" s="1"/>
  <c r="G81" i="4"/>
  <c r="H81" i="4" s="1"/>
  <c r="G82" i="4"/>
  <c r="H82" i="4" s="1"/>
  <c r="G83" i="4"/>
  <c r="H83" i="4" s="1"/>
  <c r="G84" i="4"/>
  <c r="H84" i="4" s="1"/>
  <c r="G85" i="4"/>
  <c r="H85" i="4" s="1"/>
  <c r="G86" i="4"/>
  <c r="H86" i="4" s="1"/>
  <c r="G87" i="4"/>
  <c r="H87" i="4" s="1"/>
  <c r="G88" i="4"/>
  <c r="H88" i="4" s="1"/>
  <c r="G89" i="4"/>
  <c r="H89" i="4" s="1"/>
  <c r="G90" i="4"/>
  <c r="H90" i="4" s="1"/>
  <c r="G91" i="4"/>
  <c r="H91" i="4" s="1"/>
  <c r="G92" i="4"/>
  <c r="H92" i="4" s="1"/>
  <c r="G93" i="4"/>
  <c r="H93" i="4" s="1"/>
  <c r="G94" i="4"/>
  <c r="H94" i="4" s="1"/>
  <c r="G95" i="4"/>
  <c r="H95" i="4" s="1"/>
  <c r="G96" i="4"/>
  <c r="H96" i="4" s="1"/>
  <c r="G97" i="4"/>
  <c r="H97" i="4" s="1"/>
  <c r="G98" i="4"/>
  <c r="H98" i="4" s="1"/>
  <c r="G99" i="4"/>
  <c r="H99" i="4" s="1"/>
  <c r="G100" i="4"/>
  <c r="H100" i="4" s="1"/>
  <c r="G101" i="4"/>
  <c r="H101" i="4" s="1"/>
  <c r="G102" i="4"/>
  <c r="H102" i="4" s="1"/>
  <c r="G103" i="4"/>
  <c r="H103" i="4" s="1"/>
  <c r="G104" i="4"/>
  <c r="H104" i="4" s="1"/>
  <c r="G105" i="4"/>
  <c r="H105" i="4" s="1"/>
  <c r="G106" i="4"/>
  <c r="H106" i="4" s="1"/>
  <c r="G107" i="4"/>
  <c r="H107" i="4" s="1"/>
  <c r="G108" i="4"/>
  <c r="H108" i="4" s="1"/>
  <c r="G109" i="4"/>
  <c r="H109" i="4" s="1"/>
  <c r="G110" i="4"/>
  <c r="H110" i="4" s="1"/>
  <c r="G111" i="4"/>
  <c r="H111" i="4" s="1"/>
  <c r="G112" i="4"/>
  <c r="H112" i="4" s="1"/>
  <c r="G113" i="4"/>
  <c r="H113" i="4" s="1"/>
  <c r="G114" i="4"/>
  <c r="H114" i="4" s="1"/>
  <c r="G115" i="4"/>
  <c r="H115" i="4" s="1"/>
  <c r="G116" i="4"/>
  <c r="H116" i="4" s="1"/>
  <c r="G117" i="4"/>
  <c r="H117" i="4" s="1"/>
  <c r="G118" i="4"/>
  <c r="H118" i="4" s="1"/>
  <c r="G119" i="4"/>
  <c r="H119" i="4" s="1"/>
  <c r="G120" i="4"/>
  <c r="H120" i="4" s="1"/>
  <c r="G121" i="4"/>
  <c r="H121" i="4" s="1"/>
  <c r="G122" i="4"/>
  <c r="H122" i="4" s="1"/>
  <c r="G123" i="4"/>
  <c r="H123" i="4" s="1"/>
  <c r="G124" i="4"/>
  <c r="H124" i="4" s="1"/>
  <c r="G125" i="4"/>
  <c r="H125" i="4" s="1"/>
  <c r="G126" i="4"/>
  <c r="H126" i="4" s="1"/>
  <c r="G127" i="4"/>
  <c r="H127" i="4" s="1"/>
  <c r="G128" i="4"/>
  <c r="H128" i="4" s="1"/>
  <c r="G129" i="4"/>
  <c r="H129" i="4" s="1"/>
  <c r="G130" i="4"/>
  <c r="H130" i="4" s="1"/>
  <c r="G131" i="4"/>
  <c r="H131" i="4" s="1"/>
  <c r="G132" i="4"/>
  <c r="H132" i="4" s="1"/>
  <c r="G133" i="4"/>
  <c r="H133" i="4" s="1"/>
  <c r="G134" i="4"/>
  <c r="H134" i="4" s="1"/>
  <c r="G135" i="4"/>
  <c r="H135" i="4" s="1"/>
  <c r="G136" i="4"/>
  <c r="H136" i="4" s="1"/>
  <c r="G137" i="4"/>
  <c r="H137" i="4" s="1"/>
  <c r="G138" i="4"/>
  <c r="H138" i="4" s="1"/>
  <c r="G139" i="4"/>
  <c r="H139" i="4" s="1"/>
  <c r="G140" i="4"/>
  <c r="H140" i="4" s="1"/>
  <c r="G141" i="4"/>
  <c r="H141" i="4" s="1"/>
  <c r="G142" i="4"/>
  <c r="H142" i="4" s="1"/>
  <c r="G143" i="4"/>
  <c r="H143" i="4" s="1"/>
  <c r="G144" i="4"/>
  <c r="H144" i="4" s="1"/>
  <c r="G145" i="4"/>
  <c r="H145" i="4" s="1"/>
  <c r="G146" i="4"/>
  <c r="H146" i="4" s="1"/>
  <c r="G147" i="4"/>
  <c r="H147" i="4" s="1"/>
  <c r="G148" i="4"/>
  <c r="H148" i="4" s="1"/>
  <c r="G149" i="4"/>
  <c r="H149" i="4" s="1"/>
  <c r="G150" i="4"/>
  <c r="H150" i="4" s="1"/>
  <c r="G151" i="4"/>
  <c r="H151" i="4" s="1"/>
  <c r="G152" i="4"/>
  <c r="H152" i="4" s="1"/>
  <c r="G153" i="4"/>
  <c r="H153" i="4" s="1"/>
  <c r="G154" i="4"/>
  <c r="H154" i="4" s="1"/>
  <c r="G155" i="4"/>
  <c r="H155" i="4" s="1"/>
  <c r="G156" i="4"/>
  <c r="H156" i="4" s="1"/>
  <c r="G157" i="4"/>
  <c r="H157" i="4" s="1"/>
  <c r="G158" i="4"/>
  <c r="H158" i="4" s="1"/>
  <c r="G159" i="4"/>
  <c r="H159" i="4" s="1"/>
  <c r="G160" i="4"/>
  <c r="H160" i="4" s="1"/>
  <c r="G161" i="4"/>
  <c r="H161" i="4" s="1"/>
  <c r="G162" i="4"/>
  <c r="H162" i="4" s="1"/>
  <c r="G163" i="4"/>
  <c r="H163" i="4" s="1"/>
  <c r="G164" i="4"/>
  <c r="H164" i="4"/>
  <c r="G165" i="4"/>
  <c r="H165" i="4" s="1"/>
  <c r="G166" i="4"/>
  <c r="H166" i="4" s="1"/>
  <c r="G167" i="4"/>
  <c r="H167" i="4" s="1"/>
  <c r="G168" i="4"/>
  <c r="H168" i="4" s="1"/>
  <c r="G169" i="4"/>
  <c r="H169" i="4" s="1"/>
  <c r="G170" i="4"/>
  <c r="H170" i="4" s="1"/>
  <c r="G171" i="4"/>
  <c r="H171" i="4" s="1"/>
  <c r="G172" i="4"/>
  <c r="H172" i="4" s="1"/>
  <c r="G2" i="4"/>
  <c r="H2" i="4" s="1"/>
  <c r="L6" i="3"/>
  <c r="L7" i="3"/>
  <c r="L8" i="3"/>
  <c r="L9" i="3"/>
  <c r="L10" i="3"/>
  <c r="K5" i="3"/>
  <c r="K10" i="3"/>
  <c r="K9" i="3"/>
  <c r="K8" i="3"/>
  <c r="K7" i="3"/>
  <c r="K6" i="3"/>
  <c r="I10" i="3"/>
  <c r="I9" i="3"/>
  <c r="I8" i="3"/>
  <c r="I7" i="3"/>
  <c r="I6" i="3"/>
  <c r="I5" i="3"/>
  <c r="G10" i="3"/>
  <c r="G9" i="3"/>
  <c r="G8" i="3"/>
  <c r="G7" i="3"/>
  <c r="G6" i="3"/>
  <c r="G5" i="3"/>
  <c r="L5" i="3" s="1"/>
  <c r="E10" i="3"/>
  <c r="E9" i="3"/>
  <c r="E8" i="3"/>
  <c r="E7" i="3"/>
  <c r="E6" i="3"/>
  <c r="E5" i="3"/>
  <c r="C6" i="3"/>
  <c r="C7" i="3"/>
  <c r="C8" i="3"/>
  <c r="C9" i="3"/>
  <c r="C10" i="3"/>
  <c r="C5" i="3"/>
  <c r="H18" i="2"/>
  <c r="K20" i="2"/>
  <c r="J20" i="2"/>
  <c r="I20" i="2"/>
  <c r="H20" i="2"/>
  <c r="K19" i="2"/>
  <c r="J19" i="2"/>
  <c r="I19" i="2"/>
  <c r="H19" i="2"/>
  <c r="K18" i="2"/>
  <c r="J18" i="2"/>
  <c r="I18" i="2"/>
  <c r="D18" i="2"/>
  <c r="E18" i="2"/>
  <c r="F18" i="2"/>
  <c r="D19" i="2"/>
  <c r="E19" i="2"/>
  <c r="F19" i="2"/>
  <c r="D20" i="2"/>
  <c r="E20" i="2"/>
  <c r="F20" i="2"/>
  <c r="C20" i="2"/>
  <c r="C19" i="2"/>
  <c r="C18" i="2"/>
  <c r="M9" i="2"/>
  <c r="M10" i="2"/>
  <c r="M11" i="2"/>
  <c r="M12" i="2"/>
  <c r="M13" i="2"/>
  <c r="M14" i="2"/>
  <c r="M15" i="2"/>
  <c r="M6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I7" i="2"/>
  <c r="M7" i="2" s="1"/>
  <c r="I8" i="2"/>
  <c r="M8" i="2" s="1"/>
  <c r="I9" i="2"/>
  <c r="I10" i="2"/>
  <c r="I11" i="2"/>
  <c r="I12" i="2"/>
  <c r="I13" i="2"/>
  <c r="I14" i="2"/>
  <c r="I15" i="2"/>
  <c r="I6" i="2"/>
  <c r="H7" i="2"/>
  <c r="H8" i="2"/>
  <c r="H9" i="2"/>
  <c r="H10" i="2"/>
  <c r="H11" i="2"/>
  <c r="H12" i="2"/>
  <c r="H13" i="2"/>
  <c r="H14" i="2"/>
  <c r="H15" i="2"/>
  <c r="H6" i="2"/>
  <c r="AD16" i="1"/>
  <c r="AD17" i="1"/>
  <c r="AD18" i="1"/>
  <c r="AD19" i="1"/>
  <c r="D19" i="1"/>
  <c r="E19" i="1"/>
  <c r="F19" i="1"/>
  <c r="G19" i="1"/>
  <c r="H19" i="1"/>
  <c r="D18" i="1"/>
  <c r="E18" i="1"/>
  <c r="F18" i="1"/>
  <c r="G18" i="1"/>
  <c r="H18" i="1"/>
  <c r="O18" i="1"/>
  <c r="P18" i="1"/>
  <c r="D17" i="1"/>
  <c r="E17" i="1"/>
  <c r="F17" i="1"/>
  <c r="G17" i="1"/>
  <c r="H17" i="1"/>
  <c r="O17" i="1"/>
  <c r="D16" i="1"/>
  <c r="E16" i="1"/>
  <c r="F16" i="1"/>
  <c r="G16" i="1"/>
  <c r="H16" i="1"/>
  <c r="Z3" i="1"/>
  <c r="AA3" i="1" s="1"/>
  <c r="AB3" i="1" s="1"/>
  <c r="Y3" i="1"/>
  <c r="T5" i="1"/>
  <c r="U5" i="1"/>
  <c r="V5" i="1"/>
  <c r="T7" i="1"/>
  <c r="U7" i="1"/>
  <c r="V7" i="1"/>
  <c r="T9" i="1"/>
  <c r="U9" i="1"/>
  <c r="V9" i="1"/>
  <c r="T11" i="1"/>
  <c r="U11" i="1"/>
  <c r="V11" i="1"/>
  <c r="T13" i="1"/>
  <c r="U13" i="1"/>
  <c r="V13" i="1"/>
  <c r="S11" i="1"/>
  <c r="U3" i="1"/>
  <c r="V3" i="1" s="1"/>
  <c r="W3" i="1" s="1"/>
  <c r="T3" i="1"/>
  <c r="O4" i="1"/>
  <c r="O16" i="1" s="1"/>
  <c r="P4" i="1"/>
  <c r="P17" i="1" s="1"/>
  <c r="Q4" i="1"/>
  <c r="Q18" i="1" s="1"/>
  <c r="R4" i="1"/>
  <c r="R19" i="1" s="1"/>
  <c r="O5" i="1"/>
  <c r="Y5" i="1" s="1"/>
  <c r="P5" i="1"/>
  <c r="Z5" i="1" s="1"/>
  <c r="Q5" i="1"/>
  <c r="AA5" i="1" s="1"/>
  <c r="R5" i="1"/>
  <c r="O6" i="1"/>
  <c r="P6" i="1"/>
  <c r="Q6" i="1"/>
  <c r="AA6" i="1" s="1"/>
  <c r="R6" i="1"/>
  <c r="AB6" i="1" s="1"/>
  <c r="O7" i="1"/>
  <c r="Y7" i="1" s="1"/>
  <c r="P7" i="1"/>
  <c r="Z7" i="1" s="1"/>
  <c r="Q7" i="1"/>
  <c r="AA7" i="1" s="1"/>
  <c r="R7" i="1"/>
  <c r="O8" i="1"/>
  <c r="P8" i="1"/>
  <c r="Q8" i="1"/>
  <c r="AA8" i="1" s="1"/>
  <c r="R8" i="1"/>
  <c r="AB8" i="1" s="1"/>
  <c r="O9" i="1"/>
  <c r="Y9" i="1" s="1"/>
  <c r="P9" i="1"/>
  <c r="Z9" i="1" s="1"/>
  <c r="Q9" i="1"/>
  <c r="AA9" i="1" s="1"/>
  <c r="R9" i="1"/>
  <c r="O10" i="1"/>
  <c r="P10" i="1"/>
  <c r="Q10" i="1"/>
  <c r="AA10" i="1" s="1"/>
  <c r="R10" i="1"/>
  <c r="AB10" i="1" s="1"/>
  <c r="O11" i="1"/>
  <c r="Y11" i="1" s="1"/>
  <c r="P11" i="1"/>
  <c r="Z11" i="1" s="1"/>
  <c r="Q11" i="1"/>
  <c r="AA11" i="1" s="1"/>
  <c r="R11" i="1"/>
  <c r="O12" i="1"/>
  <c r="P12" i="1"/>
  <c r="Q12" i="1"/>
  <c r="AA12" i="1" s="1"/>
  <c r="R12" i="1"/>
  <c r="AB12" i="1" s="1"/>
  <c r="O13" i="1"/>
  <c r="Y13" i="1" s="1"/>
  <c r="P13" i="1"/>
  <c r="Z13" i="1" s="1"/>
  <c r="Q13" i="1"/>
  <c r="AA13" i="1" s="1"/>
  <c r="R13" i="1"/>
  <c r="N5" i="1"/>
  <c r="N6" i="1"/>
  <c r="N7" i="1"/>
  <c r="X7" i="1" s="1"/>
  <c r="N8" i="1"/>
  <c r="X8" i="1" s="1"/>
  <c r="N9" i="1"/>
  <c r="X9" i="1" s="1"/>
  <c r="AD9" i="1" s="1"/>
  <c r="N10" i="1"/>
  <c r="N11" i="1"/>
  <c r="X11" i="1" s="1"/>
  <c r="N12" i="1"/>
  <c r="N13" i="1"/>
  <c r="N4" i="1"/>
  <c r="N17" i="1" s="1"/>
  <c r="O3" i="1"/>
  <c r="P3" i="1" s="1"/>
  <c r="Q3" i="1" s="1"/>
  <c r="R3" i="1" s="1"/>
  <c r="J4" i="1"/>
  <c r="J19" i="1" s="1"/>
  <c r="K4" i="1"/>
  <c r="K19" i="1" s="1"/>
  <c r="L4" i="1"/>
  <c r="L19" i="1" s="1"/>
  <c r="M4" i="1"/>
  <c r="M19" i="1" s="1"/>
  <c r="J5" i="1"/>
  <c r="K5" i="1"/>
  <c r="L5" i="1"/>
  <c r="L16" i="1" s="1"/>
  <c r="M5" i="1"/>
  <c r="W5" i="1" s="1"/>
  <c r="AB5" i="1" s="1"/>
  <c r="J6" i="1"/>
  <c r="T6" i="1" s="1"/>
  <c r="Y6" i="1" s="1"/>
  <c r="K6" i="1"/>
  <c r="U6" i="1" s="1"/>
  <c r="Z6" i="1" s="1"/>
  <c r="L6" i="1"/>
  <c r="V6" i="1" s="1"/>
  <c r="M6" i="1"/>
  <c r="W6" i="1" s="1"/>
  <c r="J7" i="1"/>
  <c r="K7" i="1"/>
  <c r="L7" i="1"/>
  <c r="M7" i="1"/>
  <c r="W7" i="1" s="1"/>
  <c r="AB7" i="1" s="1"/>
  <c r="J8" i="1"/>
  <c r="T8" i="1" s="1"/>
  <c r="Y8" i="1" s="1"/>
  <c r="K8" i="1"/>
  <c r="U8" i="1" s="1"/>
  <c r="Z8" i="1" s="1"/>
  <c r="L8" i="1"/>
  <c r="V8" i="1" s="1"/>
  <c r="M8" i="1"/>
  <c r="W8" i="1" s="1"/>
  <c r="J9" i="1"/>
  <c r="K9" i="1"/>
  <c r="L9" i="1"/>
  <c r="M9" i="1"/>
  <c r="W9" i="1" s="1"/>
  <c r="AB9" i="1" s="1"/>
  <c r="J10" i="1"/>
  <c r="T10" i="1" s="1"/>
  <c r="Y10" i="1" s="1"/>
  <c r="K10" i="1"/>
  <c r="U10" i="1" s="1"/>
  <c r="Z10" i="1" s="1"/>
  <c r="L10" i="1"/>
  <c r="V10" i="1" s="1"/>
  <c r="M10" i="1"/>
  <c r="W10" i="1" s="1"/>
  <c r="J11" i="1"/>
  <c r="K11" i="1"/>
  <c r="L11" i="1"/>
  <c r="M11" i="1"/>
  <c r="W11" i="1" s="1"/>
  <c r="AB11" i="1" s="1"/>
  <c r="J12" i="1"/>
  <c r="T12" i="1" s="1"/>
  <c r="Y12" i="1" s="1"/>
  <c r="K12" i="1"/>
  <c r="U12" i="1" s="1"/>
  <c r="Z12" i="1" s="1"/>
  <c r="L12" i="1"/>
  <c r="V12" i="1" s="1"/>
  <c r="M12" i="1"/>
  <c r="W12" i="1" s="1"/>
  <c r="J13" i="1"/>
  <c r="K13" i="1"/>
  <c r="L13" i="1"/>
  <c r="M13" i="1"/>
  <c r="W13" i="1" s="1"/>
  <c r="AB13" i="1" s="1"/>
  <c r="J3" i="1"/>
  <c r="K3" i="1" s="1"/>
  <c r="L3" i="1" s="1"/>
  <c r="M3" i="1" s="1"/>
  <c r="E3" i="1"/>
  <c r="F3" i="1" s="1"/>
  <c r="G3" i="1" s="1"/>
  <c r="H3" i="1" s="1"/>
  <c r="I5" i="1"/>
  <c r="S5" i="1" s="1"/>
  <c r="X5" i="1" s="1"/>
  <c r="I6" i="1"/>
  <c r="S6" i="1" s="1"/>
  <c r="X6" i="1" s="1"/>
  <c r="I7" i="1"/>
  <c r="S7" i="1" s="1"/>
  <c r="I8" i="1"/>
  <c r="S8" i="1" s="1"/>
  <c r="I9" i="1"/>
  <c r="S9" i="1" s="1"/>
  <c r="I10" i="1"/>
  <c r="S10" i="1" s="1"/>
  <c r="I11" i="1"/>
  <c r="I12" i="1"/>
  <c r="S12" i="1" s="1"/>
  <c r="X12" i="1" s="1"/>
  <c r="AD12" i="1" s="1"/>
  <c r="I13" i="1"/>
  <c r="S13" i="1" s="1"/>
  <c r="X13" i="1" s="1"/>
  <c r="I4" i="1"/>
  <c r="I18" i="1" s="1"/>
  <c r="C19" i="1"/>
  <c r="C18" i="1"/>
  <c r="C17" i="1"/>
  <c r="C16" i="1"/>
  <c r="AD8" i="1" l="1"/>
  <c r="AD7" i="1"/>
  <c r="AD6" i="1"/>
  <c r="AD11" i="1"/>
  <c r="AD13" i="1"/>
  <c r="AD5" i="1"/>
  <c r="X10" i="1"/>
  <c r="AD10" i="1" s="1"/>
  <c r="P19" i="1"/>
  <c r="N18" i="1"/>
  <c r="W4" i="1"/>
  <c r="K16" i="1"/>
  <c r="L17" i="1"/>
  <c r="M18" i="1"/>
  <c r="N19" i="1"/>
  <c r="N16" i="1"/>
  <c r="Q19" i="1"/>
  <c r="V4" i="1"/>
  <c r="R16" i="1"/>
  <c r="J16" i="1"/>
  <c r="K17" i="1"/>
  <c r="L18" i="1"/>
  <c r="I19" i="1"/>
  <c r="S4" i="1"/>
  <c r="U4" i="1"/>
  <c r="Q16" i="1"/>
  <c r="I16" i="1"/>
  <c r="R17" i="1"/>
  <c r="J17" i="1"/>
  <c r="K18" i="1"/>
  <c r="M16" i="1"/>
  <c r="T4" i="1"/>
  <c r="AB4" i="1"/>
  <c r="P16" i="1"/>
  <c r="Q17" i="1"/>
  <c r="I17" i="1"/>
  <c r="R18" i="1"/>
  <c r="J18" i="1"/>
  <c r="M17" i="1"/>
  <c r="O19" i="1"/>
  <c r="AA4" i="1"/>
  <c r="U17" i="1" l="1"/>
  <c r="U19" i="1"/>
  <c r="U18" i="1"/>
  <c r="U16" i="1"/>
  <c r="Z4" i="1"/>
  <c r="S19" i="1"/>
  <c r="S18" i="1"/>
  <c r="S17" i="1"/>
  <c r="S16" i="1"/>
  <c r="T19" i="1"/>
  <c r="Y4" i="1"/>
  <c r="T18" i="1"/>
  <c r="T16" i="1"/>
  <c r="T17" i="1"/>
  <c r="AB16" i="1"/>
  <c r="AB19" i="1"/>
  <c r="AB18" i="1"/>
  <c r="AB17" i="1"/>
  <c r="W16" i="1"/>
  <c r="W18" i="1"/>
  <c r="W19" i="1"/>
  <c r="W17" i="1"/>
  <c r="AA19" i="1"/>
  <c r="AA18" i="1"/>
  <c r="AA17" i="1"/>
  <c r="AA16" i="1"/>
  <c r="X4" i="1"/>
  <c r="V16" i="1"/>
  <c r="V17" i="1"/>
  <c r="V19" i="1"/>
  <c r="V18" i="1"/>
  <c r="Z19" i="1" l="1"/>
  <c r="Z18" i="1"/>
  <c r="Z17" i="1"/>
  <c r="Z16" i="1"/>
  <c r="X17" i="1"/>
  <c r="AD4" i="1"/>
  <c r="X16" i="1"/>
  <c r="X19" i="1"/>
  <c r="X18" i="1"/>
  <c r="Y18" i="1"/>
  <c r="Y17" i="1"/>
  <c r="Y19" i="1"/>
  <c r="Y16" i="1"/>
</calcChain>
</file>

<file path=xl/sharedStrings.xml><?xml version="1.0" encoding="utf-8"?>
<sst xmlns="http://schemas.openxmlformats.org/spreadsheetml/2006/main" count="962" uniqueCount="103">
  <si>
    <t>Employee Payroll</t>
  </si>
  <si>
    <t>Last Name</t>
  </si>
  <si>
    <t>First Name</t>
  </si>
  <si>
    <t>Hours Worked</t>
  </si>
  <si>
    <t>Pay</t>
  </si>
  <si>
    <t>Pinkman</t>
  </si>
  <si>
    <t>Jesse</t>
  </si>
  <si>
    <t>White</t>
  </si>
  <si>
    <t>Walter</t>
  </si>
  <si>
    <t>Skyler</t>
  </si>
  <si>
    <t>Fring</t>
  </si>
  <si>
    <t>Gus</t>
  </si>
  <si>
    <t>Ehrmantrout</t>
  </si>
  <si>
    <t>Mike</t>
  </si>
  <si>
    <t>Lalo</t>
  </si>
  <si>
    <t>Salamanca</t>
  </si>
  <si>
    <t>Tuco</t>
  </si>
  <si>
    <t>Saul</t>
  </si>
  <si>
    <t>Goodman</t>
  </si>
  <si>
    <t>Wexler</t>
  </si>
  <si>
    <t>Kim</t>
  </si>
  <si>
    <t>Hamlin</t>
  </si>
  <si>
    <t>Howard</t>
  </si>
  <si>
    <t>Hourly Age</t>
  </si>
  <si>
    <t>Max</t>
  </si>
  <si>
    <t>Min</t>
  </si>
  <si>
    <t>Avg</t>
  </si>
  <si>
    <t>Total</t>
  </si>
  <si>
    <t>Overtime Hours</t>
  </si>
  <si>
    <t>Overtime Bonus</t>
  </si>
  <si>
    <t>Jan Pay</t>
  </si>
  <si>
    <t>GradeBook</t>
  </si>
  <si>
    <t>Safety Test</t>
  </si>
  <si>
    <t>Company Philosophy Test</t>
  </si>
  <si>
    <t>Financial Skills Test</t>
  </si>
  <si>
    <t>Drug Test</t>
  </si>
  <si>
    <t>Points Possible</t>
  </si>
  <si>
    <t>Fire Employee?</t>
  </si>
  <si>
    <t>CareerDecisions</t>
  </si>
  <si>
    <t>Job</t>
  </si>
  <si>
    <t>Lawyer</t>
  </si>
  <si>
    <t>Getaway Driver</t>
  </si>
  <si>
    <t>Corporate Asshole</t>
  </si>
  <si>
    <t>WWE Wrestler</t>
  </si>
  <si>
    <t>Market</t>
  </si>
  <si>
    <t>Enjoyment</t>
  </si>
  <si>
    <t>Talent</t>
  </si>
  <si>
    <t>Schooling</t>
  </si>
  <si>
    <t>Hustler</t>
  </si>
  <si>
    <t>Meth Lord</t>
  </si>
  <si>
    <t>Jesse Pinkman</t>
  </si>
  <si>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</si>
  <si>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</si>
  <si>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</si>
  <si>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</si>
  <si>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</si>
  <si>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</si>
  <si>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</si>
  <si>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</si>
  <si>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</si>
  <si>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</si>
  <si>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</si>
  <si>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</si>
  <si>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</si>
  <si>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</si>
  <si>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</si>
  <si>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</si>
  <si>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</si>
  <si>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</si>
  <si>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</si>
  <si>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</si>
  <si>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</si>
  <si>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</si>
  <si>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</si>
  <si>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</si>
  <si>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</si>
  <si>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</si>
  <si>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</si>
  <si>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</si>
  <si>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</si>
  <si>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</si>
  <si>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</si>
  <si>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</si>
  <si>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</si>
  <si>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</si>
  <si>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</si>
  <si>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</si>
  <si>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Commision 10% for items less than $50. 20% for items more than $50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</si>
  <si>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</si>
  <si>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</si>
  <si>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</si>
  <si>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</si>
  <si>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</si>
  <si>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</si>
  <si>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</si>
  <si>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</si>
  <si>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Sum of All Items</t>
  </si>
  <si>
    <t>Sum of items valued at more than $50</t>
  </si>
  <si>
    <t>Sum of items valued at $50 or less</t>
  </si>
  <si>
    <t>Row Labels</t>
  </si>
  <si>
    <t>Grand Total</t>
  </si>
  <si>
    <t>Sum of Sale Price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</si>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</sst>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44" fontId="0" fillId="0" borderId="0" xfId="1" applyFont="1"/>
    <xf numFmtId="4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44" fontId="0" fillId="4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44" fontId="0" fillId="5" borderId="0" xfId="0" applyNumberFormat="1" applyFill="1"/>
    <xf numFmtId="16" fontId="0" fillId="6" borderId="0" xfId="0" applyNumberFormat="1" applyFill="1"/>
    <xf numFmtId="44" fontId="0" fillId="6" borderId="0" xfId="0" applyNumberFormat="1" applyFill="1"/>
    <xf numFmtId="0" fontId="0" fillId="7" borderId="0" xfId="0" applyFill="1"/>
    <xf numFmtId="44" fontId="0" fillId="7" borderId="0" xfId="0" applyNumberFormat="1" applyFill="1"/>
    <xf numFmtId="0" fontId="0" fillId="0" borderId="0" xfId="0" applyAlignment="1">
      <alignment textRotation="90"/>
    </xf>
    <xf numFmtId="9" fontId="0" fillId="0" borderId="0" xfId="2" applyFont="1"/>
    <xf numFmtId="0" fontId="0" fillId="8" borderId="0" xfId="0" applyFill="1"/>
    <xf numFmtId="0" fontId="0" fillId="6" borderId="0" xfId="0" applyFill="1"/>
    <xf numFmtId="0" fontId="0" fillId="9" borderId="0" xfId="0" applyFill="1"/>
    <xf numFmtId="0" fontId="0" fillId="10" borderId="0" xfId="0" applyFill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4">
    <dxf>
      <numFmt numFmtId="34" formatCode="_(&quot;$&quot;* #,##0.00_);_(&quot;$&quot;* \(#,##0.00\);_(&quot;$&quot;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GradeBook!$A$6:$A$15</c:f>
              <c:strCache>
                <c:ptCount val="10"/>
                <c:pt idx="0">
                  <c:v>Pinkman</c:v>
                </c:pt>
                <c:pt idx="1">
                  <c:v>White</c:v>
                </c:pt>
                <c:pt idx="2">
                  <c:v>White</c:v>
                </c:pt>
                <c:pt idx="3">
                  <c:v>Fring</c:v>
                </c:pt>
                <c:pt idx="4">
                  <c:v>Ehrmantrout</c:v>
                </c:pt>
                <c:pt idx="5">
                  <c:v>Salamanca</c:v>
                </c:pt>
                <c:pt idx="6">
                  <c:v>Salamanca</c:v>
                </c:pt>
                <c:pt idx="7">
                  <c:v>Goodman</c:v>
                </c:pt>
                <c:pt idx="8">
                  <c:v>Wexler</c:v>
                </c:pt>
                <c:pt idx="9">
                  <c:v>Hamlin</c:v>
                </c:pt>
              </c:strCache>
            </c:strRef>
          </c:cat>
          <c:val>
            <c:numRef>
              <c:f>GradeBook!$C$6:$C$15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10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A-45B7-BC20-2F969F5E0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619024"/>
        <c:axId val="963619984"/>
      </c:barChart>
      <c:catAx>
        <c:axId val="96361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619984"/>
        <c:crosses val="autoZero"/>
        <c:auto val="1"/>
        <c:lblAlgn val="ctr"/>
        <c:lblOffset val="100"/>
        <c:noMultiLvlLbl val="0"/>
      </c:catAx>
      <c:valAx>
        <c:axId val="96361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61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GradeBook!$A$6:$A$15</c:f>
              <c:strCache>
                <c:ptCount val="10"/>
                <c:pt idx="0">
                  <c:v>Pinkman</c:v>
                </c:pt>
                <c:pt idx="1">
                  <c:v>White</c:v>
                </c:pt>
                <c:pt idx="2">
                  <c:v>White</c:v>
                </c:pt>
                <c:pt idx="3">
                  <c:v>Fring</c:v>
                </c:pt>
                <c:pt idx="4">
                  <c:v>Ehrmantrout</c:v>
                </c:pt>
                <c:pt idx="5">
                  <c:v>Salamanca</c:v>
                </c:pt>
                <c:pt idx="6">
                  <c:v>Salamanca</c:v>
                </c:pt>
                <c:pt idx="7">
                  <c:v>Goodman</c:v>
                </c:pt>
                <c:pt idx="8">
                  <c:v>Wexler</c:v>
                </c:pt>
                <c:pt idx="9">
                  <c:v>Hamlin</c:v>
                </c:pt>
              </c:strCache>
            </c:strRef>
          </c:cat>
          <c:val>
            <c:numRef>
              <c:f>GradeBook!$D$6:$D$15</c:f>
              <c:numCache>
                <c:formatCode>General</c:formatCode>
                <c:ptCount val="10"/>
                <c:pt idx="0">
                  <c:v>10</c:v>
                </c:pt>
                <c:pt idx="1">
                  <c:v>6</c:v>
                </c:pt>
                <c:pt idx="2">
                  <c:v>15</c:v>
                </c:pt>
                <c:pt idx="3">
                  <c:v>20</c:v>
                </c:pt>
                <c:pt idx="4">
                  <c:v>20</c:v>
                </c:pt>
                <c:pt idx="5">
                  <c:v>9</c:v>
                </c:pt>
                <c:pt idx="6">
                  <c:v>1</c:v>
                </c:pt>
                <c:pt idx="7">
                  <c:v>5</c:v>
                </c:pt>
                <c:pt idx="8">
                  <c:v>18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D-4E31-B7B7-EC7B0684E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565632"/>
        <c:axId val="1398571392"/>
      </c:barChart>
      <c:catAx>
        <c:axId val="139856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71392"/>
        <c:crosses val="autoZero"/>
        <c:auto val="1"/>
        <c:lblAlgn val="ctr"/>
        <c:lblOffset val="100"/>
        <c:noMultiLvlLbl val="0"/>
      </c:catAx>
      <c:valAx>
        <c:axId val="139857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6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 Skills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GradeBook!$A$6:$A$15</c:f>
              <c:strCache>
                <c:ptCount val="10"/>
                <c:pt idx="0">
                  <c:v>Pinkman</c:v>
                </c:pt>
                <c:pt idx="1">
                  <c:v>White</c:v>
                </c:pt>
                <c:pt idx="2">
                  <c:v>White</c:v>
                </c:pt>
                <c:pt idx="3">
                  <c:v>Fring</c:v>
                </c:pt>
                <c:pt idx="4">
                  <c:v>Ehrmantrout</c:v>
                </c:pt>
                <c:pt idx="5">
                  <c:v>Salamanca</c:v>
                </c:pt>
                <c:pt idx="6">
                  <c:v>Salamanca</c:v>
                </c:pt>
                <c:pt idx="7">
                  <c:v>Goodman</c:v>
                </c:pt>
                <c:pt idx="8">
                  <c:v>Wexler</c:v>
                </c:pt>
                <c:pt idx="9">
                  <c:v>Hamlin</c:v>
                </c:pt>
              </c:strCache>
            </c:strRef>
          </c:cat>
          <c:val>
            <c:numRef>
              <c:f>GradeBook!$E$6:$E$15</c:f>
              <c:numCache>
                <c:formatCode>General</c:formatCode>
                <c:ptCount val="10"/>
                <c:pt idx="0">
                  <c:v>30</c:v>
                </c:pt>
                <c:pt idx="1">
                  <c:v>70</c:v>
                </c:pt>
                <c:pt idx="2">
                  <c:v>80</c:v>
                </c:pt>
                <c:pt idx="3">
                  <c:v>100</c:v>
                </c:pt>
                <c:pt idx="4">
                  <c:v>60</c:v>
                </c:pt>
                <c:pt idx="5">
                  <c:v>80</c:v>
                </c:pt>
                <c:pt idx="6">
                  <c:v>80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F-4FC0-A409-40D1A02D9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569472"/>
        <c:axId val="1398572352"/>
      </c:barChart>
      <c:catAx>
        <c:axId val="139856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72352"/>
        <c:crosses val="autoZero"/>
        <c:auto val="1"/>
        <c:lblAlgn val="ctr"/>
        <c:lblOffset val="100"/>
        <c:noMultiLvlLbl val="0"/>
      </c:catAx>
      <c:valAx>
        <c:axId val="139857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6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[Practice Sheet.xlsx]Sheet3!PivotTable1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3333333333333333E-2"/>
          <c:y val="0.25865522018081066"/>
          <c:w val="0.76348162729658797"/>
          <c:h val="0.68578922426363376"/>
        </c:manualLayout>
      </c:layout>
      <c:pie3D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Sheet3!$B$4:$B$8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4-4DD0-ACC2-BDDFF2BEF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510540</xdr:colOff>
      <xdr:row>4</xdr:row>
      <xdr:rowOff>99060</xdr:rowOff>
    </xdr:from>
    <xdr:to>
      <xdr:col>21</xdr:col>
      <xdr:colOff>205740</xdr:colOff>
      <xdr:row>19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08B200-16F7-4217-0036-7BB9F76CB3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510540</xdr:colOff>
      <xdr:row>20</xdr:row>
      <xdr:rowOff>121920</xdr:rowOff>
    </xdr:from>
    <xdr:to>
      <xdr:col>21</xdr:col>
      <xdr:colOff>205740</xdr:colOff>
      <xdr:row>35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911009-1744-5FFE-D377-1B4A21BC4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502920</xdr:colOff>
      <xdr:row>36</xdr:row>
      <xdr:rowOff>121920</xdr:rowOff>
    </xdr:from>
    <xdr:to>
      <xdr:col>21</xdr:col>
      <xdr:colOff>198120</xdr:colOff>
      <xdr:row>51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784494-62C0-5BB3-DD4A-378A99E7F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167646</xdr:colOff>
      <xdr:row>10</xdr:row>
      <xdr:rowOff>38100</xdr:rowOff>
    </xdr:from>
    <xdr:to>
      <xdr:col>7</xdr:col>
      <xdr:colOff>449580</xdr:colOff>
      <xdr:row>25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8B1481-EDA1-0F42-1A6A-AE0A107BE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092.84719375" createdVersion="8" refreshedVersion="8" minRefreshableVersion="3" recordCount="171" xr:uid="{6F37ED7B-C380-4FB8-9D64-70302819968E}">
  <cacheSource type="worksheet">
    <worksheetSource ref="A1:K172" sheet="Sales Report"/>
  </cacheSource>
  <cacheFields count="11">
    <cacheField name="Month" numFmtId="0">
      <sharedItems/>
    </cacheField>
    <cacheField name="Transaction Number" numFmtId="3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44">
      <sharedItems containsSemiMixedTypes="0" containsString="0" containsNumber="1" minValue="2.9999999999999991" maxValue="158"/>
    </cacheField>
    <cacheField name="Commision 10% for items less than $50. 20% for items more than $50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x v="0"/>
    <n v="40.100000000000009"/>
    <n v="8.0200000000000014"/>
    <s v="Chalie"/>
    <x v="0"/>
    <s v="NM"/>
  </r>
  <r>
    <s v="Jan"/>
    <n v="1002"/>
    <n v="2877"/>
    <s v="Net"/>
    <n v="11.4"/>
    <x v="1"/>
    <n v="4.9000000000000004"/>
    <n v="0.49000000000000005"/>
    <s v="Juan"/>
    <x v="1"/>
    <s v="CA"/>
  </r>
  <r>
    <s v="Jan"/>
    <n v="1003"/>
    <n v="2499"/>
    <s v="8 ft Hose"/>
    <n v="6.2"/>
    <x v="2"/>
    <n v="2.9999999999999991"/>
    <n v="0.29999999999999993"/>
    <s v="Doug"/>
    <x v="2"/>
    <s v="AZ"/>
  </r>
  <r>
    <s v="Jan"/>
    <n v="1004"/>
    <n v="8722"/>
    <s v="Water Pump"/>
    <n v="344"/>
    <x v="3"/>
    <n v="158"/>
    <n v="31.6"/>
    <s v="Chalie"/>
    <x v="0"/>
    <s v="AZ"/>
  </r>
  <r>
    <s v="Jan"/>
    <n v="1005"/>
    <n v="1109"/>
    <s v="Chlorine Test Kit"/>
    <n v="3"/>
    <x v="4"/>
    <n v="5"/>
    <n v="0.5"/>
    <s v="Doug"/>
    <x v="2"/>
    <s v="AZ"/>
  </r>
  <r>
    <s v="Jan"/>
    <n v="1006"/>
    <n v="9822"/>
    <s v="Pool Cover"/>
    <n v="58.3"/>
    <x v="0"/>
    <n v="40.100000000000009"/>
    <n v="8.0200000000000014"/>
    <s v="Doug"/>
    <x v="2"/>
    <s v="AZ"/>
  </r>
  <r>
    <s v="Jan"/>
    <n v="1007"/>
    <n v="1109"/>
    <s v="Chlorine Test Kit"/>
    <n v="3"/>
    <x v="4"/>
    <n v="5"/>
    <n v="0.5"/>
    <s v="Hellen"/>
    <x v="3"/>
    <s v="NM"/>
  </r>
  <r>
    <s v="Jan"/>
    <n v="1008"/>
    <n v="2877"/>
    <s v="Net"/>
    <n v="11.4"/>
    <x v="1"/>
    <n v="4.9000000000000004"/>
    <n v="0.49000000000000005"/>
    <s v="Doug"/>
    <x v="2"/>
    <s v="NM"/>
  </r>
  <r>
    <s v="Jan"/>
    <n v="1009"/>
    <n v="1109"/>
    <s v="Chlorine Test Kit"/>
    <n v="3"/>
    <x v="4"/>
    <n v="5"/>
    <n v="0.5"/>
    <s v="Doug"/>
    <x v="2"/>
    <s v="AZ"/>
  </r>
  <r>
    <s v="Jan"/>
    <n v="1010"/>
    <n v="2877"/>
    <s v="Net"/>
    <n v="11.4"/>
    <x v="1"/>
    <n v="4.9000000000000004"/>
    <n v="0.49000000000000005"/>
    <s v="Juan"/>
    <x v="1"/>
    <s v="CO"/>
  </r>
  <r>
    <s v="Jan"/>
    <n v="1011"/>
    <n v="2877"/>
    <s v="Net"/>
    <n v="11.4"/>
    <x v="1"/>
    <n v="4.9000000000000004"/>
    <n v="0.49000000000000005"/>
    <s v="Juan"/>
    <x v="1"/>
    <s v="AZ"/>
  </r>
  <r>
    <s v="Jan"/>
    <n v="1012"/>
    <n v="4421"/>
    <s v="Skimmer"/>
    <n v="45"/>
    <x v="5"/>
    <n v="42"/>
    <n v="8.4"/>
    <s v="Doug"/>
    <x v="2"/>
    <s v="NM"/>
  </r>
  <r>
    <s v="Jan"/>
    <n v="1013"/>
    <n v="9212"/>
    <s v="1 Gal Muratic Acid"/>
    <n v="4"/>
    <x v="6"/>
    <n v="3"/>
    <n v="0.30000000000000004"/>
    <s v="Hellen"/>
    <x v="3"/>
    <s v="CO"/>
  </r>
  <r>
    <s v="Jan"/>
    <n v="1014"/>
    <n v="8722"/>
    <s v="Water Pump"/>
    <n v="344"/>
    <x v="3"/>
    <n v="158"/>
    <n v="31.6"/>
    <s v="Chalie"/>
    <x v="0"/>
    <s v="CA"/>
  </r>
  <r>
    <s v="Jan"/>
    <n v="1015"/>
    <n v="2877"/>
    <s v="Net"/>
    <n v="11.4"/>
    <x v="1"/>
    <n v="4.9000000000000004"/>
    <n v="0.49000000000000005"/>
    <s v="Hellen"/>
    <x v="3"/>
    <s v="AZ"/>
  </r>
  <r>
    <s v="Jan"/>
    <n v="1016"/>
    <n v="2499"/>
    <s v="8 ft Hose"/>
    <n v="6.2"/>
    <x v="2"/>
    <n v="2.9999999999999991"/>
    <n v="0.29999999999999993"/>
    <s v="Doug"/>
    <x v="2"/>
    <s v="CA"/>
  </r>
  <r>
    <s v="Feb"/>
    <n v="1017"/>
    <n v="2242"/>
    <s v="AutoVac"/>
    <n v="60"/>
    <x v="7"/>
    <n v="64"/>
    <n v="12.8"/>
    <s v="Juan"/>
    <x v="1"/>
    <s v="NM"/>
  </r>
  <r>
    <s v="Feb"/>
    <n v="1018"/>
    <n v="1109"/>
    <s v="Chlorine Test Kit"/>
    <n v="3"/>
    <x v="4"/>
    <n v="5"/>
    <n v="0.5"/>
    <s v="Doug"/>
    <x v="2"/>
    <s v="CA"/>
  </r>
  <r>
    <s v="Feb"/>
    <n v="1019"/>
    <n v="2499"/>
    <s v="8 ft Hose"/>
    <n v="6.2"/>
    <x v="2"/>
    <n v="2.9999999999999991"/>
    <n v="0.29999999999999993"/>
    <s v="Doug"/>
    <x v="2"/>
    <s v="CO"/>
  </r>
  <r>
    <s v="Feb"/>
    <n v="1020"/>
    <n v="2499"/>
    <s v="8 ft Hose"/>
    <n v="6.2"/>
    <x v="2"/>
    <n v="2.9999999999999991"/>
    <n v="0.29999999999999993"/>
    <s v="Doug"/>
    <x v="2"/>
    <s v="NV"/>
  </r>
  <r>
    <s v="Feb"/>
    <n v="1021"/>
    <n v="1109"/>
    <s v="Chlorine Test Kit"/>
    <n v="3"/>
    <x v="4"/>
    <n v="5"/>
    <n v="0.5"/>
    <s v="Juan"/>
    <x v="1"/>
    <s v="CO"/>
  </r>
  <r>
    <s v="Feb"/>
    <n v="1022"/>
    <n v="2877"/>
    <s v="Net"/>
    <n v="11.4"/>
    <x v="1"/>
    <n v="4.9000000000000004"/>
    <n v="0.49000000000000005"/>
    <s v="Doug"/>
    <x v="2"/>
    <s v="UT"/>
  </r>
  <r>
    <s v="Feb"/>
    <n v="1023"/>
    <n v="1109"/>
    <s v="Chlorine Test Kit"/>
    <n v="3"/>
    <x v="4"/>
    <n v="5"/>
    <n v="0.5"/>
    <s v="Hellen"/>
    <x v="3"/>
    <s v="NM"/>
  </r>
  <r>
    <s v="Feb"/>
    <n v="1024"/>
    <n v="9212"/>
    <s v="1 Gal Muratic Acid"/>
    <n v="4"/>
    <x v="6"/>
    <n v="3"/>
    <n v="0.30000000000000004"/>
    <s v="Juan"/>
    <x v="1"/>
    <s v="UT"/>
  </r>
  <r>
    <s v="Feb"/>
    <n v="1025"/>
    <n v="2877"/>
    <s v="Net"/>
    <n v="11.4"/>
    <x v="1"/>
    <n v="4.9000000000000004"/>
    <n v="0.49000000000000005"/>
    <s v="Hellen"/>
    <x v="3"/>
    <s v="NV"/>
  </r>
  <r>
    <s v="Feb"/>
    <n v="1026"/>
    <n v="6119"/>
    <s v="Algea Killer 8 oz"/>
    <n v="9"/>
    <x v="8"/>
    <n v="5"/>
    <n v="0.5"/>
    <s v="Hellen"/>
    <x v="3"/>
    <s v="NM"/>
  </r>
  <r>
    <s v="Feb"/>
    <n v="1027"/>
    <n v="6119"/>
    <s v="Algea Killer 8 oz"/>
    <n v="9"/>
    <x v="8"/>
    <n v="5"/>
    <n v="0.5"/>
    <s v="Chalie"/>
    <x v="0"/>
    <s v="NV"/>
  </r>
  <r>
    <s v="Feb"/>
    <n v="1028"/>
    <n v="8722"/>
    <s v="Water Pump"/>
    <n v="344"/>
    <x v="3"/>
    <n v="158"/>
    <n v="31.6"/>
    <s v="Chalie"/>
    <x v="0"/>
    <s v="AZ"/>
  </r>
  <r>
    <s v="Feb"/>
    <n v="1029"/>
    <n v="2499"/>
    <s v="8 ft Hose"/>
    <n v="6.2"/>
    <x v="2"/>
    <n v="2.9999999999999991"/>
    <n v="0.29999999999999993"/>
    <s v="Juan"/>
    <x v="1"/>
    <s v="AZ"/>
  </r>
  <r>
    <s v="Feb"/>
    <n v="1030"/>
    <n v="4421"/>
    <s v="Skimmer"/>
    <n v="45"/>
    <x v="5"/>
    <n v="42"/>
    <n v="8.4"/>
    <s v="Juan"/>
    <x v="1"/>
    <s v="NV"/>
  </r>
  <r>
    <s v="Feb"/>
    <n v="1031"/>
    <n v="1109"/>
    <s v="Chlorine Test Kit"/>
    <n v="3"/>
    <x v="4"/>
    <n v="5"/>
    <n v="0.5"/>
    <s v="Juan"/>
    <x v="1"/>
    <s v="CA"/>
  </r>
  <r>
    <s v="Feb"/>
    <n v="1032"/>
    <n v="2877"/>
    <s v="Net"/>
    <n v="11.4"/>
    <x v="1"/>
    <n v="4.9000000000000004"/>
    <n v="0.49000000000000005"/>
    <s v="Chalie"/>
    <x v="0"/>
    <s v="AZ"/>
  </r>
  <r>
    <s v="Feb"/>
    <n v="1033"/>
    <n v="9822"/>
    <s v="Pool Cover"/>
    <n v="58.3"/>
    <x v="0"/>
    <n v="40.100000000000009"/>
    <n v="8.0200000000000014"/>
    <s v="Juan"/>
    <x v="1"/>
    <s v="CA"/>
  </r>
  <r>
    <s v="Feb"/>
    <n v="1034"/>
    <n v="2877"/>
    <s v="Net"/>
    <n v="11.4"/>
    <x v="1"/>
    <n v="4.9000000000000004"/>
    <n v="0.49000000000000005"/>
    <s v="Juan"/>
    <x v="1"/>
    <s v="CO"/>
  </r>
  <r>
    <s v="Mar"/>
    <n v="1035"/>
    <n v="2499"/>
    <s v="8 ft Hose"/>
    <n v="6.2"/>
    <x v="2"/>
    <n v="2.9999999999999991"/>
    <n v="0.29999999999999993"/>
    <s v="Hellen"/>
    <x v="3"/>
    <s v="CA"/>
  </r>
  <r>
    <s v="Mar"/>
    <n v="1036"/>
    <n v="2499"/>
    <s v="8 ft Hose"/>
    <n v="6.2"/>
    <x v="2"/>
    <n v="2.9999999999999991"/>
    <n v="0.29999999999999993"/>
    <s v="Juan"/>
    <x v="1"/>
    <s v="NV"/>
  </r>
  <r>
    <s v="Mar"/>
    <n v="1037"/>
    <n v="6622"/>
    <s v="5 Gal Chlorine"/>
    <n v="42"/>
    <x v="9"/>
    <n v="35"/>
    <n v="7"/>
    <s v="Juan"/>
    <x v="1"/>
    <s v="NV"/>
  </r>
  <r>
    <s v="Mar"/>
    <n v="1038"/>
    <n v="2499"/>
    <s v="8 ft Hose"/>
    <n v="6.2"/>
    <x v="2"/>
    <n v="2.9999999999999991"/>
    <n v="0.29999999999999993"/>
    <s v="Juan"/>
    <x v="1"/>
    <s v="NV"/>
  </r>
  <r>
    <s v="Mar"/>
    <n v="1039"/>
    <n v="2877"/>
    <s v="Net"/>
    <n v="11.4"/>
    <x v="1"/>
    <n v="4.9000000000000004"/>
    <n v="0.49000000000000005"/>
    <s v="Juan"/>
    <x v="1"/>
    <s v="CA"/>
  </r>
  <r>
    <s v="Mar"/>
    <n v="1040"/>
    <n v="1109"/>
    <s v="Chlorine Test Kit"/>
    <n v="3"/>
    <x v="4"/>
    <n v="5"/>
    <n v="0.5"/>
    <s v="Juan"/>
    <x v="1"/>
    <s v="AZ"/>
  </r>
  <r>
    <s v="Mar"/>
    <n v="1041"/>
    <n v="2499"/>
    <s v="8 ft Hose"/>
    <n v="6.2"/>
    <x v="2"/>
    <n v="2.9999999999999991"/>
    <n v="0.29999999999999993"/>
    <s v="Chalie"/>
    <x v="0"/>
    <s v="NM"/>
  </r>
  <r>
    <s v="Mar"/>
    <n v="1042"/>
    <n v="8722"/>
    <s v="Water Pump"/>
    <n v="344"/>
    <x v="3"/>
    <n v="158"/>
    <n v="31.6"/>
    <s v="Doug"/>
    <x v="2"/>
    <s v="NM"/>
  </r>
  <r>
    <s v="Mar"/>
    <n v="1043"/>
    <n v="2242"/>
    <s v="AutoVac"/>
    <n v="60"/>
    <x v="7"/>
    <n v="64"/>
    <n v="12.8"/>
    <s v="Doug"/>
    <x v="2"/>
    <s v="CA"/>
  </r>
  <r>
    <s v="Mar"/>
    <n v="1044"/>
    <n v="2877"/>
    <s v="Net"/>
    <n v="11.4"/>
    <x v="1"/>
    <n v="4.9000000000000004"/>
    <n v="0.49000000000000005"/>
    <s v="Doug"/>
    <x v="2"/>
    <s v="CA"/>
  </r>
  <r>
    <s v="Mar"/>
    <n v="1045"/>
    <n v="8722"/>
    <s v="Water Pump"/>
    <n v="344"/>
    <x v="3"/>
    <n v="158"/>
    <n v="31.6"/>
    <s v="Hellen"/>
    <x v="3"/>
    <s v="AZ"/>
  </r>
  <r>
    <s v="Mar"/>
    <n v="1046"/>
    <n v="6119"/>
    <s v="Algea Killer 8 oz"/>
    <n v="9"/>
    <x v="8"/>
    <n v="5"/>
    <n v="0.5"/>
    <s v="Juan"/>
    <x v="1"/>
    <s v="UT"/>
  </r>
  <r>
    <s v="Mar"/>
    <n v="1047"/>
    <n v="6622"/>
    <s v="5 Gal Chlorine"/>
    <n v="42"/>
    <x v="9"/>
    <n v="35"/>
    <n v="7"/>
    <s v="Hellen"/>
    <x v="3"/>
    <s v="AZ"/>
  </r>
  <r>
    <s v="Mar"/>
    <n v="1048"/>
    <n v="8722"/>
    <s v="Water Pump"/>
    <n v="344"/>
    <x v="3"/>
    <n v="158"/>
    <n v="31.6"/>
    <s v="Chalie"/>
    <x v="0"/>
    <s v="AZ"/>
  </r>
  <r>
    <s v="April"/>
    <n v="1049"/>
    <n v="2499"/>
    <s v="8 ft Hose"/>
    <n v="6.2"/>
    <x v="2"/>
    <n v="2.9999999999999991"/>
    <n v="0.29999999999999993"/>
    <s v="Chalie"/>
    <x v="0"/>
    <s v="CO"/>
  </r>
  <r>
    <s v="April"/>
    <n v="1050"/>
    <n v="2877"/>
    <s v="Net"/>
    <n v="11.4"/>
    <x v="1"/>
    <n v="4.9000000000000004"/>
    <n v="0.49000000000000005"/>
    <s v="Chalie"/>
    <x v="0"/>
    <s v="AZ"/>
  </r>
  <r>
    <s v="April"/>
    <n v="1051"/>
    <n v="6119"/>
    <s v="Algea Killer 8 oz"/>
    <n v="9"/>
    <x v="8"/>
    <n v="5"/>
    <n v="0.5"/>
    <s v="Doug"/>
    <x v="2"/>
    <s v="UT"/>
  </r>
  <r>
    <s v="April"/>
    <n v="1052"/>
    <n v="6622"/>
    <s v="5 Gal Chlorine"/>
    <n v="42"/>
    <x v="9"/>
    <n v="35"/>
    <n v="7"/>
    <s v="Doug"/>
    <x v="2"/>
    <s v="AZ"/>
  </r>
  <r>
    <s v="April"/>
    <n v="1053"/>
    <n v="2242"/>
    <s v="AutoVac"/>
    <n v="60"/>
    <x v="7"/>
    <n v="64"/>
    <n v="12.8"/>
    <s v="Chalie"/>
    <x v="0"/>
    <s v="CA"/>
  </r>
  <r>
    <s v="April"/>
    <n v="1054"/>
    <n v="4421"/>
    <s v="Skimmer"/>
    <n v="45"/>
    <x v="5"/>
    <n v="42"/>
    <n v="8.4"/>
    <s v="Doug"/>
    <x v="2"/>
    <s v="NV"/>
  </r>
  <r>
    <s v="April"/>
    <n v="1055"/>
    <n v="6119"/>
    <s v="Algea Killer 8 oz"/>
    <n v="9"/>
    <x v="8"/>
    <n v="5"/>
    <n v="0.5"/>
    <s v="Juan"/>
    <x v="1"/>
    <s v="NV"/>
  </r>
  <r>
    <s v="April"/>
    <n v="1056"/>
    <n v="1109"/>
    <s v="Chlorine Test Kit"/>
    <n v="3"/>
    <x v="4"/>
    <n v="5"/>
    <n v="0.5"/>
    <s v="Doug"/>
    <x v="2"/>
    <s v="CA"/>
  </r>
  <r>
    <s v="April"/>
    <n v="1057"/>
    <n v="2499"/>
    <s v="8 ft Hose"/>
    <n v="6.2"/>
    <x v="2"/>
    <n v="2.9999999999999991"/>
    <n v="0.29999999999999993"/>
    <s v="Juan"/>
    <x v="1"/>
    <s v="CA"/>
  </r>
  <r>
    <s v="April"/>
    <n v="1058"/>
    <n v="6119"/>
    <s v="Algea Killer 8 oz"/>
    <n v="9"/>
    <x v="8"/>
    <n v="5"/>
    <n v="0.5"/>
    <s v="Hellen"/>
    <x v="3"/>
    <s v="AZ"/>
  </r>
  <r>
    <s v="April"/>
    <n v="1059"/>
    <n v="2242"/>
    <s v="AutoVac"/>
    <n v="60"/>
    <x v="7"/>
    <n v="64"/>
    <n v="12.8"/>
    <s v="Doug"/>
    <x v="2"/>
    <s v="AZ"/>
  </r>
  <r>
    <s v="April"/>
    <n v="1060"/>
    <n v="6119"/>
    <s v="Algea Killer 8 oz"/>
    <n v="9"/>
    <x v="8"/>
    <n v="5"/>
    <n v="0.5"/>
    <s v="Doug"/>
    <x v="2"/>
    <s v="NV"/>
  </r>
  <r>
    <s v="May"/>
    <n v="1061"/>
    <n v="1109"/>
    <s v="Chlorine Test Kit"/>
    <n v="3"/>
    <x v="4"/>
    <n v="5"/>
    <n v="0.5"/>
    <s v="Doug"/>
    <x v="2"/>
    <s v="NV"/>
  </r>
  <r>
    <s v="May"/>
    <n v="1062"/>
    <n v="2499"/>
    <s v="8 ft Hose"/>
    <n v="6.2"/>
    <x v="2"/>
    <n v="2.9999999999999991"/>
    <n v="0.29999999999999993"/>
    <s v="Chalie"/>
    <x v="0"/>
    <s v="AZ"/>
  </r>
  <r>
    <s v="May"/>
    <n v="1063"/>
    <n v="1109"/>
    <s v="Chlorine Test Kit"/>
    <n v="3"/>
    <x v="4"/>
    <n v="5"/>
    <n v="0.5"/>
    <s v="Doug"/>
    <x v="2"/>
    <s v="CA"/>
  </r>
  <r>
    <s v="May"/>
    <n v="1064"/>
    <n v="2499"/>
    <s v="8 ft Hose"/>
    <n v="6.2"/>
    <x v="2"/>
    <n v="2.9999999999999991"/>
    <n v="0.29999999999999993"/>
    <s v="Hellen"/>
    <x v="3"/>
    <s v="AZ"/>
  </r>
  <r>
    <s v="May"/>
    <n v="1065"/>
    <n v="2499"/>
    <s v="8 ft Hose"/>
    <n v="6.2"/>
    <x v="2"/>
    <n v="2.9999999999999991"/>
    <n v="0.29999999999999993"/>
    <s v="Doug"/>
    <x v="2"/>
    <s v="NM"/>
  </r>
  <r>
    <s v="May"/>
    <n v="1066"/>
    <n v="2877"/>
    <s v="Net"/>
    <n v="11.4"/>
    <x v="1"/>
    <n v="4.9000000000000004"/>
    <n v="0.49000000000000005"/>
    <s v="Doug"/>
    <x v="2"/>
    <s v="NV"/>
  </r>
  <r>
    <s v="May"/>
    <n v="1067"/>
    <n v="2877"/>
    <s v="Net"/>
    <n v="11.4"/>
    <x v="1"/>
    <n v="4.9000000000000004"/>
    <n v="0.49000000000000005"/>
    <s v="Doug"/>
    <x v="2"/>
    <s v="UT"/>
  </r>
  <r>
    <s v="May"/>
    <n v="1068"/>
    <n v="6119"/>
    <s v="Algea Killer 8 oz"/>
    <n v="9"/>
    <x v="8"/>
    <n v="5"/>
    <n v="0.5"/>
    <s v="Juan"/>
    <x v="1"/>
    <s v="CA"/>
  </r>
  <r>
    <s v="May"/>
    <n v="1069"/>
    <n v="1109"/>
    <s v="Chlorine Test Kit"/>
    <n v="3"/>
    <x v="4"/>
    <n v="5"/>
    <n v="0.5"/>
    <s v="Doug"/>
    <x v="2"/>
    <s v="AZ"/>
  </r>
  <r>
    <s v="May"/>
    <n v="1070"/>
    <n v="2499"/>
    <s v="8 ft Hose"/>
    <n v="6.2"/>
    <x v="2"/>
    <n v="2.9999999999999991"/>
    <n v="0.29999999999999993"/>
    <s v="Hellen"/>
    <x v="3"/>
    <s v="AZ"/>
  </r>
  <r>
    <s v="May"/>
    <n v="1071"/>
    <n v="1109"/>
    <s v="Chlorine Test Kit"/>
    <n v="3"/>
    <x v="4"/>
    <n v="5"/>
    <n v="0.5"/>
    <s v="Chalie"/>
    <x v="0"/>
    <s v="AZ"/>
  </r>
  <r>
    <s v="May"/>
    <n v="1072"/>
    <n v="1109"/>
    <s v="Chlorine Test Kit"/>
    <n v="3"/>
    <x v="4"/>
    <n v="5"/>
    <n v="0.5"/>
    <s v="Doug"/>
    <x v="2"/>
    <s v="NV"/>
  </r>
  <r>
    <s v="May"/>
    <n v="1073"/>
    <n v="6622"/>
    <s v="5 Gal Chlorine"/>
    <n v="42"/>
    <x v="9"/>
    <n v="35"/>
    <n v="7"/>
    <s v="Doug"/>
    <x v="2"/>
    <s v="CA"/>
  </r>
  <r>
    <s v="May"/>
    <n v="1074"/>
    <n v="2877"/>
    <s v="Net"/>
    <n v="11.4"/>
    <x v="1"/>
    <n v="4.9000000000000004"/>
    <n v="0.49000000000000005"/>
    <s v="Doug"/>
    <x v="2"/>
    <s v="AZ"/>
  </r>
  <r>
    <s v="May"/>
    <n v="1075"/>
    <n v="1109"/>
    <s v="Chlorine Test Kit"/>
    <n v="3"/>
    <x v="4"/>
    <n v="5"/>
    <n v="0.5"/>
    <s v="Hellen"/>
    <x v="3"/>
    <s v="CA"/>
  </r>
  <r>
    <s v="May"/>
    <n v="1076"/>
    <n v="1109"/>
    <s v="Chlorine Test Kit"/>
    <n v="3"/>
    <x v="4"/>
    <n v="5"/>
    <n v="0.5"/>
    <s v="Juan"/>
    <x v="1"/>
    <s v="AZ"/>
  </r>
  <r>
    <s v="May"/>
    <n v="1077"/>
    <n v="9822"/>
    <s v="Pool Cover"/>
    <n v="58.3"/>
    <x v="0"/>
    <n v="40.100000000000009"/>
    <n v="8.0200000000000014"/>
    <s v="Hellen"/>
    <x v="3"/>
    <s v="AZ"/>
  </r>
  <r>
    <s v="May"/>
    <n v="1078"/>
    <n v="2877"/>
    <s v="Net"/>
    <n v="11.4"/>
    <x v="1"/>
    <n v="4.9000000000000004"/>
    <n v="0.49000000000000005"/>
    <s v="Juan"/>
    <x v="1"/>
    <s v="NV"/>
  </r>
  <r>
    <s v="June"/>
    <n v="1079"/>
    <n v="2877"/>
    <s v="Net"/>
    <n v="11.4"/>
    <x v="1"/>
    <n v="4.9000000000000004"/>
    <n v="0.49000000000000005"/>
    <s v="Juan"/>
    <x v="1"/>
    <s v="NM"/>
  </r>
  <r>
    <s v="June"/>
    <n v="1080"/>
    <n v="4421"/>
    <s v="Skimmer"/>
    <n v="45"/>
    <x v="5"/>
    <n v="42"/>
    <n v="8.4"/>
    <s v="Doug"/>
    <x v="2"/>
    <s v="CA"/>
  </r>
  <r>
    <s v="June"/>
    <n v="1081"/>
    <n v="6119"/>
    <s v="Algea Killer 8 oz"/>
    <n v="9"/>
    <x v="8"/>
    <n v="5"/>
    <n v="0.5"/>
    <s v="Doug"/>
    <x v="2"/>
    <s v="UT"/>
  </r>
  <r>
    <s v="June"/>
    <n v="1082"/>
    <n v="1109"/>
    <s v="Chlorine Test Kit"/>
    <n v="3"/>
    <x v="4"/>
    <n v="5"/>
    <n v="0.5"/>
    <s v="Chalie"/>
    <x v="0"/>
    <s v="CA"/>
  </r>
  <r>
    <s v="June"/>
    <n v="1083"/>
    <n v="1109"/>
    <s v="Chlorine Test Kit"/>
    <n v="3"/>
    <x v="4"/>
    <n v="5"/>
    <n v="0.5"/>
    <s v="Chalie"/>
    <x v="0"/>
    <s v="NV"/>
  </r>
  <r>
    <s v="June"/>
    <n v="1084"/>
    <n v="6119"/>
    <s v="Algea Killer 8 oz"/>
    <n v="9"/>
    <x v="8"/>
    <n v="5"/>
    <n v="0.5"/>
    <s v="Chalie"/>
    <x v="0"/>
    <s v="AZ"/>
  </r>
  <r>
    <s v="June"/>
    <n v="1085"/>
    <n v="9822"/>
    <s v="Pool Cover"/>
    <n v="58.3"/>
    <x v="0"/>
    <n v="40.100000000000009"/>
    <n v="8.0200000000000014"/>
    <s v="Doug"/>
    <x v="2"/>
    <s v="NV"/>
  </r>
  <r>
    <s v="June"/>
    <n v="1086"/>
    <n v="1109"/>
    <s v="Chlorine Test Kit"/>
    <n v="3"/>
    <x v="4"/>
    <n v="5"/>
    <n v="0.5"/>
    <s v="Hellen"/>
    <x v="3"/>
    <s v="AZ"/>
  </r>
  <r>
    <s v="June"/>
    <n v="1087"/>
    <n v="2499"/>
    <s v="8 ft Hose"/>
    <n v="6.2"/>
    <x v="2"/>
    <n v="2.9999999999999991"/>
    <n v="0.29999999999999993"/>
    <s v="Chalie"/>
    <x v="0"/>
    <s v="CA"/>
  </r>
  <r>
    <s v="June"/>
    <n v="1088"/>
    <n v="2499"/>
    <s v="8 ft Hose"/>
    <n v="6.2"/>
    <x v="2"/>
    <n v="2.9999999999999991"/>
    <n v="0.29999999999999993"/>
    <s v="Chalie"/>
    <x v="0"/>
    <s v="NM"/>
  </r>
  <r>
    <s v="June"/>
    <n v="1089"/>
    <n v="6119"/>
    <s v="Algea Killer 8 oz"/>
    <n v="9"/>
    <x v="8"/>
    <n v="5"/>
    <n v="0.5"/>
    <s v="Doug"/>
    <x v="2"/>
    <s v="NV"/>
  </r>
  <r>
    <s v="June"/>
    <n v="1090"/>
    <n v="2877"/>
    <s v="Net"/>
    <n v="11.4"/>
    <x v="1"/>
    <n v="4.9000000000000004"/>
    <n v="0.49000000000000005"/>
    <s v="Chalie"/>
    <x v="0"/>
    <s v="CA"/>
  </r>
  <r>
    <s v="June"/>
    <n v="1091"/>
    <n v="2877"/>
    <s v="Net"/>
    <n v="11.4"/>
    <x v="1"/>
    <n v="4.9000000000000004"/>
    <n v="0.49000000000000005"/>
    <s v="Hellen"/>
    <x v="3"/>
    <s v="NV"/>
  </r>
  <r>
    <s v="June"/>
    <n v="1092"/>
    <n v="2877"/>
    <s v="Net"/>
    <n v="11.4"/>
    <x v="1"/>
    <n v="4.9000000000000004"/>
    <n v="0.49000000000000005"/>
    <s v="Doug"/>
    <x v="2"/>
    <s v="CA"/>
  </r>
  <r>
    <s v="June"/>
    <n v="1093"/>
    <n v="6119"/>
    <s v="Algea Killer 8 oz"/>
    <n v="9"/>
    <x v="8"/>
    <n v="5"/>
    <n v="0.5"/>
    <s v="Juan"/>
    <x v="1"/>
    <s v="AZ"/>
  </r>
  <r>
    <s v="June"/>
    <n v="1094"/>
    <n v="6119"/>
    <s v="Algea Killer 8 oz"/>
    <n v="9"/>
    <x v="8"/>
    <n v="5"/>
    <n v="0.5"/>
    <s v="Doug"/>
    <x v="2"/>
    <s v="CA"/>
  </r>
  <r>
    <s v="June"/>
    <n v="1095"/>
    <n v="2499"/>
    <s v="8 ft Hose"/>
    <n v="6.2"/>
    <x v="2"/>
    <n v="2.9999999999999991"/>
    <n v="0.29999999999999993"/>
    <s v="Hellen"/>
    <x v="3"/>
    <s v="AZ"/>
  </r>
  <r>
    <s v="June"/>
    <n v="1096"/>
    <n v="6119"/>
    <s v="Algea Killer 8 oz"/>
    <n v="9"/>
    <x v="8"/>
    <n v="5"/>
    <n v="0.5"/>
    <s v="Doug"/>
    <x v="2"/>
    <s v="AZ"/>
  </r>
  <r>
    <s v="June"/>
    <n v="1097"/>
    <n v="9212"/>
    <s v="1 Gal Muratic Acid"/>
    <n v="4"/>
    <x v="6"/>
    <n v="3"/>
    <n v="0.30000000000000004"/>
    <s v="Hellen"/>
    <x v="3"/>
    <s v="NV"/>
  </r>
  <r>
    <s v="June"/>
    <n v="1098"/>
    <n v="2877"/>
    <s v="Net"/>
    <n v="11.4"/>
    <x v="1"/>
    <n v="4.9000000000000004"/>
    <n v="0.49000000000000005"/>
    <s v="Juan"/>
    <x v="1"/>
    <s v="NM"/>
  </r>
  <r>
    <s v="July"/>
    <n v="1099"/>
    <n v="2877"/>
    <s v="Net"/>
    <n v="11.4"/>
    <x v="1"/>
    <n v="4.9000000000000004"/>
    <n v="0.49000000000000005"/>
    <s v="Doug"/>
    <x v="2"/>
    <s v="CA"/>
  </r>
  <r>
    <s v="July"/>
    <n v="1100"/>
    <n v="6119"/>
    <s v="Algea Killer 8 oz"/>
    <n v="9"/>
    <x v="8"/>
    <n v="5"/>
    <n v="0.5"/>
    <s v="Chalie"/>
    <x v="0"/>
    <s v="UT"/>
  </r>
  <r>
    <s v="July"/>
    <n v="1101"/>
    <n v="2499"/>
    <s v="8 ft Hose"/>
    <n v="6.2"/>
    <x v="2"/>
    <n v="2.9999999999999991"/>
    <n v="0.29999999999999993"/>
    <s v="Doug"/>
    <x v="2"/>
    <s v="CA"/>
  </r>
  <r>
    <s v="July"/>
    <n v="1102"/>
    <n v="2242"/>
    <s v="AutoVac"/>
    <n v="60"/>
    <x v="7"/>
    <n v="64"/>
    <n v="12.8"/>
    <s v="Juan"/>
    <x v="1"/>
    <s v="NV"/>
  </r>
  <r>
    <s v="July"/>
    <n v="1103"/>
    <n v="2877"/>
    <s v="Net"/>
    <n v="11.4"/>
    <x v="1"/>
    <n v="4.9000000000000004"/>
    <n v="0.49000000000000005"/>
    <s v="Juan"/>
    <x v="1"/>
    <s v="AZ"/>
  </r>
  <r>
    <s v="July"/>
    <n v="1104"/>
    <n v="2877"/>
    <s v="Net"/>
    <n v="11.4"/>
    <x v="1"/>
    <n v="4.9000000000000004"/>
    <n v="0.49000000000000005"/>
    <s v="Doug"/>
    <x v="2"/>
    <s v="NV"/>
  </r>
  <r>
    <s v="July"/>
    <n v="1105"/>
    <n v="2499"/>
    <s v="8 ft Hose"/>
    <n v="6.2"/>
    <x v="2"/>
    <n v="2.9999999999999991"/>
    <n v="0.29999999999999993"/>
    <s v="Juan"/>
    <x v="1"/>
    <s v="AZ"/>
  </r>
  <r>
    <s v="July"/>
    <n v="1106"/>
    <n v="9822"/>
    <s v="Pool Cover"/>
    <n v="58.3"/>
    <x v="0"/>
    <n v="40.100000000000009"/>
    <n v="8.0200000000000014"/>
    <s v="Juan"/>
    <x v="1"/>
    <s v="CA"/>
  </r>
  <r>
    <s v="July"/>
    <n v="1107"/>
    <n v="1109"/>
    <s v="Chlorine Test Kit"/>
    <n v="3"/>
    <x v="4"/>
    <n v="5"/>
    <n v="0.5"/>
    <s v="Hellen"/>
    <x v="3"/>
    <s v="NM"/>
  </r>
  <r>
    <s v="July"/>
    <n v="1108"/>
    <n v="9822"/>
    <s v="Pool Cover"/>
    <n v="58.3"/>
    <x v="0"/>
    <n v="40.100000000000009"/>
    <n v="8.0200000000000014"/>
    <s v="Doug"/>
    <x v="2"/>
    <s v="NV"/>
  </r>
  <r>
    <s v="July"/>
    <n v="1109"/>
    <n v="8722"/>
    <s v="Water Pump"/>
    <n v="344"/>
    <x v="3"/>
    <n v="158"/>
    <n v="31.6"/>
    <s v="Juan"/>
    <x v="1"/>
    <s v="CA"/>
  </r>
  <r>
    <s v="July"/>
    <n v="1110"/>
    <n v="8722"/>
    <s v="Water Pump"/>
    <n v="344"/>
    <x v="3"/>
    <n v="158"/>
    <n v="31.6"/>
    <s v="Hellen"/>
    <x v="3"/>
    <s v="NV"/>
  </r>
  <r>
    <s v="July"/>
    <n v="1111"/>
    <n v="6622"/>
    <s v="5 Gal Chlorine"/>
    <n v="42"/>
    <x v="9"/>
    <n v="35"/>
    <n v="7"/>
    <s v="Hellen"/>
    <x v="3"/>
    <s v="CA"/>
  </r>
  <r>
    <s v="July"/>
    <n v="1112"/>
    <n v="6622"/>
    <s v="5 Gal Chlorine"/>
    <n v="42"/>
    <x v="9"/>
    <n v="35"/>
    <n v="7"/>
    <s v="Doug"/>
    <x v="2"/>
    <s v="AZ"/>
  </r>
  <r>
    <s v="July"/>
    <n v="1113"/>
    <n v="9822"/>
    <s v="Pool Cover"/>
    <n v="58.3"/>
    <x v="0"/>
    <n v="40.100000000000009"/>
    <n v="8.0200000000000014"/>
    <s v="Chalie"/>
    <x v="0"/>
    <s v="CA"/>
  </r>
  <r>
    <s v="July"/>
    <n v="1114"/>
    <n v="2242"/>
    <s v="AutoVac"/>
    <n v="60"/>
    <x v="7"/>
    <n v="64"/>
    <n v="12.8"/>
    <s v="Juan"/>
    <x v="1"/>
    <s v="AZ"/>
  </r>
  <r>
    <s v="July"/>
    <n v="1115"/>
    <n v="8722"/>
    <s v="Water Pump"/>
    <n v="344"/>
    <x v="3"/>
    <n v="158"/>
    <n v="31.6"/>
    <s v="Chalie"/>
    <x v="0"/>
    <s v="AZ"/>
  </r>
  <r>
    <s v="July"/>
    <n v="1116"/>
    <n v="6622"/>
    <s v="5 Gal Chlorine"/>
    <n v="42"/>
    <x v="9"/>
    <n v="35"/>
    <n v="7"/>
    <s v="Doug"/>
    <x v="2"/>
    <s v="NV"/>
  </r>
  <r>
    <s v="July"/>
    <n v="1117"/>
    <n v="8722"/>
    <s v="Water Pump"/>
    <n v="344"/>
    <x v="3"/>
    <n v="158"/>
    <n v="31.6"/>
    <s v="Hellen"/>
    <x v="3"/>
    <s v="NM"/>
  </r>
  <r>
    <s v="July"/>
    <n v="1118"/>
    <n v="9822"/>
    <s v="Pool Cover"/>
    <n v="58.3"/>
    <x v="0"/>
    <n v="40.100000000000009"/>
    <n v="8.0200000000000014"/>
    <s v="Juan"/>
    <x v="1"/>
    <s v="CA"/>
  </r>
  <r>
    <s v="July"/>
    <n v="1119"/>
    <n v="2242"/>
    <s v="AutoVac"/>
    <n v="60"/>
    <x v="7"/>
    <n v="64"/>
    <n v="12.8"/>
    <s v="Chalie"/>
    <x v="0"/>
    <s v="UT"/>
  </r>
  <r>
    <s v="July"/>
    <n v="1120"/>
    <n v="2242"/>
    <s v="AutoVac"/>
    <n v="60"/>
    <x v="7"/>
    <n v="64"/>
    <n v="12.8"/>
    <s v="Doug"/>
    <x v="2"/>
    <s v="CA"/>
  </r>
  <r>
    <s v="July"/>
    <n v="1121"/>
    <n v="4421"/>
    <s v="Skimmer"/>
    <n v="45"/>
    <x v="5"/>
    <n v="42"/>
    <n v="8.4"/>
    <s v="Doug"/>
    <x v="2"/>
    <s v="NV"/>
  </r>
  <r>
    <s v="July"/>
    <n v="1122"/>
    <n v="8722"/>
    <s v="Water Pump"/>
    <n v="344"/>
    <x v="3"/>
    <n v="158"/>
    <n v="31.6"/>
    <s v="Doug"/>
    <x v="2"/>
    <s v="AZ"/>
  </r>
  <r>
    <s v="July"/>
    <n v="1123"/>
    <n v="9822"/>
    <s v="Pool Cover"/>
    <n v="58.3"/>
    <x v="0"/>
    <n v="40.100000000000009"/>
    <n v="8.0200000000000014"/>
    <s v="Doug"/>
    <x v="2"/>
    <s v="NV"/>
  </r>
  <r>
    <s v="July"/>
    <n v="1124"/>
    <n v="4421"/>
    <s v="Skimmer"/>
    <n v="45"/>
    <x v="5"/>
    <n v="42"/>
    <n v="8.4"/>
    <s v="Doug"/>
    <x v="2"/>
    <s v="AZ"/>
  </r>
  <r>
    <s v="Aug"/>
    <n v="1125"/>
    <n v="2242"/>
    <s v="AutoVac"/>
    <n v="60"/>
    <x v="7"/>
    <n v="64"/>
    <n v="12.8"/>
    <s v="Doug"/>
    <x v="2"/>
    <s v="CA"/>
  </r>
  <r>
    <s v="Aug"/>
    <n v="1126"/>
    <n v="9212"/>
    <s v="1 Gal Muratic Acid"/>
    <n v="4"/>
    <x v="6"/>
    <n v="3"/>
    <n v="0.30000000000000004"/>
    <s v="Doug"/>
    <x v="2"/>
    <s v="NM"/>
  </r>
  <r>
    <s v="Aug"/>
    <n v="1127"/>
    <n v="8722"/>
    <s v="Water Pump"/>
    <n v="344"/>
    <x v="3"/>
    <n v="158"/>
    <n v="31.6"/>
    <s v="Chalie"/>
    <x v="0"/>
    <s v="NV"/>
  </r>
  <r>
    <s v="Aug"/>
    <n v="1128"/>
    <n v="6622"/>
    <s v="5 Gal Chlorine"/>
    <n v="42"/>
    <x v="9"/>
    <n v="35"/>
    <n v="7"/>
    <s v="Juan"/>
    <x v="1"/>
    <s v="CA"/>
  </r>
  <r>
    <s v="Aug"/>
    <n v="1129"/>
    <n v="9822"/>
    <s v="Pool Cover"/>
    <n v="58.3"/>
    <x v="0"/>
    <n v="40.100000000000009"/>
    <n v="8.0200000000000014"/>
    <s v="Hellen"/>
    <x v="3"/>
    <s v="NV"/>
  </r>
  <r>
    <s v="Aug"/>
    <n v="1130"/>
    <n v="4421"/>
    <s v="Skimmer"/>
    <n v="45"/>
    <x v="5"/>
    <n v="42"/>
    <n v="8.4"/>
    <s v="Hellen"/>
    <x v="3"/>
    <s v="CA"/>
  </r>
  <r>
    <s v="Aug"/>
    <n v="1131"/>
    <n v="9212"/>
    <s v="1 Gal Muratic Acid"/>
    <n v="4"/>
    <x v="6"/>
    <n v="3"/>
    <n v="0.30000000000000004"/>
    <s v="Hellen"/>
    <x v="3"/>
    <s v="AZ"/>
  </r>
  <r>
    <s v="Aug"/>
    <n v="1132"/>
    <n v="9212"/>
    <s v="1 Gal Muratic Acid"/>
    <n v="4"/>
    <x v="6"/>
    <n v="3"/>
    <n v="0.30000000000000004"/>
    <s v="Hellen"/>
    <x v="3"/>
    <s v="CA"/>
  </r>
  <r>
    <s v="Aug"/>
    <n v="1133"/>
    <n v="9822"/>
    <s v="Pool Cover"/>
    <n v="58.3"/>
    <x v="0"/>
    <n v="40.100000000000009"/>
    <n v="8.0200000000000014"/>
    <s v="Chalie"/>
    <x v="0"/>
    <s v="AZ"/>
  </r>
  <r>
    <s v="Aug"/>
    <n v="1134"/>
    <n v="9822"/>
    <s v="Pool Cover"/>
    <n v="58.3"/>
    <x v="0"/>
    <n v="40.100000000000009"/>
    <n v="8.0200000000000014"/>
    <s v="Doug"/>
    <x v="2"/>
    <s v="AZ"/>
  </r>
  <r>
    <s v="Aug"/>
    <n v="1135"/>
    <n v="8722"/>
    <s v="Water Pump"/>
    <n v="344"/>
    <x v="3"/>
    <n v="158"/>
    <n v="31.6"/>
    <s v="Chalie"/>
    <x v="0"/>
    <s v="NV"/>
  </r>
  <r>
    <s v="Aug"/>
    <n v="1136"/>
    <n v="2242"/>
    <s v="AutoVac"/>
    <n v="60"/>
    <x v="7"/>
    <n v="64"/>
    <n v="12.8"/>
    <s v="Doug"/>
    <x v="2"/>
    <s v="NM"/>
  </r>
  <r>
    <s v="Aug"/>
    <n v="1137"/>
    <n v="9822"/>
    <s v="Pool Cover"/>
    <n v="58.3"/>
    <x v="0"/>
    <n v="40.100000000000009"/>
    <n v="8.0200000000000014"/>
    <s v="Juan"/>
    <x v="1"/>
    <s v="CA"/>
  </r>
  <r>
    <s v="Aug"/>
    <n v="1138"/>
    <n v="8722"/>
    <s v="Water Pump"/>
    <n v="344"/>
    <x v="3"/>
    <n v="158"/>
    <n v="31.6"/>
    <s v="Chalie"/>
    <x v="0"/>
    <s v="UT"/>
  </r>
  <r>
    <s v="Aug"/>
    <n v="1139"/>
    <n v="4421"/>
    <s v="Skimmer"/>
    <n v="45"/>
    <x v="5"/>
    <n v="42"/>
    <n v="8.4"/>
    <s v="Doug"/>
    <x v="2"/>
    <s v="CA"/>
  </r>
  <r>
    <s v="Aug"/>
    <n v="1140"/>
    <n v="4421"/>
    <s v="Skimmer"/>
    <n v="45"/>
    <x v="5"/>
    <n v="42"/>
    <n v="8.4"/>
    <s v="Juan"/>
    <x v="1"/>
    <s v="NV"/>
  </r>
  <r>
    <s v="Aug"/>
    <n v="1141"/>
    <n v="9212"/>
    <s v="1 Gal Muratic Acid"/>
    <n v="4"/>
    <x v="6"/>
    <n v="3"/>
    <n v="0.30000000000000004"/>
    <s v="Juan"/>
    <x v="1"/>
    <s v="AZ"/>
  </r>
  <r>
    <s v="Sept"/>
    <n v="1142"/>
    <n v="2242"/>
    <s v="AutoVac"/>
    <n v="60"/>
    <x v="7"/>
    <n v="64"/>
    <n v="12.8"/>
    <s v="Juan"/>
    <x v="1"/>
    <s v="NV"/>
  </r>
  <r>
    <s v="Sept"/>
    <n v="1143"/>
    <n v="9822"/>
    <s v="Pool Cover"/>
    <n v="58.3"/>
    <x v="0"/>
    <n v="40.100000000000009"/>
    <n v="8.0200000000000014"/>
    <s v="Hellen"/>
    <x v="3"/>
    <s v="AZ"/>
  </r>
  <r>
    <s v="Sept"/>
    <n v="1144"/>
    <n v="2242"/>
    <s v="AutoVac"/>
    <n v="60"/>
    <x v="7"/>
    <n v="64"/>
    <n v="12.8"/>
    <s v="Hellen"/>
    <x v="3"/>
    <s v="CA"/>
  </r>
  <r>
    <s v="Sept"/>
    <n v="1145"/>
    <n v="4421"/>
    <s v="Skimmer"/>
    <n v="45"/>
    <x v="5"/>
    <n v="42"/>
    <n v="8.4"/>
    <s v="Hellen"/>
    <x v="3"/>
    <s v="NM"/>
  </r>
  <r>
    <s v="Sept"/>
    <n v="1146"/>
    <n v="8722"/>
    <s v="Water Pump"/>
    <n v="344"/>
    <x v="3"/>
    <n v="158"/>
    <n v="31.6"/>
    <s v="Hellen"/>
    <x v="3"/>
    <s v="NV"/>
  </r>
  <r>
    <s v="Sept"/>
    <n v="1147"/>
    <n v="9822"/>
    <s v="Pool Cover"/>
    <n v="58.3"/>
    <x v="0"/>
    <n v="40.100000000000009"/>
    <n v="8.0200000000000014"/>
    <s v="Chalie"/>
    <x v="0"/>
    <s v="CA"/>
  </r>
  <r>
    <s v="Sept"/>
    <n v="1148"/>
    <n v="9212"/>
    <s v="1 Gal Muratic Acid"/>
    <n v="4"/>
    <x v="6"/>
    <n v="3"/>
    <n v="0.30000000000000004"/>
    <s v="Doug"/>
    <x v="2"/>
    <s v="AZ"/>
  </r>
  <r>
    <s v="Sept"/>
    <n v="1149"/>
    <n v="8722"/>
    <s v="Water Pump"/>
    <n v="344"/>
    <x v="3"/>
    <n v="158"/>
    <n v="31.6"/>
    <s v="Chalie"/>
    <x v="0"/>
    <s v="AZ"/>
  </r>
  <r>
    <s v="Oct"/>
    <n v="1150"/>
    <n v="2242"/>
    <s v="AutoVac"/>
    <n v="60"/>
    <x v="7"/>
    <n v="64"/>
    <n v="12.8"/>
    <s v="Doug"/>
    <x v="2"/>
    <s v="UT"/>
  </r>
  <r>
    <s v="Oct"/>
    <n v="1151"/>
    <n v="2242"/>
    <s v="AutoVac"/>
    <n v="60"/>
    <x v="7"/>
    <n v="64"/>
    <n v="12.8"/>
    <s v="Juan"/>
    <x v="1"/>
    <s v="CA"/>
  </r>
  <r>
    <s v="Oct"/>
    <n v="1152"/>
    <n v="4421"/>
    <s v="Skimmer"/>
    <n v="45"/>
    <x v="5"/>
    <n v="42"/>
    <n v="8.4"/>
    <s v="Chalie"/>
    <x v="0"/>
    <s v="NV"/>
  </r>
  <r>
    <s v="Oct"/>
    <n v="1153"/>
    <n v="8722"/>
    <s v="Water Pump"/>
    <n v="344"/>
    <x v="3"/>
    <n v="158"/>
    <n v="31.6"/>
    <s v="Doug"/>
    <x v="2"/>
    <s v="AZ"/>
  </r>
  <r>
    <s v="Oct"/>
    <n v="1154"/>
    <n v="9822"/>
    <s v="Pool Cover"/>
    <n v="58.3"/>
    <x v="0"/>
    <n v="40.100000000000009"/>
    <n v="8.0200000000000014"/>
    <s v="Juan"/>
    <x v="1"/>
    <s v="NV"/>
  </r>
  <r>
    <s v="Oct"/>
    <n v="1155"/>
    <n v="4421"/>
    <s v="Skimmer"/>
    <n v="45"/>
    <x v="5"/>
    <n v="42"/>
    <n v="8.4"/>
    <s v="Doug"/>
    <x v="2"/>
    <s v="AZ"/>
  </r>
  <r>
    <s v="Oct"/>
    <n v="1156"/>
    <n v="2242"/>
    <s v="AutoVac"/>
    <n v="60"/>
    <x v="7"/>
    <n v="64"/>
    <n v="12.8"/>
    <s v="Doug"/>
    <x v="2"/>
    <s v="CA"/>
  </r>
  <r>
    <s v="Oct"/>
    <n v="1157"/>
    <n v="9212"/>
    <s v="1 Gal Muratic Acid"/>
    <n v="4"/>
    <x v="6"/>
    <n v="3"/>
    <n v="0.30000000000000004"/>
    <s v="Doug"/>
    <x v="2"/>
    <s v="NM"/>
  </r>
  <r>
    <s v="Nov"/>
    <n v="1158"/>
    <n v="8722"/>
    <s v="Water Pump"/>
    <n v="344"/>
    <x v="3"/>
    <n v="158"/>
    <n v="31.6"/>
    <s v="Chalie"/>
    <x v="0"/>
    <s v="NV"/>
  </r>
  <r>
    <s v="Nov"/>
    <n v="1159"/>
    <n v="6622"/>
    <s v="5 Gal Chlorine"/>
    <n v="42"/>
    <x v="9"/>
    <n v="35"/>
    <n v="7"/>
    <s v="Doug"/>
    <x v="2"/>
    <s v="CA"/>
  </r>
  <r>
    <s v="Nov"/>
    <n v="1160"/>
    <n v="9822"/>
    <s v="Pool Cover"/>
    <n v="58.3"/>
    <x v="0"/>
    <n v="40.100000000000009"/>
    <n v="8.0200000000000014"/>
    <s v="Hellen"/>
    <x v="3"/>
    <s v="NV"/>
  </r>
  <r>
    <s v="Nov"/>
    <n v="1161"/>
    <n v="4421"/>
    <s v="Skimmer"/>
    <n v="45"/>
    <x v="5"/>
    <n v="42"/>
    <n v="8.4"/>
    <s v="Juan"/>
    <x v="1"/>
    <s v="CA"/>
  </r>
  <r>
    <s v="Nov"/>
    <n v="1162"/>
    <n v="9212"/>
    <s v="1 Gal Muratic Acid"/>
    <n v="4"/>
    <x v="6"/>
    <n v="3"/>
    <n v="0.30000000000000004"/>
    <s v="Chalie"/>
    <x v="0"/>
    <s v="AZ"/>
  </r>
  <r>
    <s v="Nov"/>
    <n v="1163"/>
    <n v="9212"/>
    <s v="1 Gal Muratic Acid"/>
    <n v="4"/>
    <x v="6"/>
    <n v="3"/>
    <n v="0.30000000000000004"/>
    <s v="Doug"/>
    <x v="2"/>
    <s v="CA"/>
  </r>
  <r>
    <s v="Nov"/>
    <n v="1164"/>
    <n v="9822"/>
    <s v="Pool Cover"/>
    <n v="58.3"/>
    <x v="0"/>
    <n v="40.100000000000009"/>
    <n v="8.0200000000000014"/>
    <s v="Doug"/>
    <x v="2"/>
    <s v="AZ"/>
  </r>
  <r>
    <s v="Nov"/>
    <n v="1165"/>
    <n v="9822"/>
    <s v="Pool Cover"/>
    <n v="58.3"/>
    <x v="0"/>
    <n v="40.100000000000009"/>
    <n v="8.0200000000000014"/>
    <s v="Doug"/>
    <x v="2"/>
    <s v="AZ"/>
  </r>
  <r>
    <s v="Nov"/>
    <n v="1166"/>
    <n v="8722"/>
    <s v="Water Pump"/>
    <n v="344"/>
    <x v="3"/>
    <n v="158"/>
    <n v="31.6"/>
    <s v="Doug"/>
    <x v="2"/>
    <s v="NV"/>
  </r>
  <r>
    <s v="Dec"/>
    <n v="1167"/>
    <n v="2242"/>
    <s v="AutoVac"/>
    <n v="60"/>
    <x v="7"/>
    <n v="64"/>
    <n v="12.8"/>
    <s v="Doug"/>
    <x v="2"/>
    <s v="NM"/>
  </r>
  <r>
    <s v="Dec"/>
    <n v="1168"/>
    <n v="9822"/>
    <s v="Pool Cover"/>
    <n v="58.3"/>
    <x v="0"/>
    <n v="40.100000000000009"/>
    <n v="8.0200000000000014"/>
    <s v="Doug"/>
    <x v="2"/>
    <s v="CA"/>
  </r>
  <r>
    <s v="Dec"/>
    <n v="1169"/>
    <n v="8722"/>
    <s v="Water Pump"/>
    <n v="344"/>
    <x v="3"/>
    <n v="158"/>
    <n v="31.6"/>
    <s v="Doug"/>
    <x v="2"/>
    <s v="UT"/>
  </r>
  <r>
    <s v="Dec"/>
    <n v="1170"/>
    <n v="4421"/>
    <s v="Skimmer"/>
    <n v="45"/>
    <x v="5"/>
    <n v="42"/>
    <n v="8.4"/>
    <s v="Chalie"/>
    <x v="0"/>
    <s v="CA"/>
  </r>
  <r>
    <s v="Dec"/>
    <n v="1171"/>
    <n v="4421"/>
    <s v="Skimmer"/>
    <n v="45"/>
    <x v="5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727F2B-4718-46DA-8BDE-BC5F9696A34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3" showAll="0"/>
    <pivotField showAll="0"/>
    <pivotField showAll="0"/>
    <pivotField numFmtId="44" showAll="0"/>
    <pivotField dataField="1" numFmtId="44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/>
  </dataFields>
  <formats count="1">
    <format dxfId="0">
      <pivotArea collapsedLevelsAreSubtotals="1" fieldPosition="0">
        <references count="1">
          <reference field="9" count="0"/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zoomScaleNormal="100" workbookViewId="0">
      <selection activeCell="A16" sqref="A16:A18"/>
    </sheetView>
  </sheetViews>
  <sheetFormatPr defaultRowHeight="14.4" x14ac:dyDescent="0.3"/>
  <cols>
    <col min="1" max="1" width="10.77734375" customWidth="1"/>
    <col min="2" max="2" width="9.88671875" customWidth="1"/>
    <col min="3" max="3" width="12.88671875" customWidth="1"/>
    <col min="4" max="8" width="12.33203125" customWidth="1"/>
    <col min="9" max="13" width="14.109375" customWidth="1"/>
    <col min="14" max="14" width="11.109375" bestFit="1" customWidth="1"/>
    <col min="15" max="18" width="11.109375" customWidth="1"/>
    <col min="19" max="23" width="13.5546875" customWidth="1"/>
    <col min="24" max="24" width="12.6640625" customWidth="1"/>
    <col min="25" max="25" width="13.6640625" customWidth="1"/>
    <col min="26" max="26" width="13.33203125" customWidth="1"/>
    <col min="27" max="27" width="11.109375" customWidth="1"/>
    <col min="28" max="28" width="12" customWidth="1"/>
    <col min="30" max="30" width="12.21875" customWidth="1"/>
  </cols>
  <sheetData>
    <row r="1" spans="1:30" x14ac:dyDescent="0.3">
      <c r="A1" t="s">
        <v>0</v>
      </c>
    </row>
    <row r="2" spans="1:30" x14ac:dyDescent="0.3">
      <c r="D2" t="s">
        <v>3</v>
      </c>
      <c r="I2" t="s">
        <v>28</v>
      </c>
      <c r="N2" t="s">
        <v>4</v>
      </c>
      <c r="S2" t="s">
        <v>29</v>
      </c>
      <c r="X2" t="s">
        <v>27</v>
      </c>
    </row>
    <row r="3" spans="1:30" x14ac:dyDescent="0.3">
      <c r="A3" t="s">
        <v>1</v>
      </c>
      <c r="B3" t="s">
        <v>2</v>
      </c>
      <c r="C3" t="s">
        <v>23</v>
      </c>
      <c r="D3" s="3">
        <v>44927</v>
      </c>
      <c r="E3" s="3">
        <f>D3+7</f>
        <v>44934</v>
      </c>
      <c r="F3" s="3">
        <f t="shared" ref="F3:H3" si="0">E3+7</f>
        <v>44941</v>
      </c>
      <c r="G3" s="3">
        <f t="shared" si="0"/>
        <v>44948</v>
      </c>
      <c r="H3" s="3">
        <f t="shared" si="0"/>
        <v>44955</v>
      </c>
      <c r="I3" s="5">
        <v>44927</v>
      </c>
      <c r="J3" s="5">
        <f>I3+7</f>
        <v>44934</v>
      </c>
      <c r="K3" s="5">
        <f t="shared" ref="K3:M3" si="1">J3+7</f>
        <v>44941</v>
      </c>
      <c r="L3" s="5">
        <f t="shared" si="1"/>
        <v>44948</v>
      </c>
      <c r="M3" s="5">
        <f t="shared" si="1"/>
        <v>44955</v>
      </c>
      <c r="N3" s="8">
        <v>44927</v>
      </c>
      <c r="O3" s="8">
        <f>N3+7</f>
        <v>44934</v>
      </c>
      <c r="P3" s="8">
        <f>O3+7</f>
        <v>44941</v>
      </c>
      <c r="Q3" s="8">
        <f t="shared" ref="Q3:R3" si="2">P3+7</f>
        <v>44948</v>
      </c>
      <c r="R3" s="8">
        <f t="shared" si="2"/>
        <v>44955</v>
      </c>
      <c r="S3" s="9">
        <v>44927</v>
      </c>
      <c r="T3" s="9">
        <f>S3+7</f>
        <v>44934</v>
      </c>
      <c r="U3" s="9">
        <f t="shared" ref="U3:W3" si="3">T3+7</f>
        <v>44941</v>
      </c>
      <c r="V3" s="9">
        <f t="shared" si="3"/>
        <v>44948</v>
      </c>
      <c r="W3" s="9">
        <f t="shared" si="3"/>
        <v>44955</v>
      </c>
      <c r="X3" s="11">
        <v>44927</v>
      </c>
      <c r="Y3" s="11">
        <f>X3+7</f>
        <v>44934</v>
      </c>
      <c r="Z3" s="11">
        <f t="shared" ref="Z3:AB3" si="4">Y3+7</f>
        <v>44941</v>
      </c>
      <c r="AA3" s="11">
        <f t="shared" si="4"/>
        <v>44948</v>
      </c>
      <c r="AB3" s="11">
        <f t="shared" si="4"/>
        <v>44955</v>
      </c>
      <c r="AD3" s="13" t="s">
        <v>30</v>
      </c>
    </row>
    <row r="4" spans="1:30" x14ac:dyDescent="0.3">
      <c r="A4" t="s">
        <v>5</v>
      </c>
      <c r="B4" t="s">
        <v>6</v>
      </c>
      <c r="C4" s="1">
        <v>25</v>
      </c>
      <c r="D4" s="4">
        <v>41</v>
      </c>
      <c r="E4" s="4">
        <v>40</v>
      </c>
      <c r="F4" s="4">
        <v>42</v>
      </c>
      <c r="G4" s="4">
        <v>38</v>
      </c>
      <c r="H4" s="4">
        <v>45</v>
      </c>
      <c r="I4" s="6">
        <f t="shared" ref="I4:I13" si="5">IF(D4&gt;40,D4-40,0)</f>
        <v>1</v>
      </c>
      <c r="J4" s="6">
        <f t="shared" ref="J4:M13" si="6">IF(E4&gt;40,E4-40,0)</f>
        <v>0</v>
      </c>
      <c r="K4" s="6">
        <f t="shared" si="6"/>
        <v>2</v>
      </c>
      <c r="L4" s="6">
        <f t="shared" si="6"/>
        <v>0</v>
      </c>
      <c r="M4" s="6">
        <f t="shared" si="6"/>
        <v>5</v>
      </c>
      <c r="N4" s="7">
        <f>$C4*D4</f>
        <v>1025</v>
      </c>
      <c r="O4" s="7">
        <f t="shared" ref="O4:R13" si="7">$C4*E4</f>
        <v>1000</v>
      </c>
      <c r="P4" s="7">
        <f t="shared" si="7"/>
        <v>1050</v>
      </c>
      <c r="Q4" s="7">
        <f t="shared" si="7"/>
        <v>950</v>
      </c>
      <c r="R4" s="7">
        <f t="shared" si="7"/>
        <v>1125</v>
      </c>
      <c r="S4" s="10">
        <f>0.5*$C4*I4</f>
        <v>12.5</v>
      </c>
      <c r="T4" s="10">
        <f t="shared" ref="T4:W13" si="8">0.5*$C4*J4</f>
        <v>0</v>
      </c>
      <c r="U4" s="10">
        <f t="shared" si="8"/>
        <v>25</v>
      </c>
      <c r="V4" s="10">
        <f t="shared" si="8"/>
        <v>0</v>
      </c>
      <c r="W4" s="10">
        <f t="shared" si="8"/>
        <v>62.5</v>
      </c>
      <c r="X4" s="12">
        <f>N4+S4</f>
        <v>1037.5</v>
      </c>
      <c r="Y4" s="12">
        <f t="shared" ref="Y4:AB13" si="9">O4+T4</f>
        <v>1000</v>
      </c>
      <c r="Z4" s="12">
        <f t="shared" si="9"/>
        <v>1075</v>
      </c>
      <c r="AA4" s="12">
        <f t="shared" si="9"/>
        <v>950</v>
      </c>
      <c r="AB4" s="12">
        <f t="shared" si="9"/>
        <v>1187.5</v>
      </c>
      <c r="AD4" s="14">
        <f>SUM(X4:AB4)</f>
        <v>5250</v>
      </c>
    </row>
    <row r="5" spans="1:30" x14ac:dyDescent="0.3">
      <c r="A5" t="s">
        <v>7</v>
      </c>
      <c r="B5" t="s">
        <v>8</v>
      </c>
      <c r="C5" s="1">
        <v>22</v>
      </c>
      <c r="D5" s="4">
        <v>45</v>
      </c>
      <c r="E5" s="4">
        <v>47</v>
      </c>
      <c r="F5" s="4">
        <v>45</v>
      </c>
      <c r="G5" s="4">
        <v>46</v>
      </c>
      <c r="H5" s="4">
        <v>45</v>
      </c>
      <c r="I5" s="6">
        <f t="shared" si="5"/>
        <v>5</v>
      </c>
      <c r="J5" s="6">
        <f t="shared" si="6"/>
        <v>7</v>
      </c>
      <c r="K5" s="6">
        <f t="shared" si="6"/>
        <v>5</v>
      </c>
      <c r="L5" s="6">
        <f t="shared" si="6"/>
        <v>6</v>
      </c>
      <c r="M5" s="6">
        <f t="shared" si="6"/>
        <v>5</v>
      </c>
      <c r="N5" s="7">
        <f t="shared" ref="N5:N13" si="10">$C5*D5</f>
        <v>990</v>
      </c>
      <c r="O5" s="7">
        <f t="shared" si="7"/>
        <v>1034</v>
      </c>
      <c r="P5" s="7">
        <f t="shared" si="7"/>
        <v>990</v>
      </c>
      <c r="Q5" s="7">
        <f t="shared" si="7"/>
        <v>1012</v>
      </c>
      <c r="R5" s="7">
        <f t="shared" si="7"/>
        <v>990</v>
      </c>
      <c r="S5" s="10">
        <f t="shared" ref="S5:S13" si="11">0.5*$C5*I5</f>
        <v>55</v>
      </c>
      <c r="T5" s="10">
        <f t="shared" si="8"/>
        <v>77</v>
      </c>
      <c r="U5" s="10">
        <f t="shared" si="8"/>
        <v>55</v>
      </c>
      <c r="V5" s="10">
        <f t="shared" si="8"/>
        <v>66</v>
      </c>
      <c r="W5" s="10">
        <f t="shared" si="8"/>
        <v>55</v>
      </c>
      <c r="X5" s="12">
        <f t="shared" ref="X5:X13" si="12">N5+S5</f>
        <v>1045</v>
      </c>
      <c r="Y5" s="12">
        <f t="shared" si="9"/>
        <v>1111</v>
      </c>
      <c r="Z5" s="12">
        <f t="shared" si="9"/>
        <v>1045</v>
      </c>
      <c r="AA5" s="12">
        <f t="shared" si="9"/>
        <v>1078</v>
      </c>
      <c r="AB5" s="12">
        <f t="shared" si="9"/>
        <v>1045</v>
      </c>
      <c r="AD5" s="14">
        <f t="shared" ref="AD5:AD13" si="13">SUM(X5:AB5)</f>
        <v>5324</v>
      </c>
    </row>
    <row r="6" spans="1:30" x14ac:dyDescent="0.3">
      <c r="A6" t="s">
        <v>7</v>
      </c>
      <c r="B6" t="s">
        <v>9</v>
      </c>
      <c r="C6" s="1">
        <v>22</v>
      </c>
      <c r="D6" s="4">
        <v>45</v>
      </c>
      <c r="E6" s="4">
        <v>36</v>
      </c>
      <c r="F6" s="4">
        <v>45</v>
      </c>
      <c r="G6" s="4">
        <v>45</v>
      </c>
      <c r="H6" s="4">
        <v>41</v>
      </c>
      <c r="I6" s="6">
        <f t="shared" si="5"/>
        <v>5</v>
      </c>
      <c r="J6" s="6">
        <f t="shared" si="6"/>
        <v>0</v>
      </c>
      <c r="K6" s="6">
        <f t="shared" si="6"/>
        <v>5</v>
      </c>
      <c r="L6" s="6">
        <f t="shared" si="6"/>
        <v>5</v>
      </c>
      <c r="M6" s="6">
        <f t="shared" si="6"/>
        <v>1</v>
      </c>
      <c r="N6" s="7">
        <f t="shared" si="10"/>
        <v>990</v>
      </c>
      <c r="O6" s="7">
        <f t="shared" si="7"/>
        <v>792</v>
      </c>
      <c r="P6" s="7">
        <f t="shared" si="7"/>
        <v>990</v>
      </c>
      <c r="Q6" s="7">
        <f t="shared" si="7"/>
        <v>990</v>
      </c>
      <c r="R6" s="7">
        <f t="shared" si="7"/>
        <v>902</v>
      </c>
      <c r="S6" s="10">
        <f t="shared" si="11"/>
        <v>55</v>
      </c>
      <c r="T6" s="10">
        <f t="shared" si="8"/>
        <v>0</v>
      </c>
      <c r="U6" s="10">
        <f t="shared" si="8"/>
        <v>55</v>
      </c>
      <c r="V6" s="10">
        <f t="shared" si="8"/>
        <v>55</v>
      </c>
      <c r="W6" s="10">
        <f t="shared" si="8"/>
        <v>11</v>
      </c>
      <c r="X6" s="12">
        <f t="shared" si="12"/>
        <v>1045</v>
      </c>
      <c r="Y6" s="12">
        <f t="shared" si="9"/>
        <v>792</v>
      </c>
      <c r="Z6" s="12">
        <f t="shared" si="9"/>
        <v>1045</v>
      </c>
      <c r="AA6" s="12">
        <f t="shared" si="9"/>
        <v>1045</v>
      </c>
      <c r="AB6" s="12">
        <f t="shared" si="9"/>
        <v>913</v>
      </c>
      <c r="AD6" s="14">
        <f t="shared" si="13"/>
        <v>4840</v>
      </c>
    </row>
    <row r="7" spans="1:30" x14ac:dyDescent="0.3">
      <c r="A7" t="s">
        <v>10</v>
      </c>
      <c r="B7" t="s">
        <v>11</v>
      </c>
      <c r="C7" s="1">
        <v>54</v>
      </c>
      <c r="D7" s="4">
        <v>46</v>
      </c>
      <c r="E7" s="4">
        <v>50</v>
      </c>
      <c r="F7" s="4">
        <v>57</v>
      </c>
      <c r="G7" s="4">
        <v>39</v>
      </c>
      <c r="H7" s="4">
        <v>53</v>
      </c>
      <c r="I7" s="6">
        <f t="shared" si="5"/>
        <v>6</v>
      </c>
      <c r="J7" s="6">
        <f t="shared" si="6"/>
        <v>10</v>
      </c>
      <c r="K7" s="6">
        <f t="shared" si="6"/>
        <v>17</v>
      </c>
      <c r="L7" s="6">
        <f t="shared" si="6"/>
        <v>0</v>
      </c>
      <c r="M7" s="6">
        <f t="shared" si="6"/>
        <v>13</v>
      </c>
      <c r="N7" s="7">
        <f t="shared" si="10"/>
        <v>2484</v>
      </c>
      <c r="O7" s="7">
        <f t="shared" si="7"/>
        <v>2700</v>
      </c>
      <c r="P7" s="7">
        <f t="shared" si="7"/>
        <v>3078</v>
      </c>
      <c r="Q7" s="7">
        <f t="shared" si="7"/>
        <v>2106</v>
      </c>
      <c r="R7" s="7">
        <f t="shared" si="7"/>
        <v>2862</v>
      </c>
      <c r="S7" s="10">
        <f t="shared" si="11"/>
        <v>162</v>
      </c>
      <c r="T7" s="10">
        <f t="shared" si="8"/>
        <v>270</v>
      </c>
      <c r="U7" s="10">
        <f t="shared" si="8"/>
        <v>459</v>
      </c>
      <c r="V7" s="10">
        <f t="shared" si="8"/>
        <v>0</v>
      </c>
      <c r="W7" s="10">
        <f t="shared" si="8"/>
        <v>351</v>
      </c>
      <c r="X7" s="12">
        <f t="shared" si="12"/>
        <v>2646</v>
      </c>
      <c r="Y7" s="12">
        <f t="shared" si="9"/>
        <v>2970</v>
      </c>
      <c r="Z7" s="12">
        <f t="shared" si="9"/>
        <v>3537</v>
      </c>
      <c r="AA7" s="12">
        <f t="shared" si="9"/>
        <v>2106</v>
      </c>
      <c r="AB7" s="12">
        <f t="shared" si="9"/>
        <v>3213</v>
      </c>
      <c r="AD7" s="14">
        <f t="shared" si="13"/>
        <v>14472</v>
      </c>
    </row>
    <row r="8" spans="1:30" x14ac:dyDescent="0.3">
      <c r="A8" t="s">
        <v>12</v>
      </c>
      <c r="B8" t="s">
        <v>13</v>
      </c>
      <c r="C8" s="1">
        <v>23</v>
      </c>
      <c r="D8" s="4">
        <v>47</v>
      </c>
      <c r="E8" s="4">
        <v>45</v>
      </c>
      <c r="F8" s="4">
        <v>47</v>
      </c>
      <c r="G8" s="4">
        <v>48</v>
      </c>
      <c r="H8" s="4">
        <v>49</v>
      </c>
      <c r="I8" s="6">
        <f t="shared" si="5"/>
        <v>7</v>
      </c>
      <c r="J8" s="6">
        <f t="shared" si="6"/>
        <v>5</v>
      </c>
      <c r="K8" s="6">
        <f t="shared" si="6"/>
        <v>7</v>
      </c>
      <c r="L8" s="6">
        <f t="shared" si="6"/>
        <v>8</v>
      </c>
      <c r="M8" s="6">
        <f t="shared" si="6"/>
        <v>9</v>
      </c>
      <c r="N8" s="7">
        <f t="shared" si="10"/>
        <v>1081</v>
      </c>
      <c r="O8" s="7">
        <f t="shared" si="7"/>
        <v>1035</v>
      </c>
      <c r="P8" s="7">
        <f t="shared" si="7"/>
        <v>1081</v>
      </c>
      <c r="Q8" s="7">
        <f t="shared" si="7"/>
        <v>1104</v>
      </c>
      <c r="R8" s="7">
        <f t="shared" si="7"/>
        <v>1127</v>
      </c>
      <c r="S8" s="10">
        <f t="shared" si="11"/>
        <v>80.5</v>
      </c>
      <c r="T8" s="10">
        <f t="shared" si="8"/>
        <v>57.5</v>
      </c>
      <c r="U8" s="10">
        <f t="shared" si="8"/>
        <v>80.5</v>
      </c>
      <c r="V8" s="10">
        <f t="shared" si="8"/>
        <v>92</v>
      </c>
      <c r="W8" s="10">
        <f t="shared" si="8"/>
        <v>103.5</v>
      </c>
      <c r="X8" s="12">
        <f t="shared" si="12"/>
        <v>1161.5</v>
      </c>
      <c r="Y8" s="12">
        <f t="shared" si="9"/>
        <v>1092.5</v>
      </c>
      <c r="Z8" s="12">
        <f t="shared" si="9"/>
        <v>1161.5</v>
      </c>
      <c r="AA8" s="12">
        <f t="shared" si="9"/>
        <v>1196</v>
      </c>
      <c r="AB8" s="12">
        <f t="shared" si="9"/>
        <v>1230.5</v>
      </c>
      <c r="AD8" s="14">
        <f t="shared" si="13"/>
        <v>5842</v>
      </c>
    </row>
    <row r="9" spans="1:30" x14ac:dyDescent="0.3">
      <c r="A9" t="s">
        <v>15</v>
      </c>
      <c r="B9" t="s">
        <v>14</v>
      </c>
      <c r="C9" s="1">
        <v>24</v>
      </c>
      <c r="D9" s="4">
        <v>41</v>
      </c>
      <c r="E9" s="4">
        <v>45</v>
      </c>
      <c r="F9" s="4">
        <v>41</v>
      </c>
      <c r="G9" s="4">
        <v>30</v>
      </c>
      <c r="H9" s="4">
        <v>20</v>
      </c>
      <c r="I9" s="6">
        <f t="shared" si="5"/>
        <v>1</v>
      </c>
      <c r="J9" s="6">
        <f t="shared" si="6"/>
        <v>5</v>
      </c>
      <c r="K9" s="6">
        <f t="shared" si="6"/>
        <v>1</v>
      </c>
      <c r="L9" s="6">
        <f t="shared" si="6"/>
        <v>0</v>
      </c>
      <c r="M9" s="6">
        <f t="shared" si="6"/>
        <v>0</v>
      </c>
      <c r="N9" s="7">
        <f t="shared" si="10"/>
        <v>984</v>
      </c>
      <c r="O9" s="7">
        <f t="shared" si="7"/>
        <v>1080</v>
      </c>
      <c r="P9" s="7">
        <f t="shared" si="7"/>
        <v>984</v>
      </c>
      <c r="Q9" s="7">
        <f t="shared" si="7"/>
        <v>720</v>
      </c>
      <c r="R9" s="7">
        <f t="shared" si="7"/>
        <v>480</v>
      </c>
      <c r="S9" s="10">
        <f t="shared" si="11"/>
        <v>12</v>
      </c>
      <c r="T9" s="10">
        <f t="shared" si="8"/>
        <v>60</v>
      </c>
      <c r="U9" s="10">
        <f t="shared" si="8"/>
        <v>12</v>
      </c>
      <c r="V9" s="10">
        <f t="shared" si="8"/>
        <v>0</v>
      </c>
      <c r="W9" s="10">
        <f t="shared" si="8"/>
        <v>0</v>
      </c>
      <c r="X9" s="12">
        <f t="shared" si="12"/>
        <v>996</v>
      </c>
      <c r="Y9" s="12">
        <f t="shared" si="9"/>
        <v>1140</v>
      </c>
      <c r="Z9" s="12">
        <f t="shared" si="9"/>
        <v>996</v>
      </c>
      <c r="AA9" s="12">
        <f t="shared" si="9"/>
        <v>720</v>
      </c>
      <c r="AB9" s="12">
        <f t="shared" si="9"/>
        <v>480</v>
      </c>
      <c r="AD9" s="14">
        <f t="shared" si="13"/>
        <v>4332</v>
      </c>
    </row>
    <row r="10" spans="1:30" x14ac:dyDescent="0.3">
      <c r="A10" t="s">
        <v>15</v>
      </c>
      <c r="B10" t="s">
        <v>16</v>
      </c>
      <c r="C10" s="1">
        <v>52</v>
      </c>
      <c r="D10" s="4">
        <v>34</v>
      </c>
      <c r="E10" s="4">
        <v>30</v>
      </c>
      <c r="F10" s="4">
        <v>28</v>
      </c>
      <c r="G10" s="4">
        <v>20</v>
      </c>
      <c r="H10" s="4">
        <v>40</v>
      </c>
      <c r="I10" s="6">
        <f t="shared" si="5"/>
        <v>0</v>
      </c>
      <c r="J10" s="6">
        <f t="shared" si="6"/>
        <v>0</v>
      </c>
      <c r="K10" s="6">
        <f t="shared" si="6"/>
        <v>0</v>
      </c>
      <c r="L10" s="6">
        <f t="shared" si="6"/>
        <v>0</v>
      </c>
      <c r="M10" s="6">
        <f t="shared" si="6"/>
        <v>0</v>
      </c>
      <c r="N10" s="7">
        <f t="shared" si="10"/>
        <v>1768</v>
      </c>
      <c r="O10" s="7">
        <f t="shared" si="7"/>
        <v>1560</v>
      </c>
      <c r="P10" s="7">
        <f t="shared" si="7"/>
        <v>1456</v>
      </c>
      <c r="Q10" s="7">
        <f t="shared" si="7"/>
        <v>1040</v>
      </c>
      <c r="R10" s="7">
        <f t="shared" si="7"/>
        <v>2080</v>
      </c>
      <c r="S10" s="10">
        <f t="shared" si="11"/>
        <v>0</v>
      </c>
      <c r="T10" s="10">
        <f t="shared" si="8"/>
        <v>0</v>
      </c>
      <c r="U10" s="10">
        <f t="shared" si="8"/>
        <v>0</v>
      </c>
      <c r="V10" s="10">
        <f t="shared" si="8"/>
        <v>0</v>
      </c>
      <c r="W10" s="10">
        <f t="shared" si="8"/>
        <v>0</v>
      </c>
      <c r="X10" s="12">
        <f t="shared" si="12"/>
        <v>1768</v>
      </c>
      <c r="Y10" s="12">
        <f t="shared" si="9"/>
        <v>1560</v>
      </c>
      <c r="Z10" s="12">
        <f t="shared" si="9"/>
        <v>1456</v>
      </c>
      <c r="AA10" s="12">
        <f t="shared" si="9"/>
        <v>1040</v>
      </c>
      <c r="AB10" s="12">
        <f t="shared" si="9"/>
        <v>2080</v>
      </c>
      <c r="AD10" s="14">
        <f t="shared" si="13"/>
        <v>7904</v>
      </c>
    </row>
    <row r="11" spans="1:30" x14ac:dyDescent="0.3">
      <c r="A11" t="s">
        <v>18</v>
      </c>
      <c r="B11" t="s">
        <v>17</v>
      </c>
      <c r="C11" s="1">
        <v>23</v>
      </c>
      <c r="D11" s="4">
        <v>43</v>
      </c>
      <c r="E11" s="4">
        <v>40</v>
      </c>
      <c r="F11" s="4">
        <v>40</v>
      </c>
      <c r="G11" s="4">
        <v>40</v>
      </c>
      <c r="H11" s="4">
        <v>40</v>
      </c>
      <c r="I11" s="6">
        <f t="shared" si="5"/>
        <v>3</v>
      </c>
      <c r="J11" s="6">
        <f t="shared" si="6"/>
        <v>0</v>
      </c>
      <c r="K11" s="6">
        <f t="shared" si="6"/>
        <v>0</v>
      </c>
      <c r="L11" s="6">
        <f t="shared" si="6"/>
        <v>0</v>
      </c>
      <c r="M11" s="6">
        <f t="shared" si="6"/>
        <v>0</v>
      </c>
      <c r="N11" s="7">
        <f t="shared" si="10"/>
        <v>989</v>
      </c>
      <c r="O11" s="7">
        <f t="shared" si="7"/>
        <v>920</v>
      </c>
      <c r="P11" s="7">
        <f t="shared" si="7"/>
        <v>920</v>
      </c>
      <c r="Q11" s="7">
        <f t="shared" si="7"/>
        <v>920</v>
      </c>
      <c r="R11" s="7">
        <f t="shared" si="7"/>
        <v>920</v>
      </c>
      <c r="S11" s="10">
        <f t="shared" si="11"/>
        <v>34.5</v>
      </c>
      <c r="T11" s="10">
        <f t="shared" si="8"/>
        <v>0</v>
      </c>
      <c r="U11" s="10">
        <f t="shared" si="8"/>
        <v>0</v>
      </c>
      <c r="V11" s="10">
        <f t="shared" si="8"/>
        <v>0</v>
      </c>
      <c r="W11" s="10">
        <f t="shared" si="8"/>
        <v>0</v>
      </c>
      <c r="X11" s="12">
        <f t="shared" si="12"/>
        <v>1023.5</v>
      </c>
      <c r="Y11" s="12">
        <f t="shared" si="9"/>
        <v>920</v>
      </c>
      <c r="Z11" s="12">
        <f t="shared" si="9"/>
        <v>920</v>
      </c>
      <c r="AA11" s="12">
        <f t="shared" si="9"/>
        <v>920</v>
      </c>
      <c r="AB11" s="12">
        <f t="shared" si="9"/>
        <v>920</v>
      </c>
      <c r="AD11" s="14">
        <f t="shared" si="13"/>
        <v>4703.5</v>
      </c>
    </row>
    <row r="12" spans="1:30" x14ac:dyDescent="0.3">
      <c r="A12" t="s">
        <v>19</v>
      </c>
      <c r="B12" t="s">
        <v>20</v>
      </c>
      <c r="C12" s="1">
        <v>43</v>
      </c>
      <c r="D12" s="4">
        <v>49</v>
      </c>
      <c r="E12" s="4">
        <v>45</v>
      </c>
      <c r="F12" s="4">
        <v>48</v>
      </c>
      <c r="G12" s="4">
        <v>49</v>
      </c>
      <c r="H12" s="4">
        <v>39</v>
      </c>
      <c r="I12" s="6">
        <f t="shared" si="5"/>
        <v>9</v>
      </c>
      <c r="J12" s="6">
        <f t="shared" si="6"/>
        <v>5</v>
      </c>
      <c r="K12" s="6">
        <f t="shared" si="6"/>
        <v>8</v>
      </c>
      <c r="L12" s="6">
        <f t="shared" si="6"/>
        <v>9</v>
      </c>
      <c r="M12" s="6">
        <f t="shared" si="6"/>
        <v>0</v>
      </c>
      <c r="N12" s="7">
        <f t="shared" si="10"/>
        <v>2107</v>
      </c>
      <c r="O12" s="7">
        <f t="shared" si="7"/>
        <v>1935</v>
      </c>
      <c r="P12" s="7">
        <f t="shared" si="7"/>
        <v>2064</v>
      </c>
      <c r="Q12" s="7">
        <f t="shared" si="7"/>
        <v>2107</v>
      </c>
      <c r="R12" s="7">
        <f t="shared" si="7"/>
        <v>1677</v>
      </c>
      <c r="S12" s="10">
        <f t="shared" si="11"/>
        <v>193.5</v>
      </c>
      <c r="T12" s="10">
        <f t="shared" si="8"/>
        <v>107.5</v>
      </c>
      <c r="U12" s="10">
        <f t="shared" si="8"/>
        <v>172</v>
      </c>
      <c r="V12" s="10">
        <f t="shared" si="8"/>
        <v>193.5</v>
      </c>
      <c r="W12" s="10">
        <f t="shared" si="8"/>
        <v>0</v>
      </c>
      <c r="X12" s="12">
        <f t="shared" si="12"/>
        <v>2300.5</v>
      </c>
      <c r="Y12" s="12">
        <f t="shared" si="9"/>
        <v>2042.5</v>
      </c>
      <c r="Z12" s="12">
        <f t="shared" si="9"/>
        <v>2236</v>
      </c>
      <c r="AA12" s="12">
        <f t="shared" si="9"/>
        <v>2300.5</v>
      </c>
      <c r="AB12" s="12">
        <f t="shared" si="9"/>
        <v>1677</v>
      </c>
      <c r="AD12" s="14">
        <f t="shared" si="13"/>
        <v>10556.5</v>
      </c>
    </row>
    <row r="13" spans="1:30" x14ac:dyDescent="0.3">
      <c r="A13" t="s">
        <v>21</v>
      </c>
      <c r="B13" t="s">
        <v>22</v>
      </c>
      <c r="C13" s="1">
        <v>23</v>
      </c>
      <c r="D13" s="4">
        <v>66</v>
      </c>
      <c r="E13" s="4">
        <v>66</v>
      </c>
      <c r="F13" s="4">
        <v>65</v>
      </c>
      <c r="G13" s="4">
        <v>67</v>
      </c>
      <c r="H13" s="4">
        <v>70</v>
      </c>
      <c r="I13" s="6">
        <f t="shared" si="5"/>
        <v>26</v>
      </c>
      <c r="J13" s="6">
        <f t="shared" si="6"/>
        <v>26</v>
      </c>
      <c r="K13" s="6">
        <f t="shared" si="6"/>
        <v>25</v>
      </c>
      <c r="L13" s="6">
        <f t="shared" si="6"/>
        <v>27</v>
      </c>
      <c r="M13" s="6">
        <f t="shared" si="6"/>
        <v>30</v>
      </c>
      <c r="N13" s="7">
        <f t="shared" si="10"/>
        <v>1518</v>
      </c>
      <c r="O13" s="7">
        <f t="shared" si="7"/>
        <v>1518</v>
      </c>
      <c r="P13" s="7">
        <f t="shared" si="7"/>
        <v>1495</v>
      </c>
      <c r="Q13" s="7">
        <f t="shared" si="7"/>
        <v>1541</v>
      </c>
      <c r="R13" s="7">
        <f t="shared" si="7"/>
        <v>1610</v>
      </c>
      <c r="S13" s="10">
        <f t="shared" si="11"/>
        <v>299</v>
      </c>
      <c r="T13" s="10">
        <f t="shared" si="8"/>
        <v>299</v>
      </c>
      <c r="U13" s="10">
        <f t="shared" si="8"/>
        <v>287.5</v>
      </c>
      <c r="V13" s="10">
        <f t="shared" si="8"/>
        <v>310.5</v>
      </c>
      <c r="W13" s="10">
        <f t="shared" si="8"/>
        <v>345</v>
      </c>
      <c r="X13" s="12">
        <f t="shared" si="12"/>
        <v>1817</v>
      </c>
      <c r="Y13" s="12">
        <f t="shared" si="9"/>
        <v>1817</v>
      </c>
      <c r="Z13" s="12">
        <f t="shared" si="9"/>
        <v>1782.5</v>
      </c>
      <c r="AA13" s="12">
        <f t="shared" si="9"/>
        <v>1851.5</v>
      </c>
      <c r="AB13" s="12">
        <f t="shared" si="9"/>
        <v>1955</v>
      </c>
      <c r="AD13" s="14">
        <f t="shared" si="13"/>
        <v>9223</v>
      </c>
    </row>
    <row r="16" spans="1:30" x14ac:dyDescent="0.3">
      <c r="A16" t="s">
        <v>24</v>
      </c>
      <c r="C16" s="2">
        <f>MAX(C4:C13)</f>
        <v>54</v>
      </c>
      <c r="D16" s="2">
        <f t="shared" ref="D16:AB16" si="14">MAX(D4:D13)</f>
        <v>66</v>
      </c>
      <c r="E16" s="2">
        <f t="shared" si="14"/>
        <v>66</v>
      </c>
      <c r="F16" s="2">
        <f t="shared" si="14"/>
        <v>65</v>
      </c>
      <c r="G16" s="2">
        <f t="shared" si="14"/>
        <v>67</v>
      </c>
      <c r="H16" s="2">
        <f t="shared" si="14"/>
        <v>70</v>
      </c>
      <c r="I16" s="2">
        <f t="shared" si="14"/>
        <v>26</v>
      </c>
      <c r="J16" s="2">
        <f t="shared" si="14"/>
        <v>26</v>
      </c>
      <c r="K16" s="2">
        <f t="shared" si="14"/>
        <v>25</v>
      </c>
      <c r="L16" s="2">
        <f t="shared" si="14"/>
        <v>27</v>
      </c>
      <c r="M16" s="2">
        <f t="shared" si="14"/>
        <v>30</v>
      </c>
      <c r="N16" s="2">
        <f t="shared" si="14"/>
        <v>2484</v>
      </c>
      <c r="O16" s="2">
        <f t="shared" si="14"/>
        <v>2700</v>
      </c>
      <c r="P16" s="2">
        <f t="shared" si="14"/>
        <v>3078</v>
      </c>
      <c r="Q16" s="2">
        <f t="shared" si="14"/>
        <v>2107</v>
      </c>
      <c r="R16" s="2">
        <f t="shared" si="14"/>
        <v>2862</v>
      </c>
      <c r="S16" s="2">
        <f t="shared" si="14"/>
        <v>299</v>
      </c>
      <c r="T16" s="2">
        <f t="shared" si="14"/>
        <v>299</v>
      </c>
      <c r="U16" s="2">
        <f t="shared" si="14"/>
        <v>459</v>
      </c>
      <c r="V16" s="2">
        <f t="shared" si="14"/>
        <v>310.5</v>
      </c>
      <c r="W16" s="2">
        <f t="shared" si="14"/>
        <v>351</v>
      </c>
      <c r="X16" s="2">
        <f t="shared" si="14"/>
        <v>2646</v>
      </c>
      <c r="Y16" s="2">
        <f t="shared" si="14"/>
        <v>2970</v>
      </c>
      <c r="Z16" s="2">
        <f t="shared" si="14"/>
        <v>3537</v>
      </c>
      <c r="AA16" s="2">
        <f t="shared" si="14"/>
        <v>2300.5</v>
      </c>
      <c r="AB16" s="2">
        <f t="shared" si="14"/>
        <v>3213</v>
      </c>
      <c r="AC16" s="2"/>
      <c r="AD16" s="2">
        <f t="shared" ref="AD16" si="15">MAX(AD4:AD13)</f>
        <v>14472</v>
      </c>
    </row>
    <row r="17" spans="1:30" x14ac:dyDescent="0.3">
      <c r="A17" t="s">
        <v>25</v>
      </c>
      <c r="C17" s="2">
        <f>MIN(C4:C13)</f>
        <v>22</v>
      </c>
      <c r="D17" s="2">
        <f t="shared" ref="D17:AB17" si="16">MIN(D4:D13)</f>
        <v>34</v>
      </c>
      <c r="E17" s="2">
        <f t="shared" si="16"/>
        <v>30</v>
      </c>
      <c r="F17" s="2">
        <f t="shared" si="16"/>
        <v>28</v>
      </c>
      <c r="G17" s="2">
        <f t="shared" si="16"/>
        <v>20</v>
      </c>
      <c r="H17" s="2">
        <f t="shared" si="16"/>
        <v>20</v>
      </c>
      <c r="I17" s="2">
        <f t="shared" si="16"/>
        <v>0</v>
      </c>
      <c r="J17" s="2">
        <f t="shared" si="16"/>
        <v>0</v>
      </c>
      <c r="K17" s="2">
        <f t="shared" si="16"/>
        <v>0</v>
      </c>
      <c r="L17" s="2">
        <f t="shared" si="16"/>
        <v>0</v>
      </c>
      <c r="M17" s="2">
        <f t="shared" si="16"/>
        <v>0</v>
      </c>
      <c r="N17" s="2">
        <f t="shared" si="16"/>
        <v>984</v>
      </c>
      <c r="O17" s="2">
        <f t="shared" si="16"/>
        <v>792</v>
      </c>
      <c r="P17" s="2">
        <f t="shared" si="16"/>
        <v>920</v>
      </c>
      <c r="Q17" s="2">
        <f t="shared" si="16"/>
        <v>720</v>
      </c>
      <c r="R17" s="2">
        <f t="shared" si="16"/>
        <v>480</v>
      </c>
      <c r="S17" s="2">
        <f t="shared" si="16"/>
        <v>0</v>
      </c>
      <c r="T17" s="2">
        <f t="shared" si="16"/>
        <v>0</v>
      </c>
      <c r="U17" s="2">
        <f t="shared" si="16"/>
        <v>0</v>
      </c>
      <c r="V17" s="2">
        <f t="shared" si="16"/>
        <v>0</v>
      </c>
      <c r="W17" s="2">
        <f t="shared" si="16"/>
        <v>0</v>
      </c>
      <c r="X17" s="2">
        <f t="shared" si="16"/>
        <v>996</v>
      </c>
      <c r="Y17" s="2">
        <f t="shared" si="16"/>
        <v>792</v>
      </c>
      <c r="Z17" s="2">
        <f t="shared" si="16"/>
        <v>920</v>
      </c>
      <c r="AA17" s="2">
        <f t="shared" si="16"/>
        <v>720</v>
      </c>
      <c r="AB17" s="2">
        <f t="shared" si="16"/>
        <v>480</v>
      </c>
      <c r="AC17" s="2"/>
      <c r="AD17" s="2">
        <f t="shared" ref="AD17" si="17">MIN(AD4:AD13)</f>
        <v>4332</v>
      </c>
    </row>
    <row r="18" spans="1:30" x14ac:dyDescent="0.3">
      <c r="A18" t="s">
        <v>26</v>
      </c>
      <c r="C18" s="2">
        <f>AVERAGE(C4:C13)</f>
        <v>31.1</v>
      </c>
      <c r="D18" s="2">
        <f t="shared" ref="D18:AB18" si="18">AVERAGE(D4:D13)</f>
        <v>45.7</v>
      </c>
      <c r="E18" s="2">
        <f t="shared" si="18"/>
        <v>44.4</v>
      </c>
      <c r="F18" s="2">
        <f t="shared" si="18"/>
        <v>45.8</v>
      </c>
      <c r="G18" s="2">
        <f t="shared" si="18"/>
        <v>42.2</v>
      </c>
      <c r="H18" s="2">
        <f t="shared" si="18"/>
        <v>44.2</v>
      </c>
      <c r="I18" s="2">
        <f t="shared" si="18"/>
        <v>6.3</v>
      </c>
      <c r="J18" s="2">
        <f t="shared" si="18"/>
        <v>5.8</v>
      </c>
      <c r="K18" s="2">
        <f t="shared" si="18"/>
        <v>7</v>
      </c>
      <c r="L18" s="2">
        <f t="shared" si="18"/>
        <v>5.5</v>
      </c>
      <c r="M18" s="2">
        <f t="shared" si="18"/>
        <v>6.3</v>
      </c>
      <c r="N18" s="2">
        <f t="shared" si="18"/>
        <v>1393.6</v>
      </c>
      <c r="O18" s="2">
        <f t="shared" si="18"/>
        <v>1357.4</v>
      </c>
      <c r="P18" s="2">
        <f t="shared" si="18"/>
        <v>1410.8</v>
      </c>
      <c r="Q18" s="2">
        <f t="shared" si="18"/>
        <v>1249</v>
      </c>
      <c r="R18" s="2">
        <f t="shared" si="18"/>
        <v>1377.3</v>
      </c>
      <c r="S18" s="2">
        <f t="shared" si="18"/>
        <v>90.4</v>
      </c>
      <c r="T18" s="2">
        <f t="shared" si="18"/>
        <v>87.1</v>
      </c>
      <c r="U18" s="2">
        <f t="shared" si="18"/>
        <v>114.6</v>
      </c>
      <c r="V18" s="2">
        <f t="shared" si="18"/>
        <v>71.7</v>
      </c>
      <c r="W18" s="2">
        <f t="shared" si="18"/>
        <v>92.8</v>
      </c>
      <c r="X18" s="2">
        <f t="shared" si="18"/>
        <v>1484</v>
      </c>
      <c r="Y18" s="2">
        <f t="shared" si="18"/>
        <v>1444.5</v>
      </c>
      <c r="Z18" s="2">
        <f t="shared" si="18"/>
        <v>1525.4</v>
      </c>
      <c r="AA18" s="2">
        <f t="shared" si="18"/>
        <v>1320.7</v>
      </c>
      <c r="AB18" s="2">
        <f t="shared" si="18"/>
        <v>1470.1</v>
      </c>
      <c r="AC18" s="2"/>
      <c r="AD18" s="2">
        <f t="shared" ref="AD18" si="19">AVERAGE(AD4:AD13)</f>
        <v>7244.7</v>
      </c>
    </row>
    <row r="19" spans="1:30" x14ac:dyDescent="0.3">
      <c r="A19" t="s">
        <v>27</v>
      </c>
      <c r="C19" s="1">
        <f>SUM(C4:C13)</f>
        <v>311</v>
      </c>
      <c r="D19" s="1">
        <f t="shared" ref="D19:AB19" si="20">SUM(D4:D13)</f>
        <v>457</v>
      </c>
      <c r="E19" s="1">
        <f t="shared" si="20"/>
        <v>444</v>
      </c>
      <c r="F19" s="1">
        <f t="shared" si="20"/>
        <v>458</v>
      </c>
      <c r="G19" s="1">
        <f t="shared" si="20"/>
        <v>422</v>
      </c>
      <c r="H19" s="1">
        <f t="shared" si="20"/>
        <v>442</v>
      </c>
      <c r="I19" s="1">
        <f t="shared" si="20"/>
        <v>63</v>
      </c>
      <c r="J19" s="1">
        <f t="shared" si="20"/>
        <v>58</v>
      </c>
      <c r="K19" s="1">
        <f t="shared" si="20"/>
        <v>70</v>
      </c>
      <c r="L19" s="1">
        <f t="shared" si="20"/>
        <v>55</v>
      </c>
      <c r="M19" s="1">
        <f t="shared" si="20"/>
        <v>63</v>
      </c>
      <c r="N19" s="1">
        <f t="shared" si="20"/>
        <v>13936</v>
      </c>
      <c r="O19" s="1">
        <f t="shared" si="20"/>
        <v>13574</v>
      </c>
      <c r="P19" s="1">
        <f t="shared" si="20"/>
        <v>14108</v>
      </c>
      <c r="Q19" s="1">
        <f t="shared" si="20"/>
        <v>12490</v>
      </c>
      <c r="R19" s="1">
        <f t="shared" si="20"/>
        <v>13773</v>
      </c>
      <c r="S19" s="1">
        <f t="shared" si="20"/>
        <v>904</v>
      </c>
      <c r="T19" s="1">
        <f t="shared" si="20"/>
        <v>871</v>
      </c>
      <c r="U19" s="1">
        <f t="shared" si="20"/>
        <v>1146</v>
      </c>
      <c r="V19" s="1">
        <f t="shared" si="20"/>
        <v>717</v>
      </c>
      <c r="W19" s="1">
        <f t="shared" si="20"/>
        <v>928</v>
      </c>
      <c r="X19" s="1">
        <f t="shared" si="20"/>
        <v>14840</v>
      </c>
      <c r="Y19" s="1">
        <f t="shared" si="20"/>
        <v>14445</v>
      </c>
      <c r="Z19" s="1">
        <f t="shared" si="20"/>
        <v>15254</v>
      </c>
      <c r="AA19" s="1">
        <f t="shared" si="20"/>
        <v>13207</v>
      </c>
      <c r="AB19" s="1">
        <f t="shared" si="20"/>
        <v>14701</v>
      </c>
      <c r="AC19" s="1"/>
      <c r="AD19" s="1">
        <f t="shared" ref="AD19" si="21">SUM(AD4:AD13)</f>
        <v>72447</v>
      </c>
    </row>
  </sheetData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161F-56D6-4DD5-A448-1271F7DF9C41}">
  <sheetPr>
    <pageSetUpPr fitToPage="1"/>
  </sheetPr>
  <dimension ref="A1:M20"/>
  <sheetViews>
    <sheetView topLeftCell="A18" workbookViewId="0">
      <selection activeCell="N37" sqref="N37"/>
    </sheetView>
  </sheetViews>
  <sheetFormatPr defaultRowHeight="14.4" x14ac:dyDescent="0.3"/>
  <cols>
    <col min="1" max="1" width="11.6640625" customWidth="1"/>
    <col min="2" max="2" width="12.88671875" customWidth="1"/>
    <col min="3" max="4" width="5.33203125" customWidth="1"/>
    <col min="5" max="5" width="6.21875" customWidth="1"/>
    <col min="6" max="6" width="5.109375" customWidth="1"/>
  </cols>
  <sheetData>
    <row r="1" spans="1:13" x14ac:dyDescent="0.3">
      <c r="A1" t="s">
        <v>31</v>
      </c>
    </row>
    <row r="3" spans="1:13" ht="119.4" x14ac:dyDescent="0.3">
      <c r="C3" s="15" t="s">
        <v>32</v>
      </c>
      <c r="D3" s="15" t="s">
        <v>33</v>
      </c>
      <c r="E3" s="15" t="s">
        <v>34</v>
      </c>
      <c r="F3" s="15" t="s">
        <v>35</v>
      </c>
      <c r="H3" s="15" t="s">
        <v>32</v>
      </c>
      <c r="I3" s="15" t="s">
        <v>33</v>
      </c>
      <c r="J3" s="15" t="s">
        <v>34</v>
      </c>
      <c r="K3" s="15" t="s">
        <v>35</v>
      </c>
      <c r="M3" s="15" t="s">
        <v>37</v>
      </c>
    </row>
    <row r="4" spans="1:13" x14ac:dyDescent="0.3">
      <c r="B4" t="s">
        <v>36</v>
      </c>
      <c r="C4">
        <v>10</v>
      </c>
      <c r="D4">
        <v>20</v>
      </c>
      <c r="E4">
        <v>100</v>
      </c>
      <c r="F4">
        <v>1</v>
      </c>
    </row>
    <row r="5" spans="1:13" x14ac:dyDescent="0.3">
      <c r="A5" t="s">
        <v>1</v>
      </c>
      <c r="B5" t="s">
        <v>2</v>
      </c>
    </row>
    <row r="6" spans="1:13" x14ac:dyDescent="0.3">
      <c r="A6" t="s">
        <v>5</v>
      </c>
      <c r="B6" t="s">
        <v>6</v>
      </c>
      <c r="C6">
        <v>5</v>
      </c>
      <c r="D6">
        <v>10</v>
      </c>
      <c r="E6">
        <v>30</v>
      </c>
      <c r="F6">
        <v>0</v>
      </c>
      <c r="H6" s="16">
        <f>C6/C$4</f>
        <v>0.5</v>
      </c>
      <c r="I6" s="16">
        <f>D6/D$4</f>
        <v>0.5</v>
      </c>
      <c r="J6" s="16">
        <f t="shared" ref="J6:K15" si="0">E6/E$4</f>
        <v>0.3</v>
      </c>
      <c r="K6" s="16">
        <f t="shared" si="0"/>
        <v>0</v>
      </c>
      <c r="M6" s="16" t="b">
        <f>OR(H6&lt;0.5,I6&lt;0.5,J6&lt;0.5,K6&lt;0.5)</f>
        <v>1</v>
      </c>
    </row>
    <row r="7" spans="1:13" x14ac:dyDescent="0.3">
      <c r="A7" t="s">
        <v>7</v>
      </c>
      <c r="B7" t="s">
        <v>8</v>
      </c>
      <c r="C7">
        <v>10</v>
      </c>
      <c r="D7">
        <v>6</v>
      </c>
      <c r="E7">
        <v>70</v>
      </c>
      <c r="F7">
        <v>1</v>
      </c>
      <c r="H7" s="16">
        <f t="shared" ref="H7:H15" si="1">C7/C$4</f>
        <v>1</v>
      </c>
      <c r="I7" s="16">
        <f t="shared" ref="I7:I15" si="2">D7/D$4</f>
        <v>0.3</v>
      </c>
      <c r="J7" s="16">
        <f t="shared" si="0"/>
        <v>0.7</v>
      </c>
      <c r="K7" s="16">
        <f t="shared" si="0"/>
        <v>1</v>
      </c>
      <c r="M7" s="16" t="b">
        <f t="shared" ref="M7:M15" si="3">OR(H7&lt;0.5,I7&lt;0.5,J7&lt;0.5,K7&lt;0.5)</f>
        <v>1</v>
      </c>
    </row>
    <row r="8" spans="1:13" x14ac:dyDescent="0.3">
      <c r="A8" t="s">
        <v>7</v>
      </c>
      <c r="B8" t="s">
        <v>9</v>
      </c>
      <c r="C8">
        <v>7</v>
      </c>
      <c r="D8">
        <v>15</v>
      </c>
      <c r="E8">
        <v>80</v>
      </c>
      <c r="F8">
        <v>1</v>
      </c>
      <c r="H8" s="16">
        <f t="shared" si="1"/>
        <v>0.7</v>
      </c>
      <c r="I8" s="16">
        <f t="shared" si="2"/>
        <v>0.75</v>
      </c>
      <c r="J8" s="16">
        <f t="shared" si="0"/>
        <v>0.8</v>
      </c>
      <c r="K8" s="16">
        <f t="shared" si="0"/>
        <v>1</v>
      </c>
      <c r="M8" s="16" t="b">
        <f t="shared" si="3"/>
        <v>0</v>
      </c>
    </row>
    <row r="9" spans="1:13" x14ac:dyDescent="0.3">
      <c r="A9" t="s">
        <v>10</v>
      </c>
      <c r="B9" t="s">
        <v>11</v>
      </c>
      <c r="C9">
        <v>8</v>
      </c>
      <c r="D9">
        <v>20</v>
      </c>
      <c r="E9">
        <v>100</v>
      </c>
      <c r="F9">
        <v>1</v>
      </c>
      <c r="H9" s="16">
        <f t="shared" si="1"/>
        <v>0.8</v>
      </c>
      <c r="I9" s="16">
        <f t="shared" si="2"/>
        <v>1</v>
      </c>
      <c r="J9" s="16">
        <f t="shared" si="0"/>
        <v>1</v>
      </c>
      <c r="K9" s="16">
        <f t="shared" si="0"/>
        <v>1</v>
      </c>
      <c r="M9" s="16" t="b">
        <f t="shared" si="3"/>
        <v>0</v>
      </c>
    </row>
    <row r="10" spans="1:13" x14ac:dyDescent="0.3">
      <c r="A10" t="s">
        <v>12</v>
      </c>
      <c r="B10" t="s">
        <v>13</v>
      </c>
      <c r="C10">
        <v>10</v>
      </c>
      <c r="D10">
        <v>20</v>
      </c>
      <c r="E10">
        <v>60</v>
      </c>
      <c r="F10">
        <v>1</v>
      </c>
      <c r="H10" s="16">
        <f t="shared" si="1"/>
        <v>1</v>
      </c>
      <c r="I10" s="16">
        <f t="shared" si="2"/>
        <v>1</v>
      </c>
      <c r="J10" s="16">
        <f t="shared" si="0"/>
        <v>0.6</v>
      </c>
      <c r="K10" s="16">
        <f t="shared" si="0"/>
        <v>1</v>
      </c>
      <c r="M10" s="16" t="b">
        <f t="shared" si="3"/>
        <v>0</v>
      </c>
    </row>
    <row r="11" spans="1:13" x14ac:dyDescent="0.3">
      <c r="A11" t="s">
        <v>15</v>
      </c>
      <c r="B11" t="s">
        <v>14</v>
      </c>
      <c r="C11">
        <v>10</v>
      </c>
      <c r="D11">
        <v>9</v>
      </c>
      <c r="E11">
        <v>80</v>
      </c>
      <c r="F11">
        <v>1</v>
      </c>
      <c r="H11" s="16">
        <f t="shared" si="1"/>
        <v>1</v>
      </c>
      <c r="I11" s="16">
        <f t="shared" si="2"/>
        <v>0.45</v>
      </c>
      <c r="J11" s="16">
        <f t="shared" si="0"/>
        <v>0.8</v>
      </c>
      <c r="K11" s="16">
        <f t="shared" si="0"/>
        <v>1</v>
      </c>
      <c r="M11" s="16" t="b">
        <f t="shared" si="3"/>
        <v>1</v>
      </c>
    </row>
    <row r="12" spans="1:13" x14ac:dyDescent="0.3">
      <c r="A12" t="s">
        <v>15</v>
      </c>
      <c r="B12" t="s">
        <v>16</v>
      </c>
      <c r="C12">
        <v>5</v>
      </c>
      <c r="D12">
        <v>1</v>
      </c>
      <c r="E12">
        <v>80</v>
      </c>
      <c r="F12">
        <v>0</v>
      </c>
      <c r="H12" s="16">
        <f t="shared" si="1"/>
        <v>0.5</v>
      </c>
      <c r="I12" s="16">
        <f t="shared" si="2"/>
        <v>0.05</v>
      </c>
      <c r="J12" s="16">
        <f t="shared" si="0"/>
        <v>0.8</v>
      </c>
      <c r="K12" s="16">
        <f t="shared" si="0"/>
        <v>0</v>
      </c>
      <c r="M12" s="16" t="b">
        <f t="shared" si="3"/>
        <v>1</v>
      </c>
    </row>
    <row r="13" spans="1:13" x14ac:dyDescent="0.3">
      <c r="A13" t="s">
        <v>18</v>
      </c>
      <c r="B13" t="s">
        <v>17</v>
      </c>
      <c r="C13">
        <v>7</v>
      </c>
      <c r="D13">
        <v>5</v>
      </c>
      <c r="E13">
        <v>100</v>
      </c>
      <c r="F13">
        <v>1</v>
      </c>
      <c r="H13" s="16">
        <f t="shared" si="1"/>
        <v>0.7</v>
      </c>
      <c r="I13" s="16">
        <f t="shared" si="2"/>
        <v>0.25</v>
      </c>
      <c r="J13" s="16">
        <f t="shared" si="0"/>
        <v>1</v>
      </c>
      <c r="K13" s="16">
        <f t="shared" si="0"/>
        <v>1</v>
      </c>
      <c r="M13" s="16" t="b">
        <f t="shared" si="3"/>
        <v>1</v>
      </c>
    </row>
    <row r="14" spans="1:13" x14ac:dyDescent="0.3">
      <c r="A14" t="s">
        <v>19</v>
      </c>
      <c r="B14" t="s">
        <v>20</v>
      </c>
      <c r="C14">
        <v>8</v>
      </c>
      <c r="D14">
        <v>18</v>
      </c>
      <c r="E14">
        <v>100</v>
      </c>
      <c r="F14">
        <v>1</v>
      </c>
      <c r="H14" s="16">
        <f t="shared" si="1"/>
        <v>0.8</v>
      </c>
      <c r="I14" s="16">
        <f t="shared" si="2"/>
        <v>0.9</v>
      </c>
      <c r="J14" s="16">
        <f t="shared" si="0"/>
        <v>1</v>
      </c>
      <c r="K14" s="16">
        <f t="shared" si="0"/>
        <v>1</v>
      </c>
      <c r="M14" s="16" t="b">
        <f t="shared" si="3"/>
        <v>0</v>
      </c>
    </row>
    <row r="15" spans="1:13" x14ac:dyDescent="0.3">
      <c r="A15" t="s">
        <v>21</v>
      </c>
      <c r="B15" t="s">
        <v>22</v>
      </c>
      <c r="C15">
        <v>11</v>
      </c>
      <c r="D15">
        <v>19</v>
      </c>
      <c r="E15">
        <v>100</v>
      </c>
      <c r="F15">
        <v>1</v>
      </c>
      <c r="H15" s="16">
        <f t="shared" si="1"/>
        <v>1.1000000000000001</v>
      </c>
      <c r="I15" s="16">
        <f t="shared" si="2"/>
        <v>0.95</v>
      </c>
      <c r="J15" s="16">
        <f t="shared" si="0"/>
        <v>1</v>
      </c>
      <c r="K15" s="16">
        <f t="shared" si="0"/>
        <v>1</v>
      </c>
      <c r="M15" s="16" t="b">
        <f t="shared" si="3"/>
        <v>0</v>
      </c>
    </row>
    <row r="18" spans="1:11" x14ac:dyDescent="0.3">
      <c r="A18" t="s">
        <v>24</v>
      </c>
      <c r="C18">
        <f>MAX(C6,C15)</f>
        <v>11</v>
      </c>
      <c r="D18">
        <f t="shared" ref="D18:F18" si="4">MAX(D6,D15)</f>
        <v>19</v>
      </c>
      <c r="E18">
        <f t="shared" si="4"/>
        <v>100</v>
      </c>
      <c r="F18">
        <f t="shared" si="4"/>
        <v>1</v>
      </c>
      <c r="H18" s="16">
        <f>MAX(H6,H15)</f>
        <v>1.1000000000000001</v>
      </c>
      <c r="I18" s="16">
        <f t="shared" ref="I18:K18" si="5">MAX(I6,I15)</f>
        <v>0.95</v>
      </c>
      <c r="J18" s="16">
        <f t="shared" si="5"/>
        <v>1</v>
      </c>
      <c r="K18" s="16">
        <f t="shared" si="5"/>
        <v>1</v>
      </c>
    </row>
    <row r="19" spans="1:11" x14ac:dyDescent="0.3">
      <c r="A19" t="s">
        <v>25</v>
      </c>
      <c r="C19">
        <f>MIN(C6,C15)</f>
        <v>5</v>
      </c>
      <c r="D19">
        <f t="shared" ref="D19:F19" si="6">MIN(D6,D15)</f>
        <v>10</v>
      </c>
      <c r="E19">
        <f t="shared" si="6"/>
        <v>30</v>
      </c>
      <c r="F19">
        <f t="shared" si="6"/>
        <v>0</v>
      </c>
      <c r="H19" s="16">
        <f>MIN(H6,H15)</f>
        <v>0.5</v>
      </c>
      <c r="I19" s="16">
        <f t="shared" ref="I19:K19" si="7">MIN(I6,I15)</f>
        <v>0.5</v>
      </c>
      <c r="J19" s="16">
        <f t="shared" si="7"/>
        <v>0.3</v>
      </c>
      <c r="K19" s="16">
        <f t="shared" si="7"/>
        <v>0</v>
      </c>
    </row>
    <row r="20" spans="1:11" x14ac:dyDescent="0.3">
      <c r="A20" t="s">
        <v>26</v>
      </c>
      <c r="C20">
        <f>AVERAGE(C6,C15)</f>
        <v>8</v>
      </c>
      <c r="D20">
        <f t="shared" ref="D20:F20" si="8">AVERAGE(D6,D15)</f>
        <v>14.5</v>
      </c>
      <c r="E20">
        <f t="shared" si="8"/>
        <v>65</v>
      </c>
      <c r="F20">
        <f t="shared" si="8"/>
        <v>0.5</v>
      </c>
      <c r="H20" s="16">
        <f>AVERAGE(H6,H15)</f>
        <v>0.8</v>
      </c>
      <c r="I20" s="16">
        <f t="shared" ref="I20:K20" si="9">AVERAGE(I6,I15)</f>
        <v>0.72499999999999998</v>
      </c>
      <c r="J20" s="16">
        <f t="shared" si="9"/>
        <v>0.65</v>
      </c>
      <c r="K20" s="16">
        <f t="shared" si="9"/>
        <v>0.5</v>
      </c>
    </row>
  </sheetData>
  <conditionalFormatting sqref="C6:C15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6:D15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6:E15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6:F15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6:K15 M6:M15">
    <cfRule type="cellIs" dxfId="3" priority="2" operator="lessThan">
      <formula>0.5</formula>
    </cfRule>
  </conditionalFormatting>
  <conditionalFormatting sqref="M6:M15">
    <cfRule type="cellIs" dxfId="2" priority="1" operator="equal">
      <formula>TRUE</formula>
    </cfRule>
  </conditionalFormatting>
  <pageMargins left="0.2" right="0.25" top="0.25" bottom="0.25" header="0.3" footer="0.3"/>
  <pageSetup paperSize="9" scale="6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0C50-ECEE-4D90-92A8-26D008A6BD9C}">
  <dimension ref="A1:L10"/>
  <sheetViews>
    <sheetView workbookViewId="0">
      <selection activeCell="C1" sqref="C1"/>
    </sheetView>
  </sheetViews>
  <sheetFormatPr defaultRowHeight="14.4" x14ac:dyDescent="0.3"/>
  <cols>
    <col min="1" max="1" width="15.6640625" customWidth="1"/>
    <col min="2" max="3" width="12.88671875" customWidth="1"/>
    <col min="6" max="7" width="9.44140625" customWidth="1"/>
  </cols>
  <sheetData>
    <row r="1" spans="1:12" x14ac:dyDescent="0.3">
      <c r="A1" t="s">
        <v>38</v>
      </c>
      <c r="C1" t="s">
        <v>50</v>
      </c>
    </row>
    <row r="4" spans="1:12" x14ac:dyDescent="0.3">
      <c r="A4" t="s">
        <v>39</v>
      </c>
      <c r="B4" s="17" t="s">
        <v>4</v>
      </c>
      <c r="C4" s="17">
        <v>4</v>
      </c>
      <c r="D4" s="13" t="s">
        <v>44</v>
      </c>
      <c r="E4" s="13">
        <v>5</v>
      </c>
      <c r="F4" s="18" t="s">
        <v>45</v>
      </c>
      <c r="G4" s="18">
        <v>3</v>
      </c>
      <c r="H4" s="19" t="s">
        <v>46</v>
      </c>
      <c r="I4" s="19">
        <v>2</v>
      </c>
      <c r="J4" s="20" t="s">
        <v>47</v>
      </c>
      <c r="K4" s="20">
        <v>1</v>
      </c>
      <c r="L4" t="s">
        <v>27</v>
      </c>
    </row>
    <row r="5" spans="1:12" x14ac:dyDescent="0.3">
      <c r="A5" t="s">
        <v>49</v>
      </c>
      <c r="B5" s="17">
        <v>5</v>
      </c>
      <c r="C5" s="17">
        <f>C$4*B5</f>
        <v>20</v>
      </c>
      <c r="D5" s="13">
        <v>1</v>
      </c>
      <c r="E5" s="13">
        <f>E$4*D5</f>
        <v>5</v>
      </c>
      <c r="F5" s="18">
        <v>5</v>
      </c>
      <c r="G5" s="18">
        <f>G$4*F5</f>
        <v>15</v>
      </c>
      <c r="H5" s="19">
        <v>5</v>
      </c>
      <c r="I5" s="19">
        <f>I$4*H5</f>
        <v>10</v>
      </c>
      <c r="J5" s="20">
        <v>5</v>
      </c>
      <c r="K5" s="20">
        <f t="shared" ref="K5:K6" si="0">K$4*J5</f>
        <v>5</v>
      </c>
      <c r="L5">
        <f>C5+E5+G5+I5+K5</f>
        <v>55</v>
      </c>
    </row>
    <row r="6" spans="1:12" x14ac:dyDescent="0.3">
      <c r="A6" t="s">
        <v>40</v>
      </c>
      <c r="B6" s="17">
        <v>3</v>
      </c>
      <c r="C6" s="17">
        <f t="shared" ref="C6:E10" si="1">C$4*B6</f>
        <v>12</v>
      </c>
      <c r="D6" s="13">
        <v>3</v>
      </c>
      <c r="E6" s="13">
        <f t="shared" ref="E6" si="2">E$4*D6</f>
        <v>15</v>
      </c>
      <c r="F6" s="18">
        <v>2</v>
      </c>
      <c r="G6" s="18">
        <f t="shared" ref="G6" si="3">G$4*F6</f>
        <v>6</v>
      </c>
      <c r="H6" s="19">
        <v>1</v>
      </c>
      <c r="I6" s="19">
        <f t="shared" ref="I6" si="4">I$4*H6</f>
        <v>2</v>
      </c>
      <c r="J6" s="20">
        <v>4</v>
      </c>
      <c r="K6" s="20">
        <f t="shared" si="0"/>
        <v>4</v>
      </c>
      <c r="L6">
        <f t="shared" ref="L6:L10" si="5">C6+E6+G6+I6+K6</f>
        <v>39</v>
      </c>
    </row>
    <row r="7" spans="1:12" x14ac:dyDescent="0.3">
      <c r="A7" t="s">
        <v>41</v>
      </c>
      <c r="B7" s="17">
        <v>2</v>
      </c>
      <c r="C7" s="17">
        <f t="shared" si="1"/>
        <v>8</v>
      </c>
      <c r="D7" s="13">
        <v>1</v>
      </c>
      <c r="E7" s="13">
        <f t="shared" ref="E7" si="6">E$4*D7</f>
        <v>5</v>
      </c>
      <c r="F7" s="18">
        <v>3</v>
      </c>
      <c r="G7" s="18">
        <f t="shared" ref="G7" si="7">G$4*F7</f>
        <v>9</v>
      </c>
      <c r="H7" s="19">
        <v>3</v>
      </c>
      <c r="I7" s="19">
        <f t="shared" ref="I7" si="8">I$4*H7</f>
        <v>6</v>
      </c>
      <c r="J7" s="20">
        <v>1</v>
      </c>
      <c r="K7" s="20">
        <f t="shared" ref="K7" si="9">K$4*J7</f>
        <v>1</v>
      </c>
      <c r="L7">
        <f t="shared" si="5"/>
        <v>29</v>
      </c>
    </row>
    <row r="8" spans="1:12" x14ac:dyDescent="0.3">
      <c r="A8" t="s">
        <v>42</v>
      </c>
      <c r="B8" s="17">
        <v>4</v>
      </c>
      <c r="C8" s="17">
        <f t="shared" si="1"/>
        <v>16</v>
      </c>
      <c r="D8" s="13">
        <v>3</v>
      </c>
      <c r="E8" s="13">
        <f t="shared" ref="E8" si="10">E$4*D8</f>
        <v>15</v>
      </c>
      <c r="F8" s="18">
        <v>1</v>
      </c>
      <c r="G8" s="18">
        <f t="shared" ref="G8" si="11">G$4*F8</f>
        <v>3</v>
      </c>
      <c r="H8" s="19">
        <v>2</v>
      </c>
      <c r="I8" s="19">
        <f t="shared" ref="I8" si="12">I$4*H8</f>
        <v>4</v>
      </c>
      <c r="J8" s="20">
        <v>3</v>
      </c>
      <c r="K8" s="20">
        <f t="shared" ref="K8" si="13">K$4*J8</f>
        <v>3</v>
      </c>
      <c r="L8">
        <f t="shared" si="5"/>
        <v>41</v>
      </c>
    </row>
    <row r="9" spans="1:12" x14ac:dyDescent="0.3">
      <c r="A9" t="s">
        <v>43</v>
      </c>
      <c r="B9" s="17">
        <v>3</v>
      </c>
      <c r="C9" s="17">
        <f t="shared" si="1"/>
        <v>12</v>
      </c>
      <c r="D9" s="13">
        <v>2</v>
      </c>
      <c r="E9" s="13">
        <f t="shared" ref="E9" si="14">E$4*D9</f>
        <v>10</v>
      </c>
      <c r="F9" s="18">
        <v>5</v>
      </c>
      <c r="G9" s="18">
        <f t="shared" ref="G9" si="15">G$4*F9</f>
        <v>15</v>
      </c>
      <c r="H9" s="19">
        <v>2</v>
      </c>
      <c r="I9" s="19">
        <f t="shared" ref="I9" si="16">I$4*H9</f>
        <v>4</v>
      </c>
      <c r="J9" s="20">
        <v>1</v>
      </c>
      <c r="K9" s="20">
        <f t="shared" ref="K9" si="17">K$4*J9</f>
        <v>1</v>
      </c>
      <c r="L9">
        <f t="shared" si="5"/>
        <v>42</v>
      </c>
    </row>
    <row r="10" spans="1:12" x14ac:dyDescent="0.3">
      <c r="A10" t="s">
        <v>48</v>
      </c>
      <c r="B10" s="17">
        <v>1</v>
      </c>
      <c r="C10" s="17">
        <f t="shared" si="1"/>
        <v>4</v>
      </c>
      <c r="D10" s="13">
        <v>5</v>
      </c>
      <c r="E10" s="13">
        <f t="shared" ref="E10" si="18">E$4*D10</f>
        <v>25</v>
      </c>
      <c r="F10" s="18">
        <v>3</v>
      </c>
      <c r="G10" s="18">
        <f t="shared" ref="G10" si="19">G$4*F10</f>
        <v>9</v>
      </c>
      <c r="H10" s="19">
        <v>4</v>
      </c>
      <c r="I10" s="19">
        <f t="shared" ref="I10" si="20">I$4*H10</f>
        <v>8</v>
      </c>
      <c r="J10" s="20">
        <v>1</v>
      </c>
      <c r="K10" s="20">
        <f t="shared" ref="K10" si="21">K$4*J10</f>
        <v>1</v>
      </c>
      <c r="L10">
        <f t="shared" si="5"/>
        <v>47</v>
      </c>
    </row>
  </sheetData>
  <conditionalFormatting sqref="L5:L10">
    <cfRule type="top10" dxfId="1" priority="1" percent="1" rank="10"/>
  </conditionalFormatting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AC91-77FF-494C-AA51-0A0447B0D109}">
  <dimension ref="A1:B8"/>
  <sheetViews>
    <sheetView tabSelected="1" workbookViewId="0"/>
  </sheetViews>
  <sheetFormatPr defaultRowHeight="14.4" x14ac:dyDescent="0.3"/>
  <cols>
    <col min="1" max="1" width="12.5546875" bestFit="1" customWidth="1"/>
    <col min="2" max="2" width="15.5546875" bestFit="1" customWidth="1"/>
    <col min="3" max="4" width="6.88671875" bestFit="1" customWidth="1"/>
    <col min="5" max="9" width="7.88671875" bestFit="1" customWidth="1"/>
    <col min="12" max="12" width="12.109375" bestFit="1" customWidth="1"/>
  </cols>
  <sheetData>
    <row r="1" spans="1:2" x14ac:dyDescent="0.3">
      <c r="A1" t="s">
        <v>102</v>
      </c>
    </row>
    <row r="3" spans="1:2" x14ac:dyDescent="0.3">
      <c r="A3" s="23" t="s">
        <v>99</v>
      </c>
      <c r="B3" t="s">
        <v>101</v>
      </c>
    </row>
    <row r="4" spans="1:2" x14ac:dyDescent="0.3">
      <c r="A4" s="24" t="s">
        <v>89</v>
      </c>
      <c r="B4" s="2">
        <v>6003.5</v>
      </c>
    </row>
    <row r="5" spans="1:2" x14ac:dyDescent="0.3">
      <c r="A5" s="24" t="s">
        <v>91</v>
      </c>
      <c r="B5" s="2">
        <v>2410.7000000000003</v>
      </c>
    </row>
    <row r="6" spans="1:2" x14ac:dyDescent="0.3">
      <c r="A6" s="24" t="s">
        <v>95</v>
      </c>
      <c r="B6" s="2">
        <v>3035.3</v>
      </c>
    </row>
    <row r="7" spans="1:2" x14ac:dyDescent="0.3">
      <c r="A7" s="24" t="s">
        <v>93</v>
      </c>
      <c r="B7" s="2">
        <v>5661.0999999999985</v>
      </c>
    </row>
    <row r="8" spans="1:2" x14ac:dyDescent="0.3">
      <c r="A8" s="24" t="s">
        <v>100</v>
      </c>
      <c r="B8" s="25">
        <v>17110.599999999999</v>
      </c>
    </row>
  </sheetData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7C98-C112-4E4D-A0CC-7D07C223E468}">
  <dimension ref="A1:K176"/>
  <sheetViews>
    <sheetView workbookViewId="0">
      <selection activeCell="A2" sqref="A2:K172"/>
    </sheetView>
  </sheetViews>
  <sheetFormatPr defaultRowHeight="14.4" x14ac:dyDescent="0.3"/>
  <cols>
    <col min="2" max="2" width="18.88671875" customWidth="1"/>
    <col min="3" max="3" width="12" customWidth="1"/>
    <col min="4" max="4" width="18.21875" customWidth="1"/>
    <col min="5" max="5" width="10.77734375" style="1" customWidth="1"/>
    <col min="6" max="6" width="11.109375" style="1" bestFit="1" customWidth="1"/>
    <col min="8" max="8" width="14.21875" customWidth="1"/>
    <col min="9" max="10" width="15.77734375" customWidth="1"/>
  </cols>
  <sheetData>
    <row r="1" spans="1:11" ht="72" x14ac:dyDescent="0.3">
      <c r="A1" s="22" t="s">
        <v>51</v>
      </c>
      <c r="B1" s="22" t="s">
        <v>52</v>
      </c>
      <c r="C1" s="22" t="s">
        <v>53</v>
      </c>
      <c r="D1" s="22" t="s">
        <v>54</v>
      </c>
      <c r="E1" s="22" t="s">
        <v>55</v>
      </c>
      <c r="F1" s="22" t="s">
        <v>56</v>
      </c>
      <c r="G1" s="22" t="s">
        <v>57</v>
      </c>
      <c r="H1" s="22" t="s">
        <v>87</v>
      </c>
      <c r="I1" s="22" t="s">
        <v>2</v>
      </c>
      <c r="J1" s="22" t="s">
        <v>1</v>
      </c>
      <c r="K1" s="22" t="s">
        <v>58</v>
      </c>
    </row>
    <row r="2" spans="1:11" x14ac:dyDescent="0.3">
      <c r="A2" t="s">
        <v>59</v>
      </c>
      <c r="B2" s="21">
        <v>1001</v>
      </c>
      <c r="C2">
        <v>9822</v>
      </c>
      <c r="D2" t="s">
        <v>60</v>
      </c>
      <c r="E2" s="1">
        <v>58.3</v>
      </c>
      <c r="F2" s="1">
        <v>98.4</v>
      </c>
      <c r="G2" s="2">
        <f>F2-E2</f>
        <v>40.100000000000009</v>
      </c>
      <c r="H2" s="1">
        <f>IF(F2&gt;50,0.2*G2,0.1*G2)</f>
        <v>8.0200000000000014</v>
      </c>
      <c r="I2" t="s">
        <v>88</v>
      </c>
      <c r="J2" t="s">
        <v>89</v>
      </c>
      <c r="K2" t="s">
        <v>61</v>
      </c>
    </row>
    <row r="3" spans="1:11" x14ac:dyDescent="0.3">
      <c r="A3" t="s">
        <v>59</v>
      </c>
      <c r="B3" s="21">
        <v>1002</v>
      </c>
      <c r="C3">
        <v>2877</v>
      </c>
      <c r="D3" t="s">
        <v>62</v>
      </c>
      <c r="E3" s="1">
        <v>11.4</v>
      </c>
      <c r="F3" s="1">
        <v>16.3</v>
      </c>
      <c r="G3" s="2">
        <f>F3-E3</f>
        <v>4.9000000000000004</v>
      </c>
      <c r="H3" s="1">
        <f>IF(F3&gt;50,0.2*G3,0.1*G3)</f>
        <v>0.49000000000000005</v>
      </c>
      <c r="I3" t="s">
        <v>90</v>
      </c>
      <c r="J3" t="s">
        <v>91</v>
      </c>
      <c r="K3" t="s">
        <v>63</v>
      </c>
    </row>
    <row r="4" spans="1:11" x14ac:dyDescent="0.3">
      <c r="A4" t="s">
        <v>59</v>
      </c>
      <c r="B4" s="21">
        <v>1003</v>
      </c>
      <c r="C4">
        <v>2499</v>
      </c>
      <c r="D4" t="s">
        <v>64</v>
      </c>
      <c r="E4" s="1">
        <v>6.2</v>
      </c>
      <c r="F4" s="1">
        <v>9.1999999999999993</v>
      </c>
      <c r="G4" s="2">
        <f>F4-E4</f>
        <v>2.9999999999999991</v>
      </c>
      <c r="H4" s="1">
        <f>IF(F4&gt;50,0.2*G4,0.1*G4)</f>
        <v>0.29999999999999993</v>
      </c>
      <c r="I4" t="s">
        <v>92</v>
      </c>
      <c r="J4" t="s">
        <v>93</v>
      </c>
      <c r="K4" t="s">
        <v>65</v>
      </c>
    </row>
    <row r="5" spans="1:11" x14ac:dyDescent="0.3">
      <c r="A5" t="s">
        <v>59</v>
      </c>
      <c r="B5" s="21">
        <v>1004</v>
      </c>
      <c r="C5">
        <v>8722</v>
      </c>
      <c r="D5" t="s">
        <v>66</v>
      </c>
      <c r="E5" s="1">
        <v>344</v>
      </c>
      <c r="F5" s="1">
        <v>502</v>
      </c>
      <c r="G5" s="2">
        <f>F5-E5</f>
        <v>158</v>
      </c>
      <c r="H5" s="1">
        <f>IF(F5&gt;50,0.2*G5,0.1*G5)</f>
        <v>31.6</v>
      </c>
      <c r="I5" t="s">
        <v>88</v>
      </c>
      <c r="J5" t="s">
        <v>89</v>
      </c>
      <c r="K5" t="s">
        <v>65</v>
      </c>
    </row>
    <row r="6" spans="1:11" x14ac:dyDescent="0.3">
      <c r="A6" t="s">
        <v>59</v>
      </c>
      <c r="B6" s="21">
        <v>1005</v>
      </c>
      <c r="C6">
        <v>1109</v>
      </c>
      <c r="D6" t="s">
        <v>67</v>
      </c>
      <c r="E6" s="1">
        <v>3</v>
      </c>
      <c r="F6" s="1">
        <v>8</v>
      </c>
      <c r="G6" s="2">
        <f>F6-E6</f>
        <v>5</v>
      </c>
      <c r="H6" s="1">
        <f>IF(F6&gt;50,0.2*G6,0.1*G6)</f>
        <v>0.5</v>
      </c>
      <c r="I6" t="s">
        <v>92</v>
      </c>
      <c r="J6" t="s">
        <v>93</v>
      </c>
      <c r="K6" t="s">
        <v>65</v>
      </c>
    </row>
    <row r="7" spans="1:11" x14ac:dyDescent="0.3">
      <c r="A7" t="s">
        <v>59</v>
      </c>
      <c r="B7" s="21">
        <v>1006</v>
      </c>
      <c r="C7">
        <v>9822</v>
      </c>
      <c r="D7" t="s">
        <v>60</v>
      </c>
      <c r="E7" s="1">
        <v>58.3</v>
      </c>
      <c r="F7" s="1">
        <v>98.4</v>
      </c>
      <c r="G7" s="2">
        <f>F7-E7</f>
        <v>40.100000000000009</v>
      </c>
      <c r="H7" s="1">
        <f>IF(F7&gt;50,0.2*G7,0.1*G7)</f>
        <v>8.0200000000000014</v>
      </c>
      <c r="I7" t="s">
        <v>92</v>
      </c>
      <c r="J7" t="s">
        <v>93</v>
      </c>
      <c r="K7" t="s">
        <v>65</v>
      </c>
    </row>
    <row r="8" spans="1:11" x14ac:dyDescent="0.3">
      <c r="A8" t="s">
        <v>59</v>
      </c>
      <c r="B8" s="21">
        <v>1007</v>
      </c>
      <c r="C8">
        <v>1109</v>
      </c>
      <c r="D8" t="s">
        <v>67</v>
      </c>
      <c r="E8" s="1">
        <v>3</v>
      </c>
      <c r="F8" s="1">
        <v>8</v>
      </c>
      <c r="G8" s="2">
        <f>F8-E8</f>
        <v>5</v>
      </c>
      <c r="H8" s="1">
        <f>IF(F8&gt;50,0.2*G8,0.1*G8)</f>
        <v>0.5</v>
      </c>
      <c r="I8" t="s">
        <v>94</v>
      </c>
      <c r="J8" t="s">
        <v>95</v>
      </c>
      <c r="K8" t="s">
        <v>61</v>
      </c>
    </row>
    <row r="9" spans="1:11" x14ac:dyDescent="0.3">
      <c r="A9" t="s">
        <v>59</v>
      </c>
      <c r="B9" s="21">
        <v>1008</v>
      </c>
      <c r="C9">
        <v>2877</v>
      </c>
      <c r="D9" t="s">
        <v>62</v>
      </c>
      <c r="E9" s="1">
        <v>11.4</v>
      </c>
      <c r="F9" s="1">
        <v>16.3</v>
      </c>
      <c r="G9" s="2">
        <f>F9-E9</f>
        <v>4.9000000000000004</v>
      </c>
      <c r="H9" s="1">
        <f>IF(F9&gt;50,0.2*G9,0.1*G9)</f>
        <v>0.49000000000000005</v>
      </c>
      <c r="I9" t="s">
        <v>92</v>
      </c>
      <c r="J9" t="s">
        <v>93</v>
      </c>
      <c r="K9" t="s">
        <v>61</v>
      </c>
    </row>
    <row r="10" spans="1:11" x14ac:dyDescent="0.3">
      <c r="A10" t="s">
        <v>59</v>
      </c>
      <c r="B10" s="21">
        <v>1009</v>
      </c>
      <c r="C10">
        <v>1109</v>
      </c>
      <c r="D10" t="s">
        <v>67</v>
      </c>
      <c r="E10" s="1">
        <v>3</v>
      </c>
      <c r="F10" s="1">
        <v>8</v>
      </c>
      <c r="G10" s="2">
        <f>F10-E10</f>
        <v>5</v>
      </c>
      <c r="H10" s="1">
        <f>IF(F10&gt;50,0.2*G10,0.1*G10)</f>
        <v>0.5</v>
      </c>
      <c r="I10" t="s">
        <v>92</v>
      </c>
      <c r="J10" t="s">
        <v>93</v>
      </c>
      <c r="K10" t="s">
        <v>65</v>
      </c>
    </row>
    <row r="11" spans="1:11" x14ac:dyDescent="0.3">
      <c r="A11" t="s">
        <v>59</v>
      </c>
      <c r="B11" s="21">
        <v>1010</v>
      </c>
      <c r="C11">
        <v>2877</v>
      </c>
      <c r="D11" t="s">
        <v>62</v>
      </c>
      <c r="E11" s="1">
        <v>11.4</v>
      </c>
      <c r="F11" s="1">
        <v>16.3</v>
      </c>
      <c r="G11" s="2">
        <f>F11-E11</f>
        <v>4.9000000000000004</v>
      </c>
      <c r="H11" s="1">
        <f>IF(F11&gt;50,0.2*G11,0.1*G11)</f>
        <v>0.49000000000000005</v>
      </c>
      <c r="I11" t="s">
        <v>90</v>
      </c>
      <c r="J11" t="s">
        <v>91</v>
      </c>
      <c r="K11" t="s">
        <v>68</v>
      </c>
    </row>
    <row r="12" spans="1:11" x14ac:dyDescent="0.3">
      <c r="A12" t="s">
        <v>59</v>
      </c>
      <c r="B12" s="21">
        <v>1011</v>
      </c>
      <c r="C12">
        <v>2877</v>
      </c>
      <c r="D12" t="s">
        <v>62</v>
      </c>
      <c r="E12" s="1">
        <v>11.4</v>
      </c>
      <c r="F12" s="1">
        <v>16.3</v>
      </c>
      <c r="G12" s="2">
        <f>F12-E12</f>
        <v>4.9000000000000004</v>
      </c>
      <c r="H12" s="1">
        <f>IF(F12&gt;50,0.2*G12,0.1*G12)</f>
        <v>0.49000000000000005</v>
      </c>
      <c r="I12" t="s">
        <v>90</v>
      </c>
      <c r="J12" t="s">
        <v>91</v>
      </c>
      <c r="K12" t="s">
        <v>65</v>
      </c>
    </row>
    <row r="13" spans="1:11" x14ac:dyDescent="0.3">
      <c r="A13" t="s">
        <v>59</v>
      </c>
      <c r="B13" s="21">
        <v>1012</v>
      </c>
      <c r="C13">
        <v>4421</v>
      </c>
      <c r="D13" t="s">
        <v>69</v>
      </c>
      <c r="E13" s="1">
        <v>45</v>
      </c>
      <c r="F13" s="1">
        <v>87</v>
      </c>
      <c r="G13" s="2">
        <f>F13-E13</f>
        <v>42</v>
      </c>
      <c r="H13" s="1">
        <f>IF(F13&gt;50,0.2*G13,0.1*G13)</f>
        <v>8.4</v>
      </c>
      <c r="I13" t="s">
        <v>92</v>
      </c>
      <c r="J13" t="s">
        <v>93</v>
      </c>
      <c r="K13" t="s">
        <v>61</v>
      </c>
    </row>
    <row r="14" spans="1:11" x14ac:dyDescent="0.3">
      <c r="A14" t="s">
        <v>59</v>
      </c>
      <c r="B14" s="21">
        <v>1013</v>
      </c>
      <c r="C14">
        <v>9212</v>
      </c>
      <c r="D14" t="s">
        <v>70</v>
      </c>
      <c r="E14" s="1">
        <v>4</v>
      </c>
      <c r="F14" s="1">
        <v>7</v>
      </c>
      <c r="G14" s="2">
        <f>F14-E14</f>
        <v>3</v>
      </c>
      <c r="H14" s="1">
        <f>IF(F14&gt;50,0.2*G14,0.1*G14)</f>
        <v>0.30000000000000004</v>
      </c>
      <c r="I14" t="s">
        <v>94</v>
      </c>
      <c r="J14" t="s">
        <v>95</v>
      </c>
      <c r="K14" t="s">
        <v>68</v>
      </c>
    </row>
    <row r="15" spans="1:11" x14ac:dyDescent="0.3">
      <c r="A15" t="s">
        <v>59</v>
      </c>
      <c r="B15" s="21">
        <v>1014</v>
      </c>
      <c r="C15">
        <v>8722</v>
      </c>
      <c r="D15" t="s">
        <v>66</v>
      </c>
      <c r="E15" s="1">
        <v>344</v>
      </c>
      <c r="F15" s="1">
        <v>502</v>
      </c>
      <c r="G15" s="2">
        <f>F15-E15</f>
        <v>158</v>
      </c>
      <c r="H15" s="1">
        <f>IF(F15&gt;50,0.2*G15,0.1*G15)</f>
        <v>31.6</v>
      </c>
      <c r="I15" t="s">
        <v>88</v>
      </c>
      <c r="J15" t="s">
        <v>89</v>
      </c>
      <c r="K15" t="s">
        <v>63</v>
      </c>
    </row>
    <row r="16" spans="1:11" x14ac:dyDescent="0.3">
      <c r="A16" t="s">
        <v>59</v>
      </c>
      <c r="B16" s="21">
        <v>1015</v>
      </c>
      <c r="C16">
        <v>2877</v>
      </c>
      <c r="D16" t="s">
        <v>62</v>
      </c>
      <c r="E16" s="1">
        <v>11.4</v>
      </c>
      <c r="F16" s="1">
        <v>16.3</v>
      </c>
      <c r="G16" s="2">
        <f>F16-E16</f>
        <v>4.9000000000000004</v>
      </c>
      <c r="H16" s="1">
        <f>IF(F16&gt;50,0.2*G16,0.1*G16)</f>
        <v>0.49000000000000005</v>
      </c>
      <c r="I16" t="s">
        <v>94</v>
      </c>
      <c r="J16" t="s">
        <v>95</v>
      </c>
      <c r="K16" t="s">
        <v>65</v>
      </c>
    </row>
    <row r="17" spans="1:11" x14ac:dyDescent="0.3">
      <c r="A17" t="s">
        <v>59</v>
      </c>
      <c r="B17" s="21">
        <v>1016</v>
      </c>
      <c r="C17">
        <v>2499</v>
      </c>
      <c r="D17" t="s">
        <v>64</v>
      </c>
      <c r="E17" s="1">
        <v>6.2</v>
      </c>
      <c r="F17" s="1">
        <v>9.1999999999999993</v>
      </c>
      <c r="G17" s="2">
        <f>F17-E17</f>
        <v>2.9999999999999991</v>
      </c>
      <c r="H17" s="1">
        <f>IF(F17&gt;50,0.2*G17,0.1*G17)</f>
        <v>0.29999999999999993</v>
      </c>
      <c r="I17" t="s">
        <v>92</v>
      </c>
      <c r="J17" t="s">
        <v>93</v>
      </c>
      <c r="K17" t="s">
        <v>63</v>
      </c>
    </row>
    <row r="18" spans="1:11" x14ac:dyDescent="0.3">
      <c r="A18" t="s">
        <v>71</v>
      </c>
      <c r="B18" s="21">
        <v>1017</v>
      </c>
      <c r="C18">
        <v>2242</v>
      </c>
      <c r="D18" t="s">
        <v>72</v>
      </c>
      <c r="E18" s="1">
        <v>60</v>
      </c>
      <c r="F18" s="1">
        <v>124</v>
      </c>
      <c r="G18" s="2">
        <f>F18-E18</f>
        <v>64</v>
      </c>
      <c r="H18" s="1">
        <f>IF(F18&gt;50,0.2*G18,0.1*G18)</f>
        <v>12.8</v>
      </c>
      <c r="I18" t="s">
        <v>90</v>
      </c>
      <c r="J18" t="s">
        <v>91</v>
      </c>
      <c r="K18" t="s">
        <v>61</v>
      </c>
    </row>
    <row r="19" spans="1:11" x14ac:dyDescent="0.3">
      <c r="A19" t="s">
        <v>71</v>
      </c>
      <c r="B19" s="21">
        <v>1018</v>
      </c>
      <c r="C19">
        <v>1109</v>
      </c>
      <c r="D19" t="s">
        <v>67</v>
      </c>
      <c r="E19" s="1">
        <v>3</v>
      </c>
      <c r="F19" s="1">
        <v>8</v>
      </c>
      <c r="G19" s="2">
        <f>F19-E19</f>
        <v>5</v>
      </c>
      <c r="H19" s="1">
        <f>IF(F19&gt;50,0.2*G19,0.1*G19)</f>
        <v>0.5</v>
      </c>
      <c r="I19" t="s">
        <v>92</v>
      </c>
      <c r="J19" t="s">
        <v>93</v>
      </c>
      <c r="K19" t="s">
        <v>63</v>
      </c>
    </row>
    <row r="20" spans="1:11" x14ac:dyDescent="0.3">
      <c r="A20" t="s">
        <v>71</v>
      </c>
      <c r="B20" s="21">
        <v>1019</v>
      </c>
      <c r="C20">
        <v>2499</v>
      </c>
      <c r="D20" t="s">
        <v>64</v>
      </c>
      <c r="E20" s="1">
        <v>6.2</v>
      </c>
      <c r="F20" s="1">
        <v>9.1999999999999993</v>
      </c>
      <c r="G20" s="2">
        <f>F20-E20</f>
        <v>2.9999999999999991</v>
      </c>
      <c r="H20" s="1">
        <f>IF(F20&gt;50,0.2*G20,0.1*G20)</f>
        <v>0.29999999999999993</v>
      </c>
      <c r="I20" t="s">
        <v>92</v>
      </c>
      <c r="J20" t="s">
        <v>93</v>
      </c>
      <c r="K20" t="s">
        <v>68</v>
      </c>
    </row>
    <row r="21" spans="1:11" x14ac:dyDescent="0.3">
      <c r="A21" t="s">
        <v>71</v>
      </c>
      <c r="B21" s="21">
        <v>1020</v>
      </c>
      <c r="C21">
        <v>2499</v>
      </c>
      <c r="D21" t="s">
        <v>64</v>
      </c>
      <c r="E21" s="1">
        <v>6.2</v>
      </c>
      <c r="F21" s="1">
        <v>9.1999999999999993</v>
      </c>
      <c r="G21" s="2">
        <f>F21-E21</f>
        <v>2.9999999999999991</v>
      </c>
      <c r="H21" s="1">
        <f>IF(F21&gt;50,0.2*G21,0.1*G21)</f>
        <v>0.29999999999999993</v>
      </c>
      <c r="I21" t="s">
        <v>92</v>
      </c>
      <c r="J21" t="s">
        <v>93</v>
      </c>
      <c r="K21" t="s">
        <v>73</v>
      </c>
    </row>
    <row r="22" spans="1:11" x14ac:dyDescent="0.3">
      <c r="A22" t="s">
        <v>71</v>
      </c>
      <c r="B22" s="21">
        <v>1021</v>
      </c>
      <c r="C22">
        <v>1109</v>
      </c>
      <c r="D22" t="s">
        <v>67</v>
      </c>
      <c r="E22" s="1">
        <v>3</v>
      </c>
      <c r="F22" s="1">
        <v>8</v>
      </c>
      <c r="G22" s="2">
        <f>F22-E22</f>
        <v>5</v>
      </c>
      <c r="H22" s="1">
        <f>IF(F22&gt;50,0.2*G22,0.1*G22)</f>
        <v>0.5</v>
      </c>
      <c r="I22" t="s">
        <v>90</v>
      </c>
      <c r="J22" t="s">
        <v>91</v>
      </c>
      <c r="K22" t="s">
        <v>68</v>
      </c>
    </row>
    <row r="23" spans="1:11" x14ac:dyDescent="0.3">
      <c r="A23" t="s">
        <v>71</v>
      </c>
      <c r="B23" s="21">
        <v>1022</v>
      </c>
      <c r="C23">
        <v>2877</v>
      </c>
      <c r="D23" t="s">
        <v>62</v>
      </c>
      <c r="E23" s="1">
        <v>11.4</v>
      </c>
      <c r="F23" s="1">
        <v>16.3</v>
      </c>
      <c r="G23" s="2">
        <f>F23-E23</f>
        <v>4.9000000000000004</v>
      </c>
      <c r="H23" s="1">
        <f>IF(F23&gt;50,0.2*G23,0.1*G23)</f>
        <v>0.49000000000000005</v>
      </c>
      <c r="I23" t="s">
        <v>92</v>
      </c>
      <c r="J23" t="s">
        <v>93</v>
      </c>
      <c r="K23" t="s">
        <v>74</v>
      </c>
    </row>
    <row r="24" spans="1:11" x14ac:dyDescent="0.3">
      <c r="A24" t="s">
        <v>71</v>
      </c>
      <c r="B24" s="21">
        <v>1023</v>
      </c>
      <c r="C24">
        <v>1109</v>
      </c>
      <c r="D24" t="s">
        <v>67</v>
      </c>
      <c r="E24" s="1">
        <v>3</v>
      </c>
      <c r="F24" s="1">
        <v>8</v>
      </c>
      <c r="G24" s="2">
        <f>F24-E24</f>
        <v>5</v>
      </c>
      <c r="H24" s="1">
        <f>IF(F24&gt;50,0.2*G24,0.1*G24)</f>
        <v>0.5</v>
      </c>
      <c r="I24" t="s">
        <v>94</v>
      </c>
      <c r="J24" t="s">
        <v>95</v>
      </c>
      <c r="K24" t="s">
        <v>61</v>
      </c>
    </row>
    <row r="25" spans="1:11" x14ac:dyDescent="0.3">
      <c r="A25" t="s">
        <v>71</v>
      </c>
      <c r="B25" s="21">
        <v>1024</v>
      </c>
      <c r="C25">
        <v>9212</v>
      </c>
      <c r="D25" t="s">
        <v>70</v>
      </c>
      <c r="E25" s="1">
        <v>4</v>
      </c>
      <c r="F25" s="1">
        <v>7</v>
      </c>
      <c r="G25" s="2">
        <f>F25-E25</f>
        <v>3</v>
      </c>
      <c r="H25" s="1">
        <f>IF(F25&gt;50,0.2*G25,0.1*G25)</f>
        <v>0.30000000000000004</v>
      </c>
      <c r="I25" t="s">
        <v>90</v>
      </c>
      <c r="J25" t="s">
        <v>91</v>
      </c>
      <c r="K25" t="s">
        <v>74</v>
      </c>
    </row>
    <row r="26" spans="1:11" x14ac:dyDescent="0.3">
      <c r="A26" t="s">
        <v>71</v>
      </c>
      <c r="B26" s="21">
        <v>1025</v>
      </c>
      <c r="C26">
        <v>2877</v>
      </c>
      <c r="D26" t="s">
        <v>62</v>
      </c>
      <c r="E26" s="1">
        <v>11.4</v>
      </c>
      <c r="F26" s="1">
        <v>16.3</v>
      </c>
      <c r="G26" s="2">
        <f>F26-E26</f>
        <v>4.9000000000000004</v>
      </c>
      <c r="H26" s="1">
        <f>IF(F26&gt;50,0.2*G26,0.1*G26)</f>
        <v>0.49000000000000005</v>
      </c>
      <c r="I26" t="s">
        <v>94</v>
      </c>
      <c r="J26" t="s">
        <v>95</v>
      </c>
      <c r="K26" t="s">
        <v>73</v>
      </c>
    </row>
    <row r="27" spans="1:11" x14ac:dyDescent="0.3">
      <c r="A27" t="s">
        <v>71</v>
      </c>
      <c r="B27" s="21">
        <v>1026</v>
      </c>
      <c r="C27">
        <v>6119</v>
      </c>
      <c r="D27" t="s">
        <v>75</v>
      </c>
      <c r="E27" s="1">
        <v>9</v>
      </c>
      <c r="F27" s="1">
        <v>14</v>
      </c>
      <c r="G27" s="2">
        <f>F27-E27</f>
        <v>5</v>
      </c>
      <c r="H27" s="1">
        <f>IF(F27&gt;50,0.2*G27,0.1*G27)</f>
        <v>0.5</v>
      </c>
      <c r="I27" t="s">
        <v>94</v>
      </c>
      <c r="J27" t="s">
        <v>95</v>
      </c>
      <c r="K27" t="s">
        <v>61</v>
      </c>
    </row>
    <row r="28" spans="1:11" x14ac:dyDescent="0.3">
      <c r="A28" t="s">
        <v>71</v>
      </c>
      <c r="B28" s="21">
        <v>1027</v>
      </c>
      <c r="C28">
        <v>6119</v>
      </c>
      <c r="D28" t="s">
        <v>75</v>
      </c>
      <c r="E28" s="1">
        <v>9</v>
      </c>
      <c r="F28" s="1">
        <v>14</v>
      </c>
      <c r="G28" s="2">
        <f>F28-E28</f>
        <v>5</v>
      </c>
      <c r="H28" s="1">
        <f>IF(F28&gt;50,0.2*G28,0.1*G28)</f>
        <v>0.5</v>
      </c>
      <c r="I28" t="s">
        <v>88</v>
      </c>
      <c r="J28" t="s">
        <v>89</v>
      </c>
      <c r="K28" t="s">
        <v>73</v>
      </c>
    </row>
    <row r="29" spans="1:11" x14ac:dyDescent="0.3">
      <c r="A29" t="s">
        <v>71</v>
      </c>
      <c r="B29" s="21">
        <v>1028</v>
      </c>
      <c r="C29">
        <v>8722</v>
      </c>
      <c r="D29" t="s">
        <v>66</v>
      </c>
      <c r="E29" s="1">
        <v>344</v>
      </c>
      <c r="F29" s="1">
        <v>502</v>
      </c>
      <c r="G29" s="2">
        <f>F29-E29</f>
        <v>158</v>
      </c>
      <c r="H29" s="1">
        <f>IF(F29&gt;50,0.2*G29,0.1*G29)</f>
        <v>31.6</v>
      </c>
      <c r="I29" t="s">
        <v>88</v>
      </c>
      <c r="J29" t="s">
        <v>89</v>
      </c>
      <c r="K29" t="s">
        <v>65</v>
      </c>
    </row>
    <row r="30" spans="1:11" x14ac:dyDescent="0.3">
      <c r="A30" t="s">
        <v>71</v>
      </c>
      <c r="B30" s="21">
        <v>1029</v>
      </c>
      <c r="C30">
        <v>2499</v>
      </c>
      <c r="D30" t="s">
        <v>64</v>
      </c>
      <c r="E30" s="1">
        <v>6.2</v>
      </c>
      <c r="F30" s="1">
        <v>9.1999999999999993</v>
      </c>
      <c r="G30" s="2">
        <f>F30-E30</f>
        <v>2.9999999999999991</v>
      </c>
      <c r="H30" s="1">
        <f>IF(F30&gt;50,0.2*G30,0.1*G30)</f>
        <v>0.29999999999999993</v>
      </c>
      <c r="I30" t="s">
        <v>90</v>
      </c>
      <c r="J30" t="s">
        <v>91</v>
      </c>
      <c r="K30" t="s">
        <v>65</v>
      </c>
    </row>
    <row r="31" spans="1:11" x14ac:dyDescent="0.3">
      <c r="A31" t="s">
        <v>71</v>
      </c>
      <c r="B31" s="21">
        <v>1030</v>
      </c>
      <c r="C31">
        <v>4421</v>
      </c>
      <c r="D31" t="s">
        <v>69</v>
      </c>
      <c r="E31" s="1">
        <v>45</v>
      </c>
      <c r="F31" s="1">
        <v>87</v>
      </c>
      <c r="G31" s="2">
        <f>F31-E31</f>
        <v>42</v>
      </c>
      <c r="H31" s="1">
        <f>IF(F31&gt;50,0.2*G31,0.1*G31)</f>
        <v>8.4</v>
      </c>
      <c r="I31" t="s">
        <v>90</v>
      </c>
      <c r="J31" t="s">
        <v>91</v>
      </c>
      <c r="K31" t="s">
        <v>73</v>
      </c>
    </row>
    <row r="32" spans="1:11" x14ac:dyDescent="0.3">
      <c r="A32" t="s">
        <v>71</v>
      </c>
      <c r="B32" s="21">
        <v>1031</v>
      </c>
      <c r="C32">
        <v>1109</v>
      </c>
      <c r="D32" t="s">
        <v>67</v>
      </c>
      <c r="E32" s="1">
        <v>3</v>
      </c>
      <c r="F32" s="1">
        <v>8</v>
      </c>
      <c r="G32" s="2">
        <f>F32-E32</f>
        <v>5</v>
      </c>
      <c r="H32" s="1">
        <f>IF(F32&gt;50,0.2*G32,0.1*G32)</f>
        <v>0.5</v>
      </c>
      <c r="I32" t="s">
        <v>90</v>
      </c>
      <c r="J32" t="s">
        <v>91</v>
      </c>
      <c r="K32" t="s">
        <v>63</v>
      </c>
    </row>
    <row r="33" spans="1:11" x14ac:dyDescent="0.3">
      <c r="A33" t="s">
        <v>71</v>
      </c>
      <c r="B33" s="21">
        <v>1032</v>
      </c>
      <c r="C33">
        <v>2877</v>
      </c>
      <c r="D33" t="s">
        <v>62</v>
      </c>
      <c r="E33" s="1">
        <v>11.4</v>
      </c>
      <c r="F33" s="1">
        <v>16.3</v>
      </c>
      <c r="G33" s="2">
        <f>F33-E33</f>
        <v>4.9000000000000004</v>
      </c>
      <c r="H33" s="1">
        <f>IF(F33&gt;50,0.2*G33,0.1*G33)</f>
        <v>0.49000000000000005</v>
      </c>
      <c r="I33" t="s">
        <v>88</v>
      </c>
      <c r="J33" t="s">
        <v>89</v>
      </c>
      <c r="K33" t="s">
        <v>65</v>
      </c>
    </row>
    <row r="34" spans="1:11" x14ac:dyDescent="0.3">
      <c r="A34" t="s">
        <v>71</v>
      </c>
      <c r="B34" s="21">
        <v>1033</v>
      </c>
      <c r="C34">
        <v>9822</v>
      </c>
      <c r="D34" t="s">
        <v>60</v>
      </c>
      <c r="E34" s="1">
        <v>58.3</v>
      </c>
      <c r="F34" s="1">
        <v>98.4</v>
      </c>
      <c r="G34" s="2">
        <f>F34-E34</f>
        <v>40.100000000000009</v>
      </c>
      <c r="H34" s="1">
        <f>IF(F34&gt;50,0.2*G34,0.1*G34)</f>
        <v>8.0200000000000014</v>
      </c>
      <c r="I34" t="s">
        <v>90</v>
      </c>
      <c r="J34" t="s">
        <v>91</v>
      </c>
      <c r="K34" t="s">
        <v>63</v>
      </c>
    </row>
    <row r="35" spans="1:11" x14ac:dyDescent="0.3">
      <c r="A35" t="s">
        <v>71</v>
      </c>
      <c r="B35" s="21">
        <v>1034</v>
      </c>
      <c r="C35">
        <v>2877</v>
      </c>
      <c r="D35" t="s">
        <v>62</v>
      </c>
      <c r="E35" s="1">
        <v>11.4</v>
      </c>
      <c r="F35" s="1">
        <v>16.3</v>
      </c>
      <c r="G35" s="2">
        <f>F35-E35</f>
        <v>4.9000000000000004</v>
      </c>
      <c r="H35" s="1">
        <f>IF(F35&gt;50,0.2*G35,0.1*G35)</f>
        <v>0.49000000000000005</v>
      </c>
      <c r="I35" t="s">
        <v>90</v>
      </c>
      <c r="J35" t="s">
        <v>91</v>
      </c>
      <c r="K35" t="s">
        <v>68</v>
      </c>
    </row>
    <row r="36" spans="1:11" x14ac:dyDescent="0.3">
      <c r="A36" t="s">
        <v>76</v>
      </c>
      <c r="B36" s="21">
        <v>1035</v>
      </c>
      <c r="C36">
        <v>2499</v>
      </c>
      <c r="D36" t="s">
        <v>64</v>
      </c>
      <c r="E36" s="1">
        <v>6.2</v>
      </c>
      <c r="F36" s="1">
        <v>9.1999999999999993</v>
      </c>
      <c r="G36" s="2">
        <f>F36-E36</f>
        <v>2.9999999999999991</v>
      </c>
      <c r="H36" s="1">
        <f>IF(F36&gt;50,0.2*G36,0.1*G36)</f>
        <v>0.29999999999999993</v>
      </c>
      <c r="I36" t="s">
        <v>94</v>
      </c>
      <c r="J36" t="s">
        <v>95</v>
      </c>
      <c r="K36" t="s">
        <v>63</v>
      </c>
    </row>
    <row r="37" spans="1:11" x14ac:dyDescent="0.3">
      <c r="A37" t="s">
        <v>76</v>
      </c>
      <c r="B37" s="21">
        <v>1036</v>
      </c>
      <c r="C37">
        <v>2499</v>
      </c>
      <c r="D37" t="s">
        <v>64</v>
      </c>
      <c r="E37" s="1">
        <v>6.2</v>
      </c>
      <c r="F37" s="1">
        <v>9.1999999999999993</v>
      </c>
      <c r="G37" s="2">
        <f>F37-E37</f>
        <v>2.9999999999999991</v>
      </c>
      <c r="H37" s="1">
        <f>IF(F37&gt;50,0.2*G37,0.1*G37)</f>
        <v>0.29999999999999993</v>
      </c>
      <c r="I37" t="s">
        <v>90</v>
      </c>
      <c r="J37" t="s">
        <v>91</v>
      </c>
      <c r="K37" t="s">
        <v>73</v>
      </c>
    </row>
    <row r="38" spans="1:11" x14ac:dyDescent="0.3">
      <c r="A38" t="s">
        <v>76</v>
      </c>
      <c r="B38" s="21">
        <v>1037</v>
      </c>
      <c r="C38">
        <v>6622</v>
      </c>
      <c r="D38" t="s">
        <v>77</v>
      </c>
      <c r="E38" s="1">
        <v>42</v>
      </c>
      <c r="F38" s="1">
        <v>77</v>
      </c>
      <c r="G38" s="2">
        <f>F38-E38</f>
        <v>35</v>
      </c>
      <c r="H38" s="1">
        <f>IF(F38&gt;50,0.2*G38,0.1*G38)</f>
        <v>7</v>
      </c>
      <c r="I38" t="s">
        <v>90</v>
      </c>
      <c r="J38" t="s">
        <v>91</v>
      </c>
      <c r="K38" t="s">
        <v>73</v>
      </c>
    </row>
    <row r="39" spans="1:11" x14ac:dyDescent="0.3">
      <c r="A39" t="s">
        <v>76</v>
      </c>
      <c r="B39" s="21">
        <v>1038</v>
      </c>
      <c r="C39">
        <v>2499</v>
      </c>
      <c r="D39" t="s">
        <v>64</v>
      </c>
      <c r="E39" s="1">
        <v>6.2</v>
      </c>
      <c r="F39" s="1">
        <v>9.1999999999999993</v>
      </c>
      <c r="G39" s="2">
        <f>F39-E39</f>
        <v>2.9999999999999991</v>
      </c>
      <c r="H39" s="1">
        <f>IF(F39&gt;50,0.2*G39,0.1*G39)</f>
        <v>0.29999999999999993</v>
      </c>
      <c r="I39" t="s">
        <v>90</v>
      </c>
      <c r="J39" t="s">
        <v>91</v>
      </c>
      <c r="K39" t="s">
        <v>73</v>
      </c>
    </row>
    <row r="40" spans="1:11" x14ac:dyDescent="0.3">
      <c r="A40" t="s">
        <v>76</v>
      </c>
      <c r="B40" s="21">
        <v>1039</v>
      </c>
      <c r="C40">
        <v>2877</v>
      </c>
      <c r="D40" t="s">
        <v>62</v>
      </c>
      <c r="E40" s="1">
        <v>11.4</v>
      </c>
      <c r="F40" s="1">
        <v>16.3</v>
      </c>
      <c r="G40" s="2">
        <f>F40-E40</f>
        <v>4.9000000000000004</v>
      </c>
      <c r="H40" s="1">
        <f>IF(F40&gt;50,0.2*G40,0.1*G40)</f>
        <v>0.49000000000000005</v>
      </c>
      <c r="I40" t="s">
        <v>90</v>
      </c>
      <c r="J40" t="s">
        <v>91</v>
      </c>
      <c r="K40" t="s">
        <v>63</v>
      </c>
    </row>
    <row r="41" spans="1:11" x14ac:dyDescent="0.3">
      <c r="A41" t="s">
        <v>76</v>
      </c>
      <c r="B41" s="21">
        <v>1040</v>
      </c>
      <c r="C41">
        <v>1109</v>
      </c>
      <c r="D41" t="s">
        <v>67</v>
      </c>
      <c r="E41" s="1">
        <v>3</v>
      </c>
      <c r="F41" s="1">
        <v>8</v>
      </c>
      <c r="G41" s="2">
        <f>F41-E41</f>
        <v>5</v>
      </c>
      <c r="H41" s="1">
        <f>IF(F41&gt;50,0.2*G41,0.1*G41)</f>
        <v>0.5</v>
      </c>
      <c r="I41" t="s">
        <v>90</v>
      </c>
      <c r="J41" t="s">
        <v>91</v>
      </c>
      <c r="K41" t="s">
        <v>65</v>
      </c>
    </row>
    <row r="42" spans="1:11" x14ac:dyDescent="0.3">
      <c r="A42" t="s">
        <v>76</v>
      </c>
      <c r="B42" s="21">
        <v>1041</v>
      </c>
      <c r="C42">
        <v>2499</v>
      </c>
      <c r="D42" t="s">
        <v>64</v>
      </c>
      <c r="E42" s="1">
        <v>6.2</v>
      </c>
      <c r="F42" s="1">
        <v>9.1999999999999993</v>
      </c>
      <c r="G42" s="2">
        <f>F42-E42</f>
        <v>2.9999999999999991</v>
      </c>
      <c r="H42" s="1">
        <f>IF(F42&gt;50,0.2*G42,0.1*G42)</f>
        <v>0.29999999999999993</v>
      </c>
      <c r="I42" t="s">
        <v>88</v>
      </c>
      <c r="J42" t="s">
        <v>89</v>
      </c>
      <c r="K42" t="s">
        <v>61</v>
      </c>
    </row>
    <row r="43" spans="1:11" x14ac:dyDescent="0.3">
      <c r="A43" t="s">
        <v>76</v>
      </c>
      <c r="B43" s="21">
        <v>1042</v>
      </c>
      <c r="C43">
        <v>8722</v>
      </c>
      <c r="D43" t="s">
        <v>66</v>
      </c>
      <c r="E43" s="1">
        <v>344</v>
      </c>
      <c r="F43" s="1">
        <v>502</v>
      </c>
      <c r="G43" s="2">
        <f>F43-E43</f>
        <v>158</v>
      </c>
      <c r="H43" s="1">
        <f>IF(F43&gt;50,0.2*G43,0.1*G43)</f>
        <v>31.6</v>
      </c>
      <c r="I43" t="s">
        <v>92</v>
      </c>
      <c r="J43" t="s">
        <v>93</v>
      </c>
      <c r="K43" t="s">
        <v>61</v>
      </c>
    </row>
    <row r="44" spans="1:11" x14ac:dyDescent="0.3">
      <c r="A44" t="s">
        <v>76</v>
      </c>
      <c r="B44" s="21">
        <v>1043</v>
      </c>
      <c r="C44">
        <v>2242</v>
      </c>
      <c r="D44" t="s">
        <v>72</v>
      </c>
      <c r="E44" s="1">
        <v>60</v>
      </c>
      <c r="F44" s="1">
        <v>124</v>
      </c>
      <c r="G44" s="2">
        <f>F44-E44</f>
        <v>64</v>
      </c>
      <c r="H44" s="1">
        <f>IF(F44&gt;50,0.2*G44,0.1*G44)</f>
        <v>12.8</v>
      </c>
      <c r="I44" t="s">
        <v>92</v>
      </c>
      <c r="J44" t="s">
        <v>93</v>
      </c>
      <c r="K44" t="s">
        <v>63</v>
      </c>
    </row>
    <row r="45" spans="1:11" x14ac:dyDescent="0.3">
      <c r="A45" t="s">
        <v>76</v>
      </c>
      <c r="B45" s="21">
        <v>1044</v>
      </c>
      <c r="C45">
        <v>2877</v>
      </c>
      <c r="D45" t="s">
        <v>62</v>
      </c>
      <c r="E45" s="1">
        <v>11.4</v>
      </c>
      <c r="F45" s="1">
        <v>16.3</v>
      </c>
      <c r="G45" s="2">
        <f>F45-E45</f>
        <v>4.9000000000000004</v>
      </c>
      <c r="H45" s="1">
        <f>IF(F45&gt;50,0.2*G45,0.1*G45)</f>
        <v>0.49000000000000005</v>
      </c>
      <c r="I45" t="s">
        <v>92</v>
      </c>
      <c r="J45" t="s">
        <v>93</v>
      </c>
      <c r="K45" t="s">
        <v>63</v>
      </c>
    </row>
    <row r="46" spans="1:11" x14ac:dyDescent="0.3">
      <c r="A46" t="s">
        <v>76</v>
      </c>
      <c r="B46" s="21">
        <v>1045</v>
      </c>
      <c r="C46">
        <v>8722</v>
      </c>
      <c r="D46" t="s">
        <v>66</v>
      </c>
      <c r="E46" s="1">
        <v>344</v>
      </c>
      <c r="F46" s="1">
        <v>502</v>
      </c>
      <c r="G46" s="2">
        <f>F46-E46</f>
        <v>158</v>
      </c>
      <c r="H46" s="1">
        <f>IF(F46&gt;50,0.2*G46,0.1*G46)</f>
        <v>31.6</v>
      </c>
      <c r="I46" t="s">
        <v>94</v>
      </c>
      <c r="J46" t="s">
        <v>95</v>
      </c>
      <c r="K46" t="s">
        <v>65</v>
      </c>
    </row>
    <row r="47" spans="1:11" x14ac:dyDescent="0.3">
      <c r="A47" t="s">
        <v>76</v>
      </c>
      <c r="B47" s="21">
        <v>1046</v>
      </c>
      <c r="C47">
        <v>6119</v>
      </c>
      <c r="D47" t="s">
        <v>75</v>
      </c>
      <c r="E47" s="1">
        <v>9</v>
      </c>
      <c r="F47" s="1">
        <v>14</v>
      </c>
      <c r="G47" s="2">
        <f>F47-E47</f>
        <v>5</v>
      </c>
      <c r="H47" s="1">
        <f>IF(F47&gt;50,0.2*G47,0.1*G47)</f>
        <v>0.5</v>
      </c>
      <c r="I47" t="s">
        <v>90</v>
      </c>
      <c r="J47" t="s">
        <v>91</v>
      </c>
      <c r="K47" t="s">
        <v>74</v>
      </c>
    </row>
    <row r="48" spans="1:11" x14ac:dyDescent="0.3">
      <c r="A48" t="s">
        <v>76</v>
      </c>
      <c r="B48" s="21">
        <v>1047</v>
      </c>
      <c r="C48">
        <v>6622</v>
      </c>
      <c r="D48" t="s">
        <v>77</v>
      </c>
      <c r="E48" s="1">
        <v>42</v>
      </c>
      <c r="F48" s="1">
        <v>77</v>
      </c>
      <c r="G48" s="2">
        <f>F48-E48</f>
        <v>35</v>
      </c>
      <c r="H48" s="1">
        <f>IF(F48&gt;50,0.2*G48,0.1*G48)</f>
        <v>7</v>
      </c>
      <c r="I48" t="s">
        <v>94</v>
      </c>
      <c r="J48" t="s">
        <v>95</v>
      </c>
      <c r="K48" t="s">
        <v>65</v>
      </c>
    </row>
    <row r="49" spans="1:11" x14ac:dyDescent="0.3">
      <c r="A49" t="s">
        <v>76</v>
      </c>
      <c r="B49" s="21">
        <v>1048</v>
      </c>
      <c r="C49">
        <v>8722</v>
      </c>
      <c r="D49" t="s">
        <v>66</v>
      </c>
      <c r="E49" s="1">
        <v>344</v>
      </c>
      <c r="F49" s="1">
        <v>502</v>
      </c>
      <c r="G49" s="2">
        <f>F49-E49</f>
        <v>158</v>
      </c>
      <c r="H49" s="1">
        <f>IF(F49&gt;50,0.2*G49,0.1*G49)</f>
        <v>31.6</v>
      </c>
      <c r="I49" t="s">
        <v>88</v>
      </c>
      <c r="J49" t="s">
        <v>89</v>
      </c>
      <c r="K49" t="s">
        <v>65</v>
      </c>
    </row>
    <row r="50" spans="1:11" x14ac:dyDescent="0.3">
      <c r="A50" t="s">
        <v>78</v>
      </c>
      <c r="B50" s="21">
        <v>1049</v>
      </c>
      <c r="C50">
        <v>2499</v>
      </c>
      <c r="D50" t="s">
        <v>64</v>
      </c>
      <c r="E50" s="1">
        <v>6.2</v>
      </c>
      <c r="F50" s="1">
        <v>9.1999999999999993</v>
      </c>
      <c r="G50" s="2">
        <f>F50-E50</f>
        <v>2.9999999999999991</v>
      </c>
      <c r="H50" s="1">
        <f>IF(F50&gt;50,0.2*G50,0.1*G50)</f>
        <v>0.29999999999999993</v>
      </c>
      <c r="I50" t="s">
        <v>88</v>
      </c>
      <c r="J50" t="s">
        <v>89</v>
      </c>
      <c r="K50" t="s">
        <v>68</v>
      </c>
    </row>
    <row r="51" spans="1:11" x14ac:dyDescent="0.3">
      <c r="A51" t="s">
        <v>78</v>
      </c>
      <c r="B51" s="21">
        <v>1050</v>
      </c>
      <c r="C51">
        <v>2877</v>
      </c>
      <c r="D51" t="s">
        <v>62</v>
      </c>
      <c r="E51" s="1">
        <v>11.4</v>
      </c>
      <c r="F51" s="1">
        <v>16.3</v>
      </c>
      <c r="G51" s="2">
        <f>F51-E51</f>
        <v>4.9000000000000004</v>
      </c>
      <c r="H51" s="1">
        <f>IF(F51&gt;50,0.2*G51,0.1*G51)</f>
        <v>0.49000000000000005</v>
      </c>
      <c r="I51" t="s">
        <v>88</v>
      </c>
      <c r="J51" t="s">
        <v>89</v>
      </c>
      <c r="K51" t="s">
        <v>65</v>
      </c>
    </row>
    <row r="52" spans="1:11" x14ac:dyDescent="0.3">
      <c r="A52" t="s">
        <v>78</v>
      </c>
      <c r="B52" s="21">
        <v>1051</v>
      </c>
      <c r="C52">
        <v>6119</v>
      </c>
      <c r="D52" t="s">
        <v>75</v>
      </c>
      <c r="E52" s="1">
        <v>9</v>
      </c>
      <c r="F52" s="1">
        <v>14</v>
      </c>
      <c r="G52" s="2">
        <f>F52-E52</f>
        <v>5</v>
      </c>
      <c r="H52" s="1">
        <f>IF(F52&gt;50,0.2*G52,0.1*G52)</f>
        <v>0.5</v>
      </c>
      <c r="I52" t="s">
        <v>92</v>
      </c>
      <c r="J52" t="s">
        <v>93</v>
      </c>
      <c r="K52" t="s">
        <v>74</v>
      </c>
    </row>
    <row r="53" spans="1:11" x14ac:dyDescent="0.3">
      <c r="A53" t="s">
        <v>78</v>
      </c>
      <c r="B53" s="21">
        <v>1052</v>
      </c>
      <c r="C53">
        <v>6622</v>
      </c>
      <c r="D53" t="s">
        <v>77</v>
      </c>
      <c r="E53" s="1">
        <v>42</v>
      </c>
      <c r="F53" s="1">
        <v>77</v>
      </c>
      <c r="G53" s="2">
        <f>F53-E53</f>
        <v>35</v>
      </c>
      <c r="H53" s="1">
        <f>IF(F53&gt;50,0.2*G53,0.1*G53)</f>
        <v>7</v>
      </c>
      <c r="I53" t="s">
        <v>92</v>
      </c>
      <c r="J53" t="s">
        <v>93</v>
      </c>
      <c r="K53" t="s">
        <v>65</v>
      </c>
    </row>
    <row r="54" spans="1:11" x14ac:dyDescent="0.3">
      <c r="A54" t="s">
        <v>78</v>
      </c>
      <c r="B54" s="21">
        <v>1053</v>
      </c>
      <c r="C54">
        <v>2242</v>
      </c>
      <c r="D54" t="s">
        <v>72</v>
      </c>
      <c r="E54" s="1">
        <v>60</v>
      </c>
      <c r="F54" s="1">
        <v>124</v>
      </c>
      <c r="G54" s="2">
        <f>F54-E54</f>
        <v>64</v>
      </c>
      <c r="H54" s="1">
        <f>IF(F54&gt;50,0.2*G54,0.1*G54)</f>
        <v>12.8</v>
      </c>
      <c r="I54" t="s">
        <v>88</v>
      </c>
      <c r="J54" t="s">
        <v>89</v>
      </c>
      <c r="K54" t="s">
        <v>63</v>
      </c>
    </row>
    <row r="55" spans="1:11" x14ac:dyDescent="0.3">
      <c r="A55" t="s">
        <v>78</v>
      </c>
      <c r="B55" s="21">
        <v>1054</v>
      </c>
      <c r="C55">
        <v>4421</v>
      </c>
      <c r="D55" t="s">
        <v>69</v>
      </c>
      <c r="E55" s="1">
        <v>45</v>
      </c>
      <c r="F55" s="1">
        <v>87</v>
      </c>
      <c r="G55" s="2">
        <f>F55-E55</f>
        <v>42</v>
      </c>
      <c r="H55" s="1">
        <f>IF(F55&gt;50,0.2*G55,0.1*G55)</f>
        <v>8.4</v>
      </c>
      <c r="I55" t="s">
        <v>92</v>
      </c>
      <c r="J55" t="s">
        <v>93</v>
      </c>
      <c r="K55" t="s">
        <v>73</v>
      </c>
    </row>
    <row r="56" spans="1:11" x14ac:dyDescent="0.3">
      <c r="A56" t="s">
        <v>78</v>
      </c>
      <c r="B56" s="21">
        <v>1055</v>
      </c>
      <c r="C56">
        <v>6119</v>
      </c>
      <c r="D56" t="s">
        <v>75</v>
      </c>
      <c r="E56" s="1">
        <v>9</v>
      </c>
      <c r="F56" s="1">
        <v>14</v>
      </c>
      <c r="G56" s="2">
        <f>F56-E56</f>
        <v>5</v>
      </c>
      <c r="H56" s="1">
        <f>IF(F56&gt;50,0.2*G56,0.1*G56)</f>
        <v>0.5</v>
      </c>
      <c r="I56" t="s">
        <v>90</v>
      </c>
      <c r="J56" t="s">
        <v>91</v>
      </c>
      <c r="K56" t="s">
        <v>73</v>
      </c>
    </row>
    <row r="57" spans="1:11" x14ac:dyDescent="0.3">
      <c r="A57" t="s">
        <v>78</v>
      </c>
      <c r="B57" s="21">
        <v>1056</v>
      </c>
      <c r="C57">
        <v>1109</v>
      </c>
      <c r="D57" t="s">
        <v>67</v>
      </c>
      <c r="E57" s="1">
        <v>3</v>
      </c>
      <c r="F57" s="1">
        <v>8</v>
      </c>
      <c r="G57" s="2">
        <f>F57-E57</f>
        <v>5</v>
      </c>
      <c r="H57" s="1">
        <f>IF(F57&gt;50,0.2*G57,0.1*G57)</f>
        <v>0.5</v>
      </c>
      <c r="I57" t="s">
        <v>92</v>
      </c>
      <c r="J57" t="s">
        <v>93</v>
      </c>
      <c r="K57" t="s">
        <v>63</v>
      </c>
    </row>
    <row r="58" spans="1:11" x14ac:dyDescent="0.3">
      <c r="A58" t="s">
        <v>78</v>
      </c>
      <c r="B58" s="21">
        <v>1057</v>
      </c>
      <c r="C58">
        <v>2499</v>
      </c>
      <c r="D58" t="s">
        <v>64</v>
      </c>
      <c r="E58" s="1">
        <v>6.2</v>
      </c>
      <c r="F58" s="1">
        <v>9.1999999999999993</v>
      </c>
      <c r="G58" s="2">
        <f>F58-E58</f>
        <v>2.9999999999999991</v>
      </c>
      <c r="H58" s="1">
        <f>IF(F58&gt;50,0.2*G58,0.1*G58)</f>
        <v>0.29999999999999993</v>
      </c>
      <c r="I58" t="s">
        <v>90</v>
      </c>
      <c r="J58" t="s">
        <v>91</v>
      </c>
      <c r="K58" t="s">
        <v>63</v>
      </c>
    </row>
    <row r="59" spans="1:11" x14ac:dyDescent="0.3">
      <c r="A59" t="s">
        <v>78</v>
      </c>
      <c r="B59" s="21">
        <v>1058</v>
      </c>
      <c r="C59">
        <v>6119</v>
      </c>
      <c r="D59" t="s">
        <v>75</v>
      </c>
      <c r="E59" s="1">
        <v>9</v>
      </c>
      <c r="F59" s="1">
        <v>14</v>
      </c>
      <c r="G59" s="2">
        <f>F59-E59</f>
        <v>5</v>
      </c>
      <c r="H59" s="1">
        <f>IF(F59&gt;50,0.2*G59,0.1*G59)</f>
        <v>0.5</v>
      </c>
      <c r="I59" t="s">
        <v>94</v>
      </c>
      <c r="J59" t="s">
        <v>95</v>
      </c>
      <c r="K59" t="s">
        <v>65</v>
      </c>
    </row>
    <row r="60" spans="1:11" x14ac:dyDescent="0.3">
      <c r="A60" t="s">
        <v>78</v>
      </c>
      <c r="B60" s="21">
        <v>1059</v>
      </c>
      <c r="C60">
        <v>2242</v>
      </c>
      <c r="D60" t="s">
        <v>72</v>
      </c>
      <c r="E60" s="1">
        <v>60</v>
      </c>
      <c r="F60" s="1">
        <v>124</v>
      </c>
      <c r="G60" s="2">
        <f>F60-E60</f>
        <v>64</v>
      </c>
      <c r="H60" s="1">
        <f>IF(F60&gt;50,0.2*G60,0.1*G60)</f>
        <v>12.8</v>
      </c>
      <c r="I60" t="s">
        <v>92</v>
      </c>
      <c r="J60" t="s">
        <v>93</v>
      </c>
      <c r="K60" t="s">
        <v>65</v>
      </c>
    </row>
    <row r="61" spans="1:11" x14ac:dyDescent="0.3">
      <c r="A61" t="s">
        <v>78</v>
      </c>
      <c r="B61" s="21">
        <v>1060</v>
      </c>
      <c r="C61">
        <v>6119</v>
      </c>
      <c r="D61" t="s">
        <v>75</v>
      </c>
      <c r="E61" s="1">
        <v>9</v>
      </c>
      <c r="F61" s="1">
        <v>14</v>
      </c>
      <c r="G61" s="2">
        <f>F61-E61</f>
        <v>5</v>
      </c>
      <c r="H61" s="1">
        <f>IF(F61&gt;50,0.2*G61,0.1*G61)</f>
        <v>0.5</v>
      </c>
      <c r="I61" t="s">
        <v>92</v>
      </c>
      <c r="J61" t="s">
        <v>93</v>
      </c>
      <c r="K61" t="s">
        <v>73</v>
      </c>
    </row>
    <row r="62" spans="1:11" x14ac:dyDescent="0.3">
      <c r="A62" t="s">
        <v>79</v>
      </c>
      <c r="B62" s="21">
        <v>1061</v>
      </c>
      <c r="C62">
        <v>1109</v>
      </c>
      <c r="D62" t="s">
        <v>67</v>
      </c>
      <c r="E62" s="1">
        <v>3</v>
      </c>
      <c r="F62" s="1">
        <v>8</v>
      </c>
      <c r="G62" s="2">
        <f>F62-E62</f>
        <v>5</v>
      </c>
      <c r="H62" s="1">
        <f>IF(F62&gt;50,0.2*G62,0.1*G62)</f>
        <v>0.5</v>
      </c>
      <c r="I62" t="s">
        <v>92</v>
      </c>
      <c r="J62" t="s">
        <v>93</v>
      </c>
      <c r="K62" t="s">
        <v>73</v>
      </c>
    </row>
    <row r="63" spans="1:11" x14ac:dyDescent="0.3">
      <c r="A63" t="s">
        <v>79</v>
      </c>
      <c r="B63" s="21">
        <v>1062</v>
      </c>
      <c r="C63">
        <v>2499</v>
      </c>
      <c r="D63" t="s">
        <v>64</v>
      </c>
      <c r="E63" s="1">
        <v>6.2</v>
      </c>
      <c r="F63" s="1">
        <v>9.1999999999999993</v>
      </c>
      <c r="G63" s="2">
        <f>F63-E63</f>
        <v>2.9999999999999991</v>
      </c>
      <c r="H63" s="1">
        <f>IF(F63&gt;50,0.2*G63,0.1*G63)</f>
        <v>0.29999999999999993</v>
      </c>
      <c r="I63" t="s">
        <v>88</v>
      </c>
      <c r="J63" t="s">
        <v>89</v>
      </c>
      <c r="K63" t="s">
        <v>65</v>
      </c>
    </row>
    <row r="64" spans="1:11" x14ac:dyDescent="0.3">
      <c r="A64" t="s">
        <v>79</v>
      </c>
      <c r="B64" s="21">
        <v>1063</v>
      </c>
      <c r="C64">
        <v>1109</v>
      </c>
      <c r="D64" t="s">
        <v>67</v>
      </c>
      <c r="E64" s="1">
        <v>3</v>
      </c>
      <c r="F64" s="1">
        <v>8</v>
      </c>
      <c r="G64" s="2">
        <f>F64-E64</f>
        <v>5</v>
      </c>
      <c r="H64" s="1">
        <f>IF(F64&gt;50,0.2*G64,0.1*G64)</f>
        <v>0.5</v>
      </c>
      <c r="I64" t="s">
        <v>92</v>
      </c>
      <c r="J64" t="s">
        <v>93</v>
      </c>
      <c r="K64" t="s">
        <v>63</v>
      </c>
    </row>
    <row r="65" spans="1:11" x14ac:dyDescent="0.3">
      <c r="A65" t="s">
        <v>79</v>
      </c>
      <c r="B65" s="21">
        <v>1064</v>
      </c>
      <c r="C65">
        <v>2499</v>
      </c>
      <c r="D65" t="s">
        <v>64</v>
      </c>
      <c r="E65" s="1">
        <v>6.2</v>
      </c>
      <c r="F65" s="1">
        <v>9.1999999999999993</v>
      </c>
      <c r="G65" s="2">
        <f>F65-E65</f>
        <v>2.9999999999999991</v>
      </c>
      <c r="H65" s="1">
        <f>IF(F65&gt;50,0.2*G65,0.1*G65)</f>
        <v>0.29999999999999993</v>
      </c>
      <c r="I65" t="s">
        <v>94</v>
      </c>
      <c r="J65" t="s">
        <v>95</v>
      </c>
      <c r="K65" t="s">
        <v>65</v>
      </c>
    </row>
    <row r="66" spans="1:11" x14ac:dyDescent="0.3">
      <c r="A66" t="s">
        <v>79</v>
      </c>
      <c r="B66" s="21">
        <v>1065</v>
      </c>
      <c r="C66">
        <v>2499</v>
      </c>
      <c r="D66" t="s">
        <v>64</v>
      </c>
      <c r="E66" s="1">
        <v>6.2</v>
      </c>
      <c r="F66" s="1">
        <v>9.1999999999999993</v>
      </c>
      <c r="G66" s="2">
        <f>F66-E66</f>
        <v>2.9999999999999991</v>
      </c>
      <c r="H66" s="1">
        <f>IF(F66&gt;50,0.2*G66,0.1*G66)</f>
        <v>0.29999999999999993</v>
      </c>
      <c r="I66" t="s">
        <v>92</v>
      </c>
      <c r="J66" t="s">
        <v>93</v>
      </c>
      <c r="K66" t="s">
        <v>61</v>
      </c>
    </row>
    <row r="67" spans="1:11" x14ac:dyDescent="0.3">
      <c r="A67" t="s">
        <v>79</v>
      </c>
      <c r="B67" s="21">
        <v>1066</v>
      </c>
      <c r="C67">
        <v>2877</v>
      </c>
      <c r="D67" t="s">
        <v>62</v>
      </c>
      <c r="E67" s="1">
        <v>11.4</v>
      </c>
      <c r="F67" s="1">
        <v>16.3</v>
      </c>
      <c r="G67" s="2">
        <f>F67-E67</f>
        <v>4.9000000000000004</v>
      </c>
      <c r="H67" s="1">
        <f>IF(F67&gt;50,0.2*G67,0.1*G67)</f>
        <v>0.49000000000000005</v>
      </c>
      <c r="I67" t="s">
        <v>92</v>
      </c>
      <c r="J67" t="s">
        <v>93</v>
      </c>
      <c r="K67" t="s">
        <v>73</v>
      </c>
    </row>
    <row r="68" spans="1:11" x14ac:dyDescent="0.3">
      <c r="A68" t="s">
        <v>79</v>
      </c>
      <c r="B68" s="21">
        <v>1067</v>
      </c>
      <c r="C68">
        <v>2877</v>
      </c>
      <c r="D68" t="s">
        <v>62</v>
      </c>
      <c r="E68" s="1">
        <v>11.4</v>
      </c>
      <c r="F68" s="1">
        <v>16.3</v>
      </c>
      <c r="G68" s="2">
        <f>F68-E68</f>
        <v>4.9000000000000004</v>
      </c>
      <c r="H68" s="1">
        <f>IF(F68&gt;50,0.2*G68,0.1*G68)</f>
        <v>0.49000000000000005</v>
      </c>
      <c r="I68" t="s">
        <v>92</v>
      </c>
      <c r="J68" t="s">
        <v>93</v>
      </c>
      <c r="K68" t="s">
        <v>74</v>
      </c>
    </row>
    <row r="69" spans="1:11" x14ac:dyDescent="0.3">
      <c r="A69" t="s">
        <v>79</v>
      </c>
      <c r="B69" s="21">
        <v>1068</v>
      </c>
      <c r="C69">
        <v>6119</v>
      </c>
      <c r="D69" t="s">
        <v>75</v>
      </c>
      <c r="E69" s="1">
        <v>9</v>
      </c>
      <c r="F69" s="1">
        <v>14</v>
      </c>
      <c r="G69" s="2">
        <f>F69-E69</f>
        <v>5</v>
      </c>
      <c r="H69" s="1">
        <f>IF(F69&gt;50,0.2*G69,0.1*G69)</f>
        <v>0.5</v>
      </c>
      <c r="I69" t="s">
        <v>90</v>
      </c>
      <c r="J69" t="s">
        <v>91</v>
      </c>
      <c r="K69" t="s">
        <v>63</v>
      </c>
    </row>
    <row r="70" spans="1:11" x14ac:dyDescent="0.3">
      <c r="A70" t="s">
        <v>79</v>
      </c>
      <c r="B70" s="21">
        <v>1069</v>
      </c>
      <c r="C70">
        <v>1109</v>
      </c>
      <c r="D70" t="s">
        <v>67</v>
      </c>
      <c r="E70" s="1">
        <v>3</v>
      </c>
      <c r="F70" s="1">
        <v>8</v>
      </c>
      <c r="G70" s="2">
        <f>F70-E70</f>
        <v>5</v>
      </c>
      <c r="H70" s="1">
        <f>IF(F70&gt;50,0.2*G70,0.1*G70)</f>
        <v>0.5</v>
      </c>
      <c r="I70" t="s">
        <v>92</v>
      </c>
      <c r="J70" t="s">
        <v>93</v>
      </c>
      <c r="K70" t="s">
        <v>65</v>
      </c>
    </row>
    <row r="71" spans="1:11" x14ac:dyDescent="0.3">
      <c r="A71" t="s">
        <v>79</v>
      </c>
      <c r="B71" s="21">
        <v>1070</v>
      </c>
      <c r="C71">
        <v>2499</v>
      </c>
      <c r="D71" t="s">
        <v>64</v>
      </c>
      <c r="E71" s="1">
        <v>6.2</v>
      </c>
      <c r="F71" s="1">
        <v>9.1999999999999993</v>
      </c>
      <c r="G71" s="2">
        <f>F71-E71</f>
        <v>2.9999999999999991</v>
      </c>
      <c r="H71" s="1">
        <f>IF(F71&gt;50,0.2*G71,0.1*G71)</f>
        <v>0.29999999999999993</v>
      </c>
      <c r="I71" t="s">
        <v>94</v>
      </c>
      <c r="J71" t="s">
        <v>95</v>
      </c>
      <c r="K71" t="s">
        <v>65</v>
      </c>
    </row>
    <row r="72" spans="1:11" x14ac:dyDescent="0.3">
      <c r="A72" t="s">
        <v>79</v>
      </c>
      <c r="B72" s="21">
        <v>1071</v>
      </c>
      <c r="C72">
        <v>1109</v>
      </c>
      <c r="D72" t="s">
        <v>67</v>
      </c>
      <c r="E72" s="1">
        <v>3</v>
      </c>
      <c r="F72" s="1">
        <v>8</v>
      </c>
      <c r="G72" s="2">
        <f>F72-E72</f>
        <v>5</v>
      </c>
      <c r="H72" s="1">
        <f>IF(F72&gt;50,0.2*G72,0.1*G72)</f>
        <v>0.5</v>
      </c>
      <c r="I72" t="s">
        <v>88</v>
      </c>
      <c r="J72" t="s">
        <v>89</v>
      </c>
      <c r="K72" t="s">
        <v>65</v>
      </c>
    </row>
    <row r="73" spans="1:11" x14ac:dyDescent="0.3">
      <c r="A73" t="s">
        <v>79</v>
      </c>
      <c r="B73" s="21">
        <v>1072</v>
      </c>
      <c r="C73">
        <v>1109</v>
      </c>
      <c r="D73" t="s">
        <v>67</v>
      </c>
      <c r="E73" s="1">
        <v>3</v>
      </c>
      <c r="F73" s="1">
        <v>8</v>
      </c>
      <c r="G73" s="2">
        <f>F73-E73</f>
        <v>5</v>
      </c>
      <c r="H73" s="1">
        <f>IF(F73&gt;50,0.2*G73,0.1*G73)</f>
        <v>0.5</v>
      </c>
      <c r="I73" t="s">
        <v>92</v>
      </c>
      <c r="J73" t="s">
        <v>93</v>
      </c>
      <c r="K73" t="s">
        <v>73</v>
      </c>
    </row>
    <row r="74" spans="1:11" x14ac:dyDescent="0.3">
      <c r="A74" t="s">
        <v>79</v>
      </c>
      <c r="B74" s="21">
        <v>1073</v>
      </c>
      <c r="C74">
        <v>6622</v>
      </c>
      <c r="D74" t="s">
        <v>77</v>
      </c>
      <c r="E74" s="1">
        <v>42</v>
      </c>
      <c r="F74" s="1">
        <v>77</v>
      </c>
      <c r="G74" s="2">
        <f>F74-E74</f>
        <v>35</v>
      </c>
      <c r="H74" s="1">
        <f>IF(F74&gt;50,0.2*G74,0.1*G74)</f>
        <v>7</v>
      </c>
      <c r="I74" t="s">
        <v>92</v>
      </c>
      <c r="J74" t="s">
        <v>93</v>
      </c>
      <c r="K74" t="s">
        <v>63</v>
      </c>
    </row>
    <row r="75" spans="1:11" x14ac:dyDescent="0.3">
      <c r="A75" t="s">
        <v>79</v>
      </c>
      <c r="B75" s="21">
        <v>1074</v>
      </c>
      <c r="C75">
        <v>2877</v>
      </c>
      <c r="D75" t="s">
        <v>62</v>
      </c>
      <c r="E75" s="1">
        <v>11.4</v>
      </c>
      <c r="F75" s="1">
        <v>16.3</v>
      </c>
      <c r="G75" s="2">
        <f>F75-E75</f>
        <v>4.9000000000000004</v>
      </c>
      <c r="H75" s="1">
        <f>IF(F75&gt;50,0.2*G75,0.1*G75)</f>
        <v>0.49000000000000005</v>
      </c>
      <c r="I75" t="s">
        <v>92</v>
      </c>
      <c r="J75" t="s">
        <v>93</v>
      </c>
      <c r="K75" t="s">
        <v>65</v>
      </c>
    </row>
    <row r="76" spans="1:11" x14ac:dyDescent="0.3">
      <c r="A76" t="s">
        <v>79</v>
      </c>
      <c r="B76" s="21">
        <v>1075</v>
      </c>
      <c r="C76">
        <v>1109</v>
      </c>
      <c r="D76" t="s">
        <v>67</v>
      </c>
      <c r="E76" s="1">
        <v>3</v>
      </c>
      <c r="F76" s="1">
        <v>8</v>
      </c>
      <c r="G76" s="2">
        <f>F76-E76</f>
        <v>5</v>
      </c>
      <c r="H76" s="1">
        <f>IF(F76&gt;50,0.2*G76,0.1*G76)</f>
        <v>0.5</v>
      </c>
      <c r="I76" t="s">
        <v>94</v>
      </c>
      <c r="J76" t="s">
        <v>95</v>
      </c>
      <c r="K76" t="s">
        <v>63</v>
      </c>
    </row>
    <row r="77" spans="1:11" x14ac:dyDescent="0.3">
      <c r="A77" t="s">
        <v>79</v>
      </c>
      <c r="B77" s="21">
        <v>1076</v>
      </c>
      <c r="C77">
        <v>1109</v>
      </c>
      <c r="D77" t="s">
        <v>67</v>
      </c>
      <c r="E77" s="1">
        <v>3</v>
      </c>
      <c r="F77" s="1">
        <v>8</v>
      </c>
      <c r="G77" s="2">
        <f>F77-E77</f>
        <v>5</v>
      </c>
      <c r="H77" s="1">
        <f>IF(F77&gt;50,0.2*G77,0.1*G77)</f>
        <v>0.5</v>
      </c>
      <c r="I77" t="s">
        <v>90</v>
      </c>
      <c r="J77" t="s">
        <v>91</v>
      </c>
      <c r="K77" t="s">
        <v>65</v>
      </c>
    </row>
    <row r="78" spans="1:11" x14ac:dyDescent="0.3">
      <c r="A78" t="s">
        <v>79</v>
      </c>
      <c r="B78" s="21">
        <v>1077</v>
      </c>
      <c r="C78">
        <v>9822</v>
      </c>
      <c r="D78" t="s">
        <v>60</v>
      </c>
      <c r="E78" s="1">
        <v>58.3</v>
      </c>
      <c r="F78" s="1">
        <v>98.4</v>
      </c>
      <c r="G78" s="2">
        <f>F78-E78</f>
        <v>40.100000000000009</v>
      </c>
      <c r="H78" s="1">
        <f>IF(F78&gt;50,0.2*G78,0.1*G78)</f>
        <v>8.0200000000000014</v>
      </c>
      <c r="I78" t="s">
        <v>94</v>
      </c>
      <c r="J78" t="s">
        <v>95</v>
      </c>
      <c r="K78" t="s">
        <v>65</v>
      </c>
    </row>
    <row r="79" spans="1:11" x14ac:dyDescent="0.3">
      <c r="A79" t="s">
        <v>79</v>
      </c>
      <c r="B79" s="21">
        <v>1078</v>
      </c>
      <c r="C79">
        <v>2877</v>
      </c>
      <c r="D79" t="s">
        <v>62</v>
      </c>
      <c r="E79" s="1">
        <v>11.4</v>
      </c>
      <c r="F79" s="1">
        <v>16.3</v>
      </c>
      <c r="G79" s="2">
        <f>F79-E79</f>
        <v>4.9000000000000004</v>
      </c>
      <c r="H79" s="1">
        <f>IF(F79&gt;50,0.2*G79,0.1*G79)</f>
        <v>0.49000000000000005</v>
      </c>
      <c r="I79" t="s">
        <v>90</v>
      </c>
      <c r="J79" t="s">
        <v>91</v>
      </c>
      <c r="K79" t="s">
        <v>73</v>
      </c>
    </row>
    <row r="80" spans="1:11" x14ac:dyDescent="0.3">
      <c r="A80" t="s">
        <v>80</v>
      </c>
      <c r="B80" s="21">
        <v>1079</v>
      </c>
      <c r="C80">
        <v>2877</v>
      </c>
      <c r="D80" t="s">
        <v>62</v>
      </c>
      <c r="E80" s="1">
        <v>11.4</v>
      </c>
      <c r="F80" s="1">
        <v>16.3</v>
      </c>
      <c r="G80" s="2">
        <f>F80-E80</f>
        <v>4.9000000000000004</v>
      </c>
      <c r="H80" s="1">
        <f>IF(F80&gt;50,0.2*G80,0.1*G80)</f>
        <v>0.49000000000000005</v>
      </c>
      <c r="I80" t="s">
        <v>90</v>
      </c>
      <c r="J80" t="s">
        <v>91</v>
      </c>
      <c r="K80" t="s">
        <v>61</v>
      </c>
    </row>
    <row r="81" spans="1:11" x14ac:dyDescent="0.3">
      <c r="A81" t="s">
        <v>80</v>
      </c>
      <c r="B81" s="21">
        <v>1080</v>
      </c>
      <c r="C81">
        <v>4421</v>
      </c>
      <c r="D81" t="s">
        <v>69</v>
      </c>
      <c r="E81" s="1">
        <v>45</v>
      </c>
      <c r="F81" s="1">
        <v>87</v>
      </c>
      <c r="G81" s="2">
        <f>F81-E81</f>
        <v>42</v>
      </c>
      <c r="H81" s="1">
        <f>IF(F81&gt;50,0.2*G81,0.1*G81)</f>
        <v>8.4</v>
      </c>
      <c r="I81" t="s">
        <v>92</v>
      </c>
      <c r="J81" t="s">
        <v>93</v>
      </c>
      <c r="K81" t="s">
        <v>63</v>
      </c>
    </row>
    <row r="82" spans="1:11" x14ac:dyDescent="0.3">
      <c r="A82" t="s">
        <v>80</v>
      </c>
      <c r="B82" s="21">
        <v>1081</v>
      </c>
      <c r="C82">
        <v>6119</v>
      </c>
      <c r="D82" t="s">
        <v>75</v>
      </c>
      <c r="E82" s="1">
        <v>9</v>
      </c>
      <c r="F82" s="1">
        <v>14</v>
      </c>
      <c r="G82" s="2">
        <f>F82-E82</f>
        <v>5</v>
      </c>
      <c r="H82" s="1">
        <f>IF(F82&gt;50,0.2*G82,0.1*G82)</f>
        <v>0.5</v>
      </c>
      <c r="I82" t="s">
        <v>92</v>
      </c>
      <c r="J82" t="s">
        <v>93</v>
      </c>
      <c r="K82" t="s">
        <v>74</v>
      </c>
    </row>
    <row r="83" spans="1:11" x14ac:dyDescent="0.3">
      <c r="A83" t="s">
        <v>80</v>
      </c>
      <c r="B83" s="21">
        <v>1082</v>
      </c>
      <c r="C83">
        <v>1109</v>
      </c>
      <c r="D83" t="s">
        <v>67</v>
      </c>
      <c r="E83" s="1">
        <v>3</v>
      </c>
      <c r="F83" s="1">
        <v>8</v>
      </c>
      <c r="G83" s="2">
        <f>F83-E83</f>
        <v>5</v>
      </c>
      <c r="H83" s="1">
        <f>IF(F83&gt;50,0.2*G83,0.1*G83)</f>
        <v>0.5</v>
      </c>
      <c r="I83" t="s">
        <v>88</v>
      </c>
      <c r="J83" t="s">
        <v>89</v>
      </c>
      <c r="K83" t="s">
        <v>63</v>
      </c>
    </row>
    <row r="84" spans="1:11" x14ac:dyDescent="0.3">
      <c r="A84" t="s">
        <v>80</v>
      </c>
      <c r="B84" s="21">
        <v>1083</v>
      </c>
      <c r="C84">
        <v>1109</v>
      </c>
      <c r="D84" t="s">
        <v>67</v>
      </c>
      <c r="E84" s="1">
        <v>3</v>
      </c>
      <c r="F84" s="1">
        <v>8</v>
      </c>
      <c r="G84" s="2">
        <f>F84-E84</f>
        <v>5</v>
      </c>
      <c r="H84" s="1">
        <f>IF(F84&gt;50,0.2*G84,0.1*G84)</f>
        <v>0.5</v>
      </c>
      <c r="I84" t="s">
        <v>88</v>
      </c>
      <c r="J84" t="s">
        <v>89</v>
      </c>
      <c r="K84" t="s">
        <v>73</v>
      </c>
    </row>
    <row r="85" spans="1:11" x14ac:dyDescent="0.3">
      <c r="A85" t="s">
        <v>80</v>
      </c>
      <c r="B85" s="21">
        <v>1084</v>
      </c>
      <c r="C85">
        <v>6119</v>
      </c>
      <c r="D85" t="s">
        <v>75</v>
      </c>
      <c r="E85" s="1">
        <v>9</v>
      </c>
      <c r="F85" s="1">
        <v>14</v>
      </c>
      <c r="G85" s="2">
        <f>F85-E85</f>
        <v>5</v>
      </c>
      <c r="H85" s="1">
        <f>IF(F85&gt;50,0.2*G85,0.1*G85)</f>
        <v>0.5</v>
      </c>
      <c r="I85" t="s">
        <v>88</v>
      </c>
      <c r="J85" t="s">
        <v>89</v>
      </c>
      <c r="K85" t="s">
        <v>65</v>
      </c>
    </row>
    <row r="86" spans="1:11" x14ac:dyDescent="0.3">
      <c r="A86" t="s">
        <v>80</v>
      </c>
      <c r="B86" s="21">
        <v>1085</v>
      </c>
      <c r="C86">
        <v>9822</v>
      </c>
      <c r="D86" t="s">
        <v>60</v>
      </c>
      <c r="E86" s="1">
        <v>58.3</v>
      </c>
      <c r="F86" s="1">
        <v>98.4</v>
      </c>
      <c r="G86" s="2">
        <f>F86-E86</f>
        <v>40.100000000000009</v>
      </c>
      <c r="H86" s="1">
        <f>IF(F86&gt;50,0.2*G86,0.1*G86)</f>
        <v>8.0200000000000014</v>
      </c>
      <c r="I86" t="s">
        <v>92</v>
      </c>
      <c r="J86" t="s">
        <v>93</v>
      </c>
      <c r="K86" t="s">
        <v>73</v>
      </c>
    </row>
    <row r="87" spans="1:11" x14ac:dyDescent="0.3">
      <c r="A87" t="s">
        <v>80</v>
      </c>
      <c r="B87" s="21">
        <v>1086</v>
      </c>
      <c r="C87">
        <v>1109</v>
      </c>
      <c r="D87" t="s">
        <v>67</v>
      </c>
      <c r="E87" s="1">
        <v>3</v>
      </c>
      <c r="F87" s="1">
        <v>8</v>
      </c>
      <c r="G87" s="2">
        <f>F87-E87</f>
        <v>5</v>
      </c>
      <c r="H87" s="1">
        <f>IF(F87&gt;50,0.2*G87,0.1*G87)</f>
        <v>0.5</v>
      </c>
      <c r="I87" t="s">
        <v>94</v>
      </c>
      <c r="J87" t="s">
        <v>95</v>
      </c>
      <c r="K87" t="s">
        <v>65</v>
      </c>
    </row>
    <row r="88" spans="1:11" x14ac:dyDescent="0.3">
      <c r="A88" t="s">
        <v>80</v>
      </c>
      <c r="B88" s="21">
        <v>1087</v>
      </c>
      <c r="C88">
        <v>2499</v>
      </c>
      <c r="D88" t="s">
        <v>64</v>
      </c>
      <c r="E88" s="1">
        <v>6.2</v>
      </c>
      <c r="F88" s="1">
        <v>9.1999999999999993</v>
      </c>
      <c r="G88" s="2">
        <f>F88-E88</f>
        <v>2.9999999999999991</v>
      </c>
      <c r="H88" s="1">
        <f>IF(F88&gt;50,0.2*G88,0.1*G88)</f>
        <v>0.29999999999999993</v>
      </c>
      <c r="I88" t="s">
        <v>88</v>
      </c>
      <c r="J88" t="s">
        <v>89</v>
      </c>
      <c r="K88" t="s">
        <v>63</v>
      </c>
    </row>
    <row r="89" spans="1:11" x14ac:dyDescent="0.3">
      <c r="A89" t="s">
        <v>80</v>
      </c>
      <c r="B89" s="21">
        <v>1088</v>
      </c>
      <c r="C89">
        <v>2499</v>
      </c>
      <c r="D89" t="s">
        <v>64</v>
      </c>
      <c r="E89" s="1">
        <v>6.2</v>
      </c>
      <c r="F89" s="1">
        <v>9.1999999999999993</v>
      </c>
      <c r="G89" s="2">
        <f>F89-E89</f>
        <v>2.9999999999999991</v>
      </c>
      <c r="H89" s="1">
        <f>IF(F89&gt;50,0.2*G89,0.1*G89)</f>
        <v>0.29999999999999993</v>
      </c>
      <c r="I89" t="s">
        <v>88</v>
      </c>
      <c r="J89" t="s">
        <v>89</v>
      </c>
      <c r="K89" t="s">
        <v>61</v>
      </c>
    </row>
    <row r="90" spans="1:11" x14ac:dyDescent="0.3">
      <c r="A90" t="s">
        <v>80</v>
      </c>
      <c r="B90" s="21">
        <v>1089</v>
      </c>
      <c r="C90">
        <v>6119</v>
      </c>
      <c r="D90" t="s">
        <v>75</v>
      </c>
      <c r="E90" s="1">
        <v>9</v>
      </c>
      <c r="F90" s="1">
        <v>14</v>
      </c>
      <c r="G90" s="2">
        <f>F90-E90</f>
        <v>5</v>
      </c>
      <c r="H90" s="1">
        <f>IF(F90&gt;50,0.2*G90,0.1*G90)</f>
        <v>0.5</v>
      </c>
      <c r="I90" t="s">
        <v>92</v>
      </c>
      <c r="J90" t="s">
        <v>93</v>
      </c>
      <c r="K90" t="s">
        <v>73</v>
      </c>
    </row>
    <row r="91" spans="1:11" x14ac:dyDescent="0.3">
      <c r="A91" t="s">
        <v>80</v>
      </c>
      <c r="B91" s="21">
        <v>1090</v>
      </c>
      <c r="C91">
        <v>2877</v>
      </c>
      <c r="D91" t="s">
        <v>62</v>
      </c>
      <c r="E91" s="1">
        <v>11.4</v>
      </c>
      <c r="F91" s="1">
        <v>16.3</v>
      </c>
      <c r="G91" s="2">
        <f>F91-E91</f>
        <v>4.9000000000000004</v>
      </c>
      <c r="H91" s="1">
        <f>IF(F91&gt;50,0.2*G91,0.1*G91)</f>
        <v>0.49000000000000005</v>
      </c>
      <c r="I91" t="s">
        <v>88</v>
      </c>
      <c r="J91" t="s">
        <v>89</v>
      </c>
      <c r="K91" t="s">
        <v>63</v>
      </c>
    </row>
    <row r="92" spans="1:11" x14ac:dyDescent="0.3">
      <c r="A92" t="s">
        <v>80</v>
      </c>
      <c r="B92" s="21">
        <v>1091</v>
      </c>
      <c r="C92">
        <v>2877</v>
      </c>
      <c r="D92" t="s">
        <v>62</v>
      </c>
      <c r="E92" s="1">
        <v>11.4</v>
      </c>
      <c r="F92" s="1">
        <v>16.3</v>
      </c>
      <c r="G92" s="2">
        <f>F92-E92</f>
        <v>4.9000000000000004</v>
      </c>
      <c r="H92" s="1">
        <f>IF(F92&gt;50,0.2*G92,0.1*G92)</f>
        <v>0.49000000000000005</v>
      </c>
      <c r="I92" t="s">
        <v>94</v>
      </c>
      <c r="J92" t="s">
        <v>95</v>
      </c>
      <c r="K92" t="s">
        <v>73</v>
      </c>
    </row>
    <row r="93" spans="1:11" x14ac:dyDescent="0.3">
      <c r="A93" t="s">
        <v>80</v>
      </c>
      <c r="B93" s="21">
        <v>1092</v>
      </c>
      <c r="C93">
        <v>2877</v>
      </c>
      <c r="D93" t="s">
        <v>62</v>
      </c>
      <c r="E93" s="1">
        <v>11.4</v>
      </c>
      <c r="F93" s="1">
        <v>16.3</v>
      </c>
      <c r="G93" s="2">
        <f>F93-E93</f>
        <v>4.9000000000000004</v>
      </c>
      <c r="H93" s="1">
        <f>IF(F93&gt;50,0.2*G93,0.1*G93)</f>
        <v>0.49000000000000005</v>
      </c>
      <c r="I93" t="s">
        <v>92</v>
      </c>
      <c r="J93" t="s">
        <v>93</v>
      </c>
      <c r="K93" t="s">
        <v>63</v>
      </c>
    </row>
    <row r="94" spans="1:11" x14ac:dyDescent="0.3">
      <c r="A94" t="s">
        <v>80</v>
      </c>
      <c r="B94" s="21">
        <v>1093</v>
      </c>
      <c r="C94">
        <v>6119</v>
      </c>
      <c r="D94" t="s">
        <v>75</v>
      </c>
      <c r="E94" s="1">
        <v>9</v>
      </c>
      <c r="F94" s="1">
        <v>14</v>
      </c>
      <c r="G94" s="2">
        <f>F94-E94</f>
        <v>5</v>
      </c>
      <c r="H94" s="1">
        <f>IF(F94&gt;50,0.2*G94,0.1*G94)</f>
        <v>0.5</v>
      </c>
      <c r="I94" t="s">
        <v>90</v>
      </c>
      <c r="J94" t="s">
        <v>91</v>
      </c>
      <c r="K94" t="s">
        <v>65</v>
      </c>
    </row>
    <row r="95" spans="1:11" x14ac:dyDescent="0.3">
      <c r="A95" t="s">
        <v>80</v>
      </c>
      <c r="B95" s="21">
        <v>1094</v>
      </c>
      <c r="C95">
        <v>6119</v>
      </c>
      <c r="D95" t="s">
        <v>75</v>
      </c>
      <c r="E95" s="1">
        <v>9</v>
      </c>
      <c r="F95" s="1">
        <v>14</v>
      </c>
      <c r="G95" s="2">
        <f>F95-E95</f>
        <v>5</v>
      </c>
      <c r="H95" s="1">
        <f>IF(F95&gt;50,0.2*G95,0.1*G95)</f>
        <v>0.5</v>
      </c>
      <c r="I95" t="s">
        <v>92</v>
      </c>
      <c r="J95" t="s">
        <v>93</v>
      </c>
      <c r="K95" t="s">
        <v>63</v>
      </c>
    </row>
    <row r="96" spans="1:11" x14ac:dyDescent="0.3">
      <c r="A96" t="s">
        <v>80</v>
      </c>
      <c r="B96" s="21">
        <v>1095</v>
      </c>
      <c r="C96">
        <v>2499</v>
      </c>
      <c r="D96" t="s">
        <v>64</v>
      </c>
      <c r="E96" s="1">
        <v>6.2</v>
      </c>
      <c r="F96" s="1">
        <v>9.1999999999999993</v>
      </c>
      <c r="G96" s="2">
        <f>F96-E96</f>
        <v>2.9999999999999991</v>
      </c>
      <c r="H96" s="1">
        <f>IF(F96&gt;50,0.2*G96,0.1*G96)</f>
        <v>0.29999999999999993</v>
      </c>
      <c r="I96" t="s">
        <v>94</v>
      </c>
      <c r="J96" t="s">
        <v>95</v>
      </c>
      <c r="K96" t="s">
        <v>65</v>
      </c>
    </row>
    <row r="97" spans="1:11" x14ac:dyDescent="0.3">
      <c r="A97" t="s">
        <v>80</v>
      </c>
      <c r="B97" s="21">
        <v>1096</v>
      </c>
      <c r="C97">
        <v>6119</v>
      </c>
      <c r="D97" t="s">
        <v>75</v>
      </c>
      <c r="E97" s="1">
        <v>9</v>
      </c>
      <c r="F97" s="1">
        <v>14</v>
      </c>
      <c r="G97" s="2">
        <f>F97-E97</f>
        <v>5</v>
      </c>
      <c r="H97" s="1">
        <f>IF(F97&gt;50,0.2*G97,0.1*G97)</f>
        <v>0.5</v>
      </c>
      <c r="I97" t="s">
        <v>92</v>
      </c>
      <c r="J97" t="s">
        <v>93</v>
      </c>
      <c r="K97" t="s">
        <v>65</v>
      </c>
    </row>
    <row r="98" spans="1:11" x14ac:dyDescent="0.3">
      <c r="A98" t="s">
        <v>80</v>
      </c>
      <c r="B98" s="21">
        <v>1097</v>
      </c>
      <c r="C98">
        <v>9212</v>
      </c>
      <c r="D98" t="s">
        <v>70</v>
      </c>
      <c r="E98" s="1">
        <v>4</v>
      </c>
      <c r="F98" s="1">
        <v>7</v>
      </c>
      <c r="G98" s="2">
        <f>F98-E98</f>
        <v>3</v>
      </c>
      <c r="H98" s="1">
        <f>IF(F98&gt;50,0.2*G98,0.1*G98)</f>
        <v>0.30000000000000004</v>
      </c>
      <c r="I98" t="s">
        <v>94</v>
      </c>
      <c r="J98" t="s">
        <v>95</v>
      </c>
      <c r="K98" t="s">
        <v>73</v>
      </c>
    </row>
    <row r="99" spans="1:11" x14ac:dyDescent="0.3">
      <c r="A99" t="s">
        <v>80</v>
      </c>
      <c r="B99" s="21">
        <v>1098</v>
      </c>
      <c r="C99">
        <v>2877</v>
      </c>
      <c r="D99" t="s">
        <v>62</v>
      </c>
      <c r="E99" s="1">
        <v>11.4</v>
      </c>
      <c r="F99" s="1">
        <v>16.3</v>
      </c>
      <c r="G99" s="2">
        <f>F99-E99</f>
        <v>4.9000000000000004</v>
      </c>
      <c r="H99" s="1">
        <f>IF(F99&gt;50,0.2*G99,0.1*G99)</f>
        <v>0.49000000000000005</v>
      </c>
      <c r="I99" t="s">
        <v>90</v>
      </c>
      <c r="J99" t="s">
        <v>91</v>
      </c>
      <c r="K99" t="s">
        <v>61</v>
      </c>
    </row>
    <row r="100" spans="1:11" x14ac:dyDescent="0.3">
      <c r="A100" t="s">
        <v>81</v>
      </c>
      <c r="B100" s="21">
        <v>1099</v>
      </c>
      <c r="C100">
        <v>2877</v>
      </c>
      <c r="D100" t="s">
        <v>62</v>
      </c>
      <c r="E100" s="1">
        <v>11.4</v>
      </c>
      <c r="F100" s="1">
        <v>16.3</v>
      </c>
      <c r="G100" s="2">
        <f>F100-E100</f>
        <v>4.9000000000000004</v>
      </c>
      <c r="H100" s="1">
        <f>IF(F100&gt;50,0.2*G100,0.1*G100)</f>
        <v>0.49000000000000005</v>
      </c>
      <c r="I100" t="s">
        <v>92</v>
      </c>
      <c r="J100" t="s">
        <v>93</v>
      </c>
      <c r="K100" t="s">
        <v>63</v>
      </c>
    </row>
    <row r="101" spans="1:11" x14ac:dyDescent="0.3">
      <c r="A101" t="s">
        <v>81</v>
      </c>
      <c r="B101" s="21">
        <v>1100</v>
      </c>
      <c r="C101">
        <v>6119</v>
      </c>
      <c r="D101" t="s">
        <v>75</v>
      </c>
      <c r="E101" s="1">
        <v>9</v>
      </c>
      <c r="F101" s="1">
        <v>14</v>
      </c>
      <c r="G101" s="2">
        <f>F101-E101</f>
        <v>5</v>
      </c>
      <c r="H101" s="1">
        <f>IF(F101&gt;50,0.2*G101,0.1*G101)</f>
        <v>0.5</v>
      </c>
      <c r="I101" t="s">
        <v>88</v>
      </c>
      <c r="J101" t="s">
        <v>89</v>
      </c>
      <c r="K101" t="s">
        <v>74</v>
      </c>
    </row>
    <row r="102" spans="1:11" x14ac:dyDescent="0.3">
      <c r="A102" t="s">
        <v>81</v>
      </c>
      <c r="B102" s="21">
        <v>1101</v>
      </c>
      <c r="C102">
        <v>2499</v>
      </c>
      <c r="D102" t="s">
        <v>64</v>
      </c>
      <c r="E102" s="1">
        <v>6.2</v>
      </c>
      <c r="F102" s="1">
        <v>9.1999999999999993</v>
      </c>
      <c r="G102" s="2">
        <f>F102-E102</f>
        <v>2.9999999999999991</v>
      </c>
      <c r="H102" s="1">
        <f>IF(F102&gt;50,0.2*G102,0.1*G102)</f>
        <v>0.29999999999999993</v>
      </c>
      <c r="I102" t="s">
        <v>92</v>
      </c>
      <c r="J102" t="s">
        <v>93</v>
      </c>
      <c r="K102" t="s">
        <v>63</v>
      </c>
    </row>
    <row r="103" spans="1:11" x14ac:dyDescent="0.3">
      <c r="A103" t="s">
        <v>81</v>
      </c>
      <c r="B103" s="21">
        <v>1102</v>
      </c>
      <c r="C103">
        <v>2242</v>
      </c>
      <c r="D103" t="s">
        <v>72</v>
      </c>
      <c r="E103" s="1">
        <v>60</v>
      </c>
      <c r="F103" s="1">
        <v>124</v>
      </c>
      <c r="G103" s="2">
        <f>F103-E103</f>
        <v>64</v>
      </c>
      <c r="H103" s="1">
        <f>IF(F103&gt;50,0.2*G103,0.1*G103)</f>
        <v>12.8</v>
      </c>
      <c r="I103" t="s">
        <v>90</v>
      </c>
      <c r="J103" t="s">
        <v>91</v>
      </c>
      <c r="K103" t="s">
        <v>73</v>
      </c>
    </row>
    <row r="104" spans="1:11" x14ac:dyDescent="0.3">
      <c r="A104" t="s">
        <v>81</v>
      </c>
      <c r="B104" s="21">
        <v>1103</v>
      </c>
      <c r="C104">
        <v>2877</v>
      </c>
      <c r="D104" t="s">
        <v>62</v>
      </c>
      <c r="E104" s="1">
        <v>11.4</v>
      </c>
      <c r="F104" s="1">
        <v>16.3</v>
      </c>
      <c r="G104" s="2">
        <f>F104-E104</f>
        <v>4.9000000000000004</v>
      </c>
      <c r="H104" s="1">
        <f>IF(F104&gt;50,0.2*G104,0.1*G104)</f>
        <v>0.49000000000000005</v>
      </c>
      <c r="I104" t="s">
        <v>90</v>
      </c>
      <c r="J104" t="s">
        <v>91</v>
      </c>
      <c r="K104" t="s">
        <v>65</v>
      </c>
    </row>
    <row r="105" spans="1:11" x14ac:dyDescent="0.3">
      <c r="A105" t="s">
        <v>81</v>
      </c>
      <c r="B105" s="21">
        <v>1104</v>
      </c>
      <c r="C105">
        <v>2877</v>
      </c>
      <c r="D105" t="s">
        <v>62</v>
      </c>
      <c r="E105" s="1">
        <v>11.4</v>
      </c>
      <c r="F105" s="1">
        <v>16.3</v>
      </c>
      <c r="G105" s="2">
        <f>F105-E105</f>
        <v>4.9000000000000004</v>
      </c>
      <c r="H105" s="1">
        <f>IF(F105&gt;50,0.2*G105,0.1*G105)</f>
        <v>0.49000000000000005</v>
      </c>
      <c r="I105" t="s">
        <v>92</v>
      </c>
      <c r="J105" t="s">
        <v>93</v>
      </c>
      <c r="K105" t="s">
        <v>73</v>
      </c>
    </row>
    <row r="106" spans="1:11" x14ac:dyDescent="0.3">
      <c r="A106" t="s">
        <v>81</v>
      </c>
      <c r="B106" s="21">
        <v>1105</v>
      </c>
      <c r="C106">
        <v>2499</v>
      </c>
      <c r="D106" t="s">
        <v>64</v>
      </c>
      <c r="E106" s="1">
        <v>6.2</v>
      </c>
      <c r="F106" s="1">
        <v>9.1999999999999993</v>
      </c>
      <c r="G106" s="2">
        <f>F106-E106</f>
        <v>2.9999999999999991</v>
      </c>
      <c r="H106" s="1">
        <f>IF(F106&gt;50,0.2*G106,0.1*G106)</f>
        <v>0.29999999999999993</v>
      </c>
      <c r="I106" t="s">
        <v>90</v>
      </c>
      <c r="J106" t="s">
        <v>91</v>
      </c>
      <c r="K106" t="s">
        <v>65</v>
      </c>
    </row>
    <row r="107" spans="1:11" x14ac:dyDescent="0.3">
      <c r="A107" t="s">
        <v>81</v>
      </c>
      <c r="B107" s="21">
        <v>1106</v>
      </c>
      <c r="C107">
        <v>9822</v>
      </c>
      <c r="D107" t="s">
        <v>60</v>
      </c>
      <c r="E107" s="1">
        <v>58.3</v>
      </c>
      <c r="F107" s="1">
        <v>98.4</v>
      </c>
      <c r="G107" s="2">
        <f>F107-E107</f>
        <v>40.100000000000009</v>
      </c>
      <c r="H107" s="1">
        <f>IF(F107&gt;50,0.2*G107,0.1*G107)</f>
        <v>8.0200000000000014</v>
      </c>
      <c r="I107" t="s">
        <v>90</v>
      </c>
      <c r="J107" t="s">
        <v>91</v>
      </c>
      <c r="K107" t="s">
        <v>63</v>
      </c>
    </row>
    <row r="108" spans="1:11" x14ac:dyDescent="0.3">
      <c r="A108" t="s">
        <v>81</v>
      </c>
      <c r="B108" s="21">
        <v>1107</v>
      </c>
      <c r="C108">
        <v>1109</v>
      </c>
      <c r="D108" t="s">
        <v>67</v>
      </c>
      <c r="E108" s="1">
        <v>3</v>
      </c>
      <c r="F108" s="1">
        <v>8</v>
      </c>
      <c r="G108" s="2">
        <f>F108-E108</f>
        <v>5</v>
      </c>
      <c r="H108" s="1">
        <f>IF(F108&gt;50,0.2*G108,0.1*G108)</f>
        <v>0.5</v>
      </c>
      <c r="I108" t="s">
        <v>94</v>
      </c>
      <c r="J108" t="s">
        <v>95</v>
      </c>
      <c r="K108" t="s">
        <v>61</v>
      </c>
    </row>
    <row r="109" spans="1:11" x14ac:dyDescent="0.3">
      <c r="A109" t="s">
        <v>81</v>
      </c>
      <c r="B109" s="21">
        <v>1108</v>
      </c>
      <c r="C109">
        <v>9822</v>
      </c>
      <c r="D109" t="s">
        <v>60</v>
      </c>
      <c r="E109" s="1">
        <v>58.3</v>
      </c>
      <c r="F109" s="1">
        <v>98.4</v>
      </c>
      <c r="G109" s="2">
        <f>F109-E109</f>
        <v>40.100000000000009</v>
      </c>
      <c r="H109" s="1">
        <f>IF(F109&gt;50,0.2*G109,0.1*G109)</f>
        <v>8.0200000000000014</v>
      </c>
      <c r="I109" t="s">
        <v>92</v>
      </c>
      <c r="J109" t="s">
        <v>93</v>
      </c>
      <c r="K109" t="s">
        <v>73</v>
      </c>
    </row>
    <row r="110" spans="1:11" x14ac:dyDescent="0.3">
      <c r="A110" t="s">
        <v>81</v>
      </c>
      <c r="B110" s="21">
        <v>1109</v>
      </c>
      <c r="C110">
        <v>8722</v>
      </c>
      <c r="D110" t="s">
        <v>66</v>
      </c>
      <c r="E110" s="1">
        <v>344</v>
      </c>
      <c r="F110" s="1">
        <v>502</v>
      </c>
      <c r="G110" s="2">
        <f>F110-E110</f>
        <v>158</v>
      </c>
      <c r="H110" s="1">
        <f>IF(F110&gt;50,0.2*G110,0.1*G110)</f>
        <v>31.6</v>
      </c>
      <c r="I110" t="s">
        <v>90</v>
      </c>
      <c r="J110" t="s">
        <v>91</v>
      </c>
      <c r="K110" t="s">
        <v>63</v>
      </c>
    </row>
    <row r="111" spans="1:11" x14ac:dyDescent="0.3">
      <c r="A111" t="s">
        <v>81</v>
      </c>
      <c r="B111" s="21">
        <v>1110</v>
      </c>
      <c r="C111">
        <v>8722</v>
      </c>
      <c r="D111" t="s">
        <v>66</v>
      </c>
      <c r="E111" s="1">
        <v>344</v>
      </c>
      <c r="F111" s="1">
        <v>502</v>
      </c>
      <c r="G111" s="2">
        <f>F111-E111</f>
        <v>158</v>
      </c>
      <c r="H111" s="1">
        <f>IF(F111&gt;50,0.2*G111,0.1*G111)</f>
        <v>31.6</v>
      </c>
      <c r="I111" t="s">
        <v>94</v>
      </c>
      <c r="J111" t="s">
        <v>95</v>
      </c>
      <c r="K111" t="s">
        <v>73</v>
      </c>
    </row>
    <row r="112" spans="1:11" x14ac:dyDescent="0.3">
      <c r="A112" t="s">
        <v>81</v>
      </c>
      <c r="B112" s="21">
        <v>1111</v>
      </c>
      <c r="C112">
        <v>6622</v>
      </c>
      <c r="D112" t="s">
        <v>77</v>
      </c>
      <c r="E112" s="1">
        <v>42</v>
      </c>
      <c r="F112" s="1">
        <v>77</v>
      </c>
      <c r="G112" s="2">
        <f>F112-E112</f>
        <v>35</v>
      </c>
      <c r="H112" s="1">
        <f>IF(F112&gt;50,0.2*G112,0.1*G112)</f>
        <v>7</v>
      </c>
      <c r="I112" t="s">
        <v>94</v>
      </c>
      <c r="J112" t="s">
        <v>95</v>
      </c>
      <c r="K112" t="s">
        <v>63</v>
      </c>
    </row>
    <row r="113" spans="1:11" x14ac:dyDescent="0.3">
      <c r="A113" t="s">
        <v>81</v>
      </c>
      <c r="B113" s="21">
        <v>1112</v>
      </c>
      <c r="C113">
        <v>6622</v>
      </c>
      <c r="D113" t="s">
        <v>77</v>
      </c>
      <c r="E113" s="1">
        <v>42</v>
      </c>
      <c r="F113" s="1">
        <v>77</v>
      </c>
      <c r="G113" s="2">
        <f>F113-E113</f>
        <v>35</v>
      </c>
      <c r="H113" s="1">
        <f>IF(F113&gt;50,0.2*G113,0.1*G113)</f>
        <v>7</v>
      </c>
      <c r="I113" t="s">
        <v>92</v>
      </c>
      <c r="J113" t="s">
        <v>93</v>
      </c>
      <c r="K113" t="s">
        <v>65</v>
      </c>
    </row>
    <row r="114" spans="1:11" x14ac:dyDescent="0.3">
      <c r="A114" t="s">
        <v>81</v>
      </c>
      <c r="B114" s="21">
        <v>1113</v>
      </c>
      <c r="C114">
        <v>9822</v>
      </c>
      <c r="D114" t="s">
        <v>60</v>
      </c>
      <c r="E114" s="1">
        <v>58.3</v>
      </c>
      <c r="F114" s="1">
        <v>98.4</v>
      </c>
      <c r="G114" s="2">
        <f>F114-E114</f>
        <v>40.100000000000009</v>
      </c>
      <c r="H114" s="1">
        <f>IF(F114&gt;50,0.2*G114,0.1*G114)</f>
        <v>8.0200000000000014</v>
      </c>
      <c r="I114" t="s">
        <v>88</v>
      </c>
      <c r="J114" t="s">
        <v>89</v>
      </c>
      <c r="K114" t="s">
        <v>63</v>
      </c>
    </row>
    <row r="115" spans="1:11" x14ac:dyDescent="0.3">
      <c r="A115" t="s">
        <v>81</v>
      </c>
      <c r="B115" s="21">
        <v>1114</v>
      </c>
      <c r="C115">
        <v>2242</v>
      </c>
      <c r="D115" t="s">
        <v>72</v>
      </c>
      <c r="E115" s="1">
        <v>60</v>
      </c>
      <c r="F115" s="1">
        <v>124</v>
      </c>
      <c r="G115" s="2">
        <f>F115-E115</f>
        <v>64</v>
      </c>
      <c r="H115" s="1">
        <f>IF(F115&gt;50,0.2*G115,0.1*G115)</f>
        <v>12.8</v>
      </c>
      <c r="I115" t="s">
        <v>90</v>
      </c>
      <c r="J115" t="s">
        <v>91</v>
      </c>
      <c r="K115" t="s">
        <v>65</v>
      </c>
    </row>
    <row r="116" spans="1:11" x14ac:dyDescent="0.3">
      <c r="A116" t="s">
        <v>81</v>
      </c>
      <c r="B116" s="21">
        <v>1115</v>
      </c>
      <c r="C116">
        <v>8722</v>
      </c>
      <c r="D116" t="s">
        <v>66</v>
      </c>
      <c r="E116" s="1">
        <v>344</v>
      </c>
      <c r="F116" s="1">
        <v>502</v>
      </c>
      <c r="G116" s="2">
        <f>F116-E116</f>
        <v>158</v>
      </c>
      <c r="H116" s="1">
        <f>IF(F116&gt;50,0.2*G116,0.1*G116)</f>
        <v>31.6</v>
      </c>
      <c r="I116" t="s">
        <v>88</v>
      </c>
      <c r="J116" t="s">
        <v>89</v>
      </c>
      <c r="K116" t="s">
        <v>65</v>
      </c>
    </row>
    <row r="117" spans="1:11" x14ac:dyDescent="0.3">
      <c r="A117" t="s">
        <v>81</v>
      </c>
      <c r="B117" s="21">
        <v>1116</v>
      </c>
      <c r="C117">
        <v>6622</v>
      </c>
      <c r="D117" t="s">
        <v>77</v>
      </c>
      <c r="E117" s="1">
        <v>42</v>
      </c>
      <c r="F117" s="1">
        <v>77</v>
      </c>
      <c r="G117" s="2">
        <f>F117-E117</f>
        <v>35</v>
      </c>
      <c r="H117" s="1">
        <f>IF(F117&gt;50,0.2*G117,0.1*G117)</f>
        <v>7</v>
      </c>
      <c r="I117" t="s">
        <v>92</v>
      </c>
      <c r="J117" t="s">
        <v>93</v>
      </c>
      <c r="K117" t="s">
        <v>73</v>
      </c>
    </row>
    <row r="118" spans="1:11" x14ac:dyDescent="0.3">
      <c r="A118" t="s">
        <v>81</v>
      </c>
      <c r="B118" s="21">
        <v>1117</v>
      </c>
      <c r="C118">
        <v>8722</v>
      </c>
      <c r="D118" t="s">
        <v>66</v>
      </c>
      <c r="E118" s="1">
        <v>344</v>
      </c>
      <c r="F118" s="1">
        <v>502</v>
      </c>
      <c r="G118" s="2">
        <f>F118-E118</f>
        <v>158</v>
      </c>
      <c r="H118" s="1">
        <f>IF(F118&gt;50,0.2*G118,0.1*G118)</f>
        <v>31.6</v>
      </c>
      <c r="I118" t="s">
        <v>94</v>
      </c>
      <c r="J118" t="s">
        <v>95</v>
      </c>
      <c r="K118" t="s">
        <v>61</v>
      </c>
    </row>
    <row r="119" spans="1:11" x14ac:dyDescent="0.3">
      <c r="A119" t="s">
        <v>81</v>
      </c>
      <c r="B119" s="21">
        <v>1118</v>
      </c>
      <c r="C119">
        <v>9822</v>
      </c>
      <c r="D119" t="s">
        <v>60</v>
      </c>
      <c r="E119" s="1">
        <v>58.3</v>
      </c>
      <c r="F119" s="1">
        <v>98.4</v>
      </c>
      <c r="G119" s="2">
        <f>F119-E119</f>
        <v>40.100000000000009</v>
      </c>
      <c r="H119" s="1">
        <f>IF(F119&gt;50,0.2*G119,0.1*G119)</f>
        <v>8.0200000000000014</v>
      </c>
      <c r="I119" t="s">
        <v>90</v>
      </c>
      <c r="J119" t="s">
        <v>91</v>
      </c>
      <c r="K119" t="s">
        <v>63</v>
      </c>
    </row>
    <row r="120" spans="1:11" x14ac:dyDescent="0.3">
      <c r="A120" t="s">
        <v>81</v>
      </c>
      <c r="B120" s="21">
        <v>1119</v>
      </c>
      <c r="C120">
        <v>2242</v>
      </c>
      <c r="D120" t="s">
        <v>72</v>
      </c>
      <c r="E120" s="1">
        <v>60</v>
      </c>
      <c r="F120" s="1">
        <v>124</v>
      </c>
      <c r="G120" s="2">
        <f>F120-E120</f>
        <v>64</v>
      </c>
      <c r="H120" s="1">
        <f>IF(F120&gt;50,0.2*G120,0.1*G120)</f>
        <v>12.8</v>
      </c>
      <c r="I120" t="s">
        <v>88</v>
      </c>
      <c r="J120" t="s">
        <v>89</v>
      </c>
      <c r="K120" t="s">
        <v>74</v>
      </c>
    </row>
    <row r="121" spans="1:11" x14ac:dyDescent="0.3">
      <c r="A121" t="s">
        <v>81</v>
      </c>
      <c r="B121" s="21">
        <v>1120</v>
      </c>
      <c r="C121">
        <v>2242</v>
      </c>
      <c r="D121" t="s">
        <v>72</v>
      </c>
      <c r="E121" s="1">
        <v>60</v>
      </c>
      <c r="F121" s="1">
        <v>124</v>
      </c>
      <c r="G121" s="2">
        <f>F121-E121</f>
        <v>64</v>
      </c>
      <c r="H121" s="1">
        <f>IF(F121&gt;50,0.2*G121,0.1*G121)</f>
        <v>12.8</v>
      </c>
      <c r="I121" t="s">
        <v>92</v>
      </c>
      <c r="J121" t="s">
        <v>93</v>
      </c>
      <c r="K121" t="s">
        <v>63</v>
      </c>
    </row>
    <row r="122" spans="1:11" x14ac:dyDescent="0.3">
      <c r="A122" t="s">
        <v>81</v>
      </c>
      <c r="B122" s="21">
        <v>1121</v>
      </c>
      <c r="C122">
        <v>4421</v>
      </c>
      <c r="D122" t="s">
        <v>69</v>
      </c>
      <c r="E122" s="1">
        <v>45</v>
      </c>
      <c r="F122" s="1">
        <v>87</v>
      </c>
      <c r="G122" s="2">
        <f>F122-E122</f>
        <v>42</v>
      </c>
      <c r="H122" s="1">
        <f>IF(F122&gt;50,0.2*G122,0.1*G122)</f>
        <v>8.4</v>
      </c>
      <c r="I122" t="s">
        <v>92</v>
      </c>
      <c r="J122" t="s">
        <v>93</v>
      </c>
      <c r="K122" t="s">
        <v>73</v>
      </c>
    </row>
    <row r="123" spans="1:11" x14ac:dyDescent="0.3">
      <c r="A123" t="s">
        <v>81</v>
      </c>
      <c r="B123" s="21">
        <v>1122</v>
      </c>
      <c r="C123">
        <v>8722</v>
      </c>
      <c r="D123" t="s">
        <v>66</v>
      </c>
      <c r="E123" s="1">
        <v>344</v>
      </c>
      <c r="F123" s="1">
        <v>502</v>
      </c>
      <c r="G123" s="2">
        <f>F123-E123</f>
        <v>158</v>
      </c>
      <c r="H123" s="1">
        <f>IF(F123&gt;50,0.2*G123,0.1*G123)</f>
        <v>31.6</v>
      </c>
      <c r="I123" t="s">
        <v>92</v>
      </c>
      <c r="J123" t="s">
        <v>93</v>
      </c>
      <c r="K123" t="s">
        <v>65</v>
      </c>
    </row>
    <row r="124" spans="1:11" x14ac:dyDescent="0.3">
      <c r="A124" t="s">
        <v>81</v>
      </c>
      <c r="B124" s="21">
        <v>1123</v>
      </c>
      <c r="C124">
        <v>9822</v>
      </c>
      <c r="D124" t="s">
        <v>60</v>
      </c>
      <c r="E124" s="1">
        <v>58.3</v>
      </c>
      <c r="F124" s="1">
        <v>98.4</v>
      </c>
      <c r="G124" s="2">
        <f>F124-E124</f>
        <v>40.100000000000009</v>
      </c>
      <c r="H124" s="1">
        <f>IF(F124&gt;50,0.2*G124,0.1*G124)</f>
        <v>8.0200000000000014</v>
      </c>
      <c r="I124" t="s">
        <v>92</v>
      </c>
      <c r="J124" t="s">
        <v>93</v>
      </c>
      <c r="K124" t="s">
        <v>73</v>
      </c>
    </row>
    <row r="125" spans="1:11" x14ac:dyDescent="0.3">
      <c r="A125" t="s">
        <v>81</v>
      </c>
      <c r="B125" s="21">
        <v>1124</v>
      </c>
      <c r="C125">
        <v>4421</v>
      </c>
      <c r="D125" t="s">
        <v>69</v>
      </c>
      <c r="E125" s="1">
        <v>45</v>
      </c>
      <c r="F125" s="1">
        <v>87</v>
      </c>
      <c r="G125" s="2">
        <f>F125-E125</f>
        <v>42</v>
      </c>
      <c r="H125" s="1">
        <f>IF(F125&gt;50,0.2*G125,0.1*G125)</f>
        <v>8.4</v>
      </c>
      <c r="I125" t="s">
        <v>92</v>
      </c>
      <c r="J125" t="s">
        <v>93</v>
      </c>
      <c r="K125" t="s">
        <v>65</v>
      </c>
    </row>
    <row r="126" spans="1:11" x14ac:dyDescent="0.3">
      <c r="A126" t="s">
        <v>82</v>
      </c>
      <c r="B126" s="21">
        <v>1125</v>
      </c>
      <c r="C126">
        <v>2242</v>
      </c>
      <c r="D126" t="s">
        <v>72</v>
      </c>
      <c r="E126" s="1">
        <v>60</v>
      </c>
      <c r="F126" s="1">
        <v>124</v>
      </c>
      <c r="G126" s="2">
        <f>F126-E126</f>
        <v>64</v>
      </c>
      <c r="H126" s="1">
        <f>IF(F126&gt;50,0.2*G126,0.1*G126)</f>
        <v>12.8</v>
      </c>
      <c r="I126" t="s">
        <v>92</v>
      </c>
      <c r="J126" t="s">
        <v>93</v>
      </c>
      <c r="K126" t="s">
        <v>63</v>
      </c>
    </row>
    <row r="127" spans="1:11" x14ac:dyDescent="0.3">
      <c r="A127" t="s">
        <v>82</v>
      </c>
      <c r="B127" s="21">
        <v>1126</v>
      </c>
      <c r="C127">
        <v>9212</v>
      </c>
      <c r="D127" t="s">
        <v>70</v>
      </c>
      <c r="E127" s="1">
        <v>4</v>
      </c>
      <c r="F127" s="1">
        <v>7</v>
      </c>
      <c r="G127" s="2">
        <f>F127-E127</f>
        <v>3</v>
      </c>
      <c r="H127" s="1">
        <f>IF(F127&gt;50,0.2*G127,0.1*G127)</f>
        <v>0.30000000000000004</v>
      </c>
      <c r="I127" t="s">
        <v>92</v>
      </c>
      <c r="J127" t="s">
        <v>93</v>
      </c>
      <c r="K127" t="s">
        <v>61</v>
      </c>
    </row>
    <row r="128" spans="1:11" x14ac:dyDescent="0.3">
      <c r="A128" t="s">
        <v>82</v>
      </c>
      <c r="B128" s="21">
        <v>1127</v>
      </c>
      <c r="C128">
        <v>8722</v>
      </c>
      <c r="D128" t="s">
        <v>66</v>
      </c>
      <c r="E128" s="1">
        <v>344</v>
      </c>
      <c r="F128" s="1">
        <v>502</v>
      </c>
      <c r="G128" s="2">
        <f>F128-E128</f>
        <v>158</v>
      </c>
      <c r="H128" s="1">
        <f>IF(F128&gt;50,0.2*G128,0.1*G128)</f>
        <v>31.6</v>
      </c>
      <c r="I128" t="s">
        <v>88</v>
      </c>
      <c r="J128" t="s">
        <v>89</v>
      </c>
      <c r="K128" t="s">
        <v>73</v>
      </c>
    </row>
    <row r="129" spans="1:11" x14ac:dyDescent="0.3">
      <c r="A129" t="s">
        <v>82</v>
      </c>
      <c r="B129" s="21">
        <v>1128</v>
      </c>
      <c r="C129">
        <v>6622</v>
      </c>
      <c r="D129" t="s">
        <v>77</v>
      </c>
      <c r="E129" s="1">
        <v>42</v>
      </c>
      <c r="F129" s="1">
        <v>77</v>
      </c>
      <c r="G129" s="2">
        <f>F129-E129</f>
        <v>35</v>
      </c>
      <c r="H129" s="1">
        <f>IF(F129&gt;50,0.2*G129,0.1*G129)</f>
        <v>7</v>
      </c>
      <c r="I129" t="s">
        <v>90</v>
      </c>
      <c r="J129" t="s">
        <v>91</v>
      </c>
      <c r="K129" t="s">
        <v>63</v>
      </c>
    </row>
    <row r="130" spans="1:11" x14ac:dyDescent="0.3">
      <c r="A130" t="s">
        <v>82</v>
      </c>
      <c r="B130" s="21">
        <v>1129</v>
      </c>
      <c r="C130">
        <v>9822</v>
      </c>
      <c r="D130" t="s">
        <v>60</v>
      </c>
      <c r="E130" s="1">
        <v>58.3</v>
      </c>
      <c r="F130" s="1">
        <v>98.4</v>
      </c>
      <c r="G130" s="2">
        <f>F130-E130</f>
        <v>40.100000000000009</v>
      </c>
      <c r="H130" s="1">
        <f>IF(F130&gt;50,0.2*G130,0.1*G130)</f>
        <v>8.0200000000000014</v>
      </c>
      <c r="I130" t="s">
        <v>94</v>
      </c>
      <c r="J130" t="s">
        <v>95</v>
      </c>
      <c r="K130" t="s">
        <v>73</v>
      </c>
    </row>
    <row r="131" spans="1:11" x14ac:dyDescent="0.3">
      <c r="A131" t="s">
        <v>82</v>
      </c>
      <c r="B131" s="21">
        <v>1130</v>
      </c>
      <c r="C131">
        <v>4421</v>
      </c>
      <c r="D131" t="s">
        <v>69</v>
      </c>
      <c r="E131" s="1">
        <v>45</v>
      </c>
      <c r="F131" s="1">
        <v>87</v>
      </c>
      <c r="G131" s="2">
        <f>F131-E131</f>
        <v>42</v>
      </c>
      <c r="H131" s="1">
        <f>IF(F131&gt;50,0.2*G131,0.1*G131)</f>
        <v>8.4</v>
      </c>
      <c r="I131" t="s">
        <v>94</v>
      </c>
      <c r="J131" t="s">
        <v>95</v>
      </c>
      <c r="K131" t="s">
        <v>63</v>
      </c>
    </row>
    <row r="132" spans="1:11" x14ac:dyDescent="0.3">
      <c r="A132" t="s">
        <v>82</v>
      </c>
      <c r="B132" s="21">
        <v>1131</v>
      </c>
      <c r="C132">
        <v>9212</v>
      </c>
      <c r="D132" t="s">
        <v>70</v>
      </c>
      <c r="E132" s="1">
        <v>4</v>
      </c>
      <c r="F132" s="1">
        <v>7</v>
      </c>
      <c r="G132" s="2">
        <f>F132-E132</f>
        <v>3</v>
      </c>
      <c r="H132" s="1">
        <f>IF(F132&gt;50,0.2*G132,0.1*G132)</f>
        <v>0.30000000000000004</v>
      </c>
      <c r="I132" t="s">
        <v>94</v>
      </c>
      <c r="J132" t="s">
        <v>95</v>
      </c>
      <c r="K132" t="s">
        <v>65</v>
      </c>
    </row>
    <row r="133" spans="1:11" x14ac:dyDescent="0.3">
      <c r="A133" t="s">
        <v>82</v>
      </c>
      <c r="B133" s="21">
        <v>1132</v>
      </c>
      <c r="C133">
        <v>9212</v>
      </c>
      <c r="D133" t="s">
        <v>70</v>
      </c>
      <c r="E133" s="1">
        <v>4</v>
      </c>
      <c r="F133" s="1">
        <v>7</v>
      </c>
      <c r="G133" s="2">
        <f>F133-E133</f>
        <v>3</v>
      </c>
      <c r="H133" s="1">
        <f>IF(F133&gt;50,0.2*G133,0.1*G133)</f>
        <v>0.30000000000000004</v>
      </c>
      <c r="I133" t="s">
        <v>94</v>
      </c>
      <c r="J133" t="s">
        <v>95</v>
      </c>
      <c r="K133" t="s">
        <v>63</v>
      </c>
    </row>
    <row r="134" spans="1:11" x14ac:dyDescent="0.3">
      <c r="A134" t="s">
        <v>82</v>
      </c>
      <c r="B134" s="21">
        <v>1133</v>
      </c>
      <c r="C134">
        <v>9822</v>
      </c>
      <c r="D134" t="s">
        <v>60</v>
      </c>
      <c r="E134" s="1">
        <v>58.3</v>
      </c>
      <c r="F134" s="1">
        <v>98.4</v>
      </c>
      <c r="G134" s="2">
        <f>F134-E134</f>
        <v>40.100000000000009</v>
      </c>
      <c r="H134" s="1">
        <f>IF(F134&gt;50,0.2*G134,0.1*G134)</f>
        <v>8.0200000000000014</v>
      </c>
      <c r="I134" t="s">
        <v>88</v>
      </c>
      <c r="J134" t="s">
        <v>89</v>
      </c>
      <c r="K134" t="s">
        <v>65</v>
      </c>
    </row>
    <row r="135" spans="1:11" x14ac:dyDescent="0.3">
      <c r="A135" t="s">
        <v>82</v>
      </c>
      <c r="B135" s="21">
        <v>1134</v>
      </c>
      <c r="C135">
        <v>9822</v>
      </c>
      <c r="D135" t="s">
        <v>60</v>
      </c>
      <c r="E135" s="1">
        <v>58.3</v>
      </c>
      <c r="F135" s="1">
        <v>98.4</v>
      </c>
      <c r="G135" s="2">
        <f>F135-E135</f>
        <v>40.100000000000009</v>
      </c>
      <c r="H135" s="1">
        <f>IF(F135&gt;50,0.2*G135,0.1*G135)</f>
        <v>8.0200000000000014</v>
      </c>
      <c r="I135" t="s">
        <v>92</v>
      </c>
      <c r="J135" t="s">
        <v>93</v>
      </c>
      <c r="K135" t="s">
        <v>65</v>
      </c>
    </row>
    <row r="136" spans="1:11" x14ac:dyDescent="0.3">
      <c r="A136" t="s">
        <v>82</v>
      </c>
      <c r="B136" s="21">
        <v>1135</v>
      </c>
      <c r="C136">
        <v>8722</v>
      </c>
      <c r="D136" t="s">
        <v>66</v>
      </c>
      <c r="E136" s="1">
        <v>344</v>
      </c>
      <c r="F136" s="1">
        <v>502</v>
      </c>
      <c r="G136" s="2">
        <f>F136-E136</f>
        <v>158</v>
      </c>
      <c r="H136" s="1">
        <f>IF(F136&gt;50,0.2*G136,0.1*G136)</f>
        <v>31.6</v>
      </c>
      <c r="I136" t="s">
        <v>88</v>
      </c>
      <c r="J136" t="s">
        <v>89</v>
      </c>
      <c r="K136" t="s">
        <v>73</v>
      </c>
    </row>
    <row r="137" spans="1:11" x14ac:dyDescent="0.3">
      <c r="A137" t="s">
        <v>82</v>
      </c>
      <c r="B137" s="21">
        <v>1136</v>
      </c>
      <c r="C137">
        <v>2242</v>
      </c>
      <c r="D137" t="s">
        <v>72</v>
      </c>
      <c r="E137" s="1">
        <v>60</v>
      </c>
      <c r="F137" s="1">
        <v>124</v>
      </c>
      <c r="G137" s="2">
        <f>F137-E137</f>
        <v>64</v>
      </c>
      <c r="H137" s="1">
        <f>IF(F137&gt;50,0.2*G137,0.1*G137)</f>
        <v>12.8</v>
      </c>
      <c r="I137" t="s">
        <v>92</v>
      </c>
      <c r="J137" t="s">
        <v>93</v>
      </c>
      <c r="K137" t="s">
        <v>61</v>
      </c>
    </row>
    <row r="138" spans="1:11" x14ac:dyDescent="0.3">
      <c r="A138" t="s">
        <v>82</v>
      </c>
      <c r="B138" s="21">
        <v>1137</v>
      </c>
      <c r="C138">
        <v>9822</v>
      </c>
      <c r="D138" t="s">
        <v>60</v>
      </c>
      <c r="E138" s="1">
        <v>58.3</v>
      </c>
      <c r="F138" s="1">
        <v>98.4</v>
      </c>
      <c r="G138" s="2">
        <f>F138-E138</f>
        <v>40.100000000000009</v>
      </c>
      <c r="H138" s="1">
        <f>IF(F138&gt;50,0.2*G138,0.1*G138)</f>
        <v>8.0200000000000014</v>
      </c>
      <c r="I138" t="s">
        <v>90</v>
      </c>
      <c r="J138" t="s">
        <v>91</v>
      </c>
      <c r="K138" t="s">
        <v>63</v>
      </c>
    </row>
    <row r="139" spans="1:11" x14ac:dyDescent="0.3">
      <c r="A139" t="s">
        <v>82</v>
      </c>
      <c r="B139" s="21">
        <v>1138</v>
      </c>
      <c r="C139">
        <v>8722</v>
      </c>
      <c r="D139" t="s">
        <v>66</v>
      </c>
      <c r="E139" s="1">
        <v>344</v>
      </c>
      <c r="F139" s="1">
        <v>502</v>
      </c>
      <c r="G139" s="2">
        <f>F139-E139</f>
        <v>158</v>
      </c>
      <c r="H139" s="1">
        <f>IF(F139&gt;50,0.2*G139,0.1*G139)</f>
        <v>31.6</v>
      </c>
      <c r="I139" t="s">
        <v>88</v>
      </c>
      <c r="J139" t="s">
        <v>89</v>
      </c>
      <c r="K139" t="s">
        <v>74</v>
      </c>
    </row>
    <row r="140" spans="1:11" x14ac:dyDescent="0.3">
      <c r="A140" t="s">
        <v>82</v>
      </c>
      <c r="B140" s="21">
        <v>1139</v>
      </c>
      <c r="C140">
        <v>4421</v>
      </c>
      <c r="D140" t="s">
        <v>69</v>
      </c>
      <c r="E140" s="1">
        <v>45</v>
      </c>
      <c r="F140" s="1">
        <v>87</v>
      </c>
      <c r="G140" s="2">
        <f>F140-E140</f>
        <v>42</v>
      </c>
      <c r="H140" s="1">
        <f>IF(F140&gt;50,0.2*G140,0.1*G140)</f>
        <v>8.4</v>
      </c>
      <c r="I140" t="s">
        <v>92</v>
      </c>
      <c r="J140" t="s">
        <v>93</v>
      </c>
      <c r="K140" t="s">
        <v>63</v>
      </c>
    </row>
    <row r="141" spans="1:11" x14ac:dyDescent="0.3">
      <c r="A141" t="s">
        <v>82</v>
      </c>
      <c r="B141" s="21">
        <v>1140</v>
      </c>
      <c r="C141">
        <v>4421</v>
      </c>
      <c r="D141" t="s">
        <v>69</v>
      </c>
      <c r="E141" s="1">
        <v>45</v>
      </c>
      <c r="F141" s="1">
        <v>87</v>
      </c>
      <c r="G141" s="2">
        <f>F141-E141</f>
        <v>42</v>
      </c>
      <c r="H141" s="1">
        <f>IF(F141&gt;50,0.2*G141,0.1*G141)</f>
        <v>8.4</v>
      </c>
      <c r="I141" t="s">
        <v>90</v>
      </c>
      <c r="J141" t="s">
        <v>91</v>
      </c>
      <c r="K141" t="s">
        <v>73</v>
      </c>
    </row>
    <row r="142" spans="1:11" x14ac:dyDescent="0.3">
      <c r="A142" t="s">
        <v>82</v>
      </c>
      <c r="B142" s="21">
        <v>1141</v>
      </c>
      <c r="C142">
        <v>9212</v>
      </c>
      <c r="D142" t="s">
        <v>70</v>
      </c>
      <c r="E142" s="1">
        <v>4</v>
      </c>
      <c r="F142" s="1">
        <v>7</v>
      </c>
      <c r="G142" s="2">
        <f>F142-E142</f>
        <v>3</v>
      </c>
      <c r="H142" s="1">
        <f>IF(F142&gt;50,0.2*G142,0.1*G142)</f>
        <v>0.30000000000000004</v>
      </c>
      <c r="I142" t="s">
        <v>90</v>
      </c>
      <c r="J142" t="s">
        <v>91</v>
      </c>
      <c r="K142" t="s">
        <v>65</v>
      </c>
    </row>
    <row r="143" spans="1:11" x14ac:dyDescent="0.3">
      <c r="A143" t="s">
        <v>83</v>
      </c>
      <c r="B143" s="21">
        <v>1142</v>
      </c>
      <c r="C143">
        <v>2242</v>
      </c>
      <c r="D143" t="s">
        <v>72</v>
      </c>
      <c r="E143" s="1">
        <v>60</v>
      </c>
      <c r="F143" s="1">
        <v>124</v>
      </c>
      <c r="G143" s="2">
        <f>F143-E143</f>
        <v>64</v>
      </c>
      <c r="H143" s="1">
        <f>IF(F143&gt;50,0.2*G143,0.1*G143)</f>
        <v>12.8</v>
      </c>
      <c r="I143" t="s">
        <v>90</v>
      </c>
      <c r="J143" t="s">
        <v>91</v>
      </c>
      <c r="K143" t="s">
        <v>73</v>
      </c>
    </row>
    <row r="144" spans="1:11" x14ac:dyDescent="0.3">
      <c r="A144" t="s">
        <v>83</v>
      </c>
      <c r="B144" s="21">
        <v>1143</v>
      </c>
      <c r="C144">
        <v>9822</v>
      </c>
      <c r="D144" t="s">
        <v>60</v>
      </c>
      <c r="E144" s="1">
        <v>58.3</v>
      </c>
      <c r="F144" s="1">
        <v>98.4</v>
      </c>
      <c r="G144" s="2">
        <f>F144-E144</f>
        <v>40.100000000000009</v>
      </c>
      <c r="H144" s="1">
        <f>IF(F144&gt;50,0.2*G144,0.1*G144)</f>
        <v>8.0200000000000014</v>
      </c>
      <c r="I144" t="s">
        <v>94</v>
      </c>
      <c r="J144" t="s">
        <v>95</v>
      </c>
      <c r="K144" t="s">
        <v>65</v>
      </c>
    </row>
    <row r="145" spans="1:11" x14ac:dyDescent="0.3">
      <c r="A145" t="s">
        <v>83</v>
      </c>
      <c r="B145" s="21">
        <v>1144</v>
      </c>
      <c r="C145">
        <v>2242</v>
      </c>
      <c r="D145" t="s">
        <v>72</v>
      </c>
      <c r="E145" s="1">
        <v>60</v>
      </c>
      <c r="F145" s="1">
        <v>124</v>
      </c>
      <c r="G145" s="2">
        <f>F145-E145</f>
        <v>64</v>
      </c>
      <c r="H145" s="1">
        <f>IF(F145&gt;50,0.2*G145,0.1*G145)</f>
        <v>12.8</v>
      </c>
      <c r="I145" t="s">
        <v>94</v>
      </c>
      <c r="J145" t="s">
        <v>95</v>
      </c>
      <c r="K145" t="s">
        <v>63</v>
      </c>
    </row>
    <row r="146" spans="1:11" x14ac:dyDescent="0.3">
      <c r="A146" t="s">
        <v>83</v>
      </c>
      <c r="B146" s="21">
        <v>1145</v>
      </c>
      <c r="C146">
        <v>4421</v>
      </c>
      <c r="D146" t="s">
        <v>69</v>
      </c>
      <c r="E146" s="1">
        <v>45</v>
      </c>
      <c r="F146" s="1">
        <v>87</v>
      </c>
      <c r="G146" s="2">
        <f>F146-E146</f>
        <v>42</v>
      </c>
      <c r="H146" s="1">
        <f>IF(F146&gt;50,0.2*G146,0.1*G146)</f>
        <v>8.4</v>
      </c>
      <c r="I146" t="s">
        <v>94</v>
      </c>
      <c r="J146" t="s">
        <v>95</v>
      </c>
      <c r="K146" t="s">
        <v>61</v>
      </c>
    </row>
    <row r="147" spans="1:11" x14ac:dyDescent="0.3">
      <c r="A147" t="s">
        <v>83</v>
      </c>
      <c r="B147" s="21">
        <v>1146</v>
      </c>
      <c r="C147">
        <v>8722</v>
      </c>
      <c r="D147" t="s">
        <v>66</v>
      </c>
      <c r="E147" s="1">
        <v>344</v>
      </c>
      <c r="F147" s="1">
        <v>502</v>
      </c>
      <c r="G147" s="2">
        <f>F147-E147</f>
        <v>158</v>
      </c>
      <c r="H147" s="1">
        <f>IF(F147&gt;50,0.2*G147,0.1*G147)</f>
        <v>31.6</v>
      </c>
      <c r="I147" t="s">
        <v>94</v>
      </c>
      <c r="J147" t="s">
        <v>95</v>
      </c>
      <c r="K147" t="s">
        <v>73</v>
      </c>
    </row>
    <row r="148" spans="1:11" x14ac:dyDescent="0.3">
      <c r="A148" t="s">
        <v>83</v>
      </c>
      <c r="B148" s="21">
        <v>1147</v>
      </c>
      <c r="C148">
        <v>9822</v>
      </c>
      <c r="D148" t="s">
        <v>60</v>
      </c>
      <c r="E148" s="1">
        <v>58.3</v>
      </c>
      <c r="F148" s="1">
        <v>98.4</v>
      </c>
      <c r="G148" s="2">
        <f>F148-E148</f>
        <v>40.100000000000009</v>
      </c>
      <c r="H148" s="1">
        <f>IF(F148&gt;50,0.2*G148,0.1*G148)</f>
        <v>8.0200000000000014</v>
      </c>
      <c r="I148" t="s">
        <v>88</v>
      </c>
      <c r="J148" t="s">
        <v>89</v>
      </c>
      <c r="K148" t="s">
        <v>63</v>
      </c>
    </row>
    <row r="149" spans="1:11" x14ac:dyDescent="0.3">
      <c r="A149" t="s">
        <v>83</v>
      </c>
      <c r="B149" s="21">
        <v>1148</v>
      </c>
      <c r="C149">
        <v>9212</v>
      </c>
      <c r="D149" t="s">
        <v>70</v>
      </c>
      <c r="E149" s="1">
        <v>4</v>
      </c>
      <c r="F149" s="1">
        <v>7</v>
      </c>
      <c r="G149" s="2">
        <f>F149-E149</f>
        <v>3</v>
      </c>
      <c r="H149" s="1">
        <f>IF(F149&gt;50,0.2*G149,0.1*G149)</f>
        <v>0.30000000000000004</v>
      </c>
      <c r="I149" t="s">
        <v>92</v>
      </c>
      <c r="J149" t="s">
        <v>93</v>
      </c>
      <c r="K149" t="s">
        <v>65</v>
      </c>
    </row>
    <row r="150" spans="1:11" x14ac:dyDescent="0.3">
      <c r="A150" t="s">
        <v>83</v>
      </c>
      <c r="B150" s="21">
        <v>1149</v>
      </c>
      <c r="C150">
        <v>8722</v>
      </c>
      <c r="D150" t="s">
        <v>66</v>
      </c>
      <c r="E150" s="1">
        <v>344</v>
      </c>
      <c r="F150" s="1">
        <v>502</v>
      </c>
      <c r="G150" s="2">
        <f>F150-E150</f>
        <v>158</v>
      </c>
      <c r="H150" s="1">
        <f>IF(F150&gt;50,0.2*G150,0.1*G150)</f>
        <v>31.6</v>
      </c>
      <c r="I150" t="s">
        <v>88</v>
      </c>
      <c r="J150" t="s">
        <v>89</v>
      </c>
      <c r="K150" t="s">
        <v>65</v>
      </c>
    </row>
    <row r="151" spans="1:11" x14ac:dyDescent="0.3">
      <c r="A151" t="s">
        <v>84</v>
      </c>
      <c r="B151" s="21">
        <v>1150</v>
      </c>
      <c r="C151">
        <v>2242</v>
      </c>
      <c r="D151" t="s">
        <v>72</v>
      </c>
      <c r="E151" s="1">
        <v>60</v>
      </c>
      <c r="F151" s="1">
        <v>124</v>
      </c>
      <c r="G151" s="2">
        <f>F151-E151</f>
        <v>64</v>
      </c>
      <c r="H151" s="1">
        <f>IF(F151&gt;50,0.2*G151,0.1*G151)</f>
        <v>12.8</v>
      </c>
      <c r="I151" t="s">
        <v>92</v>
      </c>
      <c r="J151" t="s">
        <v>93</v>
      </c>
      <c r="K151" t="s">
        <v>74</v>
      </c>
    </row>
    <row r="152" spans="1:11" x14ac:dyDescent="0.3">
      <c r="A152" t="s">
        <v>84</v>
      </c>
      <c r="B152" s="21">
        <v>1151</v>
      </c>
      <c r="C152">
        <v>2242</v>
      </c>
      <c r="D152" t="s">
        <v>72</v>
      </c>
      <c r="E152" s="1">
        <v>60</v>
      </c>
      <c r="F152" s="1">
        <v>124</v>
      </c>
      <c r="G152" s="2">
        <f>F152-E152</f>
        <v>64</v>
      </c>
      <c r="H152" s="1">
        <f>IF(F152&gt;50,0.2*G152,0.1*G152)</f>
        <v>12.8</v>
      </c>
      <c r="I152" t="s">
        <v>90</v>
      </c>
      <c r="J152" t="s">
        <v>91</v>
      </c>
      <c r="K152" t="s">
        <v>63</v>
      </c>
    </row>
    <row r="153" spans="1:11" x14ac:dyDescent="0.3">
      <c r="A153" t="s">
        <v>84</v>
      </c>
      <c r="B153" s="21">
        <v>1152</v>
      </c>
      <c r="C153">
        <v>4421</v>
      </c>
      <c r="D153" t="s">
        <v>69</v>
      </c>
      <c r="E153" s="1">
        <v>45</v>
      </c>
      <c r="F153" s="1">
        <v>87</v>
      </c>
      <c r="G153" s="2">
        <f>F153-E153</f>
        <v>42</v>
      </c>
      <c r="H153" s="1">
        <f>IF(F153&gt;50,0.2*G153,0.1*G153)</f>
        <v>8.4</v>
      </c>
      <c r="I153" t="s">
        <v>88</v>
      </c>
      <c r="J153" t="s">
        <v>89</v>
      </c>
      <c r="K153" t="s">
        <v>73</v>
      </c>
    </row>
    <row r="154" spans="1:11" x14ac:dyDescent="0.3">
      <c r="A154" t="s">
        <v>84</v>
      </c>
      <c r="B154" s="21">
        <v>1153</v>
      </c>
      <c r="C154">
        <v>8722</v>
      </c>
      <c r="D154" t="s">
        <v>66</v>
      </c>
      <c r="E154" s="1">
        <v>344</v>
      </c>
      <c r="F154" s="1">
        <v>502</v>
      </c>
      <c r="G154" s="2">
        <f>F154-E154</f>
        <v>158</v>
      </c>
      <c r="H154" s="1">
        <f>IF(F154&gt;50,0.2*G154,0.1*G154)</f>
        <v>31.6</v>
      </c>
      <c r="I154" t="s">
        <v>92</v>
      </c>
      <c r="J154" t="s">
        <v>93</v>
      </c>
      <c r="K154" t="s">
        <v>65</v>
      </c>
    </row>
    <row r="155" spans="1:11" x14ac:dyDescent="0.3">
      <c r="A155" t="s">
        <v>84</v>
      </c>
      <c r="B155" s="21">
        <v>1154</v>
      </c>
      <c r="C155">
        <v>9822</v>
      </c>
      <c r="D155" t="s">
        <v>60</v>
      </c>
      <c r="E155" s="1">
        <v>58.3</v>
      </c>
      <c r="F155" s="1">
        <v>98.4</v>
      </c>
      <c r="G155" s="2">
        <f>F155-E155</f>
        <v>40.100000000000009</v>
      </c>
      <c r="H155" s="1">
        <f>IF(F155&gt;50,0.2*G155,0.1*G155)</f>
        <v>8.0200000000000014</v>
      </c>
      <c r="I155" t="s">
        <v>90</v>
      </c>
      <c r="J155" t="s">
        <v>91</v>
      </c>
      <c r="K155" t="s">
        <v>73</v>
      </c>
    </row>
    <row r="156" spans="1:11" x14ac:dyDescent="0.3">
      <c r="A156" t="s">
        <v>84</v>
      </c>
      <c r="B156" s="21">
        <v>1155</v>
      </c>
      <c r="C156">
        <v>4421</v>
      </c>
      <c r="D156" t="s">
        <v>69</v>
      </c>
      <c r="E156" s="1">
        <v>45</v>
      </c>
      <c r="F156" s="1">
        <v>87</v>
      </c>
      <c r="G156" s="2">
        <f>F156-E156</f>
        <v>42</v>
      </c>
      <c r="H156" s="1">
        <f>IF(F156&gt;50,0.2*G156,0.1*G156)</f>
        <v>8.4</v>
      </c>
      <c r="I156" t="s">
        <v>92</v>
      </c>
      <c r="J156" t="s">
        <v>93</v>
      </c>
      <c r="K156" t="s">
        <v>65</v>
      </c>
    </row>
    <row r="157" spans="1:11" x14ac:dyDescent="0.3">
      <c r="A157" t="s">
        <v>84</v>
      </c>
      <c r="B157" s="21">
        <v>1156</v>
      </c>
      <c r="C157">
        <v>2242</v>
      </c>
      <c r="D157" t="s">
        <v>72</v>
      </c>
      <c r="E157" s="1">
        <v>60</v>
      </c>
      <c r="F157" s="1">
        <v>124</v>
      </c>
      <c r="G157" s="2">
        <f>F157-E157</f>
        <v>64</v>
      </c>
      <c r="H157" s="1">
        <f>IF(F157&gt;50,0.2*G157,0.1*G157)</f>
        <v>12.8</v>
      </c>
      <c r="I157" t="s">
        <v>92</v>
      </c>
      <c r="J157" t="s">
        <v>93</v>
      </c>
      <c r="K157" t="s">
        <v>63</v>
      </c>
    </row>
    <row r="158" spans="1:11" x14ac:dyDescent="0.3">
      <c r="A158" t="s">
        <v>84</v>
      </c>
      <c r="B158" s="21">
        <v>1157</v>
      </c>
      <c r="C158">
        <v>9212</v>
      </c>
      <c r="D158" t="s">
        <v>70</v>
      </c>
      <c r="E158" s="1">
        <v>4</v>
      </c>
      <c r="F158" s="1">
        <v>7</v>
      </c>
      <c r="G158" s="2">
        <f>F158-E158</f>
        <v>3</v>
      </c>
      <c r="H158" s="1">
        <f>IF(F158&gt;50,0.2*G158,0.1*G158)</f>
        <v>0.30000000000000004</v>
      </c>
      <c r="I158" t="s">
        <v>92</v>
      </c>
      <c r="J158" t="s">
        <v>93</v>
      </c>
      <c r="K158" t="s">
        <v>61</v>
      </c>
    </row>
    <row r="159" spans="1:11" x14ac:dyDescent="0.3">
      <c r="A159" t="s">
        <v>85</v>
      </c>
      <c r="B159" s="21">
        <v>1158</v>
      </c>
      <c r="C159">
        <v>8722</v>
      </c>
      <c r="D159" t="s">
        <v>66</v>
      </c>
      <c r="E159" s="1">
        <v>344</v>
      </c>
      <c r="F159" s="1">
        <v>502</v>
      </c>
      <c r="G159" s="2">
        <f>F159-E159</f>
        <v>158</v>
      </c>
      <c r="H159" s="1">
        <f>IF(F159&gt;50,0.2*G159,0.1*G159)</f>
        <v>31.6</v>
      </c>
      <c r="I159" t="s">
        <v>88</v>
      </c>
      <c r="J159" t="s">
        <v>89</v>
      </c>
      <c r="K159" t="s">
        <v>73</v>
      </c>
    </row>
    <row r="160" spans="1:11" x14ac:dyDescent="0.3">
      <c r="A160" t="s">
        <v>85</v>
      </c>
      <c r="B160" s="21">
        <v>1159</v>
      </c>
      <c r="C160">
        <v>6622</v>
      </c>
      <c r="D160" t="s">
        <v>77</v>
      </c>
      <c r="E160" s="1">
        <v>42</v>
      </c>
      <c r="F160" s="1">
        <v>77</v>
      </c>
      <c r="G160" s="2">
        <f>F160-E160</f>
        <v>35</v>
      </c>
      <c r="H160" s="1">
        <f>IF(F160&gt;50,0.2*G160,0.1*G160)</f>
        <v>7</v>
      </c>
      <c r="I160" t="s">
        <v>92</v>
      </c>
      <c r="J160" t="s">
        <v>93</v>
      </c>
      <c r="K160" t="s">
        <v>63</v>
      </c>
    </row>
    <row r="161" spans="1:11" x14ac:dyDescent="0.3">
      <c r="A161" t="s">
        <v>85</v>
      </c>
      <c r="B161" s="21">
        <v>1160</v>
      </c>
      <c r="C161">
        <v>9822</v>
      </c>
      <c r="D161" t="s">
        <v>60</v>
      </c>
      <c r="E161" s="1">
        <v>58.3</v>
      </c>
      <c r="F161" s="1">
        <v>98.4</v>
      </c>
      <c r="G161" s="2">
        <f>F161-E161</f>
        <v>40.100000000000009</v>
      </c>
      <c r="H161" s="1">
        <f>IF(F161&gt;50,0.2*G161,0.1*G161)</f>
        <v>8.0200000000000014</v>
      </c>
      <c r="I161" t="s">
        <v>94</v>
      </c>
      <c r="J161" t="s">
        <v>95</v>
      </c>
      <c r="K161" t="s">
        <v>73</v>
      </c>
    </row>
    <row r="162" spans="1:11" x14ac:dyDescent="0.3">
      <c r="A162" t="s">
        <v>85</v>
      </c>
      <c r="B162" s="21">
        <v>1161</v>
      </c>
      <c r="C162">
        <v>4421</v>
      </c>
      <c r="D162" t="s">
        <v>69</v>
      </c>
      <c r="E162" s="1">
        <v>45</v>
      </c>
      <c r="F162" s="1">
        <v>87</v>
      </c>
      <c r="G162" s="2">
        <f>F162-E162</f>
        <v>42</v>
      </c>
      <c r="H162" s="1">
        <f>IF(F162&gt;50,0.2*G162,0.1*G162)</f>
        <v>8.4</v>
      </c>
      <c r="I162" t="s">
        <v>90</v>
      </c>
      <c r="J162" t="s">
        <v>91</v>
      </c>
      <c r="K162" t="s">
        <v>63</v>
      </c>
    </row>
    <row r="163" spans="1:11" x14ac:dyDescent="0.3">
      <c r="A163" t="s">
        <v>85</v>
      </c>
      <c r="B163" s="21">
        <v>1162</v>
      </c>
      <c r="C163">
        <v>9212</v>
      </c>
      <c r="D163" t="s">
        <v>70</v>
      </c>
      <c r="E163" s="1">
        <v>4</v>
      </c>
      <c r="F163" s="1">
        <v>7</v>
      </c>
      <c r="G163" s="2">
        <f>F163-E163</f>
        <v>3</v>
      </c>
      <c r="H163" s="1">
        <f>IF(F163&gt;50,0.2*G163,0.1*G163)</f>
        <v>0.30000000000000004</v>
      </c>
      <c r="I163" t="s">
        <v>88</v>
      </c>
      <c r="J163" t="s">
        <v>89</v>
      </c>
      <c r="K163" t="s">
        <v>65</v>
      </c>
    </row>
    <row r="164" spans="1:11" x14ac:dyDescent="0.3">
      <c r="A164" t="s">
        <v>85</v>
      </c>
      <c r="B164" s="21">
        <v>1163</v>
      </c>
      <c r="C164">
        <v>9212</v>
      </c>
      <c r="D164" t="s">
        <v>70</v>
      </c>
      <c r="E164" s="1">
        <v>4</v>
      </c>
      <c r="F164" s="1">
        <v>7</v>
      </c>
      <c r="G164" s="2">
        <f>F164-E164</f>
        <v>3</v>
      </c>
      <c r="H164" s="1">
        <f>IF(F164&gt;50,0.2*G164,0.1*G164)</f>
        <v>0.30000000000000004</v>
      </c>
      <c r="I164" t="s">
        <v>92</v>
      </c>
      <c r="J164" t="s">
        <v>93</v>
      </c>
      <c r="K164" t="s">
        <v>63</v>
      </c>
    </row>
    <row r="165" spans="1:11" x14ac:dyDescent="0.3">
      <c r="A165" t="s">
        <v>85</v>
      </c>
      <c r="B165" s="21">
        <v>1164</v>
      </c>
      <c r="C165">
        <v>9822</v>
      </c>
      <c r="D165" t="s">
        <v>60</v>
      </c>
      <c r="E165" s="1">
        <v>58.3</v>
      </c>
      <c r="F165" s="1">
        <v>98.4</v>
      </c>
      <c r="G165" s="2">
        <f>F165-E165</f>
        <v>40.100000000000009</v>
      </c>
      <c r="H165" s="1">
        <f>IF(F165&gt;50,0.2*G165,0.1*G165)</f>
        <v>8.0200000000000014</v>
      </c>
      <c r="I165" t="s">
        <v>92</v>
      </c>
      <c r="J165" t="s">
        <v>93</v>
      </c>
      <c r="K165" t="s">
        <v>65</v>
      </c>
    </row>
    <row r="166" spans="1:11" x14ac:dyDescent="0.3">
      <c r="A166" t="s">
        <v>85</v>
      </c>
      <c r="B166" s="21">
        <v>1165</v>
      </c>
      <c r="C166">
        <v>9822</v>
      </c>
      <c r="D166" t="s">
        <v>60</v>
      </c>
      <c r="E166" s="1">
        <v>58.3</v>
      </c>
      <c r="F166" s="1">
        <v>98.4</v>
      </c>
      <c r="G166" s="2">
        <f>F166-E166</f>
        <v>40.100000000000009</v>
      </c>
      <c r="H166" s="1">
        <f>IF(F166&gt;50,0.2*G166,0.1*G166)</f>
        <v>8.0200000000000014</v>
      </c>
      <c r="I166" t="s">
        <v>92</v>
      </c>
      <c r="J166" t="s">
        <v>93</v>
      </c>
      <c r="K166" t="s">
        <v>65</v>
      </c>
    </row>
    <row r="167" spans="1:11" x14ac:dyDescent="0.3">
      <c r="A167" t="s">
        <v>85</v>
      </c>
      <c r="B167" s="21">
        <v>1166</v>
      </c>
      <c r="C167">
        <v>8722</v>
      </c>
      <c r="D167" t="s">
        <v>66</v>
      </c>
      <c r="E167" s="1">
        <v>344</v>
      </c>
      <c r="F167" s="1">
        <v>502</v>
      </c>
      <c r="G167" s="2">
        <f>F167-E167</f>
        <v>158</v>
      </c>
      <c r="H167" s="1">
        <f>IF(F167&gt;50,0.2*G167,0.1*G167)</f>
        <v>31.6</v>
      </c>
      <c r="I167" t="s">
        <v>92</v>
      </c>
      <c r="J167" t="s">
        <v>93</v>
      </c>
      <c r="K167" t="s">
        <v>73</v>
      </c>
    </row>
    <row r="168" spans="1:11" x14ac:dyDescent="0.3">
      <c r="A168" t="s">
        <v>86</v>
      </c>
      <c r="B168" s="21">
        <v>1167</v>
      </c>
      <c r="C168">
        <v>2242</v>
      </c>
      <c r="D168" t="s">
        <v>72</v>
      </c>
      <c r="E168" s="1">
        <v>60</v>
      </c>
      <c r="F168" s="1">
        <v>124</v>
      </c>
      <c r="G168" s="2">
        <f>F168-E168</f>
        <v>64</v>
      </c>
      <c r="H168" s="1">
        <f>IF(F168&gt;50,0.2*G168,0.1*G168)</f>
        <v>12.8</v>
      </c>
      <c r="I168" t="s">
        <v>92</v>
      </c>
      <c r="J168" t="s">
        <v>93</v>
      </c>
      <c r="K168" t="s">
        <v>61</v>
      </c>
    </row>
    <row r="169" spans="1:11" x14ac:dyDescent="0.3">
      <c r="A169" t="s">
        <v>86</v>
      </c>
      <c r="B169" s="21">
        <v>1168</v>
      </c>
      <c r="C169">
        <v>9822</v>
      </c>
      <c r="D169" t="s">
        <v>60</v>
      </c>
      <c r="E169" s="1">
        <v>58.3</v>
      </c>
      <c r="F169" s="1">
        <v>98.4</v>
      </c>
      <c r="G169" s="2">
        <f>F169-E169</f>
        <v>40.100000000000009</v>
      </c>
      <c r="H169" s="1">
        <f>IF(F169&gt;50,0.2*G169,0.1*G169)</f>
        <v>8.0200000000000014</v>
      </c>
      <c r="I169" t="s">
        <v>92</v>
      </c>
      <c r="J169" t="s">
        <v>93</v>
      </c>
      <c r="K169" t="s">
        <v>63</v>
      </c>
    </row>
    <row r="170" spans="1:11" x14ac:dyDescent="0.3">
      <c r="A170" t="s">
        <v>86</v>
      </c>
      <c r="B170" s="21">
        <v>1169</v>
      </c>
      <c r="C170">
        <v>8722</v>
      </c>
      <c r="D170" t="s">
        <v>66</v>
      </c>
      <c r="E170" s="1">
        <v>344</v>
      </c>
      <c r="F170" s="1">
        <v>502</v>
      </c>
      <c r="G170" s="2">
        <f>F170-E170</f>
        <v>158</v>
      </c>
      <c r="H170" s="1">
        <f>IF(F170&gt;50,0.2*G170,0.1*G170)</f>
        <v>31.6</v>
      </c>
      <c r="I170" t="s">
        <v>92</v>
      </c>
      <c r="J170" t="s">
        <v>93</v>
      </c>
      <c r="K170" t="s">
        <v>74</v>
      </c>
    </row>
    <row r="171" spans="1:11" x14ac:dyDescent="0.3">
      <c r="A171" t="s">
        <v>86</v>
      </c>
      <c r="B171" s="21">
        <v>1170</v>
      </c>
      <c r="C171">
        <v>4421</v>
      </c>
      <c r="D171" t="s">
        <v>69</v>
      </c>
      <c r="E171" s="1">
        <v>45</v>
      </c>
      <c r="F171" s="1">
        <v>87</v>
      </c>
      <c r="G171" s="2">
        <f>F171-E171</f>
        <v>42</v>
      </c>
      <c r="H171" s="1">
        <f>IF(F171&gt;50,0.2*G171,0.1*G171)</f>
        <v>8.4</v>
      </c>
      <c r="I171" t="s">
        <v>88</v>
      </c>
      <c r="J171" t="s">
        <v>89</v>
      </c>
      <c r="K171" t="s">
        <v>63</v>
      </c>
    </row>
    <row r="172" spans="1:11" x14ac:dyDescent="0.3">
      <c r="A172" t="s">
        <v>86</v>
      </c>
      <c r="B172" s="21">
        <v>1171</v>
      </c>
      <c r="C172">
        <v>4421</v>
      </c>
      <c r="D172" t="s">
        <v>69</v>
      </c>
      <c r="E172" s="1">
        <v>45</v>
      </c>
      <c r="F172" s="1">
        <v>87</v>
      </c>
      <c r="G172" s="2">
        <f>F172-E172</f>
        <v>42</v>
      </c>
      <c r="H172" s="1">
        <f>IF(F172&gt;50,0.2*G172,0.1*G172)</f>
        <v>8.4</v>
      </c>
      <c r="I172" t="s">
        <v>90</v>
      </c>
      <c r="J172" t="s">
        <v>91</v>
      </c>
      <c r="K172" t="s">
        <v>73</v>
      </c>
    </row>
    <row r="174" spans="1:11" x14ac:dyDescent="0.3">
      <c r="A174" t="s">
        <v>96</v>
      </c>
      <c r="F174" s="1">
        <f>SUM(F2:F172)</f>
        <v>17110.599999999995</v>
      </c>
    </row>
    <row r="175" spans="1:11" x14ac:dyDescent="0.3">
      <c r="A175" t="s">
        <v>97</v>
      </c>
      <c r="F175" s="1">
        <f>SUMIF(F2:F172,"&gt;50")</f>
        <v>16088.399999999994</v>
      </c>
    </row>
    <row r="176" spans="1:11" x14ac:dyDescent="0.3">
      <c r="A176" t="s">
        <v>98</v>
      </c>
      <c r="F176" s="1">
        <f>SUMIF(F2:F172,"&lt;=50")</f>
        <v>1022.1999999999997</v>
      </c>
    </row>
  </sheetData>
  <autoFilter ref="A1:K172" xr:uid="{49287C98-C112-4E4D-A0CC-7D07C223E468}"/>
  <sortState xmlns:xlrd2="http://schemas.microsoft.com/office/spreadsheetml/2017/richdata2" ref="A2:K172">
    <sortCondition ref="B2:B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Payroll</vt:lpstr>
      <vt:lpstr>GradeBook</vt:lpstr>
      <vt:lpstr>Decision Maker</vt:lpstr>
      <vt:lpstr>Sheet3</vt:lpstr>
      <vt:lpstr>Sales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2023-06-15T14:52:51Z</cp:lastPrinted>
  <dcterms:created xsi:type="dcterms:W3CDTF">2015-06-05T18:17:20Z</dcterms:created>
  <dcterms:modified xsi:type="dcterms:W3CDTF">2023-06-15T14:52:59Z</dcterms:modified>
</cp:coreProperties>
</file>