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L DOCUMENTS\ASTON NOTES\TERM 2\Business Analytics in Practice\PORTFOLIO TASK 6\"/>
    </mc:Choice>
  </mc:AlternateContent>
  <xr:revisionPtr revIDLastSave="0" documentId="13_ncr:1_{D74B27A0-8E9E-44A0-A734-EFD02F0343B4}" xr6:coauthVersionLast="47" xr6:coauthVersionMax="47" xr10:uidLastSave="{00000000-0000-0000-0000-000000000000}"/>
  <bookViews>
    <workbookView xWindow="-108" yWindow="-108" windowWidth="23256" windowHeight="13896" activeTab="7" xr2:uid="{C88EA126-DDEF-4CF1-93F0-47C1AF485809}"/>
  </bookViews>
  <sheets>
    <sheet name="Factors" sheetId="1" r:id="rId1"/>
    <sheet name="Dataset" sheetId="3" r:id="rId2"/>
    <sheet name="Ranking" sheetId="4" r:id="rId3"/>
    <sheet name="Average" sheetId="5" r:id="rId4"/>
    <sheet name="SPSS INPUT " sheetId="6" r:id="rId5"/>
    <sheet name="SPSS OUTPUT" sheetId="8" r:id="rId6"/>
    <sheet name="FINAL" sheetId="7" r:id="rId7"/>
    <sheet name="Report" sheetId="9" r:id="rId8"/>
  </sheets>
  <definedNames>
    <definedName name="_xlnm._FilterDatabase" localSheetId="6" hidden="1">FINAL!$R$39:$S$39</definedName>
    <definedName name="_xlnm._FilterDatabase" localSheetId="2" hidden="1">Ranking!$H$1:$H$37</definedName>
    <definedName name="ExternalData_2" localSheetId="1" hidden="1">Dataset!$B$1:$E$37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8" l="1"/>
  <c r="I23" i="8"/>
  <c r="G23" i="8"/>
  <c r="E23" i="8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O17" i="7" s="1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O36" i="7" s="1"/>
  <c r="J26" i="7"/>
  <c r="J27" i="7"/>
  <c r="J28" i="7"/>
  <c r="J29" i="7"/>
  <c r="J30" i="7"/>
  <c r="J31" i="7"/>
  <c r="J32" i="7"/>
  <c r="J33" i="7"/>
  <c r="J34" i="7"/>
  <c r="J35" i="7"/>
  <c r="J36" i="7"/>
  <c r="J37" i="7"/>
  <c r="J2" i="7"/>
  <c r="I3" i="7"/>
  <c r="I4" i="7"/>
  <c r="I5" i="7"/>
  <c r="O3" i="7" s="1"/>
  <c r="I6" i="7"/>
  <c r="O19" i="7" s="1"/>
  <c r="I7" i="7"/>
  <c r="O13" i="7" s="1"/>
  <c r="I8" i="7"/>
  <c r="O10" i="7" s="1"/>
  <c r="I9" i="7"/>
  <c r="I10" i="7"/>
  <c r="I11" i="7"/>
  <c r="I12" i="7"/>
  <c r="I13" i="7"/>
  <c r="I14" i="7"/>
  <c r="O8" i="7" s="1"/>
  <c r="I15" i="7"/>
  <c r="I16" i="7"/>
  <c r="I17" i="7"/>
  <c r="I18" i="7"/>
  <c r="I19" i="7"/>
  <c r="I20" i="7"/>
  <c r="I21" i="7"/>
  <c r="O35" i="7" s="1"/>
  <c r="I22" i="7"/>
  <c r="I23" i="7"/>
  <c r="I24" i="7"/>
  <c r="O21" i="7" s="1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O30" i="7" s="1"/>
  <c r="I2" i="7"/>
  <c r="O5" i="7" s="1"/>
  <c r="Q2" i="4" a="1"/>
  <c r="Q2" i="4" s="1"/>
  <c r="P2" i="4" a="1"/>
  <c r="P2" i="4" s="1"/>
  <c r="O2" i="4" a="1"/>
  <c r="O2" i="4" s="1"/>
  <c r="N2" i="4" a="1"/>
  <c r="N2" i="4" s="1"/>
  <c r="M2" i="4" a="1"/>
  <c r="M2" i="4" s="1"/>
  <c r="L2" i="4" a="1"/>
  <c r="L2" i="4" s="1"/>
  <c r="K2" i="4" a="1"/>
  <c r="K2" i="4" s="1"/>
  <c r="J2" i="4" a="1"/>
  <c r="J2" i="4" s="1"/>
  <c r="I2" i="4" a="1"/>
  <c r="I2" i="4" s="1"/>
  <c r="R32" i="5"/>
  <c r="R8" i="5"/>
  <c r="R4" i="5"/>
  <c r="R37" i="5"/>
  <c r="R22" i="5"/>
  <c r="R6" i="5"/>
  <c r="R35" i="5"/>
  <c r="R5" i="5"/>
  <c r="R33" i="5"/>
  <c r="R13" i="5"/>
  <c r="R17" i="5"/>
  <c r="R9" i="5"/>
  <c r="R7" i="5"/>
  <c r="R29" i="5"/>
  <c r="R14" i="5"/>
  <c r="R21" i="5"/>
  <c r="R25" i="5"/>
  <c r="R26" i="5"/>
  <c r="R36" i="5"/>
  <c r="R20" i="5"/>
  <c r="R19" i="5"/>
  <c r="R2" i="5"/>
  <c r="R31" i="5"/>
  <c r="R23" i="5"/>
  <c r="R34" i="5"/>
  <c r="R11" i="5"/>
  <c r="R12" i="5"/>
  <c r="R16" i="5"/>
  <c r="R18" i="5"/>
  <c r="R24" i="5"/>
  <c r="R28" i="5"/>
  <c r="R27" i="5"/>
  <c r="R10" i="5"/>
  <c r="R15" i="5"/>
  <c r="R30" i="5"/>
  <c r="R3" i="5"/>
  <c r="A37" i="4"/>
  <c r="F37" i="4" s="1"/>
  <c r="A36" i="4"/>
  <c r="F36" i="4" s="1"/>
  <c r="A35" i="4"/>
  <c r="F35" i="4" s="1"/>
  <c r="A34" i="4"/>
  <c r="F34" i="4" s="1"/>
  <c r="A33" i="4"/>
  <c r="G33" i="4" s="1"/>
  <c r="A32" i="4"/>
  <c r="G32" i="4" s="1"/>
  <c r="A31" i="4"/>
  <c r="G31" i="4" s="1"/>
  <c r="A30" i="4"/>
  <c r="F30" i="4" s="1"/>
  <c r="A29" i="4"/>
  <c r="D29" i="4" s="1"/>
  <c r="A28" i="4"/>
  <c r="D28" i="4" s="1"/>
  <c r="A27" i="4"/>
  <c r="D27" i="4" s="1"/>
  <c r="A26" i="4"/>
  <c r="D26" i="4" s="1"/>
  <c r="A25" i="4"/>
  <c r="G25" i="4" s="1"/>
  <c r="A24" i="4"/>
  <c r="G24" i="4" s="1"/>
  <c r="A23" i="4"/>
  <c r="G23" i="4" s="1"/>
  <c r="A22" i="4"/>
  <c r="G22" i="4" s="1"/>
  <c r="A21" i="4"/>
  <c r="F21" i="4" s="1"/>
  <c r="A20" i="4"/>
  <c r="F20" i="4" s="1"/>
  <c r="A19" i="4"/>
  <c r="F19" i="4" s="1"/>
  <c r="A18" i="4"/>
  <c r="F18" i="4" s="1"/>
  <c r="A17" i="4"/>
  <c r="G17" i="4" s="1"/>
  <c r="A16" i="4"/>
  <c r="G16" i="4" s="1"/>
  <c r="A15" i="4"/>
  <c r="G15" i="4" s="1"/>
  <c r="A14" i="4"/>
  <c r="F14" i="4" s="1"/>
  <c r="A13" i="4"/>
  <c r="D13" i="4" s="1"/>
  <c r="A12" i="4"/>
  <c r="D12" i="4" s="1"/>
  <c r="A11" i="4"/>
  <c r="D11" i="4" s="1"/>
  <c r="A10" i="4"/>
  <c r="D10" i="4" s="1"/>
  <c r="A9" i="4"/>
  <c r="G9" i="4" s="1"/>
  <c r="A8" i="4"/>
  <c r="G8" i="4" s="1"/>
  <c r="A7" i="4"/>
  <c r="G7" i="4" s="1"/>
  <c r="A6" i="4"/>
  <c r="G6" i="4" s="1"/>
  <c r="A5" i="4"/>
  <c r="F5" i="4" s="1"/>
  <c r="A4" i="4"/>
  <c r="F4" i="4" s="1"/>
  <c r="A3" i="4"/>
  <c r="F3" i="4" s="1"/>
  <c r="A2" i="4"/>
  <c r="G2" i="4" s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2" i="3"/>
  <c r="O20" i="7" l="1"/>
  <c r="O25" i="7"/>
  <c r="O32" i="7"/>
  <c r="O26" i="7"/>
  <c r="O12" i="7"/>
  <c r="O28" i="7"/>
  <c r="O31" i="7"/>
  <c r="O14" i="7"/>
  <c r="O23" i="7"/>
  <c r="O29" i="7"/>
  <c r="O4" i="7"/>
  <c r="O7" i="7"/>
  <c r="O18" i="7"/>
  <c r="O9" i="7"/>
  <c r="O24" i="7"/>
  <c r="O22" i="7"/>
  <c r="S39" i="7" s="1"/>
  <c r="O15" i="7"/>
  <c r="O2" i="7"/>
  <c r="O11" i="7"/>
  <c r="O33" i="7"/>
  <c r="O37" i="7"/>
  <c r="O34" i="7"/>
  <c r="O27" i="7"/>
  <c r="O16" i="7"/>
  <c r="O6" i="7"/>
  <c r="D31" i="4"/>
  <c r="B31" i="4"/>
  <c r="D33" i="4"/>
  <c r="B32" i="4"/>
  <c r="E29" i="4"/>
  <c r="B33" i="4"/>
  <c r="C35" i="4"/>
  <c r="E15" i="4"/>
  <c r="D25" i="4"/>
  <c r="B16" i="4"/>
  <c r="D24" i="4"/>
  <c r="E13" i="4"/>
  <c r="E16" i="4"/>
  <c r="D30" i="4"/>
  <c r="E14" i="4"/>
  <c r="B15" i="4"/>
  <c r="D17" i="4"/>
  <c r="F33" i="4"/>
  <c r="C37" i="4"/>
  <c r="D16" i="4"/>
  <c r="F32" i="4"/>
  <c r="G14" i="4"/>
  <c r="G5" i="4"/>
  <c r="B17" i="4"/>
  <c r="G4" i="4"/>
  <c r="C36" i="4"/>
  <c r="D15" i="4"/>
  <c r="F31" i="4"/>
  <c r="D14" i="4"/>
  <c r="F17" i="4"/>
  <c r="C30" i="4"/>
  <c r="D9" i="4"/>
  <c r="F16" i="4"/>
  <c r="C21" i="4"/>
  <c r="D8" i="4"/>
  <c r="F15" i="4"/>
  <c r="C20" i="4"/>
  <c r="E33" i="4"/>
  <c r="G37" i="4"/>
  <c r="C14" i="4"/>
  <c r="E32" i="4"/>
  <c r="G36" i="4"/>
  <c r="C5" i="4"/>
  <c r="E31" i="4"/>
  <c r="G35" i="4"/>
  <c r="C4" i="4"/>
  <c r="E30" i="4"/>
  <c r="G30" i="4"/>
  <c r="G21" i="4"/>
  <c r="D32" i="4"/>
  <c r="E17" i="4"/>
  <c r="G20" i="4"/>
  <c r="E12" i="4"/>
  <c r="B30" i="4"/>
  <c r="B14" i="4"/>
  <c r="C34" i="4"/>
  <c r="C18" i="4"/>
  <c r="D2" i="4"/>
  <c r="D22" i="4"/>
  <c r="D6" i="4"/>
  <c r="E26" i="4"/>
  <c r="E10" i="4"/>
  <c r="G34" i="4"/>
  <c r="G18" i="4"/>
  <c r="B29" i="4"/>
  <c r="B13" i="4"/>
  <c r="C33" i="4"/>
  <c r="C17" i="4"/>
  <c r="D37" i="4"/>
  <c r="D21" i="4"/>
  <c r="D5" i="4"/>
  <c r="E25" i="4"/>
  <c r="E9" i="4"/>
  <c r="F29" i="4"/>
  <c r="F13" i="4"/>
  <c r="G3" i="4"/>
  <c r="B28" i="4"/>
  <c r="B12" i="4"/>
  <c r="C32" i="4"/>
  <c r="C16" i="4"/>
  <c r="D36" i="4"/>
  <c r="D20" i="4"/>
  <c r="D4" i="4"/>
  <c r="E24" i="4"/>
  <c r="E8" i="4"/>
  <c r="F28" i="4"/>
  <c r="F12" i="4"/>
  <c r="C19" i="4"/>
  <c r="C3" i="4"/>
  <c r="D23" i="4"/>
  <c r="D7" i="4"/>
  <c r="E27" i="4"/>
  <c r="E11" i="4"/>
  <c r="G19" i="4"/>
  <c r="B27" i="4"/>
  <c r="B11" i="4"/>
  <c r="C31" i="4"/>
  <c r="C15" i="4"/>
  <c r="D35" i="4"/>
  <c r="D19" i="4"/>
  <c r="D3" i="4"/>
  <c r="E23" i="4"/>
  <c r="E7" i="4"/>
  <c r="F27" i="4"/>
  <c r="F11" i="4"/>
  <c r="B26" i="4"/>
  <c r="B10" i="4"/>
  <c r="D34" i="4"/>
  <c r="D18" i="4"/>
  <c r="E2" i="4"/>
  <c r="E22" i="4"/>
  <c r="E6" i="4"/>
  <c r="F26" i="4"/>
  <c r="F10" i="4"/>
  <c r="B25" i="4"/>
  <c r="B9" i="4"/>
  <c r="C29" i="4"/>
  <c r="C13" i="4"/>
  <c r="E37" i="4"/>
  <c r="E21" i="4"/>
  <c r="E5" i="4"/>
  <c r="F25" i="4"/>
  <c r="F9" i="4"/>
  <c r="G29" i="4"/>
  <c r="G13" i="4"/>
  <c r="B24" i="4"/>
  <c r="B8" i="4"/>
  <c r="C28" i="4"/>
  <c r="C12" i="4"/>
  <c r="E36" i="4"/>
  <c r="E20" i="4"/>
  <c r="E4" i="4"/>
  <c r="F24" i="4"/>
  <c r="F8" i="4"/>
  <c r="G28" i="4"/>
  <c r="G12" i="4"/>
  <c r="B23" i="4"/>
  <c r="B7" i="4"/>
  <c r="C27" i="4"/>
  <c r="C11" i="4"/>
  <c r="E35" i="4"/>
  <c r="E19" i="4"/>
  <c r="E3" i="4"/>
  <c r="F23" i="4"/>
  <c r="F7" i="4"/>
  <c r="G27" i="4"/>
  <c r="G11" i="4"/>
  <c r="E28" i="4"/>
  <c r="B2" i="4"/>
  <c r="B22" i="4"/>
  <c r="B6" i="4"/>
  <c r="C26" i="4"/>
  <c r="C10" i="4"/>
  <c r="E34" i="4"/>
  <c r="E18" i="4"/>
  <c r="F2" i="4"/>
  <c r="F22" i="4"/>
  <c r="F6" i="4"/>
  <c r="G26" i="4"/>
  <c r="G10" i="4"/>
  <c r="B37" i="4"/>
  <c r="B21" i="4"/>
  <c r="B5" i="4"/>
  <c r="C25" i="4"/>
  <c r="C9" i="4"/>
  <c r="B36" i="4"/>
  <c r="B20" i="4"/>
  <c r="B4" i="4"/>
  <c r="C24" i="4"/>
  <c r="C8" i="4"/>
  <c r="B35" i="4"/>
  <c r="B19" i="4"/>
  <c r="B3" i="4"/>
  <c r="C23" i="4"/>
  <c r="C7" i="4"/>
  <c r="B34" i="4"/>
  <c r="B18" i="4"/>
  <c r="C2" i="4"/>
  <c r="C22" i="4"/>
  <c r="C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92E247-BB1B-4346-9C5B-31058C20341B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4DF9F725-A6FE-4017-8681-8AABDEB40EB7}" keepAlive="1" name="Query - OS" description="Connection to the 'OS' query in the workbook." type="5" refreshedVersion="0" background="1">
    <dbPr connection="Provider=Microsoft.Mashup.OleDb.1;Data Source=$Workbook$;Location=OS;Extended Properties=&quot;&quot;" command="SELECT * FROM [OS]"/>
  </connection>
  <connection id="3" xr16:uid="{68E50B0F-8E4A-4076-AD4F-516535538C13}" keepAlive="1" name="Query - Price" description="Connection to the 'Price' query in the workbook." type="5" refreshedVersion="0" background="1">
    <dbPr connection="Provider=Microsoft.Mashup.OleDb.1;Data Source=$Workbook$;Location=Price;Extended Properties=&quot;&quot;" command="SELECT * FROM [Price]"/>
  </connection>
  <connection id="4" xr16:uid="{8162261F-86EC-4CFA-81E4-862548508433}" keepAlive="1" name="Query - Screen Size" description="Connection to the 'Screen Size' query in the workbook." type="5" refreshedVersion="0" background="1">
    <dbPr connection="Provider=Microsoft.Mashup.OleDb.1;Data Source=$Workbook$;Location=&quot;Screen Size&quot;;Extended Properties=&quot;&quot;" command="SELECT * FROM [Screen Size]"/>
  </connection>
  <connection id="5" xr16:uid="{A9D1CB73-6748-4010-8CCD-7C82725C78DC}" keepAlive="1" name="Query - Storage Capacity" description="Connection to the 'Storage Capacity' query in the workbook." type="5" refreshedVersion="0" background="1">
    <dbPr connection="Provider=Microsoft.Mashup.OleDb.1;Data Source=$Workbook$;Location=&quot;Storage Capacity&quot;;Extended Properties=&quot;&quot;" command="SELECT * FROM [Storage Capacit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<sst xmlns="http://schemas.openxmlformats.org/spreadsheetml/2006/main" count="362" uniqueCount="86">
  <si>
    <t>OS</t>
  </si>
  <si>
    <t>Price</t>
  </si>
  <si>
    <t>Screen Size</t>
  </si>
  <si>
    <t>Storage Capacity</t>
  </si>
  <si>
    <t>Android</t>
  </si>
  <si>
    <t>IOS</t>
  </si>
  <si>
    <t>5.5 inches</t>
  </si>
  <si>
    <t>6.1 inches</t>
  </si>
  <si>
    <t>6.7 inches</t>
  </si>
  <si>
    <t>64GB</t>
  </si>
  <si>
    <t>128GB</t>
  </si>
  <si>
    <t>256GB</t>
  </si>
  <si>
    <t>Combined</t>
  </si>
  <si>
    <t>Combinations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</si>
  <si>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</si>
  <si>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</si>
  <si>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</si>
  <si>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</si>
  <si>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</si>
  <si>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</si>
  <si>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</si>
  <si>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</si>
  <si>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</si>
  <si>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</si>
  <si>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Average</t>
  </si>
  <si>
    <t>Ranking</t>
  </si>
  <si>
    <t>IOS, 500, 5.5 inches, 64GB</t>
  </si>
  <si>
    <t>IOS, 500, 5.5 inches, 128GB</t>
  </si>
  <si>
    <t>IOS, 500, 5.5 inches, 256GB</t>
  </si>
  <si>
    <t>IOS, 500, 6.1 inches, 64GB</t>
  </si>
  <si>
    <t>IOS, 500, 6.1 inches, 128GB</t>
  </si>
  <si>
    <t>IOS, 500, 6.1 inches, 256GB</t>
  </si>
  <si>
    <t>IOS, 500, 6.7 inches, 64GB</t>
  </si>
  <si>
    <t>IOS, 500, 6.7 inches, 128GB</t>
  </si>
  <si>
    <t>IOS, 500, 6.7 inches, 256GB</t>
  </si>
  <si>
    <t>IOS, 800, 5.5 inches, 64GB</t>
  </si>
  <si>
    <t>IOS, 800, 5.5 inches, 128GB</t>
  </si>
  <si>
    <t>IOS, 800, 5.5 inches, 256GB</t>
  </si>
  <si>
    <t>IOS, 800, 6.1 inches, 64GB</t>
  </si>
  <si>
    <t>IOS, 800, 6.1 inches, 128GB</t>
  </si>
  <si>
    <t>IOS, 800, 6.1 inches, 256GB</t>
  </si>
  <si>
    <t>IOS, 800, 6.7 inches, 64GB</t>
  </si>
  <si>
    <t>IOS, 800, 6.7 inches, 128GB</t>
  </si>
  <si>
    <t>IOS, 800, 6.7 inches, 256GB</t>
  </si>
  <si>
    <t>Android, 500, 5.5 inches, 64GB</t>
  </si>
  <si>
    <t>Android, 500, 5.5 inches, 128GB</t>
  </si>
  <si>
    <t>Android, 500, 5.5 inches, 256GB</t>
  </si>
  <si>
    <t>Android, 500, 6.1 inches, 64GB</t>
  </si>
  <si>
    <t>Android, 500, 6.1 inches, 128GB</t>
  </si>
  <si>
    <t>Android, 500, 6.1 inches, 256GB</t>
  </si>
  <si>
    <t>Android, 500, 6.7 inches, 64GB</t>
  </si>
  <si>
    <t>Android, 500, 6.7 inches, 128GB</t>
  </si>
  <si>
    <t>Android, 500, 6.7 inches, 256GB</t>
  </si>
  <si>
    <t>Android, 800, 5.5 inches, 64GB</t>
  </si>
  <si>
    <t>Android, 800, 5.5 inches, 128GB</t>
  </si>
  <si>
    <t>Android, 800, 5.5 inches, 256GB</t>
  </si>
  <si>
    <t>Android, 800, 6.1 inches, 64GB</t>
  </si>
  <si>
    <t>Android, 800, 6.1 inches, 128GB</t>
  </si>
  <si>
    <t>Android, 800, 6.1 inches, 256GB</t>
  </si>
  <si>
    <t>Android, 800, 6.7 inches, 64GB</t>
  </si>
  <si>
    <t>Android, 800, 6.7 inches, 128GB</t>
  </si>
  <si>
    <t>Android, 800, 6.7 inches, 256GB</t>
  </si>
  <si>
    <t>ID</t>
  </si>
  <si>
    <t>FACTORS</t>
  </si>
  <si>
    <t>Utility IOS</t>
  </si>
  <si>
    <t>Utility 800</t>
  </si>
  <si>
    <t>Utility 6.1 inches</t>
  </si>
  <si>
    <t>Utility 6.7 inches</t>
  </si>
  <si>
    <t>Utility 128GB</t>
  </si>
  <si>
    <t>Utility 256GB</t>
  </si>
  <si>
    <t>Total Utility</t>
  </si>
  <si>
    <t>Model</t>
  </si>
  <si>
    <t>Unstandardized Coefficients</t>
  </si>
  <si>
    <t>Standardized Coefficients</t>
  </si>
  <si>
    <t>t</t>
  </si>
  <si>
    <t>Sig.</t>
  </si>
  <si>
    <t>B</t>
  </si>
  <si>
    <t>Std. Error</t>
  </si>
  <si>
    <t>Beta</t>
  </si>
  <si>
    <t>1</t>
  </si>
  <si>
    <t>(Constant)</t>
  </si>
  <si>
    <t>800</t>
  </si>
  <si>
    <t>a. Dependent Variable: Ranking</t>
  </si>
  <si>
    <r>
      <t>Coefficients</t>
    </r>
    <r>
      <rPr>
        <b/>
        <vertAlign val="superscript"/>
        <sz val="14"/>
        <color indexed="60"/>
        <rFont val="Arial Bold"/>
      </rPr>
      <t>a</t>
    </r>
  </si>
  <si>
    <t>Coorelation</t>
  </si>
  <si>
    <t>Sum of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</si>
</sst>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-[$£-809]* #,##0.00_-;\-[$£-809]* #,##0.00_-;_-[$£-809]* &quot;-&quot;??_-;_-@_-"/>
    <numFmt numFmtId="165" formatCode="###0.000"/>
    <numFmt numFmtId="169" formatCode="0.0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0"/>
      <name val="Arial"/>
      <family val="2"/>
    </font>
    <font>
      <b/>
      <vertAlign val="superscript"/>
      <sz val="14"/>
      <color indexed="60"/>
      <name val="Arial Bold"/>
    </font>
    <font>
      <b/>
      <sz val="14"/>
      <color indexed="60"/>
      <name val="Arial Bold"/>
    </font>
    <font>
      <sz val="12"/>
      <color indexed="62"/>
      <name val="Arial"/>
      <family val="2"/>
    </font>
    <font>
      <sz val="12"/>
      <color indexed="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3" borderId="1" applyNumberFormat="0" applyFont="0" applyAlignment="0" applyProtection="0"/>
    <xf numFmtId="0" fontId="6" fillId="0" borderId="0"/>
    <xf numFmtId="44" fontId="3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5" fillId="2" borderId="0" xfId="0" applyFont="1" applyFill="1"/>
    <xf numFmtId="0" fontId="4" fillId="0" borderId="0" xfId="0" applyFont="1"/>
    <xf numFmtId="0" fontId="6" fillId="0" borderId="0" xfId="2"/>
    <xf numFmtId="0" fontId="9" fillId="0" borderId="2" xfId="2" applyFont="1" applyBorder="1" applyAlignment="1">
      <alignment horizontal="center" wrapText="1"/>
    </xf>
    <xf numFmtId="0" fontId="9" fillId="4" borderId="2" xfId="2" applyFont="1" applyFill="1" applyBorder="1" applyAlignment="1">
      <alignment horizontal="left" vertical="top" wrapText="1"/>
    </xf>
    <xf numFmtId="165" fontId="10" fillId="5" borderId="2" xfId="2" applyNumberFormat="1" applyFont="1" applyFill="1" applyBorder="1" applyAlignment="1">
      <alignment horizontal="right" vertical="top"/>
    </xf>
    <xf numFmtId="0" fontId="10" fillId="5" borderId="2" xfId="2" applyFont="1" applyFill="1" applyBorder="1" applyAlignment="1">
      <alignment horizontal="left" vertical="top" wrapText="1"/>
    </xf>
    <xf numFmtId="0" fontId="1" fillId="2" borderId="2" xfId="0" applyFont="1" applyFill="1" applyBorder="1"/>
    <xf numFmtId="0" fontId="0" fillId="3" borderId="1" xfId="1" applyFont="1"/>
    <xf numFmtId="0" fontId="1" fillId="2" borderId="1" xfId="1" applyFont="1" applyFill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10" fillId="0" borderId="2" xfId="2" applyFont="1" applyBorder="1" applyAlignment="1">
      <alignment horizontal="left" vertical="top" wrapText="1"/>
    </xf>
    <xf numFmtId="0" fontId="8" fillId="0" borderId="2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left" wrapText="1"/>
    </xf>
    <xf numFmtId="0" fontId="9" fillId="0" borderId="2" xfId="2" applyFont="1" applyBorder="1" applyAlignment="1">
      <alignment horizontal="center" wrapText="1"/>
    </xf>
    <xf numFmtId="0" fontId="9" fillId="4" borderId="2" xfId="2" applyFont="1" applyFill="1" applyBorder="1" applyAlignment="1">
      <alignment horizontal="left" vertical="top"/>
    </xf>
    <xf numFmtId="0" fontId="9" fillId="4" borderId="2" xfId="2" applyFont="1" applyFill="1" applyBorder="1" applyAlignment="1">
      <alignment horizontal="left" vertical="top" wrapText="1"/>
    </xf>
    <xf numFmtId="44" fontId="0" fillId="0" borderId="2" xfId="3" applyFon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4" fontId="1" fillId="2" borderId="3" xfId="3" applyFont="1" applyFill="1" applyBorder="1" applyAlignment="1">
      <alignment horizontal="center"/>
    </xf>
    <xf numFmtId="44" fontId="1" fillId="2" borderId="4" xfId="3" applyFont="1" applyFill="1" applyBorder="1" applyAlignment="1">
      <alignment horizontal="center"/>
    </xf>
    <xf numFmtId="0" fontId="0" fillId="6" borderId="2" xfId="0" applyFill="1" applyBorder="1"/>
    <xf numFmtId="169" fontId="5" fillId="2" borderId="2" xfId="0" applyNumberFormat="1" applyFont="1" applyFill="1" applyBorder="1"/>
    <xf numFmtId="164" fontId="0" fillId="0" borderId="2" xfId="3" applyNumberFormat="1" applyFont="1" applyBorder="1"/>
  </cellXfs>
  <cellStyles count="4">
    <cellStyle name="Currency" xfId="3" builtinId="4"/>
    <cellStyle name="Normal" xfId="0" builtinId="0"/>
    <cellStyle name="Normal_Sheet4" xfId="2" xr:uid="{E1D50AEC-27F1-4C69-B423-B86F5C361800}"/>
    <cellStyle name="Note" xfId="1" builtinId="1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64" formatCode="_-[$£-809]* #,##0.00_-;\-[$£-809]* #,##0.00_-;_-[$£-809]* &quot;-&quot;??_-;_-@_-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4575607-CC5F-4519-A086-F39F416D3183}" autoFormatId="16" applyNumberFormats="0" applyBorderFormats="0" applyFontFormats="0" applyPatternFormats="0" applyAlignmentFormats="0" applyWidthHeightFormats="0">
  <queryTableRefresh nextId="7" unboundColumnsLeft="1" unboundColumnsRight="1">
    <queryTableFields count="6">
      <queryTableField id="6" dataBound="0" tableColumnId="6"/>
      <queryTableField id="1" name="OS" tableColumnId="1"/>
      <queryTableField id="2" name="Price" tableColumnId="2"/>
      <queryTableField id="3" name="Screen Size" tableColumnId="3"/>
      <queryTableField id="4" name="Storage Capacity" tableColumnId="4"/>
      <queryTableField id="5" dataBound="0" tableColumnId="5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5DFEEF-A28A-45B4-84F2-9BAE80A91F63}" name="Table1" displayName="Table1" ref="B2:B4" totalsRowShown="0">
  <autoFilter ref="B2:B4" xr:uid="{B45DFEEF-A28A-45B4-84F2-9BAE80A91F63}"/>
  <tableColumns count="1">
    <tableColumn id="1" xr3:uid="{BEFD698F-9903-422F-AF59-6A0D645D5D7D}" name="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01B2D6-FDEC-4388-8623-ED989F9C3397}" name="Table2" displayName="Table2" ref="C2:C4" totalsRowShown="0">
  <autoFilter ref="C2:C4" xr:uid="{D001B2D6-FDEC-4388-8623-ED989F9C3397}"/>
  <tableColumns count="1">
    <tableColumn id="1" xr3:uid="{BA079429-5C98-4C2C-8D5A-E12909F42B97}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EA5ADB-DB04-48C8-9AF5-391C409F246D}" name="Table3" displayName="Table3" ref="D2:D5" totalsRowShown="0">
  <autoFilter ref="D2:D5" xr:uid="{F2EA5ADB-DB04-48C8-9AF5-391C409F246D}"/>
  <tableColumns count="1">
    <tableColumn id="1" xr3:uid="{58E69EAD-3B57-469B-AB36-02F247508BFF}" name="Screen Si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2E9557-F479-4D99-99E3-1883BA26AB19}" name="Table4" displayName="Table4" ref="E2:E5" totalsRowShown="0">
  <autoFilter ref="E2:E5" xr:uid="{2A2E9557-F479-4D99-99E3-1883BA26AB19}"/>
  <tableColumns count="1">
    <tableColumn id="1" xr3:uid="{FC771C77-3B8E-4866-96CB-D06CFF765B58}" name="Storage Capac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FDA695-CBFB-4652-853B-076E95A8C6A6}" name="Merge1" displayName="Merge1" ref="A1:F37" tableType="queryTable" totalsRowShown="0">
  <autoFilter ref="A1:F37" xr:uid="{47FDA695-CBFB-4652-853B-076E95A8C6A6}"/>
  <tableColumns count="6">
    <tableColumn id="6" xr3:uid="{BCCE1BA5-4D3E-40B3-87FF-C6C4881447E5}" uniqueName="6" name="ID" queryTableFieldId="6" dataDxfId="5"/>
    <tableColumn id="1" xr3:uid="{669793DC-F7D9-4C9B-97A9-BC583AE69224}" uniqueName="1" name="OS" queryTableFieldId="1" dataDxfId="4"/>
    <tableColumn id="2" xr3:uid="{771D151F-917F-4665-88F1-7A8B22F82E88}" uniqueName="2" name="Price" queryTableFieldId="2" dataDxfId="3"/>
    <tableColumn id="3" xr3:uid="{957760A2-DA24-4A17-828A-44CF87E9937D}" uniqueName="3" name="Screen Size" queryTableFieldId="3" dataDxfId="2"/>
    <tableColumn id="4" xr3:uid="{5F425ED2-ECAE-4177-ACF6-3758CC20B7D9}" uniqueName="4" name="Storage Capacity" queryTableFieldId="4" dataDxfId="1"/>
    <tableColumn id="5" xr3:uid="{53904D3C-7A77-4671-A661-268B7FE438F8}" uniqueName="5" name="Combined" queryTableFieldId="5" dataDxfId="0">
      <calculatedColumnFormula>_xlfn.CONCAT(Merge1[[#This Row],[OS]],", ",Merge1[[#This Row],[Price]],", ",Merge1[[#This Row],[Screen Size]],", ",Merge1[[#This Row],[Storage Capacity]])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7DC0-B22C-4C8D-B435-577DBA876377}">
  <dimension ref="B1:E5"/>
  <sheetViews>
    <sheetView workbookViewId="0">
      <selection activeCell="C2" sqref="C2:C4"/>
    </sheetView>
  </sheetViews>
  <sheetFormatPr defaultRowHeight="14.4" x14ac:dyDescent="0.3"/>
  <cols>
    <col min="4" max="4" width="12.5546875" customWidth="1"/>
    <col min="5" max="5" width="17" customWidth="1"/>
  </cols>
  <sheetData>
    <row r="1" spans="2:5" x14ac:dyDescent="0.3">
      <c r="B1" s="15" t="s">
        <v>63</v>
      </c>
      <c r="C1" s="15"/>
      <c r="D1" s="15"/>
      <c r="E1" s="15"/>
    </row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5</v>
      </c>
      <c r="C3">
        <v>500</v>
      </c>
      <c r="D3" t="s">
        <v>6</v>
      </c>
      <c r="E3" t="s">
        <v>9</v>
      </c>
    </row>
    <row r="4" spans="2:5" x14ac:dyDescent="0.3">
      <c r="B4" t="s">
        <v>4</v>
      </c>
      <c r="C4">
        <v>800</v>
      </c>
      <c r="D4" t="s">
        <v>7</v>
      </c>
      <c r="E4" t="s">
        <v>10</v>
      </c>
    </row>
    <row r="5" spans="2:5" x14ac:dyDescent="0.3">
      <c r="D5" t="s">
        <v>8</v>
      </c>
      <c r="E5" t="s">
        <v>11</v>
      </c>
    </row>
  </sheetData>
  <mergeCells count="1">
    <mergeCell ref="B1:E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484A-940F-47F4-B2BD-5D940A0CB546}">
  <dimension ref="A1:F37"/>
  <sheetViews>
    <sheetView workbookViewId="0">
      <selection activeCell="J6" sqref="J6"/>
    </sheetView>
  </sheetViews>
  <sheetFormatPr defaultRowHeight="14.4" x14ac:dyDescent="0.3"/>
  <cols>
    <col min="1" max="1" width="7.21875" bestFit="1" customWidth="1"/>
    <col min="2" max="2" width="8.88671875" style="1" bestFit="1" customWidth="1"/>
    <col min="3" max="3" width="12.88671875" bestFit="1" customWidth="1"/>
    <col min="4" max="4" width="17.44140625" bestFit="1" customWidth="1"/>
    <col min="5" max="6" width="27" bestFit="1" customWidth="1"/>
  </cols>
  <sheetData>
    <row r="1" spans="1:6" x14ac:dyDescent="0.3">
      <c r="A1" t="s">
        <v>62</v>
      </c>
      <c r="B1" t="s">
        <v>0</v>
      </c>
      <c r="C1" s="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1</v>
      </c>
      <c r="B2" t="s">
        <v>5</v>
      </c>
      <c r="C2" s="1">
        <v>500</v>
      </c>
      <c r="D2" t="s">
        <v>6</v>
      </c>
      <c r="E2" t="s">
        <v>9</v>
      </c>
      <c r="F2" t="str">
        <f>_xlfn.CONCAT(Merge1[[#This Row],[OS]],", ",Merge1[[#This Row],[Price]],", ",Merge1[[#This Row],[Screen Size]],", ",Merge1[[#This Row],[Storage Capacity]])</f>
        <v>IOS, 500, 5.5 inches, 64GB</v>
      </c>
    </row>
    <row r="3" spans="1:6" x14ac:dyDescent="0.3">
      <c r="A3">
        <v>2</v>
      </c>
      <c r="B3" t="s">
        <v>5</v>
      </c>
      <c r="C3" s="1">
        <v>500</v>
      </c>
      <c r="D3" t="s">
        <v>6</v>
      </c>
      <c r="E3" t="s">
        <v>10</v>
      </c>
      <c r="F3" t="str">
        <f>_xlfn.CONCAT(Merge1[[#This Row],[OS]],", ",Merge1[[#This Row],[Price]],", ",Merge1[[#This Row],[Screen Size]],", ",Merge1[[#This Row],[Storage Capacity]])</f>
        <v>IOS, 500, 5.5 inches, 128GB</v>
      </c>
    </row>
    <row r="4" spans="1:6" x14ac:dyDescent="0.3">
      <c r="A4">
        <v>3</v>
      </c>
      <c r="B4" t="s">
        <v>5</v>
      </c>
      <c r="C4" s="1">
        <v>500</v>
      </c>
      <c r="D4" t="s">
        <v>6</v>
      </c>
      <c r="E4" t="s">
        <v>11</v>
      </c>
      <c r="F4" t="str">
        <f>_xlfn.CONCAT(Merge1[[#This Row],[OS]],", ",Merge1[[#This Row],[Price]],", ",Merge1[[#This Row],[Screen Size]],", ",Merge1[[#This Row],[Storage Capacity]])</f>
        <v>IOS, 500, 5.5 inches, 256GB</v>
      </c>
    </row>
    <row r="5" spans="1:6" x14ac:dyDescent="0.3">
      <c r="A5">
        <v>4</v>
      </c>
      <c r="B5" t="s">
        <v>5</v>
      </c>
      <c r="C5" s="1">
        <v>500</v>
      </c>
      <c r="D5" t="s">
        <v>7</v>
      </c>
      <c r="E5" t="s">
        <v>9</v>
      </c>
      <c r="F5" t="str">
        <f>_xlfn.CONCAT(Merge1[[#This Row],[OS]],", ",Merge1[[#This Row],[Price]],", ",Merge1[[#This Row],[Screen Size]],", ",Merge1[[#This Row],[Storage Capacity]])</f>
        <v>IOS, 500, 6.1 inches, 64GB</v>
      </c>
    </row>
    <row r="6" spans="1:6" x14ac:dyDescent="0.3">
      <c r="A6">
        <v>5</v>
      </c>
      <c r="B6" t="s">
        <v>5</v>
      </c>
      <c r="C6" s="1">
        <v>500</v>
      </c>
      <c r="D6" t="s">
        <v>7</v>
      </c>
      <c r="E6" t="s">
        <v>10</v>
      </c>
      <c r="F6" t="str">
        <f>_xlfn.CONCAT(Merge1[[#This Row],[OS]],", ",Merge1[[#This Row],[Price]],", ",Merge1[[#This Row],[Screen Size]],", ",Merge1[[#This Row],[Storage Capacity]])</f>
        <v>IOS, 500, 6.1 inches, 128GB</v>
      </c>
    </row>
    <row r="7" spans="1:6" x14ac:dyDescent="0.3">
      <c r="A7">
        <v>6</v>
      </c>
      <c r="B7" t="s">
        <v>5</v>
      </c>
      <c r="C7" s="1">
        <v>500</v>
      </c>
      <c r="D7" t="s">
        <v>7</v>
      </c>
      <c r="E7" t="s">
        <v>11</v>
      </c>
      <c r="F7" t="str">
        <f>_xlfn.CONCAT(Merge1[[#This Row],[OS]],", ",Merge1[[#This Row],[Price]],", ",Merge1[[#This Row],[Screen Size]],", ",Merge1[[#This Row],[Storage Capacity]])</f>
        <v>IOS, 500, 6.1 inches, 256GB</v>
      </c>
    </row>
    <row r="8" spans="1:6" x14ac:dyDescent="0.3">
      <c r="A8">
        <v>7</v>
      </c>
      <c r="B8" t="s">
        <v>5</v>
      </c>
      <c r="C8" s="1">
        <v>500</v>
      </c>
      <c r="D8" t="s">
        <v>8</v>
      </c>
      <c r="E8" t="s">
        <v>9</v>
      </c>
      <c r="F8" t="str">
        <f>_xlfn.CONCAT(Merge1[[#This Row],[OS]],", ",Merge1[[#This Row],[Price]],", ",Merge1[[#This Row],[Screen Size]],", ",Merge1[[#This Row],[Storage Capacity]])</f>
        <v>IOS, 500, 6.7 inches, 64GB</v>
      </c>
    </row>
    <row r="9" spans="1:6" x14ac:dyDescent="0.3">
      <c r="A9">
        <v>8</v>
      </c>
      <c r="B9" t="s">
        <v>5</v>
      </c>
      <c r="C9" s="1">
        <v>500</v>
      </c>
      <c r="D9" t="s">
        <v>8</v>
      </c>
      <c r="E9" t="s">
        <v>10</v>
      </c>
      <c r="F9" t="str">
        <f>_xlfn.CONCAT(Merge1[[#This Row],[OS]],", ",Merge1[[#This Row],[Price]],", ",Merge1[[#This Row],[Screen Size]],", ",Merge1[[#This Row],[Storage Capacity]])</f>
        <v>IOS, 500, 6.7 inches, 128GB</v>
      </c>
    </row>
    <row r="10" spans="1:6" x14ac:dyDescent="0.3">
      <c r="A10">
        <v>9</v>
      </c>
      <c r="B10" t="s">
        <v>5</v>
      </c>
      <c r="C10" s="1">
        <v>500</v>
      </c>
      <c r="D10" t="s">
        <v>8</v>
      </c>
      <c r="E10" t="s">
        <v>11</v>
      </c>
      <c r="F10" t="str">
        <f>_xlfn.CONCAT(Merge1[[#This Row],[OS]],", ",Merge1[[#This Row],[Price]],", ",Merge1[[#This Row],[Screen Size]],", ",Merge1[[#This Row],[Storage Capacity]])</f>
        <v>IOS, 500, 6.7 inches, 256GB</v>
      </c>
    </row>
    <row r="11" spans="1:6" x14ac:dyDescent="0.3">
      <c r="A11">
        <v>10</v>
      </c>
      <c r="B11" t="s">
        <v>5</v>
      </c>
      <c r="C11" s="1">
        <v>800</v>
      </c>
      <c r="D11" t="s">
        <v>6</v>
      </c>
      <c r="E11" t="s">
        <v>9</v>
      </c>
      <c r="F11" t="str">
        <f>_xlfn.CONCAT(Merge1[[#This Row],[OS]],", ",Merge1[[#This Row],[Price]],", ",Merge1[[#This Row],[Screen Size]],", ",Merge1[[#This Row],[Storage Capacity]])</f>
        <v>IOS, 800, 5.5 inches, 64GB</v>
      </c>
    </row>
    <row r="12" spans="1:6" x14ac:dyDescent="0.3">
      <c r="A12">
        <v>11</v>
      </c>
      <c r="B12" t="s">
        <v>5</v>
      </c>
      <c r="C12" s="1">
        <v>800</v>
      </c>
      <c r="D12" t="s">
        <v>6</v>
      </c>
      <c r="E12" t="s">
        <v>10</v>
      </c>
      <c r="F12" t="str">
        <f>_xlfn.CONCAT(Merge1[[#This Row],[OS]],", ",Merge1[[#This Row],[Price]],", ",Merge1[[#This Row],[Screen Size]],", ",Merge1[[#This Row],[Storage Capacity]])</f>
        <v>IOS, 800, 5.5 inches, 128GB</v>
      </c>
    </row>
    <row r="13" spans="1:6" x14ac:dyDescent="0.3">
      <c r="A13">
        <v>12</v>
      </c>
      <c r="B13" t="s">
        <v>5</v>
      </c>
      <c r="C13" s="1">
        <v>800</v>
      </c>
      <c r="D13" t="s">
        <v>6</v>
      </c>
      <c r="E13" t="s">
        <v>11</v>
      </c>
      <c r="F13" t="str">
        <f>_xlfn.CONCAT(Merge1[[#This Row],[OS]],", ",Merge1[[#This Row],[Price]],", ",Merge1[[#This Row],[Screen Size]],", ",Merge1[[#This Row],[Storage Capacity]])</f>
        <v>IOS, 800, 5.5 inches, 256GB</v>
      </c>
    </row>
    <row r="14" spans="1:6" x14ac:dyDescent="0.3">
      <c r="A14">
        <v>13</v>
      </c>
      <c r="B14" t="s">
        <v>5</v>
      </c>
      <c r="C14" s="1">
        <v>800</v>
      </c>
      <c r="D14" t="s">
        <v>7</v>
      </c>
      <c r="E14" t="s">
        <v>9</v>
      </c>
      <c r="F14" t="str">
        <f>_xlfn.CONCAT(Merge1[[#This Row],[OS]],", ",Merge1[[#This Row],[Price]],", ",Merge1[[#This Row],[Screen Size]],", ",Merge1[[#This Row],[Storage Capacity]])</f>
        <v>IOS, 800, 6.1 inches, 64GB</v>
      </c>
    </row>
    <row r="15" spans="1:6" x14ac:dyDescent="0.3">
      <c r="A15">
        <v>14</v>
      </c>
      <c r="B15" t="s">
        <v>5</v>
      </c>
      <c r="C15" s="1">
        <v>800</v>
      </c>
      <c r="D15" t="s">
        <v>7</v>
      </c>
      <c r="E15" t="s">
        <v>10</v>
      </c>
      <c r="F15" t="str">
        <f>_xlfn.CONCAT(Merge1[[#This Row],[OS]],", ",Merge1[[#This Row],[Price]],", ",Merge1[[#This Row],[Screen Size]],", ",Merge1[[#This Row],[Storage Capacity]])</f>
        <v>IOS, 800, 6.1 inches, 128GB</v>
      </c>
    </row>
    <row r="16" spans="1:6" x14ac:dyDescent="0.3">
      <c r="A16">
        <v>15</v>
      </c>
      <c r="B16" t="s">
        <v>5</v>
      </c>
      <c r="C16" s="1">
        <v>800</v>
      </c>
      <c r="D16" t="s">
        <v>7</v>
      </c>
      <c r="E16" t="s">
        <v>11</v>
      </c>
      <c r="F16" t="str">
        <f>_xlfn.CONCAT(Merge1[[#This Row],[OS]],", ",Merge1[[#This Row],[Price]],", ",Merge1[[#This Row],[Screen Size]],", ",Merge1[[#This Row],[Storage Capacity]])</f>
        <v>IOS, 800, 6.1 inches, 256GB</v>
      </c>
    </row>
    <row r="17" spans="1:6" x14ac:dyDescent="0.3">
      <c r="A17">
        <v>16</v>
      </c>
      <c r="B17" t="s">
        <v>5</v>
      </c>
      <c r="C17" s="1">
        <v>800</v>
      </c>
      <c r="D17" t="s">
        <v>8</v>
      </c>
      <c r="E17" t="s">
        <v>9</v>
      </c>
      <c r="F17" t="str">
        <f>_xlfn.CONCAT(Merge1[[#This Row],[OS]],", ",Merge1[[#This Row],[Price]],", ",Merge1[[#This Row],[Screen Size]],", ",Merge1[[#This Row],[Storage Capacity]])</f>
        <v>IOS, 800, 6.7 inches, 64GB</v>
      </c>
    </row>
    <row r="18" spans="1:6" x14ac:dyDescent="0.3">
      <c r="A18">
        <v>17</v>
      </c>
      <c r="B18" t="s">
        <v>5</v>
      </c>
      <c r="C18" s="1">
        <v>800</v>
      </c>
      <c r="D18" t="s">
        <v>8</v>
      </c>
      <c r="E18" t="s">
        <v>10</v>
      </c>
      <c r="F18" t="str">
        <f>_xlfn.CONCAT(Merge1[[#This Row],[OS]],", ",Merge1[[#This Row],[Price]],", ",Merge1[[#This Row],[Screen Size]],", ",Merge1[[#This Row],[Storage Capacity]])</f>
        <v>IOS, 800, 6.7 inches, 128GB</v>
      </c>
    </row>
    <row r="19" spans="1:6" x14ac:dyDescent="0.3">
      <c r="A19">
        <v>18</v>
      </c>
      <c r="B19" t="s">
        <v>5</v>
      </c>
      <c r="C19" s="1">
        <v>800</v>
      </c>
      <c r="D19" t="s">
        <v>8</v>
      </c>
      <c r="E19" t="s">
        <v>11</v>
      </c>
      <c r="F19" t="str">
        <f>_xlfn.CONCAT(Merge1[[#This Row],[OS]],", ",Merge1[[#This Row],[Price]],", ",Merge1[[#This Row],[Screen Size]],", ",Merge1[[#This Row],[Storage Capacity]])</f>
        <v>IOS, 800, 6.7 inches, 256GB</v>
      </c>
    </row>
    <row r="20" spans="1:6" x14ac:dyDescent="0.3">
      <c r="A20">
        <v>19</v>
      </c>
      <c r="B20" t="s">
        <v>4</v>
      </c>
      <c r="C20" s="1">
        <v>500</v>
      </c>
      <c r="D20" t="s">
        <v>6</v>
      </c>
      <c r="E20" t="s">
        <v>9</v>
      </c>
      <c r="F20" t="str">
        <f>_xlfn.CONCAT(Merge1[[#This Row],[OS]],", ",Merge1[[#This Row],[Price]],", ",Merge1[[#This Row],[Screen Size]],", ",Merge1[[#This Row],[Storage Capacity]])</f>
        <v>Android, 500, 5.5 inches, 64GB</v>
      </c>
    </row>
    <row r="21" spans="1:6" x14ac:dyDescent="0.3">
      <c r="A21">
        <v>20</v>
      </c>
      <c r="B21" t="s">
        <v>4</v>
      </c>
      <c r="C21" s="1">
        <v>500</v>
      </c>
      <c r="D21" t="s">
        <v>6</v>
      </c>
      <c r="E21" t="s">
        <v>10</v>
      </c>
      <c r="F21" t="str">
        <f>_xlfn.CONCAT(Merge1[[#This Row],[OS]],", ",Merge1[[#This Row],[Price]],", ",Merge1[[#This Row],[Screen Size]],", ",Merge1[[#This Row],[Storage Capacity]])</f>
        <v>Android, 500, 5.5 inches, 128GB</v>
      </c>
    </row>
    <row r="22" spans="1:6" x14ac:dyDescent="0.3">
      <c r="A22">
        <v>21</v>
      </c>
      <c r="B22" t="s">
        <v>4</v>
      </c>
      <c r="C22" s="1">
        <v>500</v>
      </c>
      <c r="D22" t="s">
        <v>6</v>
      </c>
      <c r="E22" t="s">
        <v>11</v>
      </c>
      <c r="F22" t="str">
        <f>_xlfn.CONCAT(Merge1[[#This Row],[OS]],", ",Merge1[[#This Row],[Price]],", ",Merge1[[#This Row],[Screen Size]],", ",Merge1[[#This Row],[Storage Capacity]])</f>
        <v>Android, 500, 5.5 inches, 256GB</v>
      </c>
    </row>
    <row r="23" spans="1:6" x14ac:dyDescent="0.3">
      <c r="A23">
        <v>22</v>
      </c>
      <c r="B23" t="s">
        <v>4</v>
      </c>
      <c r="C23" s="1">
        <v>500</v>
      </c>
      <c r="D23" t="s">
        <v>7</v>
      </c>
      <c r="E23" t="s">
        <v>9</v>
      </c>
      <c r="F23" t="str">
        <f>_xlfn.CONCAT(Merge1[[#This Row],[OS]],", ",Merge1[[#This Row],[Price]],", ",Merge1[[#This Row],[Screen Size]],", ",Merge1[[#This Row],[Storage Capacity]])</f>
        <v>Android, 500, 6.1 inches, 64GB</v>
      </c>
    </row>
    <row r="24" spans="1:6" x14ac:dyDescent="0.3">
      <c r="A24">
        <v>23</v>
      </c>
      <c r="B24" t="s">
        <v>4</v>
      </c>
      <c r="C24" s="1">
        <v>500</v>
      </c>
      <c r="D24" t="s">
        <v>7</v>
      </c>
      <c r="E24" t="s">
        <v>10</v>
      </c>
      <c r="F24" t="str">
        <f>_xlfn.CONCAT(Merge1[[#This Row],[OS]],", ",Merge1[[#This Row],[Price]],", ",Merge1[[#This Row],[Screen Size]],", ",Merge1[[#This Row],[Storage Capacity]])</f>
        <v>Android, 500, 6.1 inches, 128GB</v>
      </c>
    </row>
    <row r="25" spans="1:6" x14ac:dyDescent="0.3">
      <c r="A25">
        <v>24</v>
      </c>
      <c r="B25" t="s">
        <v>4</v>
      </c>
      <c r="C25" s="1">
        <v>500</v>
      </c>
      <c r="D25" t="s">
        <v>7</v>
      </c>
      <c r="E25" t="s">
        <v>11</v>
      </c>
      <c r="F25" t="str">
        <f>_xlfn.CONCAT(Merge1[[#This Row],[OS]],", ",Merge1[[#This Row],[Price]],", ",Merge1[[#This Row],[Screen Size]],", ",Merge1[[#This Row],[Storage Capacity]])</f>
        <v>Android, 500, 6.1 inches, 256GB</v>
      </c>
    </row>
    <row r="26" spans="1:6" x14ac:dyDescent="0.3">
      <c r="A26">
        <v>25</v>
      </c>
      <c r="B26" t="s">
        <v>4</v>
      </c>
      <c r="C26" s="1">
        <v>500</v>
      </c>
      <c r="D26" t="s">
        <v>8</v>
      </c>
      <c r="E26" t="s">
        <v>9</v>
      </c>
      <c r="F26" t="str">
        <f>_xlfn.CONCAT(Merge1[[#This Row],[OS]],", ",Merge1[[#This Row],[Price]],", ",Merge1[[#This Row],[Screen Size]],", ",Merge1[[#This Row],[Storage Capacity]])</f>
        <v>Android, 500, 6.7 inches, 64GB</v>
      </c>
    </row>
    <row r="27" spans="1:6" x14ac:dyDescent="0.3">
      <c r="A27">
        <v>26</v>
      </c>
      <c r="B27" t="s">
        <v>4</v>
      </c>
      <c r="C27" s="1">
        <v>500</v>
      </c>
      <c r="D27" t="s">
        <v>8</v>
      </c>
      <c r="E27" t="s">
        <v>10</v>
      </c>
      <c r="F27" t="str">
        <f>_xlfn.CONCAT(Merge1[[#This Row],[OS]],", ",Merge1[[#This Row],[Price]],", ",Merge1[[#This Row],[Screen Size]],", ",Merge1[[#This Row],[Storage Capacity]])</f>
        <v>Android, 500, 6.7 inches, 128GB</v>
      </c>
    </row>
    <row r="28" spans="1:6" x14ac:dyDescent="0.3">
      <c r="A28">
        <v>27</v>
      </c>
      <c r="B28" t="s">
        <v>4</v>
      </c>
      <c r="C28" s="1">
        <v>500</v>
      </c>
      <c r="D28" t="s">
        <v>8</v>
      </c>
      <c r="E28" t="s">
        <v>11</v>
      </c>
      <c r="F28" t="str">
        <f>_xlfn.CONCAT(Merge1[[#This Row],[OS]],", ",Merge1[[#This Row],[Price]],", ",Merge1[[#This Row],[Screen Size]],", ",Merge1[[#This Row],[Storage Capacity]])</f>
        <v>Android, 500, 6.7 inches, 256GB</v>
      </c>
    </row>
    <row r="29" spans="1:6" x14ac:dyDescent="0.3">
      <c r="A29">
        <v>28</v>
      </c>
      <c r="B29" t="s">
        <v>4</v>
      </c>
      <c r="C29" s="1">
        <v>800</v>
      </c>
      <c r="D29" t="s">
        <v>6</v>
      </c>
      <c r="E29" t="s">
        <v>9</v>
      </c>
      <c r="F29" t="str">
        <f>_xlfn.CONCAT(Merge1[[#This Row],[OS]],", ",Merge1[[#This Row],[Price]],", ",Merge1[[#This Row],[Screen Size]],", ",Merge1[[#This Row],[Storage Capacity]])</f>
        <v>Android, 800, 5.5 inches, 64GB</v>
      </c>
    </row>
    <row r="30" spans="1:6" x14ac:dyDescent="0.3">
      <c r="A30">
        <v>29</v>
      </c>
      <c r="B30" t="s">
        <v>4</v>
      </c>
      <c r="C30" s="1">
        <v>800</v>
      </c>
      <c r="D30" t="s">
        <v>6</v>
      </c>
      <c r="E30" t="s">
        <v>10</v>
      </c>
      <c r="F30" t="str">
        <f>_xlfn.CONCAT(Merge1[[#This Row],[OS]],", ",Merge1[[#This Row],[Price]],", ",Merge1[[#This Row],[Screen Size]],", ",Merge1[[#This Row],[Storage Capacity]])</f>
        <v>Android, 800, 5.5 inches, 128GB</v>
      </c>
    </row>
    <row r="31" spans="1:6" x14ac:dyDescent="0.3">
      <c r="A31">
        <v>30</v>
      </c>
      <c r="B31" t="s">
        <v>4</v>
      </c>
      <c r="C31" s="1">
        <v>800</v>
      </c>
      <c r="D31" t="s">
        <v>6</v>
      </c>
      <c r="E31" t="s">
        <v>11</v>
      </c>
      <c r="F31" t="str">
        <f>_xlfn.CONCAT(Merge1[[#This Row],[OS]],", ",Merge1[[#This Row],[Price]],", ",Merge1[[#This Row],[Screen Size]],", ",Merge1[[#This Row],[Storage Capacity]])</f>
        <v>Android, 800, 5.5 inches, 256GB</v>
      </c>
    </row>
    <row r="32" spans="1:6" x14ac:dyDescent="0.3">
      <c r="A32">
        <v>31</v>
      </c>
      <c r="B32" t="s">
        <v>4</v>
      </c>
      <c r="C32" s="1">
        <v>800</v>
      </c>
      <c r="D32" t="s">
        <v>7</v>
      </c>
      <c r="E32" t="s">
        <v>9</v>
      </c>
      <c r="F32" t="str">
        <f>_xlfn.CONCAT(Merge1[[#This Row],[OS]],", ",Merge1[[#This Row],[Price]],", ",Merge1[[#This Row],[Screen Size]],", ",Merge1[[#This Row],[Storage Capacity]])</f>
        <v>Android, 800, 6.1 inches, 64GB</v>
      </c>
    </row>
    <row r="33" spans="1:6" x14ac:dyDescent="0.3">
      <c r="A33">
        <v>32</v>
      </c>
      <c r="B33" t="s">
        <v>4</v>
      </c>
      <c r="C33" s="1">
        <v>800</v>
      </c>
      <c r="D33" t="s">
        <v>7</v>
      </c>
      <c r="E33" t="s">
        <v>10</v>
      </c>
      <c r="F33" t="str">
        <f>_xlfn.CONCAT(Merge1[[#This Row],[OS]],", ",Merge1[[#This Row],[Price]],", ",Merge1[[#This Row],[Screen Size]],", ",Merge1[[#This Row],[Storage Capacity]])</f>
        <v>Android, 800, 6.1 inches, 128GB</v>
      </c>
    </row>
    <row r="34" spans="1:6" x14ac:dyDescent="0.3">
      <c r="A34">
        <v>33</v>
      </c>
      <c r="B34" t="s">
        <v>4</v>
      </c>
      <c r="C34" s="1">
        <v>800</v>
      </c>
      <c r="D34" t="s">
        <v>7</v>
      </c>
      <c r="E34" t="s">
        <v>11</v>
      </c>
      <c r="F34" t="str">
        <f>_xlfn.CONCAT(Merge1[[#This Row],[OS]],", ",Merge1[[#This Row],[Price]],", ",Merge1[[#This Row],[Screen Size]],", ",Merge1[[#This Row],[Storage Capacity]])</f>
        <v>Android, 800, 6.1 inches, 256GB</v>
      </c>
    </row>
    <row r="35" spans="1:6" x14ac:dyDescent="0.3">
      <c r="A35">
        <v>34</v>
      </c>
      <c r="B35" t="s">
        <v>4</v>
      </c>
      <c r="C35" s="1">
        <v>800</v>
      </c>
      <c r="D35" t="s">
        <v>8</v>
      </c>
      <c r="E35" t="s">
        <v>9</v>
      </c>
      <c r="F35" t="str">
        <f>_xlfn.CONCAT(Merge1[[#This Row],[OS]],", ",Merge1[[#This Row],[Price]],", ",Merge1[[#This Row],[Screen Size]],", ",Merge1[[#This Row],[Storage Capacity]])</f>
        <v>Android, 800, 6.7 inches, 64GB</v>
      </c>
    </row>
    <row r="36" spans="1:6" x14ac:dyDescent="0.3">
      <c r="A36">
        <v>35</v>
      </c>
      <c r="B36" t="s">
        <v>4</v>
      </c>
      <c r="C36" s="1">
        <v>800</v>
      </c>
      <c r="D36" t="s">
        <v>8</v>
      </c>
      <c r="E36" t="s">
        <v>10</v>
      </c>
      <c r="F36" t="str">
        <f>_xlfn.CONCAT(Merge1[[#This Row],[OS]],", ",Merge1[[#This Row],[Price]],", ",Merge1[[#This Row],[Screen Size]],", ",Merge1[[#This Row],[Storage Capacity]])</f>
        <v>Android, 800, 6.7 inches, 128GB</v>
      </c>
    </row>
    <row r="37" spans="1:6" x14ac:dyDescent="0.3">
      <c r="A37">
        <v>36</v>
      </c>
      <c r="B37" t="s">
        <v>4</v>
      </c>
      <c r="C37" s="1">
        <v>800</v>
      </c>
      <c r="D37" t="s">
        <v>8</v>
      </c>
      <c r="E37" t="s">
        <v>11</v>
      </c>
      <c r="F37" t="str">
        <f>_xlfn.CONCAT(Merge1[[#This Row],[OS]],", ",Merge1[[#This Row],[Price]],", ",Merge1[[#This Row],[Screen Size]],", ",Merge1[[#This Row],[Storage Capacity]])</f>
        <v>Android, 800, 6.7 inches, 256GB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EAF3-C8AE-4D12-B88D-1EAB4B4D7C09}">
  <dimension ref="A1:Q37"/>
  <sheetViews>
    <sheetView zoomScale="110" zoomScaleNormal="110" workbookViewId="0">
      <selection sqref="A1:Q37"/>
    </sheetView>
  </sheetViews>
  <sheetFormatPr defaultRowHeight="14.4" x14ac:dyDescent="0.3"/>
  <cols>
    <col min="1" max="1" width="30.33203125" customWidth="1"/>
    <col min="2" max="2" width="7.6640625" customWidth="1"/>
    <col min="4" max="4" width="10.21875" customWidth="1"/>
    <col min="5" max="5" width="10.88671875" customWidth="1"/>
  </cols>
  <sheetData>
    <row r="1" spans="1:17" s="2" customFormat="1" x14ac:dyDescent="0.3">
      <c r="A1" s="2" t="s">
        <v>13</v>
      </c>
      <c r="B1" s="2" t="s">
        <v>5</v>
      </c>
      <c r="C1" s="2">
        <v>800</v>
      </c>
      <c r="D1" s="2" t="s">
        <v>7</v>
      </c>
      <c r="E1" s="2" t="s">
        <v>8</v>
      </c>
      <c r="F1" s="2" t="s">
        <v>10</v>
      </c>
      <c r="G1" s="2" t="s">
        <v>11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x14ac:dyDescent="0.3">
      <c r="A2" t="str">
        <f>_xlfn.CONCAT(Merge1[[#This Row],[OS]],", ",Merge1[[#This Row],[Price]],", ",Merge1[[#This Row],[Screen Size]],", ",Merge1[[#This Row],[Storage Capacity]])</f>
        <v>IOS, 500, 5.5 inches, 64GB</v>
      </c>
      <c r="B2">
        <f>IF(ISNUMBER(SEARCH("IOS", A2)), 1, 0)</f>
        <v>1</v>
      </c>
      <c r="C2">
        <f>IF(ISNUMBER(SEARCH("800", A2)), 1, 0)</f>
        <v>0</v>
      </c>
      <c r="D2">
        <f>IF(ISNUMBER(SEARCH("6.1 inches", A2)), 1, 0)</f>
        <v>0</v>
      </c>
      <c r="E2">
        <f>IF(ISNUMBER(SEARCH("6.7 inches", A2)), 1, 0)</f>
        <v>0</v>
      </c>
      <c r="F2">
        <f>IF(ISNUMBER(SEARCH("128GB", A2)), 1, 0)</f>
        <v>0</v>
      </c>
      <c r="G2">
        <f>IF(ISNUMBER(SEARCH("256GB", A2)), 1, 0)</f>
        <v>0</v>
      </c>
      <c r="H2">
        <v>36</v>
      </c>
      <c r="I2" cm="1">
        <f t="array" aca="1" ref="I2:I37" ca="1">_xlfn.SORTBY(H2:H37, _xlfn.RANDARRAY(COUNTA(H2:H37)))</f>
        <v>5</v>
      </c>
      <c r="J2" cm="1">
        <f t="array" aca="1" ref="J2:J37" ca="1">_xlfn.SORTBY(H2:H37, _xlfn.RANDARRAY(COUNTA(H2:H37)))</f>
        <v>12</v>
      </c>
      <c r="K2" cm="1">
        <f t="array" aca="1" ref="K2:K37" ca="1">_xlfn.SORTBY(H2:H37, _xlfn.RANDARRAY(COUNTA(H2:H37)))</f>
        <v>9</v>
      </c>
      <c r="L2" cm="1">
        <f t="array" aca="1" ref="L2:L37" ca="1">_xlfn.SORTBY(H2:H37, _xlfn.RANDARRAY(COUNTA(H2:H37)))</f>
        <v>17</v>
      </c>
      <c r="M2" cm="1">
        <f t="array" aca="1" ref="M2:M37" ca="1">_xlfn.SORTBY(H2:H37, _xlfn.RANDARRAY(COUNTA(H2:H37)))</f>
        <v>30</v>
      </c>
      <c r="N2" cm="1">
        <f t="array" aca="1" ref="N2:N37" ca="1">_xlfn.SORTBY(H2:H37, _xlfn.RANDARRAY(COUNTA(H2:H37)))</f>
        <v>24</v>
      </c>
      <c r="O2" cm="1">
        <f t="array" aca="1" ref="O2:O37" ca="1">_xlfn.SORTBY(H2:H37, _xlfn.RANDARRAY(COUNTA(H2:H37)))</f>
        <v>25</v>
      </c>
      <c r="P2" cm="1">
        <f t="array" aca="1" ref="P2:P37" ca="1">_xlfn.SORTBY(H2:H37, _xlfn.RANDARRAY(COUNTA(H2:H37)))</f>
        <v>28</v>
      </c>
      <c r="Q2" cm="1">
        <f t="array" aca="1" ref="Q2:Q37" ca="1">_xlfn.SORTBY(H2:H37, _xlfn.RANDARRAY(COUNTA(H2:H37)))</f>
        <v>14</v>
      </c>
    </row>
    <row r="3" spans="1:17" x14ac:dyDescent="0.3">
      <c r="A3" t="str">
        <f>_xlfn.CONCAT(Merge1[[#This Row],[OS]],", ",Merge1[[#This Row],[Price]],", ",Merge1[[#This Row],[Screen Size]],", ",Merge1[[#This Row],[Storage Capacity]])</f>
        <v>IOS, 500, 5.5 inches, 128GB</v>
      </c>
      <c r="B3">
        <f t="shared" ref="B3:B37" si="0">IF(ISNUMBER(SEARCH("IOS", A3)), 1, 0)</f>
        <v>1</v>
      </c>
      <c r="C3">
        <f t="shared" ref="C3:C37" si="1">IF(ISNUMBER(SEARCH("800", A3)), 1, 0)</f>
        <v>0</v>
      </c>
      <c r="D3">
        <f t="shared" ref="D3:D37" si="2">IF(ISNUMBER(SEARCH("6.1 inches", A3)), 1, 0)</f>
        <v>0</v>
      </c>
      <c r="E3">
        <f t="shared" ref="E3:E37" si="3">IF(ISNUMBER(SEARCH("6.7 inches", A3)), 1, 0)</f>
        <v>0</v>
      </c>
      <c r="F3">
        <f t="shared" ref="F3:F37" si="4">IF(ISNUMBER(SEARCH("128GB", A3)), 1, 0)</f>
        <v>1</v>
      </c>
      <c r="G3">
        <f t="shared" ref="G3:G37" si="5">IF(ISNUMBER(SEARCH("256GB", A3)), 1, 0)</f>
        <v>0</v>
      </c>
      <c r="H3">
        <v>22</v>
      </c>
      <c r="I3">
        <f ca="1"/>
        <v>17</v>
      </c>
      <c r="J3">
        <f ca="1"/>
        <v>14</v>
      </c>
      <c r="K3">
        <f ca="1"/>
        <v>31</v>
      </c>
      <c r="L3">
        <f ca="1"/>
        <v>36</v>
      </c>
      <c r="M3">
        <f ca="1"/>
        <v>33</v>
      </c>
      <c r="N3">
        <f ca="1"/>
        <v>10</v>
      </c>
      <c r="O3">
        <f ca="1"/>
        <v>35</v>
      </c>
      <c r="P3">
        <f ca="1"/>
        <v>16</v>
      </c>
      <c r="Q3">
        <f ca="1"/>
        <v>26</v>
      </c>
    </row>
    <row r="4" spans="1:17" x14ac:dyDescent="0.3">
      <c r="A4" t="str">
        <f>_xlfn.CONCAT(Merge1[[#This Row],[OS]],", ",Merge1[[#This Row],[Price]],", ",Merge1[[#This Row],[Screen Size]],", ",Merge1[[#This Row],[Storage Capacity]])</f>
        <v>IOS, 500, 5.5 inches, 256GB</v>
      </c>
      <c r="B4">
        <f t="shared" si="0"/>
        <v>1</v>
      </c>
      <c r="C4">
        <f t="shared" si="1"/>
        <v>0</v>
      </c>
      <c r="D4">
        <f t="shared" si="2"/>
        <v>0</v>
      </c>
      <c r="E4">
        <f t="shared" si="3"/>
        <v>0</v>
      </c>
      <c r="F4">
        <f t="shared" si="4"/>
        <v>0</v>
      </c>
      <c r="G4">
        <f t="shared" si="5"/>
        <v>1</v>
      </c>
      <c r="H4">
        <v>21</v>
      </c>
      <c r="I4">
        <f ca="1"/>
        <v>1</v>
      </c>
      <c r="J4">
        <f ca="1"/>
        <v>9</v>
      </c>
      <c r="K4">
        <f ca="1"/>
        <v>24</v>
      </c>
      <c r="L4">
        <f ca="1"/>
        <v>34</v>
      </c>
      <c r="M4">
        <f ca="1"/>
        <v>18</v>
      </c>
      <c r="N4">
        <f ca="1"/>
        <v>1</v>
      </c>
      <c r="O4">
        <f ca="1"/>
        <v>5</v>
      </c>
      <c r="P4">
        <f ca="1"/>
        <v>3</v>
      </c>
      <c r="Q4">
        <f ca="1"/>
        <v>1</v>
      </c>
    </row>
    <row r="5" spans="1:17" x14ac:dyDescent="0.3">
      <c r="A5" t="str">
        <f>_xlfn.CONCAT(Merge1[[#This Row],[OS]],", ",Merge1[[#This Row],[Price]],", ",Merge1[[#This Row],[Screen Size]],", ",Merge1[[#This Row],[Storage Capacity]])</f>
        <v>IOS, 500, 6.1 inches, 64GB</v>
      </c>
      <c r="B5">
        <f t="shared" si="0"/>
        <v>1</v>
      </c>
      <c r="C5">
        <f t="shared" si="1"/>
        <v>0</v>
      </c>
      <c r="D5">
        <f t="shared" si="2"/>
        <v>1</v>
      </c>
      <c r="E5">
        <f t="shared" si="3"/>
        <v>0</v>
      </c>
      <c r="F5">
        <f t="shared" si="4"/>
        <v>0</v>
      </c>
      <c r="G5">
        <f t="shared" si="5"/>
        <v>0</v>
      </c>
      <c r="H5">
        <v>20</v>
      </c>
      <c r="I5">
        <f ca="1"/>
        <v>26</v>
      </c>
      <c r="J5">
        <f ca="1"/>
        <v>15</v>
      </c>
      <c r="K5">
        <f ca="1"/>
        <v>25</v>
      </c>
      <c r="L5">
        <f ca="1"/>
        <v>33</v>
      </c>
      <c r="M5">
        <f ca="1"/>
        <v>10</v>
      </c>
      <c r="N5">
        <f ca="1"/>
        <v>20</v>
      </c>
      <c r="O5">
        <f ca="1"/>
        <v>21</v>
      </c>
      <c r="P5">
        <f ca="1"/>
        <v>22</v>
      </c>
      <c r="Q5">
        <f ca="1"/>
        <v>31</v>
      </c>
    </row>
    <row r="6" spans="1:17" x14ac:dyDescent="0.3">
      <c r="A6" t="str">
        <f>_xlfn.CONCAT(Merge1[[#This Row],[OS]],", ",Merge1[[#This Row],[Price]],", ",Merge1[[#This Row],[Screen Size]],", ",Merge1[[#This Row],[Storage Capacity]])</f>
        <v>IOS, 500, 6.1 inches, 128GB</v>
      </c>
      <c r="B6">
        <f t="shared" si="0"/>
        <v>1</v>
      </c>
      <c r="C6">
        <f t="shared" si="1"/>
        <v>0</v>
      </c>
      <c r="D6">
        <f t="shared" si="2"/>
        <v>1</v>
      </c>
      <c r="E6">
        <f t="shared" si="3"/>
        <v>0</v>
      </c>
      <c r="F6">
        <f t="shared" si="4"/>
        <v>1</v>
      </c>
      <c r="G6">
        <f t="shared" si="5"/>
        <v>0</v>
      </c>
      <c r="H6">
        <v>5</v>
      </c>
      <c r="I6">
        <f ca="1"/>
        <v>36</v>
      </c>
      <c r="J6">
        <f ca="1"/>
        <v>5</v>
      </c>
      <c r="K6">
        <f ca="1"/>
        <v>5</v>
      </c>
      <c r="L6">
        <f ca="1"/>
        <v>13</v>
      </c>
      <c r="M6">
        <f ca="1"/>
        <v>31</v>
      </c>
      <c r="N6">
        <f ca="1"/>
        <v>12</v>
      </c>
      <c r="O6">
        <f ca="1"/>
        <v>28</v>
      </c>
      <c r="P6">
        <f ca="1"/>
        <v>4</v>
      </c>
      <c r="Q6">
        <f ca="1"/>
        <v>16</v>
      </c>
    </row>
    <row r="7" spans="1:17" x14ac:dyDescent="0.3">
      <c r="A7" t="str">
        <f>_xlfn.CONCAT(Merge1[[#This Row],[OS]],", ",Merge1[[#This Row],[Price]],", ",Merge1[[#This Row],[Screen Size]],", ",Merge1[[#This Row],[Storage Capacity]])</f>
        <v>IOS, 500, 6.1 inches, 256GB</v>
      </c>
      <c r="B7">
        <f t="shared" si="0"/>
        <v>1</v>
      </c>
      <c r="C7">
        <f t="shared" si="1"/>
        <v>0</v>
      </c>
      <c r="D7">
        <f t="shared" si="2"/>
        <v>1</v>
      </c>
      <c r="E7">
        <f t="shared" si="3"/>
        <v>0</v>
      </c>
      <c r="F7">
        <f t="shared" si="4"/>
        <v>0</v>
      </c>
      <c r="G7">
        <f t="shared" si="5"/>
        <v>1</v>
      </c>
      <c r="H7">
        <v>4</v>
      </c>
      <c r="I7">
        <f ca="1"/>
        <v>6</v>
      </c>
      <c r="J7">
        <f ca="1"/>
        <v>13</v>
      </c>
      <c r="K7">
        <f ca="1"/>
        <v>1</v>
      </c>
      <c r="L7">
        <f ca="1"/>
        <v>11</v>
      </c>
      <c r="M7">
        <f ca="1"/>
        <v>13</v>
      </c>
      <c r="N7">
        <f ca="1"/>
        <v>3</v>
      </c>
      <c r="O7">
        <f ca="1"/>
        <v>6</v>
      </c>
      <c r="P7">
        <f ca="1"/>
        <v>8</v>
      </c>
      <c r="Q7">
        <f ca="1"/>
        <v>33</v>
      </c>
    </row>
    <row r="8" spans="1:17" x14ac:dyDescent="0.3">
      <c r="A8" t="str">
        <f>_xlfn.CONCAT(Merge1[[#This Row],[OS]],", ",Merge1[[#This Row],[Price]],", ",Merge1[[#This Row],[Screen Size]],", ",Merge1[[#This Row],[Storage Capacity]])</f>
        <v>IOS, 500, 6.7 inches, 64GB</v>
      </c>
      <c r="B8">
        <f t="shared" si="0"/>
        <v>1</v>
      </c>
      <c r="C8">
        <f t="shared" si="1"/>
        <v>0</v>
      </c>
      <c r="D8">
        <f t="shared" si="2"/>
        <v>0</v>
      </c>
      <c r="E8">
        <f t="shared" si="3"/>
        <v>1</v>
      </c>
      <c r="F8">
        <f t="shared" si="4"/>
        <v>0</v>
      </c>
      <c r="G8">
        <f t="shared" si="5"/>
        <v>0</v>
      </c>
      <c r="H8">
        <v>3</v>
      </c>
      <c r="I8">
        <f ca="1"/>
        <v>31</v>
      </c>
      <c r="J8">
        <f ca="1"/>
        <v>30</v>
      </c>
      <c r="K8">
        <f ca="1"/>
        <v>22</v>
      </c>
      <c r="L8">
        <f ca="1"/>
        <v>32</v>
      </c>
      <c r="M8">
        <f ca="1"/>
        <v>14</v>
      </c>
      <c r="N8">
        <f ca="1"/>
        <v>35</v>
      </c>
      <c r="O8">
        <f ca="1"/>
        <v>17</v>
      </c>
      <c r="P8">
        <f ca="1"/>
        <v>10</v>
      </c>
      <c r="Q8">
        <f ca="1"/>
        <v>12</v>
      </c>
    </row>
    <row r="9" spans="1:17" x14ac:dyDescent="0.3">
      <c r="A9" t="str">
        <f>_xlfn.CONCAT(Merge1[[#This Row],[OS]],", ",Merge1[[#This Row],[Price]],", ",Merge1[[#This Row],[Screen Size]],", ",Merge1[[#This Row],[Storage Capacity]])</f>
        <v>IOS, 500, 6.7 inches, 128GB</v>
      </c>
      <c r="B9">
        <f t="shared" si="0"/>
        <v>1</v>
      </c>
      <c r="C9">
        <f t="shared" si="1"/>
        <v>0</v>
      </c>
      <c r="D9">
        <f t="shared" si="2"/>
        <v>0</v>
      </c>
      <c r="E9">
        <f t="shared" si="3"/>
        <v>1</v>
      </c>
      <c r="F9">
        <f t="shared" si="4"/>
        <v>1</v>
      </c>
      <c r="G9">
        <f t="shared" si="5"/>
        <v>0</v>
      </c>
      <c r="H9">
        <v>2</v>
      </c>
      <c r="I9">
        <f ca="1"/>
        <v>16</v>
      </c>
      <c r="J9">
        <f ca="1"/>
        <v>33</v>
      </c>
      <c r="K9">
        <f ca="1"/>
        <v>20</v>
      </c>
      <c r="L9">
        <f ca="1"/>
        <v>21</v>
      </c>
      <c r="M9">
        <f ca="1"/>
        <v>7</v>
      </c>
      <c r="N9">
        <f ca="1"/>
        <v>27</v>
      </c>
      <c r="O9">
        <f ca="1"/>
        <v>2</v>
      </c>
      <c r="P9">
        <f ca="1"/>
        <v>17</v>
      </c>
      <c r="Q9">
        <f ca="1"/>
        <v>30</v>
      </c>
    </row>
    <row r="10" spans="1:17" x14ac:dyDescent="0.3">
      <c r="A10" t="str">
        <f>_xlfn.CONCAT(Merge1[[#This Row],[OS]],", ",Merge1[[#This Row],[Price]],", ",Merge1[[#This Row],[Screen Size]],", ",Merge1[[#This Row],[Storage Capacity]])</f>
        <v>IOS, 500, 6.7 inches, 256GB</v>
      </c>
      <c r="B10">
        <f t="shared" si="0"/>
        <v>1</v>
      </c>
      <c r="C10">
        <f t="shared" si="1"/>
        <v>0</v>
      </c>
      <c r="D10">
        <f t="shared" si="2"/>
        <v>0</v>
      </c>
      <c r="E10">
        <f t="shared" si="3"/>
        <v>1</v>
      </c>
      <c r="F10">
        <f t="shared" si="4"/>
        <v>0</v>
      </c>
      <c r="G10">
        <f t="shared" si="5"/>
        <v>1</v>
      </c>
      <c r="H10">
        <v>1</v>
      </c>
      <c r="I10">
        <f ca="1"/>
        <v>7</v>
      </c>
      <c r="J10">
        <f ca="1"/>
        <v>18</v>
      </c>
      <c r="K10">
        <f ca="1"/>
        <v>19</v>
      </c>
      <c r="L10">
        <f ca="1"/>
        <v>9</v>
      </c>
      <c r="M10">
        <f ca="1"/>
        <v>34</v>
      </c>
      <c r="N10">
        <f ca="1"/>
        <v>14</v>
      </c>
      <c r="O10">
        <f ca="1"/>
        <v>1</v>
      </c>
      <c r="P10">
        <f ca="1"/>
        <v>1</v>
      </c>
      <c r="Q10">
        <f ca="1"/>
        <v>34</v>
      </c>
    </row>
    <row r="11" spans="1:17" x14ac:dyDescent="0.3">
      <c r="A11" t="str">
        <f>_xlfn.CONCAT(Merge1[[#This Row],[OS]],", ",Merge1[[#This Row],[Price]],", ",Merge1[[#This Row],[Screen Size]],", ",Merge1[[#This Row],[Storage Capacity]])</f>
        <v>IOS, 800, 5.5 inches, 64GB</v>
      </c>
      <c r="B11">
        <f t="shared" si="0"/>
        <v>1</v>
      </c>
      <c r="C11">
        <f t="shared" si="1"/>
        <v>1</v>
      </c>
      <c r="D11">
        <f t="shared" si="2"/>
        <v>0</v>
      </c>
      <c r="E11">
        <f t="shared" si="3"/>
        <v>0</v>
      </c>
      <c r="F11">
        <f t="shared" si="4"/>
        <v>0</v>
      </c>
      <c r="G11">
        <f t="shared" si="5"/>
        <v>0</v>
      </c>
      <c r="H11">
        <v>29</v>
      </c>
      <c r="I11">
        <f ca="1"/>
        <v>18</v>
      </c>
      <c r="J11">
        <f ca="1"/>
        <v>1</v>
      </c>
      <c r="K11">
        <f ca="1"/>
        <v>23</v>
      </c>
      <c r="L11">
        <f ca="1"/>
        <v>28</v>
      </c>
      <c r="M11">
        <f ca="1"/>
        <v>27</v>
      </c>
      <c r="N11">
        <f ca="1"/>
        <v>31</v>
      </c>
      <c r="O11">
        <f ca="1"/>
        <v>34</v>
      </c>
      <c r="P11">
        <f ca="1"/>
        <v>9</v>
      </c>
      <c r="Q11">
        <f ca="1"/>
        <v>8</v>
      </c>
    </row>
    <row r="12" spans="1:17" x14ac:dyDescent="0.3">
      <c r="A12" t="str">
        <f>_xlfn.CONCAT(Merge1[[#This Row],[OS]],", ",Merge1[[#This Row],[Price]],", ",Merge1[[#This Row],[Screen Size]],", ",Merge1[[#This Row],[Storage Capacity]])</f>
        <v>IOS, 800, 5.5 inches, 128GB</v>
      </c>
      <c r="B12">
        <f t="shared" si="0"/>
        <v>1</v>
      </c>
      <c r="C12">
        <f t="shared" si="1"/>
        <v>1</v>
      </c>
      <c r="D12">
        <f t="shared" si="2"/>
        <v>0</v>
      </c>
      <c r="E12">
        <f t="shared" si="3"/>
        <v>0</v>
      </c>
      <c r="F12">
        <f t="shared" si="4"/>
        <v>1</v>
      </c>
      <c r="G12">
        <f t="shared" si="5"/>
        <v>0</v>
      </c>
      <c r="H12">
        <v>28</v>
      </c>
      <c r="I12">
        <f ca="1"/>
        <v>2</v>
      </c>
      <c r="J12">
        <f ca="1"/>
        <v>25</v>
      </c>
      <c r="K12">
        <f ca="1"/>
        <v>16</v>
      </c>
      <c r="L12">
        <f ca="1"/>
        <v>22</v>
      </c>
      <c r="M12">
        <f ca="1"/>
        <v>11</v>
      </c>
      <c r="N12">
        <f ca="1"/>
        <v>5</v>
      </c>
      <c r="O12">
        <f ca="1"/>
        <v>33</v>
      </c>
      <c r="P12">
        <f ca="1"/>
        <v>15</v>
      </c>
      <c r="Q12">
        <f ca="1"/>
        <v>36</v>
      </c>
    </row>
    <row r="13" spans="1:17" x14ac:dyDescent="0.3">
      <c r="A13" t="str">
        <f>_xlfn.CONCAT(Merge1[[#This Row],[OS]],", ",Merge1[[#This Row],[Price]],", ",Merge1[[#This Row],[Screen Size]],", ",Merge1[[#This Row],[Storage Capacity]])</f>
        <v>IOS, 800, 5.5 inches, 256GB</v>
      </c>
      <c r="B13">
        <f t="shared" si="0"/>
        <v>1</v>
      </c>
      <c r="C13">
        <f t="shared" si="1"/>
        <v>1</v>
      </c>
      <c r="D13">
        <f t="shared" si="2"/>
        <v>0</v>
      </c>
      <c r="E13">
        <f t="shared" si="3"/>
        <v>0</v>
      </c>
      <c r="F13">
        <f t="shared" si="4"/>
        <v>0</v>
      </c>
      <c r="G13">
        <f t="shared" si="5"/>
        <v>1</v>
      </c>
      <c r="H13">
        <v>19</v>
      </c>
      <c r="I13">
        <f ca="1"/>
        <v>32</v>
      </c>
      <c r="J13">
        <f ca="1"/>
        <v>36</v>
      </c>
      <c r="K13">
        <f ca="1"/>
        <v>15</v>
      </c>
      <c r="L13">
        <f ca="1"/>
        <v>5</v>
      </c>
      <c r="M13">
        <f ca="1"/>
        <v>20</v>
      </c>
      <c r="N13">
        <f ca="1"/>
        <v>36</v>
      </c>
      <c r="O13">
        <f ca="1"/>
        <v>26</v>
      </c>
      <c r="P13">
        <f ca="1"/>
        <v>19</v>
      </c>
      <c r="Q13">
        <f ca="1"/>
        <v>6</v>
      </c>
    </row>
    <row r="14" spans="1:17" x14ac:dyDescent="0.3">
      <c r="A14" t="str">
        <f>_xlfn.CONCAT(Merge1[[#This Row],[OS]],", ",Merge1[[#This Row],[Price]],", ",Merge1[[#This Row],[Screen Size]],", ",Merge1[[#This Row],[Storage Capacity]])</f>
        <v>IOS, 800, 6.1 inches, 64GB</v>
      </c>
      <c r="B14">
        <f t="shared" si="0"/>
        <v>1</v>
      </c>
      <c r="C14">
        <f t="shared" si="1"/>
        <v>1</v>
      </c>
      <c r="D14">
        <f t="shared" si="2"/>
        <v>1</v>
      </c>
      <c r="E14">
        <f t="shared" si="3"/>
        <v>0</v>
      </c>
      <c r="F14">
        <f t="shared" si="4"/>
        <v>0</v>
      </c>
      <c r="G14">
        <f t="shared" si="5"/>
        <v>0</v>
      </c>
      <c r="H14">
        <v>18</v>
      </c>
      <c r="I14">
        <f ca="1"/>
        <v>35</v>
      </c>
      <c r="J14">
        <f ca="1"/>
        <v>8</v>
      </c>
      <c r="K14">
        <f ca="1"/>
        <v>29</v>
      </c>
      <c r="L14">
        <f ca="1"/>
        <v>35</v>
      </c>
      <c r="M14">
        <f ca="1"/>
        <v>19</v>
      </c>
      <c r="N14">
        <f ca="1"/>
        <v>19</v>
      </c>
      <c r="O14">
        <f ca="1"/>
        <v>32</v>
      </c>
      <c r="P14">
        <f ca="1"/>
        <v>18</v>
      </c>
      <c r="Q14">
        <f ca="1"/>
        <v>10</v>
      </c>
    </row>
    <row r="15" spans="1:17" x14ac:dyDescent="0.3">
      <c r="A15" t="str">
        <f>_xlfn.CONCAT(Merge1[[#This Row],[OS]],", ",Merge1[[#This Row],[Price]],", ",Merge1[[#This Row],[Screen Size]],", ",Merge1[[#This Row],[Storage Capacity]])</f>
        <v>IOS, 800, 6.1 inches, 128GB</v>
      </c>
      <c r="B15">
        <f t="shared" si="0"/>
        <v>1</v>
      </c>
      <c r="C15">
        <f t="shared" si="1"/>
        <v>1</v>
      </c>
      <c r="D15">
        <f t="shared" si="2"/>
        <v>1</v>
      </c>
      <c r="E15">
        <f t="shared" si="3"/>
        <v>0</v>
      </c>
      <c r="F15">
        <f t="shared" si="4"/>
        <v>1</v>
      </c>
      <c r="G15">
        <f t="shared" si="5"/>
        <v>0</v>
      </c>
      <c r="H15">
        <v>17</v>
      </c>
      <c r="I15">
        <f ca="1"/>
        <v>14</v>
      </c>
      <c r="J15">
        <f ca="1"/>
        <v>26</v>
      </c>
      <c r="K15">
        <f ca="1"/>
        <v>13</v>
      </c>
      <c r="L15">
        <f ca="1"/>
        <v>19</v>
      </c>
      <c r="M15">
        <f ca="1"/>
        <v>9</v>
      </c>
      <c r="N15">
        <f ca="1"/>
        <v>17</v>
      </c>
      <c r="O15">
        <f ca="1"/>
        <v>9</v>
      </c>
      <c r="P15">
        <f ca="1"/>
        <v>29</v>
      </c>
      <c r="Q15">
        <f ca="1"/>
        <v>3</v>
      </c>
    </row>
    <row r="16" spans="1:17" x14ac:dyDescent="0.3">
      <c r="A16" t="str">
        <f>_xlfn.CONCAT(Merge1[[#This Row],[OS]],", ",Merge1[[#This Row],[Price]],", ",Merge1[[#This Row],[Screen Size]],", ",Merge1[[#This Row],[Storage Capacity]])</f>
        <v>IOS, 800, 6.1 inches, 256GB</v>
      </c>
      <c r="B16">
        <f t="shared" si="0"/>
        <v>1</v>
      </c>
      <c r="C16">
        <f t="shared" si="1"/>
        <v>1</v>
      </c>
      <c r="D16">
        <f t="shared" si="2"/>
        <v>1</v>
      </c>
      <c r="E16">
        <f t="shared" si="3"/>
        <v>0</v>
      </c>
      <c r="F16">
        <f t="shared" si="4"/>
        <v>0</v>
      </c>
      <c r="G16">
        <f t="shared" si="5"/>
        <v>1</v>
      </c>
      <c r="H16">
        <v>16</v>
      </c>
      <c r="I16">
        <f ca="1"/>
        <v>30</v>
      </c>
      <c r="J16">
        <f ca="1"/>
        <v>31</v>
      </c>
      <c r="K16">
        <f ca="1"/>
        <v>30</v>
      </c>
      <c r="L16">
        <f ca="1"/>
        <v>7</v>
      </c>
      <c r="M16">
        <f ca="1"/>
        <v>12</v>
      </c>
      <c r="N16">
        <f ca="1"/>
        <v>7</v>
      </c>
      <c r="O16">
        <f ca="1"/>
        <v>29</v>
      </c>
      <c r="P16">
        <f ca="1"/>
        <v>36</v>
      </c>
      <c r="Q16">
        <f ca="1"/>
        <v>21</v>
      </c>
    </row>
    <row r="17" spans="1:17" x14ac:dyDescent="0.3">
      <c r="A17" t="str">
        <f>_xlfn.CONCAT(Merge1[[#This Row],[OS]],", ",Merge1[[#This Row],[Price]],", ",Merge1[[#This Row],[Screen Size]],", ",Merge1[[#This Row],[Storage Capacity]])</f>
        <v>IOS, 800, 6.7 inches, 64GB</v>
      </c>
      <c r="B17">
        <f t="shared" si="0"/>
        <v>1</v>
      </c>
      <c r="C17">
        <f t="shared" si="1"/>
        <v>1</v>
      </c>
      <c r="D17">
        <f t="shared" si="2"/>
        <v>0</v>
      </c>
      <c r="E17">
        <f t="shared" si="3"/>
        <v>1</v>
      </c>
      <c r="F17">
        <f t="shared" si="4"/>
        <v>0</v>
      </c>
      <c r="G17">
        <f t="shared" si="5"/>
        <v>0</v>
      </c>
      <c r="H17">
        <v>15</v>
      </c>
      <c r="I17">
        <f ca="1"/>
        <v>13</v>
      </c>
      <c r="J17">
        <f ca="1"/>
        <v>28</v>
      </c>
      <c r="K17">
        <f ca="1"/>
        <v>14</v>
      </c>
      <c r="L17">
        <f ca="1"/>
        <v>2</v>
      </c>
      <c r="M17">
        <f ca="1"/>
        <v>25</v>
      </c>
      <c r="N17">
        <f ca="1"/>
        <v>18</v>
      </c>
      <c r="O17">
        <f ca="1"/>
        <v>24</v>
      </c>
      <c r="P17">
        <f ca="1"/>
        <v>23</v>
      </c>
      <c r="Q17">
        <f ca="1"/>
        <v>2</v>
      </c>
    </row>
    <row r="18" spans="1:17" x14ac:dyDescent="0.3">
      <c r="A18" t="str">
        <f>_xlfn.CONCAT(Merge1[[#This Row],[OS]],", ",Merge1[[#This Row],[Price]],", ",Merge1[[#This Row],[Screen Size]],", ",Merge1[[#This Row],[Storage Capacity]])</f>
        <v>IOS, 800, 6.7 inches, 128GB</v>
      </c>
      <c r="B18">
        <f t="shared" si="0"/>
        <v>1</v>
      </c>
      <c r="C18">
        <f t="shared" si="1"/>
        <v>1</v>
      </c>
      <c r="D18">
        <f t="shared" si="2"/>
        <v>0</v>
      </c>
      <c r="E18">
        <f t="shared" si="3"/>
        <v>1</v>
      </c>
      <c r="F18">
        <f t="shared" si="4"/>
        <v>1</v>
      </c>
      <c r="G18">
        <f t="shared" si="5"/>
        <v>0</v>
      </c>
      <c r="H18">
        <v>14</v>
      </c>
      <c r="I18">
        <f ca="1"/>
        <v>19</v>
      </c>
      <c r="J18">
        <f ca="1"/>
        <v>3</v>
      </c>
      <c r="K18">
        <f ca="1"/>
        <v>33</v>
      </c>
      <c r="L18">
        <f ca="1"/>
        <v>16</v>
      </c>
      <c r="M18">
        <f ca="1"/>
        <v>17</v>
      </c>
      <c r="N18">
        <f ca="1"/>
        <v>4</v>
      </c>
      <c r="O18">
        <f ca="1"/>
        <v>14</v>
      </c>
      <c r="P18">
        <f ca="1"/>
        <v>7</v>
      </c>
      <c r="Q18">
        <f ca="1"/>
        <v>19</v>
      </c>
    </row>
    <row r="19" spans="1:17" x14ac:dyDescent="0.3">
      <c r="A19" t="str">
        <f>_xlfn.CONCAT(Merge1[[#This Row],[OS]],", ",Merge1[[#This Row],[Price]],", ",Merge1[[#This Row],[Screen Size]],", ",Merge1[[#This Row],[Storage Capacity]])</f>
        <v>IOS, 800, 6.7 inches, 256GB</v>
      </c>
      <c r="B19">
        <f t="shared" si="0"/>
        <v>1</v>
      </c>
      <c r="C19">
        <f t="shared" si="1"/>
        <v>1</v>
      </c>
      <c r="D19">
        <f t="shared" si="2"/>
        <v>0</v>
      </c>
      <c r="E19">
        <f t="shared" si="3"/>
        <v>1</v>
      </c>
      <c r="F19">
        <f t="shared" si="4"/>
        <v>0</v>
      </c>
      <c r="G19">
        <f t="shared" si="5"/>
        <v>1</v>
      </c>
      <c r="H19">
        <v>13</v>
      </c>
      <c r="I19">
        <f ca="1"/>
        <v>22</v>
      </c>
      <c r="J19">
        <f ca="1"/>
        <v>21</v>
      </c>
      <c r="K19">
        <f ca="1"/>
        <v>18</v>
      </c>
      <c r="L19">
        <f ca="1"/>
        <v>26</v>
      </c>
      <c r="M19">
        <f ca="1"/>
        <v>24</v>
      </c>
      <c r="N19">
        <f ca="1"/>
        <v>16</v>
      </c>
      <c r="O19">
        <f ca="1"/>
        <v>7</v>
      </c>
      <c r="P19">
        <f ca="1"/>
        <v>20</v>
      </c>
      <c r="Q19">
        <f ca="1"/>
        <v>25</v>
      </c>
    </row>
    <row r="20" spans="1:17" x14ac:dyDescent="0.3">
      <c r="A20" t="str">
        <f>_xlfn.CONCAT(Merge1[[#This Row],[OS]],", ",Merge1[[#This Row],[Price]],", ",Merge1[[#This Row],[Screen Size]],", ",Merge1[[#This Row],[Storage Capacity]])</f>
        <v>Android, 500, 5.5 inches, 64GB</v>
      </c>
      <c r="B20">
        <f t="shared" si="0"/>
        <v>0</v>
      </c>
      <c r="C20">
        <f t="shared" si="1"/>
        <v>0</v>
      </c>
      <c r="D20">
        <f t="shared" si="2"/>
        <v>0</v>
      </c>
      <c r="E20">
        <f t="shared" si="3"/>
        <v>0</v>
      </c>
      <c r="F20">
        <f t="shared" si="4"/>
        <v>0</v>
      </c>
      <c r="G20">
        <f t="shared" si="5"/>
        <v>0</v>
      </c>
      <c r="H20">
        <v>31</v>
      </c>
      <c r="I20">
        <f ca="1"/>
        <v>15</v>
      </c>
      <c r="J20">
        <f ca="1"/>
        <v>19</v>
      </c>
      <c r="K20">
        <f ca="1"/>
        <v>7</v>
      </c>
      <c r="L20">
        <f ca="1"/>
        <v>14</v>
      </c>
      <c r="M20">
        <f ca="1"/>
        <v>26</v>
      </c>
      <c r="N20">
        <f ca="1"/>
        <v>21</v>
      </c>
      <c r="O20">
        <f ca="1"/>
        <v>16</v>
      </c>
      <c r="P20">
        <f ca="1"/>
        <v>34</v>
      </c>
      <c r="Q20">
        <f ca="1"/>
        <v>7</v>
      </c>
    </row>
    <row r="21" spans="1:17" x14ac:dyDescent="0.3">
      <c r="A21" t="str">
        <f>_xlfn.CONCAT(Merge1[[#This Row],[OS]],", ",Merge1[[#This Row],[Price]],", ",Merge1[[#This Row],[Screen Size]],", ",Merge1[[#This Row],[Storage Capacity]])</f>
        <v>Android, 500, 5.5 inches, 128GB</v>
      </c>
      <c r="B21">
        <f t="shared" si="0"/>
        <v>0</v>
      </c>
      <c r="C21">
        <f t="shared" si="1"/>
        <v>0</v>
      </c>
      <c r="D21">
        <f t="shared" si="2"/>
        <v>0</v>
      </c>
      <c r="E21">
        <f t="shared" si="3"/>
        <v>0</v>
      </c>
      <c r="F21">
        <f t="shared" si="4"/>
        <v>1</v>
      </c>
      <c r="G21">
        <f t="shared" si="5"/>
        <v>0</v>
      </c>
      <c r="H21">
        <v>30</v>
      </c>
      <c r="I21">
        <f ca="1"/>
        <v>25</v>
      </c>
      <c r="J21">
        <f ca="1"/>
        <v>2</v>
      </c>
      <c r="K21">
        <f ca="1"/>
        <v>17</v>
      </c>
      <c r="L21">
        <f ca="1"/>
        <v>31</v>
      </c>
      <c r="M21">
        <f ca="1"/>
        <v>1</v>
      </c>
      <c r="N21">
        <f ca="1"/>
        <v>13</v>
      </c>
      <c r="O21">
        <f ca="1"/>
        <v>23</v>
      </c>
      <c r="P21">
        <f ca="1"/>
        <v>6</v>
      </c>
      <c r="Q21">
        <f ca="1"/>
        <v>13</v>
      </c>
    </row>
    <row r="22" spans="1:17" x14ac:dyDescent="0.3">
      <c r="A22" t="str">
        <f>_xlfn.CONCAT(Merge1[[#This Row],[OS]],", ",Merge1[[#This Row],[Price]],", ",Merge1[[#This Row],[Screen Size]],", ",Merge1[[#This Row],[Storage Capacity]])</f>
        <v>Android, 500, 5.5 inches, 256GB</v>
      </c>
      <c r="B22">
        <f t="shared" si="0"/>
        <v>0</v>
      </c>
      <c r="C22">
        <f t="shared" si="1"/>
        <v>0</v>
      </c>
      <c r="D22">
        <f t="shared" si="2"/>
        <v>0</v>
      </c>
      <c r="E22">
        <f t="shared" si="3"/>
        <v>0</v>
      </c>
      <c r="F22">
        <f t="shared" si="4"/>
        <v>0</v>
      </c>
      <c r="G22">
        <f t="shared" si="5"/>
        <v>1</v>
      </c>
      <c r="H22">
        <v>12</v>
      </c>
      <c r="I22">
        <f ca="1"/>
        <v>27</v>
      </c>
      <c r="J22">
        <f ca="1"/>
        <v>23</v>
      </c>
      <c r="K22">
        <f ca="1"/>
        <v>35</v>
      </c>
      <c r="L22">
        <f ca="1"/>
        <v>4</v>
      </c>
      <c r="M22">
        <f ca="1"/>
        <v>5</v>
      </c>
      <c r="N22">
        <f ca="1"/>
        <v>6</v>
      </c>
      <c r="O22">
        <f ca="1"/>
        <v>12</v>
      </c>
      <c r="P22">
        <f ca="1"/>
        <v>11</v>
      </c>
      <c r="Q22">
        <f ca="1"/>
        <v>5</v>
      </c>
    </row>
    <row r="23" spans="1:17" x14ac:dyDescent="0.3">
      <c r="A23" t="str">
        <f>_xlfn.CONCAT(Merge1[[#This Row],[OS]],", ",Merge1[[#This Row],[Price]],", ",Merge1[[#This Row],[Screen Size]],", ",Merge1[[#This Row],[Storage Capacity]])</f>
        <v>Android, 500, 6.1 inches, 64GB</v>
      </c>
      <c r="B23">
        <f t="shared" si="0"/>
        <v>0</v>
      </c>
      <c r="C23">
        <f t="shared" si="1"/>
        <v>0</v>
      </c>
      <c r="D23">
        <f t="shared" si="2"/>
        <v>1</v>
      </c>
      <c r="E23">
        <f t="shared" si="3"/>
        <v>0</v>
      </c>
      <c r="F23">
        <f t="shared" si="4"/>
        <v>0</v>
      </c>
      <c r="G23">
        <f t="shared" si="5"/>
        <v>0</v>
      </c>
      <c r="H23">
        <v>11</v>
      </c>
      <c r="I23">
        <f ca="1"/>
        <v>8</v>
      </c>
      <c r="J23">
        <f ca="1"/>
        <v>32</v>
      </c>
      <c r="K23">
        <f ca="1"/>
        <v>8</v>
      </c>
      <c r="L23">
        <f ca="1"/>
        <v>6</v>
      </c>
      <c r="M23">
        <f ca="1"/>
        <v>8</v>
      </c>
      <c r="N23">
        <f ca="1"/>
        <v>26</v>
      </c>
      <c r="O23">
        <f ca="1"/>
        <v>19</v>
      </c>
      <c r="P23">
        <f ca="1"/>
        <v>25</v>
      </c>
      <c r="Q23">
        <f ca="1"/>
        <v>4</v>
      </c>
    </row>
    <row r="24" spans="1:17" x14ac:dyDescent="0.3">
      <c r="A24" t="str">
        <f>_xlfn.CONCAT(Merge1[[#This Row],[OS]],", ",Merge1[[#This Row],[Price]],", ",Merge1[[#This Row],[Screen Size]],", ",Merge1[[#This Row],[Storage Capacity]])</f>
        <v>Android, 500, 6.1 inches, 128GB</v>
      </c>
      <c r="B24">
        <f t="shared" si="0"/>
        <v>0</v>
      </c>
      <c r="C24">
        <f t="shared" si="1"/>
        <v>0</v>
      </c>
      <c r="D24">
        <f t="shared" si="2"/>
        <v>1</v>
      </c>
      <c r="E24">
        <f t="shared" si="3"/>
        <v>0</v>
      </c>
      <c r="F24">
        <f t="shared" si="4"/>
        <v>1</v>
      </c>
      <c r="G24">
        <f t="shared" si="5"/>
        <v>0</v>
      </c>
      <c r="H24">
        <v>10</v>
      </c>
      <c r="I24">
        <f ca="1"/>
        <v>34</v>
      </c>
      <c r="J24">
        <f ca="1"/>
        <v>6</v>
      </c>
      <c r="K24">
        <f ca="1"/>
        <v>4</v>
      </c>
      <c r="L24">
        <f ca="1"/>
        <v>27</v>
      </c>
      <c r="M24">
        <f ca="1"/>
        <v>3</v>
      </c>
      <c r="N24">
        <f ca="1"/>
        <v>34</v>
      </c>
      <c r="O24">
        <f ca="1"/>
        <v>8</v>
      </c>
      <c r="P24">
        <f ca="1"/>
        <v>31</v>
      </c>
      <c r="Q24">
        <f ca="1"/>
        <v>24</v>
      </c>
    </row>
    <row r="25" spans="1:17" x14ac:dyDescent="0.3">
      <c r="A25" t="str">
        <f>_xlfn.CONCAT(Merge1[[#This Row],[OS]],", ",Merge1[[#This Row],[Price]],", ",Merge1[[#This Row],[Screen Size]],", ",Merge1[[#This Row],[Storage Capacity]])</f>
        <v>Android, 500, 6.1 inches, 256GB</v>
      </c>
      <c r="B25">
        <f t="shared" si="0"/>
        <v>0</v>
      </c>
      <c r="C25">
        <f t="shared" si="1"/>
        <v>0</v>
      </c>
      <c r="D25">
        <f t="shared" si="2"/>
        <v>1</v>
      </c>
      <c r="E25">
        <f t="shared" si="3"/>
        <v>0</v>
      </c>
      <c r="F25">
        <f t="shared" si="4"/>
        <v>0</v>
      </c>
      <c r="G25">
        <f t="shared" si="5"/>
        <v>1</v>
      </c>
      <c r="H25">
        <v>9</v>
      </c>
      <c r="I25">
        <f ca="1"/>
        <v>11</v>
      </c>
      <c r="J25">
        <f ca="1"/>
        <v>20</v>
      </c>
      <c r="K25">
        <f ca="1"/>
        <v>3</v>
      </c>
      <c r="L25">
        <f ca="1"/>
        <v>3</v>
      </c>
      <c r="M25">
        <f ca="1"/>
        <v>29</v>
      </c>
      <c r="N25">
        <f ca="1"/>
        <v>11</v>
      </c>
      <c r="O25">
        <f ca="1"/>
        <v>13</v>
      </c>
      <c r="P25">
        <f ca="1"/>
        <v>14</v>
      </c>
      <c r="Q25">
        <f ca="1"/>
        <v>15</v>
      </c>
    </row>
    <row r="26" spans="1:17" x14ac:dyDescent="0.3">
      <c r="A26" t="str">
        <f>_xlfn.CONCAT(Merge1[[#This Row],[OS]],", ",Merge1[[#This Row],[Price]],", ",Merge1[[#This Row],[Screen Size]],", ",Merge1[[#This Row],[Storage Capacity]])</f>
        <v>Android, 500, 6.7 inches, 64GB</v>
      </c>
      <c r="B26">
        <f t="shared" si="0"/>
        <v>0</v>
      </c>
      <c r="C26">
        <f t="shared" si="1"/>
        <v>0</v>
      </c>
      <c r="D26">
        <f t="shared" si="2"/>
        <v>0</v>
      </c>
      <c r="E26">
        <f t="shared" si="3"/>
        <v>1</v>
      </c>
      <c r="F26">
        <f t="shared" si="4"/>
        <v>0</v>
      </c>
      <c r="G26">
        <f t="shared" si="5"/>
        <v>0</v>
      </c>
      <c r="H26">
        <v>8</v>
      </c>
      <c r="I26">
        <f ca="1"/>
        <v>28</v>
      </c>
      <c r="J26">
        <f ca="1"/>
        <v>4</v>
      </c>
      <c r="K26">
        <f ca="1"/>
        <v>12</v>
      </c>
      <c r="L26">
        <f ca="1"/>
        <v>25</v>
      </c>
      <c r="M26">
        <f ca="1"/>
        <v>4</v>
      </c>
      <c r="N26">
        <f ca="1"/>
        <v>33</v>
      </c>
      <c r="O26">
        <f ca="1"/>
        <v>27</v>
      </c>
      <c r="P26">
        <f ca="1"/>
        <v>12</v>
      </c>
      <c r="Q26">
        <f ca="1"/>
        <v>32</v>
      </c>
    </row>
    <row r="27" spans="1:17" x14ac:dyDescent="0.3">
      <c r="A27" t="str">
        <f>_xlfn.CONCAT(Merge1[[#This Row],[OS]],", ",Merge1[[#This Row],[Price]],", ",Merge1[[#This Row],[Screen Size]],", ",Merge1[[#This Row],[Storage Capacity]])</f>
        <v>Android, 500, 6.7 inches, 128GB</v>
      </c>
      <c r="B27">
        <f t="shared" si="0"/>
        <v>0</v>
      </c>
      <c r="C27">
        <f t="shared" si="1"/>
        <v>0</v>
      </c>
      <c r="D27">
        <f t="shared" si="2"/>
        <v>0</v>
      </c>
      <c r="E27">
        <f t="shared" si="3"/>
        <v>1</v>
      </c>
      <c r="F27">
        <f t="shared" si="4"/>
        <v>1</v>
      </c>
      <c r="G27">
        <f t="shared" si="5"/>
        <v>0</v>
      </c>
      <c r="H27">
        <v>7</v>
      </c>
      <c r="I27">
        <f ca="1"/>
        <v>23</v>
      </c>
      <c r="J27">
        <f ca="1"/>
        <v>24</v>
      </c>
      <c r="K27">
        <f ca="1"/>
        <v>2</v>
      </c>
      <c r="L27">
        <f ca="1"/>
        <v>23</v>
      </c>
      <c r="M27">
        <f ca="1"/>
        <v>28</v>
      </c>
      <c r="N27">
        <f ca="1"/>
        <v>28</v>
      </c>
      <c r="O27">
        <f ca="1"/>
        <v>15</v>
      </c>
      <c r="P27">
        <f ca="1"/>
        <v>2</v>
      </c>
      <c r="Q27">
        <f ca="1"/>
        <v>27</v>
      </c>
    </row>
    <row r="28" spans="1:17" x14ac:dyDescent="0.3">
      <c r="A28" t="str">
        <f>_xlfn.CONCAT(Merge1[[#This Row],[OS]],", ",Merge1[[#This Row],[Price]],", ",Merge1[[#This Row],[Screen Size]],", ",Merge1[[#This Row],[Storage Capacity]])</f>
        <v>Android, 500, 6.7 inches, 256GB</v>
      </c>
      <c r="B28">
        <f t="shared" si="0"/>
        <v>0</v>
      </c>
      <c r="C28">
        <f t="shared" si="1"/>
        <v>0</v>
      </c>
      <c r="D28">
        <f t="shared" si="2"/>
        <v>0</v>
      </c>
      <c r="E28">
        <f t="shared" si="3"/>
        <v>1</v>
      </c>
      <c r="F28">
        <f t="shared" si="4"/>
        <v>0</v>
      </c>
      <c r="G28">
        <f t="shared" si="5"/>
        <v>1</v>
      </c>
      <c r="H28">
        <v>6</v>
      </c>
      <c r="I28">
        <f ca="1"/>
        <v>12</v>
      </c>
      <c r="J28">
        <f ca="1"/>
        <v>11</v>
      </c>
      <c r="K28">
        <f ca="1"/>
        <v>21</v>
      </c>
      <c r="L28">
        <f ca="1"/>
        <v>18</v>
      </c>
      <c r="M28">
        <f ca="1"/>
        <v>22</v>
      </c>
      <c r="N28">
        <f ca="1"/>
        <v>23</v>
      </c>
      <c r="O28">
        <f ca="1"/>
        <v>22</v>
      </c>
      <c r="P28">
        <f ca="1"/>
        <v>30</v>
      </c>
      <c r="Q28">
        <f ca="1"/>
        <v>22</v>
      </c>
    </row>
    <row r="29" spans="1:17" x14ac:dyDescent="0.3">
      <c r="A29" t="str">
        <f>_xlfn.CONCAT(Merge1[[#This Row],[OS]],", ",Merge1[[#This Row],[Price]],", ",Merge1[[#This Row],[Screen Size]],", ",Merge1[[#This Row],[Storage Capacity]])</f>
        <v>Android, 800, 5.5 inches, 64GB</v>
      </c>
      <c r="B29">
        <f t="shared" si="0"/>
        <v>0</v>
      </c>
      <c r="C29">
        <f t="shared" si="1"/>
        <v>1</v>
      </c>
      <c r="D29">
        <f t="shared" si="2"/>
        <v>0</v>
      </c>
      <c r="E29">
        <f t="shared" si="3"/>
        <v>0</v>
      </c>
      <c r="F29">
        <f t="shared" si="4"/>
        <v>0</v>
      </c>
      <c r="G29">
        <f t="shared" si="5"/>
        <v>0</v>
      </c>
      <c r="H29">
        <v>27</v>
      </c>
      <c r="I29">
        <f ca="1"/>
        <v>10</v>
      </c>
      <c r="J29">
        <f ca="1"/>
        <v>10</v>
      </c>
      <c r="K29">
        <f ca="1"/>
        <v>11</v>
      </c>
      <c r="L29">
        <f ca="1"/>
        <v>20</v>
      </c>
      <c r="M29">
        <f ca="1"/>
        <v>32</v>
      </c>
      <c r="N29">
        <f ca="1"/>
        <v>2</v>
      </c>
      <c r="O29">
        <f ca="1"/>
        <v>18</v>
      </c>
      <c r="P29">
        <f ca="1"/>
        <v>24</v>
      </c>
      <c r="Q29">
        <f ca="1"/>
        <v>23</v>
      </c>
    </row>
    <row r="30" spans="1:17" x14ac:dyDescent="0.3">
      <c r="A30" t="str">
        <f>_xlfn.CONCAT(Merge1[[#This Row],[OS]],", ",Merge1[[#This Row],[Price]],", ",Merge1[[#This Row],[Screen Size]],", ",Merge1[[#This Row],[Storage Capacity]])</f>
        <v>Android, 800, 5.5 inches, 128GB</v>
      </c>
      <c r="B30">
        <f t="shared" si="0"/>
        <v>0</v>
      </c>
      <c r="C30">
        <f t="shared" si="1"/>
        <v>1</v>
      </c>
      <c r="D30">
        <f t="shared" si="2"/>
        <v>0</v>
      </c>
      <c r="E30">
        <f t="shared" si="3"/>
        <v>0</v>
      </c>
      <c r="F30">
        <f t="shared" si="4"/>
        <v>1</v>
      </c>
      <c r="G30">
        <f t="shared" si="5"/>
        <v>0</v>
      </c>
      <c r="H30">
        <v>26</v>
      </c>
      <c r="I30">
        <f ca="1"/>
        <v>3</v>
      </c>
      <c r="J30">
        <f ca="1"/>
        <v>29</v>
      </c>
      <c r="K30">
        <f ca="1"/>
        <v>32</v>
      </c>
      <c r="L30">
        <f ca="1"/>
        <v>8</v>
      </c>
      <c r="M30">
        <f ca="1"/>
        <v>15</v>
      </c>
      <c r="N30">
        <f ca="1"/>
        <v>25</v>
      </c>
      <c r="O30">
        <f ca="1"/>
        <v>31</v>
      </c>
      <c r="P30">
        <f ca="1"/>
        <v>35</v>
      </c>
      <c r="Q30">
        <f ca="1"/>
        <v>9</v>
      </c>
    </row>
    <row r="31" spans="1:17" x14ac:dyDescent="0.3">
      <c r="A31" t="str">
        <f>_xlfn.CONCAT(Merge1[[#This Row],[OS]],", ",Merge1[[#This Row],[Price]],", ",Merge1[[#This Row],[Screen Size]],", ",Merge1[[#This Row],[Storage Capacity]])</f>
        <v>Android, 800, 5.5 inches, 256GB</v>
      </c>
      <c r="B31">
        <f t="shared" si="0"/>
        <v>0</v>
      </c>
      <c r="C31">
        <f t="shared" si="1"/>
        <v>1</v>
      </c>
      <c r="D31">
        <f t="shared" si="2"/>
        <v>0</v>
      </c>
      <c r="E31">
        <f t="shared" si="3"/>
        <v>0</v>
      </c>
      <c r="F31">
        <f t="shared" si="4"/>
        <v>0</v>
      </c>
      <c r="G31">
        <f t="shared" si="5"/>
        <v>1</v>
      </c>
      <c r="H31">
        <v>25</v>
      </c>
      <c r="I31">
        <f ca="1"/>
        <v>4</v>
      </c>
      <c r="J31">
        <f ca="1"/>
        <v>27</v>
      </c>
      <c r="K31">
        <f ca="1"/>
        <v>26</v>
      </c>
      <c r="L31">
        <f ca="1"/>
        <v>15</v>
      </c>
      <c r="M31">
        <f ca="1"/>
        <v>6</v>
      </c>
      <c r="N31">
        <f ca="1"/>
        <v>30</v>
      </c>
      <c r="O31">
        <f ca="1"/>
        <v>10</v>
      </c>
      <c r="P31">
        <f ca="1"/>
        <v>13</v>
      </c>
      <c r="Q31">
        <f ca="1"/>
        <v>20</v>
      </c>
    </row>
    <row r="32" spans="1:17" x14ac:dyDescent="0.3">
      <c r="A32" t="str">
        <f>_xlfn.CONCAT(Merge1[[#This Row],[OS]],", ",Merge1[[#This Row],[Price]],", ",Merge1[[#This Row],[Screen Size]],", ",Merge1[[#This Row],[Storage Capacity]])</f>
        <v>Android, 800, 6.1 inches, 64GB</v>
      </c>
      <c r="B32">
        <f t="shared" si="0"/>
        <v>0</v>
      </c>
      <c r="C32">
        <f t="shared" si="1"/>
        <v>1</v>
      </c>
      <c r="D32">
        <f t="shared" si="2"/>
        <v>1</v>
      </c>
      <c r="E32">
        <f t="shared" si="3"/>
        <v>0</v>
      </c>
      <c r="F32">
        <f t="shared" si="4"/>
        <v>0</v>
      </c>
      <c r="G32">
        <f t="shared" si="5"/>
        <v>0</v>
      </c>
      <c r="H32">
        <v>24</v>
      </c>
      <c r="I32">
        <f ca="1"/>
        <v>9</v>
      </c>
      <c r="J32">
        <f ca="1"/>
        <v>17</v>
      </c>
      <c r="K32">
        <f ca="1"/>
        <v>10</v>
      </c>
      <c r="L32">
        <f ca="1"/>
        <v>29</v>
      </c>
      <c r="M32">
        <f ca="1"/>
        <v>16</v>
      </c>
      <c r="N32">
        <f ca="1"/>
        <v>8</v>
      </c>
      <c r="O32">
        <f ca="1"/>
        <v>30</v>
      </c>
      <c r="P32">
        <f ca="1"/>
        <v>27</v>
      </c>
      <c r="Q32">
        <f ca="1"/>
        <v>28</v>
      </c>
    </row>
    <row r="33" spans="1:17" x14ac:dyDescent="0.3">
      <c r="A33" t="str">
        <f>_xlfn.CONCAT(Merge1[[#This Row],[OS]],", ",Merge1[[#This Row],[Price]],", ",Merge1[[#This Row],[Screen Size]],", ",Merge1[[#This Row],[Storage Capacity]])</f>
        <v>Android, 800, 6.1 inches, 128GB</v>
      </c>
      <c r="B33">
        <f t="shared" si="0"/>
        <v>0</v>
      </c>
      <c r="C33">
        <f t="shared" si="1"/>
        <v>1</v>
      </c>
      <c r="D33">
        <f t="shared" si="2"/>
        <v>1</v>
      </c>
      <c r="E33">
        <f t="shared" si="3"/>
        <v>0</v>
      </c>
      <c r="F33">
        <f t="shared" si="4"/>
        <v>1</v>
      </c>
      <c r="G33">
        <f t="shared" si="5"/>
        <v>0</v>
      </c>
      <c r="H33">
        <v>23</v>
      </c>
      <c r="I33">
        <f ca="1"/>
        <v>33</v>
      </c>
      <c r="J33">
        <f ca="1"/>
        <v>16</v>
      </c>
      <c r="K33">
        <f ca="1"/>
        <v>6</v>
      </c>
      <c r="L33">
        <f ca="1"/>
        <v>10</v>
      </c>
      <c r="M33">
        <f ca="1"/>
        <v>21</v>
      </c>
      <c r="N33">
        <f ca="1"/>
        <v>15</v>
      </c>
      <c r="O33">
        <f ca="1"/>
        <v>11</v>
      </c>
      <c r="P33">
        <f ca="1"/>
        <v>21</v>
      </c>
      <c r="Q33">
        <f ca="1"/>
        <v>18</v>
      </c>
    </row>
    <row r="34" spans="1:17" x14ac:dyDescent="0.3">
      <c r="A34" t="str">
        <f>_xlfn.CONCAT(Merge1[[#This Row],[OS]],", ",Merge1[[#This Row],[Price]],", ",Merge1[[#This Row],[Screen Size]],", ",Merge1[[#This Row],[Storage Capacity]])</f>
        <v>Android, 800, 6.1 inches, 256GB</v>
      </c>
      <c r="B34">
        <f t="shared" si="0"/>
        <v>0</v>
      </c>
      <c r="C34">
        <f t="shared" si="1"/>
        <v>1</v>
      </c>
      <c r="D34">
        <f t="shared" si="2"/>
        <v>1</v>
      </c>
      <c r="E34">
        <f t="shared" si="3"/>
        <v>0</v>
      </c>
      <c r="F34">
        <f t="shared" si="4"/>
        <v>0</v>
      </c>
      <c r="G34">
        <f t="shared" si="5"/>
        <v>1</v>
      </c>
      <c r="H34">
        <v>35</v>
      </c>
      <c r="I34">
        <f ca="1"/>
        <v>20</v>
      </c>
      <c r="J34">
        <f ca="1"/>
        <v>22</v>
      </c>
      <c r="K34">
        <f ca="1"/>
        <v>28</v>
      </c>
      <c r="L34">
        <f ca="1"/>
        <v>30</v>
      </c>
      <c r="M34">
        <f ca="1"/>
        <v>36</v>
      </c>
      <c r="N34">
        <f ca="1"/>
        <v>22</v>
      </c>
      <c r="O34">
        <f ca="1"/>
        <v>3</v>
      </c>
      <c r="P34">
        <f ca="1"/>
        <v>32</v>
      </c>
      <c r="Q34">
        <f ca="1"/>
        <v>29</v>
      </c>
    </row>
    <row r="35" spans="1:17" x14ac:dyDescent="0.3">
      <c r="A35" t="str">
        <f>_xlfn.CONCAT(Merge1[[#This Row],[OS]],", ",Merge1[[#This Row],[Price]],", ",Merge1[[#This Row],[Screen Size]],", ",Merge1[[#This Row],[Storage Capacity]])</f>
        <v>Android, 800, 6.7 inches, 64GB</v>
      </c>
      <c r="B35">
        <f t="shared" si="0"/>
        <v>0</v>
      </c>
      <c r="C35">
        <f t="shared" si="1"/>
        <v>1</v>
      </c>
      <c r="D35">
        <f t="shared" si="2"/>
        <v>0</v>
      </c>
      <c r="E35">
        <f t="shared" si="3"/>
        <v>1</v>
      </c>
      <c r="F35">
        <f t="shared" si="4"/>
        <v>0</v>
      </c>
      <c r="G35">
        <f t="shared" si="5"/>
        <v>0</v>
      </c>
      <c r="H35">
        <v>34</v>
      </c>
      <c r="I35">
        <f ca="1"/>
        <v>24</v>
      </c>
      <c r="J35">
        <f ca="1"/>
        <v>35</v>
      </c>
      <c r="K35">
        <f ca="1"/>
        <v>27</v>
      </c>
      <c r="L35">
        <f ca="1"/>
        <v>1</v>
      </c>
      <c r="M35">
        <f ca="1"/>
        <v>35</v>
      </c>
      <c r="N35">
        <f ca="1"/>
        <v>32</v>
      </c>
      <c r="O35">
        <f ca="1"/>
        <v>4</v>
      </c>
      <c r="P35">
        <f ca="1"/>
        <v>26</v>
      </c>
      <c r="Q35">
        <f ca="1"/>
        <v>35</v>
      </c>
    </row>
    <row r="36" spans="1:17" x14ac:dyDescent="0.3">
      <c r="A36" t="str">
        <f>_xlfn.CONCAT(Merge1[[#This Row],[OS]],", ",Merge1[[#This Row],[Price]],", ",Merge1[[#This Row],[Screen Size]],", ",Merge1[[#This Row],[Storage Capacity]])</f>
        <v>Android, 800, 6.7 inches, 128GB</v>
      </c>
      <c r="B36">
        <f t="shared" si="0"/>
        <v>0</v>
      </c>
      <c r="C36">
        <f t="shared" si="1"/>
        <v>1</v>
      </c>
      <c r="D36">
        <f t="shared" si="2"/>
        <v>0</v>
      </c>
      <c r="E36">
        <f t="shared" si="3"/>
        <v>1</v>
      </c>
      <c r="F36">
        <f t="shared" si="4"/>
        <v>1</v>
      </c>
      <c r="G36">
        <f t="shared" si="5"/>
        <v>0</v>
      </c>
      <c r="H36">
        <v>33</v>
      </c>
      <c r="I36">
        <f ca="1"/>
        <v>21</v>
      </c>
      <c r="J36">
        <f ca="1"/>
        <v>34</v>
      </c>
      <c r="K36">
        <f ca="1"/>
        <v>36</v>
      </c>
      <c r="L36">
        <f ca="1"/>
        <v>12</v>
      </c>
      <c r="M36">
        <f ca="1"/>
        <v>2</v>
      </c>
      <c r="N36">
        <f ca="1"/>
        <v>9</v>
      </c>
      <c r="O36">
        <f ca="1"/>
        <v>36</v>
      </c>
      <c r="P36">
        <f ca="1"/>
        <v>5</v>
      </c>
      <c r="Q36">
        <f ca="1"/>
        <v>17</v>
      </c>
    </row>
    <row r="37" spans="1:17" x14ac:dyDescent="0.3">
      <c r="A37" t="str">
        <f>_xlfn.CONCAT(Merge1[[#This Row],[OS]],", ",Merge1[[#This Row],[Price]],", ",Merge1[[#This Row],[Screen Size]],", ",Merge1[[#This Row],[Storage Capacity]])</f>
        <v>Android, 800, 6.7 inches, 256GB</v>
      </c>
      <c r="B37">
        <f t="shared" si="0"/>
        <v>0</v>
      </c>
      <c r="C37">
        <f t="shared" si="1"/>
        <v>1</v>
      </c>
      <c r="D37">
        <f t="shared" si="2"/>
        <v>0</v>
      </c>
      <c r="E37">
        <f t="shared" si="3"/>
        <v>1</v>
      </c>
      <c r="F37">
        <f t="shared" si="4"/>
        <v>0</v>
      </c>
      <c r="G37">
        <f t="shared" si="5"/>
        <v>1</v>
      </c>
      <c r="H37">
        <v>32</v>
      </c>
      <c r="I37">
        <f ca="1"/>
        <v>29</v>
      </c>
      <c r="J37">
        <f ca="1"/>
        <v>7</v>
      </c>
      <c r="K37">
        <f ca="1"/>
        <v>34</v>
      </c>
      <c r="L37">
        <f ca="1"/>
        <v>24</v>
      </c>
      <c r="M37">
        <f ca="1"/>
        <v>23</v>
      </c>
      <c r="N37">
        <f ca="1"/>
        <v>29</v>
      </c>
      <c r="O37">
        <f ca="1"/>
        <v>20</v>
      </c>
      <c r="P37">
        <f ca="1"/>
        <v>33</v>
      </c>
      <c r="Q37">
        <f ca="1"/>
        <v>11</v>
      </c>
    </row>
  </sheetData>
  <autoFilter ref="H1:H37" xr:uid="{11AFEAF3-C8AE-4D12-B88D-1EAB4B4D7C09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0CB6-C160-46A2-B8C8-A79B653114C6}">
  <dimension ref="A1:S37"/>
  <sheetViews>
    <sheetView topLeftCell="B1" zoomScale="110" zoomScaleNormal="110" workbookViewId="0">
      <selection sqref="A1:S37"/>
    </sheetView>
  </sheetViews>
  <sheetFormatPr defaultRowHeight="14.4" x14ac:dyDescent="0.3"/>
  <cols>
    <col min="1" max="1" width="30.33203125" customWidth="1"/>
    <col min="2" max="2" width="7.6640625" customWidth="1"/>
    <col min="4" max="4" width="10.21875" customWidth="1"/>
    <col min="5" max="5" width="10.88671875" customWidth="1"/>
    <col min="18" max="18" width="8.88671875" style="4"/>
  </cols>
  <sheetData>
    <row r="1" spans="1:19" s="2" customFormat="1" x14ac:dyDescent="0.3">
      <c r="A1" s="2" t="s">
        <v>13</v>
      </c>
      <c r="B1" s="2" t="s">
        <v>5</v>
      </c>
      <c r="C1" s="2">
        <v>800</v>
      </c>
      <c r="D1" s="2" t="s">
        <v>7</v>
      </c>
      <c r="E1" s="2" t="s">
        <v>8</v>
      </c>
      <c r="F1" s="2" t="s">
        <v>10</v>
      </c>
      <c r="G1" s="2" t="s">
        <v>11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3" t="s">
        <v>24</v>
      </c>
      <c r="S1" s="2" t="s">
        <v>25</v>
      </c>
    </row>
    <row r="2" spans="1:19" x14ac:dyDescent="0.3">
      <c r="A2" t="s">
        <v>34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24</v>
      </c>
      <c r="J2">
        <v>6</v>
      </c>
      <c r="K2">
        <v>13</v>
      </c>
      <c r="L2">
        <v>1</v>
      </c>
      <c r="M2">
        <v>3</v>
      </c>
      <c r="N2">
        <v>1</v>
      </c>
      <c r="O2">
        <v>4</v>
      </c>
      <c r="P2">
        <v>26</v>
      </c>
      <c r="Q2">
        <v>10</v>
      </c>
      <c r="R2" s="4">
        <f t="shared" ref="R2:R37" si="0">AVERAGE(H2:Q2)</f>
        <v>8.9</v>
      </c>
      <c r="S2">
        <v>1</v>
      </c>
    </row>
    <row r="3" spans="1:19" x14ac:dyDescent="0.3">
      <c r="A3" t="s">
        <v>30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5</v>
      </c>
      <c r="I3">
        <v>19</v>
      </c>
      <c r="J3">
        <v>4</v>
      </c>
      <c r="K3">
        <v>4</v>
      </c>
      <c r="L3">
        <v>10</v>
      </c>
      <c r="M3">
        <v>10</v>
      </c>
      <c r="N3">
        <v>15</v>
      </c>
      <c r="O3">
        <v>1</v>
      </c>
      <c r="P3">
        <v>31</v>
      </c>
      <c r="Q3">
        <v>6</v>
      </c>
      <c r="R3" s="4">
        <f t="shared" si="0"/>
        <v>10.5</v>
      </c>
      <c r="S3">
        <v>2</v>
      </c>
    </row>
    <row r="4" spans="1:19" x14ac:dyDescent="0.3">
      <c r="A4" t="s">
        <v>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21</v>
      </c>
      <c r="I4">
        <v>13</v>
      </c>
      <c r="J4">
        <v>12</v>
      </c>
      <c r="K4">
        <v>2</v>
      </c>
      <c r="L4">
        <v>22</v>
      </c>
      <c r="M4">
        <v>1</v>
      </c>
      <c r="N4">
        <v>9</v>
      </c>
      <c r="O4">
        <v>8</v>
      </c>
      <c r="P4">
        <v>2</v>
      </c>
      <c r="Q4">
        <v>30</v>
      </c>
      <c r="R4" s="4">
        <f t="shared" si="0"/>
        <v>12</v>
      </c>
      <c r="S4">
        <v>3</v>
      </c>
    </row>
    <row r="5" spans="1:19" x14ac:dyDescent="0.3">
      <c r="A5" t="s">
        <v>51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7</v>
      </c>
      <c r="I5">
        <v>9</v>
      </c>
      <c r="J5">
        <v>15</v>
      </c>
      <c r="K5">
        <v>5</v>
      </c>
      <c r="L5">
        <v>16</v>
      </c>
      <c r="M5">
        <v>9</v>
      </c>
      <c r="N5">
        <v>36</v>
      </c>
      <c r="O5">
        <v>22</v>
      </c>
      <c r="P5">
        <v>3</v>
      </c>
      <c r="Q5">
        <v>4</v>
      </c>
      <c r="R5" s="4">
        <f t="shared" si="0"/>
        <v>12.6</v>
      </c>
      <c r="S5">
        <v>4</v>
      </c>
    </row>
    <row r="6" spans="1:19" x14ac:dyDescent="0.3">
      <c r="A6" t="s">
        <v>45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30</v>
      </c>
      <c r="I6">
        <v>8</v>
      </c>
      <c r="J6">
        <v>13</v>
      </c>
      <c r="K6">
        <v>10</v>
      </c>
      <c r="L6">
        <v>12</v>
      </c>
      <c r="M6">
        <v>12</v>
      </c>
      <c r="N6">
        <v>21</v>
      </c>
      <c r="O6">
        <v>15</v>
      </c>
      <c r="P6">
        <v>9</v>
      </c>
      <c r="Q6">
        <v>12</v>
      </c>
      <c r="R6" s="4">
        <f t="shared" si="0"/>
        <v>14.2</v>
      </c>
      <c r="S6">
        <v>5</v>
      </c>
    </row>
    <row r="7" spans="1:19" x14ac:dyDescent="0.3">
      <c r="A7" t="s">
        <v>47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11</v>
      </c>
      <c r="I7">
        <v>18</v>
      </c>
      <c r="J7">
        <v>17</v>
      </c>
      <c r="K7">
        <v>21</v>
      </c>
      <c r="L7">
        <v>9</v>
      </c>
      <c r="M7">
        <v>19</v>
      </c>
      <c r="N7">
        <v>6</v>
      </c>
      <c r="O7">
        <v>12</v>
      </c>
      <c r="P7">
        <v>16</v>
      </c>
      <c r="Q7">
        <v>15</v>
      </c>
      <c r="R7" s="4">
        <f t="shared" si="0"/>
        <v>14.4</v>
      </c>
      <c r="S7">
        <v>6</v>
      </c>
    </row>
    <row r="8" spans="1:19" x14ac:dyDescent="0.3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31</v>
      </c>
      <c r="I8">
        <v>14</v>
      </c>
      <c r="J8">
        <v>20</v>
      </c>
      <c r="K8">
        <v>14</v>
      </c>
      <c r="L8">
        <v>2</v>
      </c>
      <c r="M8">
        <v>5</v>
      </c>
      <c r="N8">
        <v>11</v>
      </c>
      <c r="O8">
        <v>16</v>
      </c>
      <c r="P8">
        <v>23</v>
      </c>
      <c r="Q8">
        <v>14</v>
      </c>
      <c r="R8" s="4">
        <f t="shared" si="0"/>
        <v>15</v>
      </c>
      <c r="S8">
        <v>7</v>
      </c>
    </row>
    <row r="9" spans="1:19" x14ac:dyDescent="0.3">
      <c r="A9" t="s">
        <v>52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6</v>
      </c>
      <c r="I9">
        <v>26</v>
      </c>
      <c r="J9">
        <v>10</v>
      </c>
      <c r="K9">
        <v>16</v>
      </c>
      <c r="L9">
        <v>28</v>
      </c>
      <c r="M9">
        <v>6</v>
      </c>
      <c r="N9">
        <v>16</v>
      </c>
      <c r="O9">
        <v>24</v>
      </c>
      <c r="P9">
        <v>18</v>
      </c>
      <c r="Q9">
        <v>2</v>
      </c>
      <c r="R9" s="4">
        <f t="shared" si="0"/>
        <v>15.2</v>
      </c>
      <c r="S9">
        <v>8</v>
      </c>
    </row>
    <row r="10" spans="1:19" x14ac:dyDescent="0.3">
      <c r="A10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12</v>
      </c>
      <c r="I10">
        <v>5</v>
      </c>
      <c r="J10">
        <v>9</v>
      </c>
      <c r="K10">
        <v>24</v>
      </c>
      <c r="L10">
        <v>24</v>
      </c>
      <c r="M10">
        <v>4</v>
      </c>
      <c r="N10">
        <v>22</v>
      </c>
      <c r="O10">
        <v>17</v>
      </c>
      <c r="P10">
        <v>5</v>
      </c>
      <c r="Q10">
        <v>36</v>
      </c>
      <c r="R10" s="4">
        <f t="shared" si="0"/>
        <v>15.8</v>
      </c>
      <c r="S10">
        <v>9</v>
      </c>
    </row>
    <row r="11" spans="1:19" x14ac:dyDescent="0.3">
      <c r="A11" t="s">
        <v>33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2</v>
      </c>
      <c r="I11">
        <v>2</v>
      </c>
      <c r="J11">
        <v>8</v>
      </c>
      <c r="K11">
        <v>32</v>
      </c>
      <c r="L11">
        <v>3</v>
      </c>
      <c r="M11">
        <v>34</v>
      </c>
      <c r="N11">
        <v>7</v>
      </c>
      <c r="O11">
        <v>36</v>
      </c>
      <c r="P11">
        <v>33</v>
      </c>
      <c r="Q11">
        <v>8</v>
      </c>
      <c r="R11" s="4">
        <f t="shared" si="0"/>
        <v>16.5</v>
      </c>
      <c r="S11">
        <v>10</v>
      </c>
    </row>
    <row r="12" spans="1:19" x14ac:dyDescent="0.3">
      <c r="A12" t="s">
        <v>55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25</v>
      </c>
      <c r="I12">
        <v>1</v>
      </c>
      <c r="J12">
        <v>21</v>
      </c>
      <c r="K12">
        <v>23</v>
      </c>
      <c r="L12">
        <v>5</v>
      </c>
      <c r="M12">
        <v>23</v>
      </c>
      <c r="N12">
        <v>18</v>
      </c>
      <c r="O12">
        <v>28</v>
      </c>
      <c r="P12">
        <v>1</v>
      </c>
      <c r="Q12">
        <v>20</v>
      </c>
      <c r="R12" s="4">
        <f t="shared" si="0"/>
        <v>16.5</v>
      </c>
      <c r="S12">
        <v>11</v>
      </c>
    </row>
    <row r="13" spans="1:19" x14ac:dyDescent="0.3">
      <c r="A13" t="s">
        <v>60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33</v>
      </c>
      <c r="I13">
        <v>3</v>
      </c>
      <c r="J13">
        <v>36</v>
      </c>
      <c r="K13">
        <v>7</v>
      </c>
      <c r="L13">
        <v>8</v>
      </c>
      <c r="M13">
        <v>29</v>
      </c>
      <c r="N13">
        <v>10</v>
      </c>
      <c r="O13">
        <v>14</v>
      </c>
      <c r="P13">
        <v>25</v>
      </c>
      <c r="Q13">
        <v>1</v>
      </c>
      <c r="R13" s="4">
        <f t="shared" si="0"/>
        <v>16.600000000000001</v>
      </c>
      <c r="S13">
        <v>12</v>
      </c>
    </row>
    <row r="14" spans="1:19" x14ac:dyDescent="0.3">
      <c r="A14" t="s">
        <v>27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22</v>
      </c>
      <c r="I14">
        <v>12</v>
      </c>
      <c r="J14">
        <v>28</v>
      </c>
      <c r="K14">
        <v>25</v>
      </c>
      <c r="L14">
        <v>21</v>
      </c>
      <c r="M14">
        <v>7</v>
      </c>
      <c r="N14">
        <v>24</v>
      </c>
      <c r="O14">
        <v>19</v>
      </c>
      <c r="P14">
        <v>6</v>
      </c>
      <c r="Q14">
        <v>5</v>
      </c>
      <c r="R14" s="4">
        <f t="shared" si="0"/>
        <v>16.899999999999999</v>
      </c>
      <c r="S14">
        <v>13</v>
      </c>
    </row>
    <row r="15" spans="1:19" x14ac:dyDescent="0.3">
      <c r="A15" t="s">
        <v>48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10</v>
      </c>
      <c r="I15">
        <v>10</v>
      </c>
      <c r="J15">
        <v>3</v>
      </c>
      <c r="K15">
        <v>8</v>
      </c>
      <c r="L15">
        <v>34</v>
      </c>
      <c r="M15">
        <v>35</v>
      </c>
      <c r="N15">
        <v>28</v>
      </c>
      <c r="O15">
        <v>6</v>
      </c>
      <c r="P15">
        <v>7</v>
      </c>
      <c r="Q15">
        <v>29</v>
      </c>
      <c r="R15" s="4">
        <f t="shared" si="0"/>
        <v>17</v>
      </c>
      <c r="S15">
        <v>14</v>
      </c>
    </row>
    <row r="16" spans="1:19" x14ac:dyDescent="0.3">
      <c r="A16" t="s">
        <v>39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17</v>
      </c>
      <c r="I16">
        <v>27</v>
      </c>
      <c r="J16">
        <v>7</v>
      </c>
      <c r="K16">
        <v>26</v>
      </c>
      <c r="L16">
        <v>17</v>
      </c>
      <c r="M16">
        <v>16</v>
      </c>
      <c r="N16">
        <v>14</v>
      </c>
      <c r="O16">
        <v>10</v>
      </c>
      <c r="P16">
        <v>8</v>
      </c>
      <c r="Q16">
        <v>31</v>
      </c>
      <c r="R16" s="4">
        <f t="shared" si="0"/>
        <v>17.3</v>
      </c>
      <c r="S16">
        <v>15</v>
      </c>
    </row>
    <row r="17" spans="1:19" x14ac:dyDescent="0.3">
      <c r="A17" t="s">
        <v>31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20</v>
      </c>
      <c r="J17">
        <v>25</v>
      </c>
      <c r="K17">
        <v>1</v>
      </c>
      <c r="L17">
        <v>26</v>
      </c>
      <c r="M17">
        <v>33</v>
      </c>
      <c r="N17">
        <v>26</v>
      </c>
      <c r="O17">
        <v>7</v>
      </c>
      <c r="P17">
        <v>13</v>
      </c>
      <c r="Q17">
        <v>26</v>
      </c>
      <c r="R17" s="4">
        <f t="shared" si="0"/>
        <v>18.100000000000001</v>
      </c>
      <c r="S17">
        <v>16</v>
      </c>
    </row>
    <row r="18" spans="1:19" x14ac:dyDescent="0.3">
      <c r="A18" t="s">
        <v>49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9</v>
      </c>
      <c r="I18">
        <v>23</v>
      </c>
      <c r="J18">
        <v>23</v>
      </c>
      <c r="K18">
        <v>35</v>
      </c>
      <c r="L18">
        <v>31</v>
      </c>
      <c r="M18">
        <v>30</v>
      </c>
      <c r="N18">
        <v>2</v>
      </c>
      <c r="O18">
        <v>11</v>
      </c>
      <c r="P18">
        <v>10</v>
      </c>
      <c r="Q18">
        <v>7</v>
      </c>
      <c r="R18" s="4">
        <f t="shared" si="0"/>
        <v>18.100000000000001</v>
      </c>
      <c r="S18">
        <v>17</v>
      </c>
    </row>
    <row r="19" spans="1:19" x14ac:dyDescent="0.3">
      <c r="A19" t="s">
        <v>50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8</v>
      </c>
      <c r="I19">
        <v>28</v>
      </c>
      <c r="J19">
        <v>34</v>
      </c>
      <c r="K19">
        <v>3</v>
      </c>
      <c r="L19">
        <v>19</v>
      </c>
      <c r="M19">
        <v>8</v>
      </c>
      <c r="N19">
        <v>31</v>
      </c>
      <c r="O19">
        <v>13</v>
      </c>
      <c r="P19">
        <v>30</v>
      </c>
      <c r="Q19">
        <v>16</v>
      </c>
      <c r="R19" s="4">
        <f t="shared" si="0"/>
        <v>19</v>
      </c>
      <c r="S19">
        <v>18</v>
      </c>
    </row>
    <row r="20" spans="1:19" x14ac:dyDescent="0.3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20</v>
      </c>
      <c r="I20">
        <v>31</v>
      </c>
      <c r="J20">
        <v>16</v>
      </c>
      <c r="K20">
        <v>22</v>
      </c>
      <c r="L20">
        <v>15</v>
      </c>
      <c r="M20">
        <v>20</v>
      </c>
      <c r="N20">
        <v>5</v>
      </c>
      <c r="O20">
        <v>5</v>
      </c>
      <c r="P20">
        <v>27</v>
      </c>
      <c r="Q20">
        <v>32</v>
      </c>
      <c r="R20" s="4">
        <f t="shared" si="0"/>
        <v>19.3</v>
      </c>
      <c r="S20">
        <v>19</v>
      </c>
    </row>
    <row r="21" spans="1:19" x14ac:dyDescent="0.3">
      <c r="A21" t="s">
        <v>56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24</v>
      </c>
      <c r="I21">
        <v>15</v>
      </c>
      <c r="J21">
        <v>31</v>
      </c>
      <c r="K21">
        <v>31</v>
      </c>
      <c r="L21">
        <v>18</v>
      </c>
      <c r="M21">
        <v>26</v>
      </c>
      <c r="N21">
        <v>13</v>
      </c>
      <c r="O21">
        <v>20</v>
      </c>
      <c r="P21">
        <v>4</v>
      </c>
      <c r="Q21">
        <v>11</v>
      </c>
      <c r="R21" s="4">
        <f t="shared" si="0"/>
        <v>19.3</v>
      </c>
      <c r="S21">
        <v>20</v>
      </c>
    </row>
    <row r="22" spans="1:19" x14ac:dyDescent="0.3">
      <c r="A22" t="s">
        <v>57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23</v>
      </c>
      <c r="I22">
        <v>4</v>
      </c>
      <c r="J22">
        <v>24</v>
      </c>
      <c r="K22">
        <v>19</v>
      </c>
      <c r="L22">
        <v>13</v>
      </c>
      <c r="M22">
        <v>18</v>
      </c>
      <c r="N22">
        <v>35</v>
      </c>
      <c r="O22">
        <v>2</v>
      </c>
      <c r="P22">
        <v>22</v>
      </c>
      <c r="Q22">
        <v>35</v>
      </c>
      <c r="R22" s="4">
        <f t="shared" si="0"/>
        <v>19.5</v>
      </c>
      <c r="S22">
        <v>21</v>
      </c>
    </row>
    <row r="23" spans="1:19" x14ac:dyDescent="0.3">
      <c r="A23" t="s">
        <v>43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13</v>
      </c>
      <c r="I23">
        <v>25</v>
      </c>
      <c r="J23">
        <v>26</v>
      </c>
      <c r="K23">
        <v>18</v>
      </c>
      <c r="L23">
        <v>7</v>
      </c>
      <c r="M23">
        <v>21</v>
      </c>
      <c r="N23">
        <v>12</v>
      </c>
      <c r="O23">
        <v>21</v>
      </c>
      <c r="P23">
        <v>29</v>
      </c>
      <c r="Q23">
        <v>25</v>
      </c>
      <c r="R23" s="4">
        <f t="shared" si="0"/>
        <v>19.7</v>
      </c>
      <c r="S23">
        <v>22</v>
      </c>
    </row>
    <row r="24" spans="1:19" x14ac:dyDescent="0.3">
      <c r="A24" t="s">
        <v>42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14</v>
      </c>
      <c r="I24">
        <v>35</v>
      </c>
      <c r="J24">
        <v>2</v>
      </c>
      <c r="K24">
        <v>30</v>
      </c>
      <c r="L24">
        <v>20</v>
      </c>
      <c r="M24">
        <v>14</v>
      </c>
      <c r="N24">
        <v>27</v>
      </c>
      <c r="O24">
        <v>30</v>
      </c>
      <c r="P24">
        <v>11</v>
      </c>
      <c r="Q24">
        <v>18</v>
      </c>
      <c r="R24" s="4">
        <f t="shared" si="0"/>
        <v>20.100000000000001</v>
      </c>
      <c r="S24">
        <v>23</v>
      </c>
    </row>
    <row r="25" spans="1:19" x14ac:dyDescent="0.3">
      <c r="A25" t="s">
        <v>58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35</v>
      </c>
      <c r="I25">
        <v>11</v>
      </c>
      <c r="J25">
        <v>14</v>
      </c>
      <c r="K25">
        <v>15</v>
      </c>
      <c r="L25">
        <v>4</v>
      </c>
      <c r="M25">
        <v>31</v>
      </c>
      <c r="N25">
        <v>23</v>
      </c>
      <c r="O25">
        <v>26</v>
      </c>
      <c r="P25">
        <v>35</v>
      </c>
      <c r="Q25">
        <v>9</v>
      </c>
      <c r="R25" s="4">
        <f t="shared" si="0"/>
        <v>20.3</v>
      </c>
      <c r="S25">
        <v>24</v>
      </c>
    </row>
    <row r="26" spans="1:19" x14ac:dyDescent="0.3">
      <c r="A26" t="s">
        <v>32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3</v>
      </c>
      <c r="I26">
        <v>7</v>
      </c>
      <c r="J26">
        <v>1</v>
      </c>
      <c r="K26">
        <v>34</v>
      </c>
      <c r="L26">
        <v>32</v>
      </c>
      <c r="M26">
        <v>13</v>
      </c>
      <c r="N26">
        <v>34</v>
      </c>
      <c r="O26">
        <v>32</v>
      </c>
      <c r="P26">
        <v>36</v>
      </c>
      <c r="Q26">
        <v>13</v>
      </c>
      <c r="R26" s="4">
        <f t="shared" si="0"/>
        <v>20.5</v>
      </c>
      <c r="S26">
        <v>25</v>
      </c>
    </row>
    <row r="27" spans="1:19" x14ac:dyDescent="0.3">
      <c r="A27" t="s">
        <v>54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26</v>
      </c>
      <c r="I27">
        <v>32</v>
      </c>
      <c r="J27">
        <v>11</v>
      </c>
      <c r="K27">
        <v>12</v>
      </c>
      <c r="L27">
        <v>27</v>
      </c>
      <c r="M27">
        <v>24</v>
      </c>
      <c r="N27">
        <v>3</v>
      </c>
      <c r="O27">
        <v>31</v>
      </c>
      <c r="P27">
        <v>19</v>
      </c>
      <c r="Q27">
        <v>22</v>
      </c>
      <c r="R27" s="4">
        <f t="shared" si="0"/>
        <v>20.7</v>
      </c>
      <c r="S27">
        <v>26</v>
      </c>
    </row>
    <row r="28" spans="1:19" x14ac:dyDescent="0.3">
      <c r="A28" t="s">
        <v>53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27</v>
      </c>
      <c r="I28">
        <v>30</v>
      </c>
      <c r="J28">
        <v>19</v>
      </c>
      <c r="K28">
        <v>11</v>
      </c>
      <c r="L28">
        <v>6</v>
      </c>
      <c r="M28">
        <v>15</v>
      </c>
      <c r="N28">
        <v>33</v>
      </c>
      <c r="O28">
        <v>34</v>
      </c>
      <c r="P28">
        <v>15</v>
      </c>
      <c r="Q28">
        <v>19</v>
      </c>
      <c r="R28" s="4">
        <f t="shared" si="0"/>
        <v>20.9</v>
      </c>
      <c r="S28">
        <v>27</v>
      </c>
    </row>
    <row r="29" spans="1:19" x14ac:dyDescent="0.3">
      <c r="A29" t="s">
        <v>37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19</v>
      </c>
      <c r="I29">
        <v>16</v>
      </c>
      <c r="J29">
        <v>32</v>
      </c>
      <c r="K29">
        <v>28</v>
      </c>
      <c r="L29">
        <v>36</v>
      </c>
      <c r="M29">
        <v>11</v>
      </c>
      <c r="N29">
        <v>8</v>
      </c>
      <c r="O29">
        <v>25</v>
      </c>
      <c r="P29">
        <v>12</v>
      </c>
      <c r="Q29">
        <v>24</v>
      </c>
      <c r="R29" s="4">
        <f t="shared" si="0"/>
        <v>21.1</v>
      </c>
      <c r="S29">
        <v>28</v>
      </c>
    </row>
    <row r="30" spans="1:19" x14ac:dyDescent="0.3">
      <c r="A30" t="s">
        <v>35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29</v>
      </c>
      <c r="I30">
        <v>36</v>
      </c>
      <c r="J30">
        <v>5</v>
      </c>
      <c r="K30">
        <v>6</v>
      </c>
      <c r="L30">
        <v>23</v>
      </c>
      <c r="M30">
        <v>28</v>
      </c>
      <c r="N30">
        <v>30</v>
      </c>
      <c r="O30">
        <v>18</v>
      </c>
      <c r="P30">
        <v>17</v>
      </c>
      <c r="Q30">
        <v>21</v>
      </c>
      <c r="R30" s="4">
        <f t="shared" si="0"/>
        <v>21.3</v>
      </c>
      <c r="S30">
        <v>29</v>
      </c>
    </row>
    <row r="31" spans="1:19" x14ac:dyDescent="0.3">
      <c r="A31" t="s">
        <v>41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15</v>
      </c>
      <c r="I31">
        <v>33</v>
      </c>
      <c r="J31">
        <v>29</v>
      </c>
      <c r="K31">
        <v>17</v>
      </c>
      <c r="L31">
        <v>14</v>
      </c>
      <c r="M31">
        <v>17</v>
      </c>
      <c r="N31">
        <v>17</v>
      </c>
      <c r="O31">
        <v>29</v>
      </c>
      <c r="P31">
        <v>21</v>
      </c>
      <c r="Q31">
        <v>27</v>
      </c>
      <c r="R31" s="4">
        <f t="shared" si="0"/>
        <v>21.9</v>
      </c>
      <c r="S31">
        <v>30</v>
      </c>
    </row>
    <row r="32" spans="1:19" x14ac:dyDescent="0.3">
      <c r="A32" t="s">
        <v>40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16</v>
      </c>
      <c r="I32">
        <v>17</v>
      </c>
      <c r="J32">
        <v>33</v>
      </c>
      <c r="K32">
        <v>9</v>
      </c>
      <c r="L32">
        <v>29</v>
      </c>
      <c r="M32">
        <v>32</v>
      </c>
      <c r="N32">
        <v>20</v>
      </c>
      <c r="O32">
        <v>35</v>
      </c>
      <c r="P32">
        <v>34</v>
      </c>
      <c r="Q32">
        <v>3</v>
      </c>
      <c r="R32" s="4">
        <f t="shared" si="0"/>
        <v>22.8</v>
      </c>
      <c r="S32">
        <v>31</v>
      </c>
    </row>
    <row r="33" spans="1:19" x14ac:dyDescent="0.3">
      <c r="A33" t="s">
        <v>36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28</v>
      </c>
      <c r="I33">
        <v>22</v>
      </c>
      <c r="J33">
        <v>30</v>
      </c>
      <c r="K33">
        <v>20</v>
      </c>
      <c r="L33">
        <v>25</v>
      </c>
      <c r="M33">
        <v>2</v>
      </c>
      <c r="N33">
        <v>29</v>
      </c>
      <c r="O33">
        <v>33</v>
      </c>
      <c r="P33">
        <v>14</v>
      </c>
      <c r="Q33">
        <v>34</v>
      </c>
      <c r="R33" s="4">
        <f t="shared" si="0"/>
        <v>23.7</v>
      </c>
      <c r="S33">
        <v>32</v>
      </c>
    </row>
    <row r="34" spans="1:19" x14ac:dyDescent="0.3">
      <c r="A34" t="s">
        <v>61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32</v>
      </c>
      <c r="I34">
        <v>21</v>
      </c>
      <c r="J34">
        <v>27</v>
      </c>
      <c r="K34">
        <v>27</v>
      </c>
      <c r="L34">
        <v>30</v>
      </c>
      <c r="M34">
        <v>27</v>
      </c>
      <c r="N34">
        <v>25</v>
      </c>
      <c r="O34">
        <v>9</v>
      </c>
      <c r="P34">
        <v>28</v>
      </c>
      <c r="Q34">
        <v>17</v>
      </c>
      <c r="R34" s="4">
        <f t="shared" si="0"/>
        <v>24.3</v>
      </c>
      <c r="S34">
        <v>33</v>
      </c>
    </row>
    <row r="35" spans="1:19" x14ac:dyDescent="0.3">
      <c r="A35" t="s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36</v>
      </c>
      <c r="I35">
        <v>34</v>
      </c>
      <c r="J35">
        <v>22</v>
      </c>
      <c r="K35">
        <v>33</v>
      </c>
      <c r="L35">
        <v>35</v>
      </c>
      <c r="M35">
        <v>22</v>
      </c>
      <c r="N35">
        <v>4</v>
      </c>
      <c r="O35">
        <v>3</v>
      </c>
      <c r="P35">
        <v>24</v>
      </c>
      <c r="Q35">
        <v>33</v>
      </c>
      <c r="R35" s="4">
        <f t="shared" si="0"/>
        <v>24.6</v>
      </c>
      <c r="S35">
        <v>34</v>
      </c>
    </row>
    <row r="36" spans="1:19" x14ac:dyDescent="0.3">
      <c r="A36" t="s">
        <v>59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34</v>
      </c>
      <c r="I36">
        <v>29</v>
      </c>
      <c r="J36">
        <v>18</v>
      </c>
      <c r="K36">
        <v>36</v>
      </c>
      <c r="L36">
        <v>11</v>
      </c>
      <c r="M36">
        <v>25</v>
      </c>
      <c r="N36">
        <v>19</v>
      </c>
      <c r="O36">
        <v>27</v>
      </c>
      <c r="P36">
        <v>20</v>
      </c>
      <c r="Q36">
        <v>28</v>
      </c>
      <c r="R36" s="4">
        <f t="shared" si="0"/>
        <v>24.7</v>
      </c>
      <c r="S36">
        <v>35</v>
      </c>
    </row>
    <row r="37" spans="1:19" x14ac:dyDescent="0.3">
      <c r="A37" t="s">
        <v>38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18</v>
      </c>
      <c r="I37">
        <v>6</v>
      </c>
      <c r="J37">
        <v>35</v>
      </c>
      <c r="K37">
        <v>29</v>
      </c>
      <c r="L37">
        <v>33</v>
      </c>
      <c r="M37">
        <v>36</v>
      </c>
      <c r="N37">
        <v>32</v>
      </c>
      <c r="O37">
        <v>23</v>
      </c>
      <c r="P37">
        <v>32</v>
      </c>
      <c r="Q37">
        <v>23</v>
      </c>
      <c r="R37" s="4">
        <f t="shared" si="0"/>
        <v>26.7</v>
      </c>
      <c r="S37">
        <v>36</v>
      </c>
    </row>
  </sheetData>
  <sortState xmlns:xlrd2="http://schemas.microsoft.com/office/spreadsheetml/2017/richdata2" ref="S2:S40">
    <sortCondition ref="S1:S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FE9E-E837-4083-AFF1-68F29E49842A}">
  <dimension ref="A1:H37"/>
  <sheetViews>
    <sheetView zoomScale="110" zoomScaleNormal="110" workbookViewId="0">
      <selection activeCell="N11" sqref="N11"/>
    </sheetView>
  </sheetViews>
  <sheetFormatPr defaultRowHeight="14.4" x14ac:dyDescent="0.3"/>
  <cols>
    <col min="1" max="1" width="30.33203125" customWidth="1"/>
    <col min="2" max="2" width="7.6640625" customWidth="1"/>
    <col min="4" max="4" width="10.21875" customWidth="1"/>
    <col min="5" max="5" width="10.88671875" customWidth="1"/>
  </cols>
  <sheetData>
    <row r="1" spans="1:8" s="2" customFormat="1" x14ac:dyDescent="0.3">
      <c r="A1" s="2" t="s">
        <v>13</v>
      </c>
      <c r="B1" s="2" t="s">
        <v>5</v>
      </c>
      <c r="C1" s="2">
        <v>800</v>
      </c>
      <c r="D1" s="2" t="s">
        <v>7</v>
      </c>
      <c r="E1" s="2" t="s">
        <v>8</v>
      </c>
      <c r="F1" s="2" t="s">
        <v>10</v>
      </c>
      <c r="G1" s="2" t="s">
        <v>11</v>
      </c>
      <c r="H1" s="2" t="s">
        <v>25</v>
      </c>
    </row>
    <row r="2" spans="1:8" x14ac:dyDescent="0.3">
      <c r="A2" t="s">
        <v>34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</row>
    <row r="3" spans="1:8" x14ac:dyDescent="0.3">
      <c r="A3" t="s">
        <v>30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2</v>
      </c>
    </row>
    <row r="4" spans="1:8" x14ac:dyDescent="0.3">
      <c r="A4" t="s">
        <v>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</row>
    <row r="5" spans="1:8" x14ac:dyDescent="0.3">
      <c r="A5" t="s">
        <v>51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4</v>
      </c>
    </row>
    <row r="6" spans="1:8" x14ac:dyDescent="0.3">
      <c r="A6" t="s">
        <v>45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5</v>
      </c>
    </row>
    <row r="7" spans="1:8" x14ac:dyDescent="0.3">
      <c r="A7" t="s">
        <v>47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6</v>
      </c>
    </row>
    <row r="8" spans="1:8" x14ac:dyDescent="0.3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</row>
    <row r="9" spans="1:8" x14ac:dyDescent="0.3">
      <c r="A9" t="s">
        <v>52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8</v>
      </c>
    </row>
    <row r="10" spans="1:8" x14ac:dyDescent="0.3">
      <c r="A10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9</v>
      </c>
    </row>
    <row r="11" spans="1:8" x14ac:dyDescent="0.3">
      <c r="A11" t="s">
        <v>33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10</v>
      </c>
    </row>
    <row r="12" spans="1:8" x14ac:dyDescent="0.3">
      <c r="A12" t="s">
        <v>55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11</v>
      </c>
    </row>
    <row r="13" spans="1:8" x14ac:dyDescent="0.3">
      <c r="A13" t="s">
        <v>60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12</v>
      </c>
    </row>
    <row r="14" spans="1:8" x14ac:dyDescent="0.3">
      <c r="A14" t="s">
        <v>27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13</v>
      </c>
    </row>
    <row r="15" spans="1:8" x14ac:dyDescent="0.3">
      <c r="A15" t="s">
        <v>48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14</v>
      </c>
    </row>
    <row r="16" spans="1:8" x14ac:dyDescent="0.3">
      <c r="A16" t="s">
        <v>39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15</v>
      </c>
    </row>
    <row r="17" spans="1:8" x14ac:dyDescent="0.3">
      <c r="A17" t="s">
        <v>31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16</v>
      </c>
    </row>
    <row r="18" spans="1:8" x14ac:dyDescent="0.3">
      <c r="A18" t="s">
        <v>49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17</v>
      </c>
    </row>
    <row r="19" spans="1:8" x14ac:dyDescent="0.3">
      <c r="A19" t="s">
        <v>50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18</v>
      </c>
    </row>
    <row r="20" spans="1:8" x14ac:dyDescent="0.3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19</v>
      </c>
    </row>
    <row r="21" spans="1:8" x14ac:dyDescent="0.3">
      <c r="A21" t="s">
        <v>56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20</v>
      </c>
    </row>
    <row r="22" spans="1:8" x14ac:dyDescent="0.3">
      <c r="A22" t="s">
        <v>57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21</v>
      </c>
    </row>
    <row r="23" spans="1:8" x14ac:dyDescent="0.3">
      <c r="A23" t="s">
        <v>43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22</v>
      </c>
    </row>
    <row r="24" spans="1:8" x14ac:dyDescent="0.3">
      <c r="A24" t="s">
        <v>42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23</v>
      </c>
    </row>
    <row r="25" spans="1:8" x14ac:dyDescent="0.3">
      <c r="A25" t="s">
        <v>58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24</v>
      </c>
    </row>
    <row r="26" spans="1:8" x14ac:dyDescent="0.3">
      <c r="A26" t="s">
        <v>32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25</v>
      </c>
    </row>
    <row r="27" spans="1:8" x14ac:dyDescent="0.3">
      <c r="A27" t="s">
        <v>54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26</v>
      </c>
    </row>
    <row r="28" spans="1:8" x14ac:dyDescent="0.3">
      <c r="A28" t="s">
        <v>53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27</v>
      </c>
    </row>
    <row r="29" spans="1:8" x14ac:dyDescent="0.3">
      <c r="A29" t="s">
        <v>37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28</v>
      </c>
    </row>
    <row r="30" spans="1:8" x14ac:dyDescent="0.3">
      <c r="A30" t="s">
        <v>35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29</v>
      </c>
    </row>
    <row r="31" spans="1:8" x14ac:dyDescent="0.3">
      <c r="A31" t="s">
        <v>41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30</v>
      </c>
    </row>
    <row r="32" spans="1:8" x14ac:dyDescent="0.3">
      <c r="A32" t="s">
        <v>40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31</v>
      </c>
    </row>
    <row r="33" spans="1:8" x14ac:dyDescent="0.3">
      <c r="A33" t="s">
        <v>36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32</v>
      </c>
    </row>
    <row r="34" spans="1:8" x14ac:dyDescent="0.3">
      <c r="A34" t="s">
        <v>61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33</v>
      </c>
    </row>
    <row r="35" spans="1:8" x14ac:dyDescent="0.3">
      <c r="A35" t="s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34</v>
      </c>
    </row>
    <row r="36" spans="1:8" x14ac:dyDescent="0.3">
      <c r="A36" t="s">
        <v>59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35</v>
      </c>
    </row>
    <row r="37" spans="1:8" x14ac:dyDescent="0.3">
      <c r="A37" t="s">
        <v>38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F86A-D046-4F69-8A57-06F1A679A784}">
  <dimension ref="D5:K23"/>
  <sheetViews>
    <sheetView workbookViewId="0">
      <selection activeCell="H28" sqref="H28"/>
    </sheetView>
  </sheetViews>
  <sheetFormatPr defaultRowHeight="14.4" x14ac:dyDescent="0.3"/>
  <cols>
    <col min="4" max="4" width="12.44140625" customWidth="1"/>
    <col min="5" max="5" width="19.44140625" customWidth="1"/>
    <col min="6" max="6" width="8.88671875" bestFit="1" customWidth="1"/>
    <col min="7" max="7" width="17.44140625" customWidth="1"/>
    <col min="8" max="8" width="25.33203125" customWidth="1"/>
    <col min="9" max="9" width="10.77734375" customWidth="1"/>
    <col min="10" max="10" width="6.5546875" bestFit="1" customWidth="1"/>
  </cols>
  <sheetData>
    <row r="5" spans="4:11" ht="17.399999999999999" x14ac:dyDescent="0.3">
      <c r="D5" s="17" t="s">
        <v>83</v>
      </c>
      <c r="E5" s="17"/>
      <c r="F5" s="17"/>
      <c r="G5" s="17"/>
      <c r="H5" s="17"/>
      <c r="I5" s="17"/>
      <c r="J5" s="17"/>
      <c r="K5" s="5"/>
    </row>
    <row r="6" spans="4:11" ht="30.6" x14ac:dyDescent="0.3">
      <c r="D6" s="18" t="s">
        <v>71</v>
      </c>
      <c r="E6" s="18"/>
      <c r="F6" s="19" t="s">
        <v>72</v>
      </c>
      <c r="G6" s="19"/>
      <c r="H6" s="6" t="s">
        <v>73</v>
      </c>
      <c r="I6" s="19" t="s">
        <v>74</v>
      </c>
      <c r="J6" s="19" t="s">
        <v>75</v>
      </c>
      <c r="K6" s="5"/>
    </row>
    <row r="7" spans="4:11" ht="15.6" x14ac:dyDescent="0.3">
      <c r="D7" s="18"/>
      <c r="E7" s="18"/>
      <c r="F7" s="6" t="s">
        <v>76</v>
      </c>
      <c r="G7" s="6" t="s">
        <v>77</v>
      </c>
      <c r="H7" s="6" t="s">
        <v>78</v>
      </c>
      <c r="I7" s="19"/>
      <c r="J7" s="19"/>
      <c r="K7" s="5"/>
    </row>
    <row r="8" spans="4:11" ht="15" x14ac:dyDescent="0.3">
      <c r="D8" s="20" t="s">
        <v>79</v>
      </c>
      <c r="E8" s="7" t="s">
        <v>80</v>
      </c>
      <c r="F8" s="8">
        <v>15.22222222222223</v>
      </c>
      <c r="G8" s="8">
        <v>3.2201902696112441</v>
      </c>
      <c r="H8" s="9"/>
      <c r="I8" s="8">
        <v>4.7271188804815329</v>
      </c>
      <c r="J8" s="8">
        <v>5.4131055356703454E-5</v>
      </c>
      <c r="K8" s="5"/>
    </row>
    <row r="9" spans="4:11" ht="15" x14ac:dyDescent="0.3">
      <c r="D9" s="21"/>
      <c r="E9" s="7" t="s">
        <v>5</v>
      </c>
      <c r="F9" s="8">
        <v>3.9999999999999991</v>
      </c>
      <c r="G9" s="8">
        <v>2.4342350364861089</v>
      </c>
      <c r="H9" s="8">
        <v>0.19252438044475578</v>
      </c>
      <c r="I9" s="8">
        <v>1.6432266975230621</v>
      </c>
      <c r="J9" s="8">
        <v>0.11113626553587183</v>
      </c>
      <c r="K9" s="5"/>
    </row>
    <row r="10" spans="4:11" ht="15" x14ac:dyDescent="0.3">
      <c r="D10" s="21"/>
      <c r="E10" s="7" t="s">
        <v>81</v>
      </c>
      <c r="F10" s="8">
        <v>13.555555555555555</v>
      </c>
      <c r="G10" s="8">
        <v>2.4342350364861089</v>
      </c>
      <c r="H10" s="8">
        <v>0.65244373372945019</v>
      </c>
      <c r="I10" s="8">
        <v>5.5687126971614891</v>
      </c>
      <c r="J10" s="8">
        <v>5.2304590965718065E-6</v>
      </c>
      <c r="K10" s="5"/>
    </row>
    <row r="11" spans="4:11" ht="15" x14ac:dyDescent="0.3">
      <c r="D11" s="21"/>
      <c r="E11" s="7" t="s">
        <v>7</v>
      </c>
      <c r="F11" s="8">
        <v>-0.25000000000000006</v>
      </c>
      <c r="G11" s="8">
        <v>2.9813168766980813</v>
      </c>
      <c r="H11" s="8">
        <v>-1.1344607913018797E-2</v>
      </c>
      <c r="I11" s="8">
        <v>-8.3855561263546166E-2</v>
      </c>
      <c r="J11" s="8">
        <v>0.93374746170642764</v>
      </c>
      <c r="K11" s="5"/>
    </row>
    <row r="12" spans="4:11" ht="15" x14ac:dyDescent="0.3">
      <c r="D12" s="21"/>
      <c r="E12" s="7" t="s">
        <v>8</v>
      </c>
      <c r="F12" s="8">
        <v>-0.24999999999999978</v>
      </c>
      <c r="G12" s="8">
        <v>2.9813168766980813</v>
      </c>
      <c r="H12" s="8">
        <v>-1.1344607913018785E-2</v>
      </c>
      <c r="I12" s="8">
        <v>-8.3855561263546069E-2</v>
      </c>
      <c r="J12" s="8">
        <v>0.93374746170642775</v>
      </c>
      <c r="K12" s="5"/>
    </row>
    <row r="13" spans="4:11" ht="15" x14ac:dyDescent="0.3">
      <c r="D13" s="21"/>
      <c r="E13" s="7" t="s">
        <v>10</v>
      </c>
      <c r="F13" s="8">
        <v>-9.0833333333333481</v>
      </c>
      <c r="G13" s="8">
        <v>2.9813168766980818</v>
      </c>
      <c r="H13" s="8">
        <v>-0.41218742083968357</v>
      </c>
      <c r="I13" s="8">
        <v>-3.0467520592421811</v>
      </c>
      <c r="J13" s="8">
        <v>4.8919979182897172E-3</v>
      </c>
      <c r="K13" s="5"/>
    </row>
    <row r="14" spans="4:11" ht="15" x14ac:dyDescent="0.3">
      <c r="D14" s="21"/>
      <c r="E14" s="7" t="s">
        <v>11</v>
      </c>
      <c r="F14" s="8">
        <v>-6.9166666666666812</v>
      </c>
      <c r="G14" s="8">
        <v>2.9813168766980818</v>
      </c>
      <c r="H14" s="8">
        <v>-0.31386748559352062</v>
      </c>
      <c r="I14" s="8">
        <v>-2.3200038616247811</v>
      </c>
      <c r="J14" s="8">
        <v>2.7581087745491475E-2</v>
      </c>
      <c r="K14" s="5"/>
    </row>
    <row r="15" spans="4:11" ht="15" x14ac:dyDescent="0.3">
      <c r="D15" s="16" t="s">
        <v>82</v>
      </c>
      <c r="E15" s="16"/>
      <c r="F15" s="16"/>
      <c r="G15" s="16"/>
      <c r="H15" s="16"/>
      <c r="I15" s="16"/>
      <c r="J15" s="16"/>
      <c r="K15" s="5"/>
    </row>
    <row r="19" spans="4:11" x14ac:dyDescent="0.3">
      <c r="D19" s="23" t="s">
        <v>0</v>
      </c>
      <c r="E19" s="24"/>
      <c r="F19" s="25" t="s">
        <v>1</v>
      </c>
      <c r="G19" s="26"/>
      <c r="H19" s="23" t="s">
        <v>2</v>
      </c>
      <c r="I19" s="24"/>
      <c r="J19" s="23" t="s">
        <v>3</v>
      </c>
      <c r="K19" s="24"/>
    </row>
    <row r="20" spans="4:11" x14ac:dyDescent="0.3">
      <c r="D20" s="14" t="s">
        <v>5</v>
      </c>
      <c r="E20" s="13">
        <v>0.193</v>
      </c>
      <c r="F20" s="29">
        <v>500</v>
      </c>
      <c r="G20" s="27">
        <v>0</v>
      </c>
      <c r="H20" s="14" t="s">
        <v>6</v>
      </c>
      <c r="I20" s="27">
        <v>0</v>
      </c>
      <c r="J20" s="14" t="s">
        <v>9</v>
      </c>
      <c r="K20" s="27"/>
    </row>
    <row r="21" spans="4:11" x14ac:dyDescent="0.3">
      <c r="D21" s="14" t="s">
        <v>4</v>
      </c>
      <c r="E21" s="27">
        <v>0</v>
      </c>
      <c r="F21" s="29">
        <v>800</v>
      </c>
      <c r="G21" s="13">
        <v>0.65200000000000002</v>
      </c>
      <c r="H21" s="14" t="s">
        <v>7</v>
      </c>
      <c r="I21" s="13">
        <v>-1.0999999999999999E-2</v>
      </c>
      <c r="J21" s="14" t="s">
        <v>10</v>
      </c>
      <c r="K21" s="13">
        <v>-0.41199999999999998</v>
      </c>
    </row>
    <row r="22" spans="4:11" x14ac:dyDescent="0.3">
      <c r="D22" s="14"/>
      <c r="E22" s="27"/>
      <c r="F22" s="22"/>
      <c r="G22" s="27"/>
      <c r="H22" s="14" t="s">
        <v>8</v>
      </c>
      <c r="I22" s="13">
        <v>-8.4000000000000005E-2</v>
      </c>
      <c r="J22" s="14" t="s">
        <v>11</v>
      </c>
      <c r="K22" s="13">
        <v>-0.314</v>
      </c>
    </row>
    <row r="23" spans="4:11" x14ac:dyDescent="0.3">
      <c r="D23" s="10" t="s">
        <v>85</v>
      </c>
      <c r="E23" s="10">
        <f>SUM(E20:E22)</f>
        <v>0.193</v>
      </c>
      <c r="F23" s="10"/>
      <c r="G23" s="10">
        <f>SUM(G20:G22)</f>
        <v>0.65200000000000002</v>
      </c>
      <c r="H23" s="10"/>
      <c r="I23" s="10">
        <f>SUM(I20:I22)</f>
        <v>-9.5000000000000001E-2</v>
      </c>
      <c r="J23" s="10"/>
      <c r="K23" s="10">
        <f>SUM(K20:K22)</f>
        <v>-0.72599999999999998</v>
      </c>
    </row>
  </sheetData>
  <mergeCells count="11">
    <mergeCell ref="D19:E19"/>
    <mergeCell ref="F19:G19"/>
    <mergeCell ref="H19:I19"/>
    <mergeCell ref="J19:K19"/>
    <mergeCell ref="D15:J15"/>
    <mergeCell ref="D5:J5"/>
    <mergeCell ref="D6:E7"/>
    <mergeCell ref="F6:G6"/>
    <mergeCell ref="I6:I7"/>
    <mergeCell ref="J6:J7"/>
    <mergeCell ref="D8:D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B52B-C020-43AB-9398-A211373EE103}">
  <dimension ref="A1:S39"/>
  <sheetViews>
    <sheetView topLeftCell="H1" zoomScale="110" zoomScaleNormal="110" workbookViewId="0">
      <selection activeCell="P1" sqref="P1:P1048576"/>
    </sheetView>
  </sheetViews>
  <sheetFormatPr defaultRowHeight="14.4" x14ac:dyDescent="0.3"/>
  <cols>
    <col min="1" max="1" width="30.33203125" customWidth="1"/>
    <col min="2" max="2" width="11.5546875" bestFit="1" customWidth="1"/>
    <col min="4" max="4" width="10.21875" customWidth="1"/>
    <col min="5" max="5" width="10.88671875" customWidth="1"/>
    <col min="9" max="10" width="9.44140625" bestFit="1" customWidth="1"/>
    <col min="11" max="12" width="14.88671875" bestFit="1" customWidth="1"/>
    <col min="13" max="14" width="11.88671875" bestFit="1" customWidth="1"/>
    <col min="15" max="15" width="10.5546875" style="4" bestFit="1" customWidth="1"/>
    <col min="16" max="16" width="7.6640625" bestFit="1" customWidth="1"/>
    <col min="18" max="18" width="10.6640625" bestFit="1" customWidth="1"/>
  </cols>
  <sheetData>
    <row r="1" spans="1:16" s="2" customFormat="1" x14ac:dyDescent="0.3">
      <c r="A1" s="2" t="s">
        <v>13</v>
      </c>
      <c r="B1" s="2" t="s">
        <v>5</v>
      </c>
      <c r="C1" s="2">
        <v>800</v>
      </c>
      <c r="D1" s="2" t="s">
        <v>7</v>
      </c>
      <c r="E1" s="2" t="s">
        <v>8</v>
      </c>
      <c r="F1" s="2" t="s">
        <v>10</v>
      </c>
      <c r="G1" s="2" t="s">
        <v>11</v>
      </c>
      <c r="H1" s="2" t="s">
        <v>25</v>
      </c>
      <c r="I1" s="12" t="s">
        <v>64</v>
      </c>
      <c r="J1" s="12" t="s">
        <v>65</v>
      </c>
      <c r="K1" s="12" t="s">
        <v>66</v>
      </c>
      <c r="L1" s="12" t="s">
        <v>67</v>
      </c>
      <c r="M1" s="12" t="s">
        <v>68</v>
      </c>
      <c r="N1" s="12" t="s">
        <v>69</v>
      </c>
      <c r="O1" s="3" t="s">
        <v>70</v>
      </c>
      <c r="P1" s="2" t="s">
        <v>25</v>
      </c>
    </row>
    <row r="2" spans="1:16" x14ac:dyDescent="0.3">
      <c r="A2" t="s">
        <v>34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 s="11">
        <f>IF(ISNUMBER(SEARCH("IOS", A2)), 0.193, 0)</f>
        <v>0.193</v>
      </c>
      <c r="J2" s="11">
        <f>IF(ISNUMBER(SEARCH("800", A2)), 0.652, 0)</f>
        <v>0</v>
      </c>
      <c r="K2" s="11">
        <f>IF(ISNUMBER(SEARCH("6.1 inches", A2)), -0.011, 0)</f>
        <v>0</v>
      </c>
      <c r="L2" s="11">
        <f>IF(ISNUMBER(SEARCH("6.7 inches", A2)), -0.084, 0)</f>
        <v>-8.4000000000000005E-2</v>
      </c>
      <c r="M2" s="11">
        <f>IF(ISNUMBER(SEARCH("128", A2)), -0.412, 0)</f>
        <v>0</v>
      </c>
      <c r="N2" s="11">
        <f>IF(ISNUMBER(SEARCH("256GB", A2)), -0.314, 0)</f>
        <v>-0.314</v>
      </c>
      <c r="O2" s="4">
        <f>SUM(I2:N2)</f>
        <v>-0.20500000000000002</v>
      </c>
      <c r="P2">
        <v>1</v>
      </c>
    </row>
    <row r="3" spans="1:16" x14ac:dyDescent="0.3">
      <c r="A3" t="s">
        <v>30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2</v>
      </c>
      <c r="I3" s="11">
        <f>IF(ISNUMBER(SEARCH("IOS", A3)), 0.193, 0)</f>
        <v>0.193</v>
      </c>
      <c r="J3" s="11">
        <f>IF(ISNUMBER(SEARCH("800", A3)), 0.652, 0)</f>
        <v>0</v>
      </c>
      <c r="K3" s="11">
        <f>IF(ISNUMBER(SEARCH("6.1 inches", A3)), -0.011, 0)</f>
        <v>-1.0999999999999999E-2</v>
      </c>
      <c r="L3" s="11">
        <f>IF(ISNUMBER(SEARCH("6.7 inches", A3)), -0.084, 0)</f>
        <v>0</v>
      </c>
      <c r="M3" s="11">
        <f>IF(ISNUMBER(SEARCH("128", A3)), -0.412, 0)</f>
        <v>-0.41199999999999998</v>
      </c>
      <c r="N3" s="11">
        <f>IF(ISNUMBER(SEARCH("256GB", A3)), -0.314, 0)</f>
        <v>0</v>
      </c>
      <c r="O3" s="4">
        <f>SUM(I3:N3)</f>
        <v>-0.22999999999999998</v>
      </c>
      <c r="P3">
        <v>2</v>
      </c>
    </row>
    <row r="4" spans="1:16" x14ac:dyDescent="0.3">
      <c r="A4" t="s">
        <v>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 s="11">
        <f>IF(ISNUMBER(SEARCH("IOS", A4)), 0.193, 0)</f>
        <v>0.193</v>
      </c>
      <c r="J4" s="11">
        <f>IF(ISNUMBER(SEARCH("800", A4)), 0.652, 0)</f>
        <v>0</v>
      </c>
      <c r="K4" s="11">
        <f>IF(ISNUMBER(SEARCH("6.1 inches", A4)), -0.011, 0)</f>
        <v>0</v>
      </c>
      <c r="L4" s="11">
        <f>IF(ISNUMBER(SEARCH("6.7 inches", A4)), -0.084, 0)</f>
        <v>0</v>
      </c>
      <c r="M4" s="11">
        <f>IF(ISNUMBER(SEARCH("128", A4)), -0.412, 0)</f>
        <v>0</v>
      </c>
      <c r="N4" s="11">
        <f>IF(ISNUMBER(SEARCH("256GB", A4)), -0.314, 0)</f>
        <v>-0.314</v>
      </c>
      <c r="O4" s="4">
        <f>SUM(I4:N4)</f>
        <v>-0.121</v>
      </c>
      <c r="P4">
        <v>3</v>
      </c>
    </row>
    <row r="5" spans="1:16" ht="17.399999999999999" customHeight="1" x14ac:dyDescent="0.3">
      <c r="A5" t="s">
        <v>51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4</v>
      </c>
      <c r="I5" s="11">
        <f>IF(ISNUMBER(SEARCH("IOS", A5)), 0.193, 0)</f>
        <v>0</v>
      </c>
      <c r="J5" s="11">
        <f>IF(ISNUMBER(SEARCH("800", A5)), 0.652, 0)</f>
        <v>0</v>
      </c>
      <c r="K5" s="11">
        <f>IF(ISNUMBER(SEARCH("6.1 inches", A5)), -0.011, 0)</f>
        <v>0</v>
      </c>
      <c r="L5" s="11">
        <f>IF(ISNUMBER(SEARCH("6.7 inches", A5)), -0.084, 0)</f>
        <v>-8.4000000000000005E-2</v>
      </c>
      <c r="M5" s="11">
        <f>IF(ISNUMBER(SEARCH("128", A5)), -0.412, 0)</f>
        <v>-0.41199999999999998</v>
      </c>
      <c r="N5" s="11">
        <f>IF(ISNUMBER(SEARCH("256GB", A5)), -0.314, 0)</f>
        <v>0</v>
      </c>
      <c r="O5" s="4">
        <f>SUM(I5:N5)</f>
        <v>-0.496</v>
      </c>
      <c r="P5">
        <v>4</v>
      </c>
    </row>
    <row r="6" spans="1:16" x14ac:dyDescent="0.3">
      <c r="A6" t="s">
        <v>45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5</v>
      </c>
      <c r="I6" s="11">
        <f>IF(ISNUMBER(SEARCH("IOS", A6)), 0.193, 0)</f>
        <v>0</v>
      </c>
      <c r="J6" s="11">
        <f>IF(ISNUMBER(SEARCH("800", A6)), 0.652, 0)</f>
        <v>0</v>
      </c>
      <c r="K6" s="11">
        <f>IF(ISNUMBER(SEARCH("6.1 inches", A6)), -0.011, 0)</f>
        <v>0</v>
      </c>
      <c r="L6" s="11">
        <f>IF(ISNUMBER(SEARCH("6.7 inches", A6)), -0.084, 0)</f>
        <v>0</v>
      </c>
      <c r="M6" s="11">
        <f>IF(ISNUMBER(SEARCH("128", A6)), -0.412, 0)</f>
        <v>-0.41199999999999998</v>
      </c>
      <c r="N6" s="11">
        <f>IF(ISNUMBER(SEARCH("256GB", A6)), -0.314, 0)</f>
        <v>0</v>
      </c>
      <c r="O6" s="4">
        <f>SUM(I6:N6)</f>
        <v>-0.41199999999999998</v>
      </c>
      <c r="P6">
        <v>5</v>
      </c>
    </row>
    <row r="7" spans="1:16" x14ac:dyDescent="0.3">
      <c r="A7" t="s">
        <v>47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6</v>
      </c>
      <c r="I7" s="11">
        <f>IF(ISNUMBER(SEARCH("IOS", A7)), 0.193, 0)</f>
        <v>0</v>
      </c>
      <c r="J7" s="11">
        <f>IF(ISNUMBER(SEARCH("800", A7)), 0.652, 0)</f>
        <v>0</v>
      </c>
      <c r="K7" s="11">
        <f>IF(ISNUMBER(SEARCH("6.1 inches", A7)), -0.011, 0)</f>
        <v>-1.0999999999999999E-2</v>
      </c>
      <c r="L7" s="11">
        <f>IF(ISNUMBER(SEARCH("6.7 inches", A7)), -0.084, 0)</f>
        <v>0</v>
      </c>
      <c r="M7" s="11">
        <f>IF(ISNUMBER(SEARCH("128", A7)), -0.412, 0)</f>
        <v>0</v>
      </c>
      <c r="N7" s="11">
        <f>IF(ISNUMBER(SEARCH("256GB", A7)), -0.314, 0)</f>
        <v>0</v>
      </c>
      <c r="O7" s="4">
        <f>SUM(I7:N7)</f>
        <v>-1.0999999999999999E-2</v>
      </c>
      <c r="P7">
        <v>6</v>
      </c>
    </row>
    <row r="8" spans="1:16" x14ac:dyDescent="0.3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 s="11">
        <f>IF(ISNUMBER(SEARCH("IOS", A8)), 0.193, 0)</f>
        <v>0</v>
      </c>
      <c r="J8" s="11">
        <f>IF(ISNUMBER(SEARCH("800", A8)), 0.652, 0)</f>
        <v>0</v>
      </c>
      <c r="K8" s="11">
        <f>IF(ISNUMBER(SEARCH("6.1 inches", A8)), -0.011, 0)</f>
        <v>0</v>
      </c>
      <c r="L8" s="11">
        <f>IF(ISNUMBER(SEARCH("6.7 inches", A8)), -0.084, 0)</f>
        <v>0</v>
      </c>
      <c r="M8" s="11">
        <f>IF(ISNUMBER(SEARCH("128", A8)), -0.412, 0)</f>
        <v>0</v>
      </c>
      <c r="N8" s="11">
        <f>IF(ISNUMBER(SEARCH("256GB", A8)), -0.314, 0)</f>
        <v>0</v>
      </c>
      <c r="O8" s="4">
        <f>SUM(I8:N8)</f>
        <v>0</v>
      </c>
      <c r="P8">
        <v>7</v>
      </c>
    </row>
    <row r="9" spans="1:16" x14ac:dyDescent="0.3">
      <c r="A9" t="s">
        <v>52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8</v>
      </c>
      <c r="I9" s="11">
        <f>IF(ISNUMBER(SEARCH("IOS", A9)), 0.193, 0)</f>
        <v>0</v>
      </c>
      <c r="J9" s="11">
        <f>IF(ISNUMBER(SEARCH("800", A9)), 0.652, 0)</f>
        <v>0</v>
      </c>
      <c r="K9" s="11">
        <f>IF(ISNUMBER(SEARCH("6.1 inches", A9)), -0.011, 0)</f>
        <v>0</v>
      </c>
      <c r="L9" s="11">
        <f>IF(ISNUMBER(SEARCH("6.7 inches", A9)), -0.084, 0)</f>
        <v>-8.4000000000000005E-2</v>
      </c>
      <c r="M9" s="11">
        <f>IF(ISNUMBER(SEARCH("128", A9)), -0.412, 0)</f>
        <v>0</v>
      </c>
      <c r="N9" s="11">
        <f>IF(ISNUMBER(SEARCH("256GB", A9)), -0.314, 0)</f>
        <v>-0.314</v>
      </c>
      <c r="O9" s="4">
        <f>SUM(I9:N9)</f>
        <v>-0.39800000000000002</v>
      </c>
      <c r="P9">
        <v>8</v>
      </c>
    </row>
    <row r="10" spans="1:16" x14ac:dyDescent="0.3">
      <c r="A10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9</v>
      </c>
      <c r="I10" s="11">
        <f>IF(ISNUMBER(SEARCH("IOS", A10)), 0.193, 0)</f>
        <v>0</v>
      </c>
      <c r="J10" s="11">
        <f>IF(ISNUMBER(SEARCH("800", A10)), 0.652, 0)</f>
        <v>0</v>
      </c>
      <c r="K10" s="11">
        <f>IF(ISNUMBER(SEARCH("6.1 inches", A10)), -0.011, 0)</f>
        <v>0</v>
      </c>
      <c r="L10" s="11">
        <f>IF(ISNUMBER(SEARCH("6.7 inches", A10)), -0.084, 0)</f>
        <v>0</v>
      </c>
      <c r="M10" s="11">
        <f>IF(ISNUMBER(SEARCH("128", A10)), -0.412, 0)</f>
        <v>0</v>
      </c>
      <c r="N10" s="11">
        <f>IF(ISNUMBER(SEARCH("256GB", A10)), -0.314, 0)</f>
        <v>-0.314</v>
      </c>
      <c r="O10" s="4">
        <f>SUM(I10:N10)</f>
        <v>-0.314</v>
      </c>
      <c r="P10">
        <v>9</v>
      </c>
    </row>
    <row r="11" spans="1:16" x14ac:dyDescent="0.3">
      <c r="A11" t="s">
        <v>33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10</v>
      </c>
      <c r="I11" s="11">
        <f>IF(ISNUMBER(SEARCH("IOS", A11)), 0.193, 0)</f>
        <v>0.193</v>
      </c>
      <c r="J11" s="11">
        <f>IF(ISNUMBER(SEARCH("800", A11)), 0.652, 0)</f>
        <v>0</v>
      </c>
      <c r="K11" s="11">
        <f>IF(ISNUMBER(SEARCH("6.1 inches", A11)), -0.011, 0)</f>
        <v>0</v>
      </c>
      <c r="L11" s="11">
        <f>IF(ISNUMBER(SEARCH("6.7 inches", A11)), -0.084, 0)</f>
        <v>-8.4000000000000005E-2</v>
      </c>
      <c r="M11" s="11">
        <f>IF(ISNUMBER(SEARCH("128", A11)), -0.412, 0)</f>
        <v>-0.41199999999999998</v>
      </c>
      <c r="N11" s="11">
        <f>IF(ISNUMBER(SEARCH("256GB", A11)), -0.314, 0)</f>
        <v>0</v>
      </c>
      <c r="O11" s="4">
        <f>SUM(I11:N11)</f>
        <v>-0.30299999999999999</v>
      </c>
      <c r="P11">
        <v>10</v>
      </c>
    </row>
    <row r="12" spans="1:16" x14ac:dyDescent="0.3">
      <c r="A12" t="s">
        <v>55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11</v>
      </c>
      <c r="I12" s="11">
        <f>IF(ISNUMBER(SEARCH("IOS", A12)), 0.193, 0)</f>
        <v>0</v>
      </c>
      <c r="J12" s="11">
        <f>IF(ISNUMBER(SEARCH("800", A12)), 0.652, 0)</f>
        <v>0.65200000000000002</v>
      </c>
      <c r="K12" s="11">
        <f>IF(ISNUMBER(SEARCH("6.1 inches", A12)), -0.011, 0)</f>
        <v>0</v>
      </c>
      <c r="L12" s="11">
        <f>IF(ISNUMBER(SEARCH("6.7 inches", A12)), -0.084, 0)</f>
        <v>0</v>
      </c>
      <c r="M12" s="11">
        <f>IF(ISNUMBER(SEARCH("128", A12)), -0.412, 0)</f>
        <v>0</v>
      </c>
      <c r="N12" s="11">
        <f>IF(ISNUMBER(SEARCH("256GB", A12)), -0.314, 0)</f>
        <v>-0.314</v>
      </c>
      <c r="O12" s="4">
        <f>SUM(I12:N12)</f>
        <v>0.33800000000000002</v>
      </c>
      <c r="P12">
        <v>11</v>
      </c>
    </row>
    <row r="13" spans="1:16" x14ac:dyDescent="0.3">
      <c r="A13" t="s">
        <v>60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12</v>
      </c>
      <c r="I13" s="11">
        <f>IF(ISNUMBER(SEARCH("IOS", A13)), 0.193, 0)</f>
        <v>0</v>
      </c>
      <c r="J13" s="11">
        <f>IF(ISNUMBER(SEARCH("800", A13)), 0.652, 0)</f>
        <v>0.65200000000000002</v>
      </c>
      <c r="K13" s="11">
        <f>IF(ISNUMBER(SEARCH("6.1 inches", A13)), -0.011, 0)</f>
        <v>0</v>
      </c>
      <c r="L13" s="11">
        <f>IF(ISNUMBER(SEARCH("6.7 inches", A13)), -0.084, 0)</f>
        <v>-8.4000000000000005E-2</v>
      </c>
      <c r="M13" s="11">
        <f>IF(ISNUMBER(SEARCH("128", A13)), -0.412, 0)</f>
        <v>-0.41199999999999998</v>
      </c>
      <c r="N13" s="11">
        <f>IF(ISNUMBER(SEARCH("256GB", A13)), -0.314, 0)</f>
        <v>0</v>
      </c>
      <c r="O13" s="4">
        <f>SUM(I13:N13)</f>
        <v>0.15600000000000008</v>
      </c>
      <c r="P13">
        <v>12</v>
      </c>
    </row>
    <row r="14" spans="1:16" x14ac:dyDescent="0.3">
      <c r="A14" t="s">
        <v>27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13</v>
      </c>
      <c r="I14" s="11">
        <f>IF(ISNUMBER(SEARCH("IOS", A14)), 0.193, 0)</f>
        <v>0.193</v>
      </c>
      <c r="J14" s="11">
        <f>IF(ISNUMBER(SEARCH("800", A14)), 0.652, 0)</f>
        <v>0</v>
      </c>
      <c r="K14" s="11">
        <f>IF(ISNUMBER(SEARCH("6.1 inches", A14)), -0.011, 0)</f>
        <v>0</v>
      </c>
      <c r="L14" s="11">
        <f>IF(ISNUMBER(SEARCH("6.7 inches", A14)), -0.084, 0)</f>
        <v>0</v>
      </c>
      <c r="M14" s="11">
        <f>IF(ISNUMBER(SEARCH("128", A14)), -0.412, 0)</f>
        <v>-0.41199999999999998</v>
      </c>
      <c r="N14" s="11">
        <f>IF(ISNUMBER(SEARCH("256GB", A14)), -0.314, 0)</f>
        <v>0</v>
      </c>
      <c r="O14" s="4">
        <f>SUM(I14:N14)</f>
        <v>-0.21899999999999997</v>
      </c>
      <c r="P14">
        <v>13</v>
      </c>
    </row>
    <row r="15" spans="1:16" ht="15" customHeight="1" x14ac:dyDescent="0.3">
      <c r="A15" t="s">
        <v>48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14</v>
      </c>
      <c r="I15" s="11">
        <f>IF(ISNUMBER(SEARCH("IOS", A15)), 0.193, 0)</f>
        <v>0</v>
      </c>
      <c r="J15" s="11">
        <f>IF(ISNUMBER(SEARCH("800", A15)), 0.652, 0)</f>
        <v>0</v>
      </c>
      <c r="K15" s="11">
        <f>IF(ISNUMBER(SEARCH("6.1 inches", A15)), -0.011, 0)</f>
        <v>-1.0999999999999999E-2</v>
      </c>
      <c r="L15" s="11">
        <f>IF(ISNUMBER(SEARCH("6.7 inches", A15)), -0.084, 0)</f>
        <v>0</v>
      </c>
      <c r="M15" s="11">
        <f>IF(ISNUMBER(SEARCH("128", A15)), -0.412, 0)</f>
        <v>-0.41199999999999998</v>
      </c>
      <c r="N15" s="11">
        <f>IF(ISNUMBER(SEARCH("256GB", A15)), -0.314, 0)</f>
        <v>0</v>
      </c>
      <c r="O15" s="4">
        <f>SUM(I15:N15)</f>
        <v>-0.42299999999999999</v>
      </c>
      <c r="P15">
        <v>14</v>
      </c>
    </row>
    <row r="16" spans="1:16" x14ac:dyDescent="0.3">
      <c r="A16" t="s">
        <v>39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15</v>
      </c>
      <c r="I16" s="11">
        <f>IF(ISNUMBER(SEARCH("IOS", A16)), 0.193, 0)</f>
        <v>0.193</v>
      </c>
      <c r="J16" s="11">
        <f>IF(ISNUMBER(SEARCH("800", A16)), 0.652, 0)</f>
        <v>0.65200000000000002</v>
      </c>
      <c r="K16" s="11">
        <f>IF(ISNUMBER(SEARCH("6.1 inches", A16)), -0.011, 0)</f>
        <v>-1.0999999999999999E-2</v>
      </c>
      <c r="L16" s="11">
        <f>IF(ISNUMBER(SEARCH("6.7 inches", A16)), -0.084, 0)</f>
        <v>0</v>
      </c>
      <c r="M16" s="11">
        <f>IF(ISNUMBER(SEARCH("128", A16)), -0.412, 0)</f>
        <v>-0.41199999999999998</v>
      </c>
      <c r="N16" s="11">
        <f>IF(ISNUMBER(SEARCH("256GB", A16)), -0.314, 0)</f>
        <v>0</v>
      </c>
      <c r="O16" s="4">
        <f>SUM(I16:N16)</f>
        <v>0.42199999999999999</v>
      </c>
      <c r="P16">
        <v>15</v>
      </c>
    </row>
    <row r="17" spans="1:16" x14ac:dyDescent="0.3">
      <c r="A17" t="s">
        <v>31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16</v>
      </c>
      <c r="I17" s="11">
        <f>IF(ISNUMBER(SEARCH("IOS", A17)), 0.193, 0)</f>
        <v>0.193</v>
      </c>
      <c r="J17" s="11">
        <f>IF(ISNUMBER(SEARCH("800", A17)), 0.652, 0)</f>
        <v>0</v>
      </c>
      <c r="K17" s="11">
        <f>IF(ISNUMBER(SEARCH("6.1 inches", A17)), -0.011, 0)</f>
        <v>-1.0999999999999999E-2</v>
      </c>
      <c r="L17" s="11">
        <f>IF(ISNUMBER(SEARCH("6.7 inches", A17)), -0.084, 0)</f>
        <v>0</v>
      </c>
      <c r="M17" s="11">
        <f>IF(ISNUMBER(SEARCH("128", A17)), -0.412, 0)</f>
        <v>0</v>
      </c>
      <c r="N17" s="11">
        <f>IF(ISNUMBER(SEARCH("256GB", A17)), -0.314, 0)</f>
        <v>-0.314</v>
      </c>
      <c r="O17" s="4">
        <f>SUM(I17:N17)</f>
        <v>-0.13200000000000001</v>
      </c>
      <c r="P17">
        <v>16</v>
      </c>
    </row>
    <row r="18" spans="1:16" x14ac:dyDescent="0.3">
      <c r="A18" t="s">
        <v>49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17</v>
      </c>
      <c r="I18" s="11">
        <f>IF(ISNUMBER(SEARCH("IOS", A18)), 0.193, 0)</f>
        <v>0</v>
      </c>
      <c r="J18" s="11">
        <f>IF(ISNUMBER(SEARCH("800", A18)), 0.652, 0)</f>
        <v>0</v>
      </c>
      <c r="K18" s="11">
        <f>IF(ISNUMBER(SEARCH("6.1 inches", A18)), -0.011, 0)</f>
        <v>-1.0999999999999999E-2</v>
      </c>
      <c r="L18" s="11">
        <f>IF(ISNUMBER(SEARCH("6.7 inches", A18)), -0.084, 0)</f>
        <v>0</v>
      </c>
      <c r="M18" s="11">
        <f>IF(ISNUMBER(SEARCH("128", A18)), -0.412, 0)</f>
        <v>0</v>
      </c>
      <c r="N18" s="11">
        <f>IF(ISNUMBER(SEARCH("256GB", A18)), -0.314, 0)</f>
        <v>-0.314</v>
      </c>
      <c r="O18" s="4">
        <f>SUM(I18:N18)</f>
        <v>-0.32500000000000001</v>
      </c>
      <c r="P18">
        <v>17</v>
      </c>
    </row>
    <row r="19" spans="1:16" x14ac:dyDescent="0.3">
      <c r="A19" t="s">
        <v>50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18</v>
      </c>
      <c r="I19" s="11">
        <f>IF(ISNUMBER(SEARCH("IOS", A19)), 0.193, 0)</f>
        <v>0</v>
      </c>
      <c r="J19" s="11">
        <f>IF(ISNUMBER(SEARCH("800", A19)), 0.652, 0)</f>
        <v>0</v>
      </c>
      <c r="K19" s="11">
        <f>IF(ISNUMBER(SEARCH("6.1 inches", A19)), -0.011, 0)</f>
        <v>0</v>
      </c>
      <c r="L19" s="11">
        <f>IF(ISNUMBER(SEARCH("6.7 inches", A19)), -0.084, 0)</f>
        <v>-8.4000000000000005E-2</v>
      </c>
      <c r="M19" s="11">
        <f>IF(ISNUMBER(SEARCH("128", A19)), -0.412, 0)</f>
        <v>0</v>
      </c>
      <c r="N19" s="11">
        <f>IF(ISNUMBER(SEARCH("256GB", A19)), -0.314, 0)</f>
        <v>0</v>
      </c>
      <c r="O19" s="4">
        <f>SUM(I19:N19)</f>
        <v>-8.4000000000000005E-2</v>
      </c>
      <c r="P19">
        <v>18</v>
      </c>
    </row>
    <row r="20" spans="1:16" x14ac:dyDescent="0.3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19</v>
      </c>
      <c r="I20" s="11">
        <f>IF(ISNUMBER(SEARCH("IOS", A20)), 0.193, 0)</f>
        <v>0.193</v>
      </c>
      <c r="J20" s="11">
        <f>IF(ISNUMBER(SEARCH("800", A20)), 0.652, 0)</f>
        <v>0</v>
      </c>
      <c r="K20" s="11">
        <f>IF(ISNUMBER(SEARCH("6.1 inches", A20)), -0.011, 0)</f>
        <v>-1.0999999999999999E-2</v>
      </c>
      <c r="L20" s="11">
        <f>IF(ISNUMBER(SEARCH("6.7 inches", A20)), -0.084, 0)</f>
        <v>0</v>
      </c>
      <c r="M20" s="11">
        <f>IF(ISNUMBER(SEARCH("128", A20)), -0.412, 0)</f>
        <v>0</v>
      </c>
      <c r="N20" s="11">
        <f>IF(ISNUMBER(SEARCH("256GB", A20)), -0.314, 0)</f>
        <v>0</v>
      </c>
      <c r="O20" s="4">
        <f>SUM(I20:N20)</f>
        <v>0.182</v>
      </c>
      <c r="P20">
        <v>19</v>
      </c>
    </row>
    <row r="21" spans="1:16" x14ac:dyDescent="0.3">
      <c r="A21" t="s">
        <v>56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20</v>
      </c>
      <c r="I21" s="11">
        <f>IF(ISNUMBER(SEARCH("IOS", A21)), 0.193, 0)</f>
        <v>0</v>
      </c>
      <c r="J21" s="11">
        <f>IF(ISNUMBER(SEARCH("800", A21)), 0.652, 0)</f>
        <v>0.65200000000000002</v>
      </c>
      <c r="K21" s="11">
        <f>IF(ISNUMBER(SEARCH("6.1 inches", A21)), -0.011, 0)</f>
        <v>-1.0999999999999999E-2</v>
      </c>
      <c r="L21" s="11">
        <f>IF(ISNUMBER(SEARCH("6.7 inches", A21)), -0.084, 0)</f>
        <v>0</v>
      </c>
      <c r="M21" s="11">
        <f>IF(ISNUMBER(SEARCH("128", A21)), -0.412, 0)</f>
        <v>0</v>
      </c>
      <c r="N21" s="11">
        <f>IF(ISNUMBER(SEARCH("256GB", A21)), -0.314, 0)</f>
        <v>0</v>
      </c>
      <c r="O21" s="4">
        <f>SUM(I21:N21)</f>
        <v>0.64100000000000001</v>
      </c>
      <c r="P21">
        <v>20</v>
      </c>
    </row>
    <row r="22" spans="1:16" x14ac:dyDescent="0.3">
      <c r="A22" t="s">
        <v>57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21</v>
      </c>
      <c r="I22" s="11">
        <f>IF(ISNUMBER(SEARCH("IOS", A22)), 0.193, 0)</f>
        <v>0</v>
      </c>
      <c r="J22" s="11">
        <f>IF(ISNUMBER(SEARCH("800", A22)), 0.652, 0)</f>
        <v>0.65200000000000002</v>
      </c>
      <c r="K22" s="11">
        <f>IF(ISNUMBER(SEARCH("6.1 inches", A22)), -0.011, 0)</f>
        <v>-1.0999999999999999E-2</v>
      </c>
      <c r="L22" s="11">
        <f>IF(ISNUMBER(SEARCH("6.7 inches", A22)), -0.084, 0)</f>
        <v>0</v>
      </c>
      <c r="M22" s="11">
        <f>IF(ISNUMBER(SEARCH("128", A22)), -0.412, 0)</f>
        <v>-0.41199999999999998</v>
      </c>
      <c r="N22" s="11">
        <f>IF(ISNUMBER(SEARCH("256GB", A22)), -0.314, 0)</f>
        <v>0</v>
      </c>
      <c r="O22" s="4">
        <f>SUM(I22:N22)</f>
        <v>0.22900000000000004</v>
      </c>
      <c r="P22">
        <v>21</v>
      </c>
    </row>
    <row r="23" spans="1:16" x14ac:dyDescent="0.3">
      <c r="A23" t="s">
        <v>43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22</v>
      </c>
      <c r="I23" s="11">
        <f>IF(ISNUMBER(SEARCH("IOS", A23)), 0.193, 0)</f>
        <v>0.193</v>
      </c>
      <c r="J23" s="11">
        <f>IF(ISNUMBER(SEARCH("800", A23)), 0.652, 0)</f>
        <v>0.65200000000000002</v>
      </c>
      <c r="K23" s="11">
        <f>IF(ISNUMBER(SEARCH("6.1 inches", A23)), -0.011, 0)</f>
        <v>0</v>
      </c>
      <c r="L23" s="11">
        <f>IF(ISNUMBER(SEARCH("6.7 inches", A23)), -0.084, 0)</f>
        <v>-8.4000000000000005E-2</v>
      </c>
      <c r="M23" s="11">
        <f>IF(ISNUMBER(SEARCH("128", A23)), -0.412, 0)</f>
        <v>0</v>
      </c>
      <c r="N23" s="11">
        <f>IF(ISNUMBER(SEARCH("256GB", A23)), -0.314, 0)</f>
        <v>-0.314</v>
      </c>
      <c r="O23" s="4">
        <f>SUM(I23:N23)</f>
        <v>0.44700000000000001</v>
      </c>
      <c r="P23">
        <v>22</v>
      </c>
    </row>
    <row r="24" spans="1:16" x14ac:dyDescent="0.3">
      <c r="A24" t="s">
        <v>42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23</v>
      </c>
      <c r="I24" s="11">
        <f>IF(ISNUMBER(SEARCH("IOS", A24)), 0.193, 0)</f>
        <v>0.193</v>
      </c>
      <c r="J24" s="11">
        <f>IF(ISNUMBER(SEARCH("800", A24)), 0.652, 0)</f>
        <v>0.65200000000000002</v>
      </c>
      <c r="K24" s="11">
        <f>IF(ISNUMBER(SEARCH("6.1 inches", A24)), -0.011, 0)</f>
        <v>0</v>
      </c>
      <c r="L24" s="11">
        <f>IF(ISNUMBER(SEARCH("6.7 inches", A24)), -0.084, 0)</f>
        <v>-8.4000000000000005E-2</v>
      </c>
      <c r="M24" s="11">
        <f>IF(ISNUMBER(SEARCH("128", A24)), -0.412, 0)</f>
        <v>-0.41199999999999998</v>
      </c>
      <c r="N24" s="11">
        <f>IF(ISNUMBER(SEARCH("256GB", A24)), -0.314, 0)</f>
        <v>0</v>
      </c>
      <c r="O24" s="4">
        <f>SUM(I24:N24)</f>
        <v>0.34900000000000003</v>
      </c>
      <c r="P24">
        <v>23</v>
      </c>
    </row>
    <row r="25" spans="1:16" x14ac:dyDescent="0.3">
      <c r="A25" t="s">
        <v>58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24</v>
      </c>
      <c r="I25" s="11">
        <f>IF(ISNUMBER(SEARCH("IOS", A25)), 0.193, 0)</f>
        <v>0</v>
      </c>
      <c r="J25" s="11">
        <f>IF(ISNUMBER(SEARCH("800", A25)), 0.652, 0)</f>
        <v>0.65200000000000002</v>
      </c>
      <c r="K25" s="11">
        <f>IF(ISNUMBER(SEARCH("6.1 inches", A25)), -0.011, 0)</f>
        <v>-1.0999999999999999E-2</v>
      </c>
      <c r="L25" s="11">
        <f>IF(ISNUMBER(SEARCH("6.7 inches", A25)), -0.084, 0)</f>
        <v>0</v>
      </c>
      <c r="M25" s="11">
        <f>IF(ISNUMBER(SEARCH("128", A25)), -0.412, 0)</f>
        <v>0</v>
      </c>
      <c r="N25" s="11">
        <f>IF(ISNUMBER(SEARCH("256GB", A25)), -0.314, 0)</f>
        <v>-0.314</v>
      </c>
      <c r="O25" s="4">
        <f>SUM(I25:N25)</f>
        <v>0.32700000000000001</v>
      </c>
      <c r="P25">
        <v>24</v>
      </c>
    </row>
    <row r="26" spans="1:16" x14ac:dyDescent="0.3">
      <c r="A26" t="s">
        <v>32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25</v>
      </c>
      <c r="I26" s="11">
        <f>IF(ISNUMBER(SEARCH("IOS", A26)), 0.193, 0)</f>
        <v>0.193</v>
      </c>
      <c r="J26" s="11">
        <f>IF(ISNUMBER(SEARCH("800", A26)), 0.652, 0)</f>
        <v>0</v>
      </c>
      <c r="K26" s="11">
        <f>IF(ISNUMBER(SEARCH("6.1 inches", A26)), -0.011, 0)</f>
        <v>0</v>
      </c>
      <c r="L26" s="11">
        <f>IF(ISNUMBER(SEARCH("6.7 inches", A26)), -0.084, 0)</f>
        <v>-8.4000000000000005E-2</v>
      </c>
      <c r="M26" s="11">
        <f>IF(ISNUMBER(SEARCH("128", A26)), -0.412, 0)</f>
        <v>0</v>
      </c>
      <c r="N26" s="11">
        <f>IF(ISNUMBER(SEARCH("256GB", A26)), -0.314, 0)</f>
        <v>0</v>
      </c>
      <c r="O26" s="4">
        <f>SUM(I26:N26)</f>
        <v>0.109</v>
      </c>
      <c r="P26">
        <v>25</v>
      </c>
    </row>
    <row r="27" spans="1:16" x14ac:dyDescent="0.3">
      <c r="A27" t="s">
        <v>54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26</v>
      </c>
      <c r="I27" s="11">
        <f>IF(ISNUMBER(SEARCH("IOS", A27)), 0.193, 0)</f>
        <v>0</v>
      </c>
      <c r="J27" s="11">
        <f>IF(ISNUMBER(SEARCH("800", A27)), 0.652, 0)</f>
        <v>0.65200000000000002</v>
      </c>
      <c r="K27" s="11">
        <f>IF(ISNUMBER(SEARCH("6.1 inches", A27)), -0.011, 0)</f>
        <v>0</v>
      </c>
      <c r="L27" s="11">
        <f>IF(ISNUMBER(SEARCH("6.7 inches", A27)), -0.084, 0)</f>
        <v>0</v>
      </c>
      <c r="M27" s="11">
        <f>IF(ISNUMBER(SEARCH("128", A27)), -0.412, 0)</f>
        <v>-0.41199999999999998</v>
      </c>
      <c r="N27" s="11">
        <f>IF(ISNUMBER(SEARCH("256GB", A27)), -0.314, 0)</f>
        <v>0</v>
      </c>
      <c r="O27" s="4">
        <f>SUM(I27:N27)</f>
        <v>0.24000000000000005</v>
      </c>
      <c r="P27">
        <v>26</v>
      </c>
    </row>
    <row r="28" spans="1:16" x14ac:dyDescent="0.3">
      <c r="A28" t="s">
        <v>53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27</v>
      </c>
      <c r="I28" s="11">
        <f>IF(ISNUMBER(SEARCH("IOS", A28)), 0.193, 0)</f>
        <v>0</v>
      </c>
      <c r="J28" s="11">
        <f>IF(ISNUMBER(SEARCH("800", A28)), 0.652, 0)</f>
        <v>0.65200000000000002</v>
      </c>
      <c r="K28" s="11">
        <f>IF(ISNUMBER(SEARCH("6.1 inches", A28)), -0.011, 0)</f>
        <v>0</v>
      </c>
      <c r="L28" s="11">
        <f>IF(ISNUMBER(SEARCH("6.7 inches", A28)), -0.084, 0)</f>
        <v>0</v>
      </c>
      <c r="M28" s="11">
        <f>IF(ISNUMBER(SEARCH("128", A28)), -0.412, 0)</f>
        <v>0</v>
      </c>
      <c r="N28" s="11">
        <f>IF(ISNUMBER(SEARCH("256GB", A28)), -0.314, 0)</f>
        <v>0</v>
      </c>
      <c r="O28" s="4">
        <f>SUM(I28:N28)</f>
        <v>0.65200000000000002</v>
      </c>
      <c r="P28">
        <v>27</v>
      </c>
    </row>
    <row r="29" spans="1:16" x14ac:dyDescent="0.3">
      <c r="A29" t="s">
        <v>37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28</v>
      </c>
      <c r="I29" s="11">
        <f>IF(ISNUMBER(SEARCH("IOS", A29)), 0.193, 0)</f>
        <v>0.193</v>
      </c>
      <c r="J29" s="11">
        <f>IF(ISNUMBER(SEARCH("800", A29)), 0.652, 0)</f>
        <v>0.65200000000000002</v>
      </c>
      <c r="K29" s="11">
        <f>IF(ISNUMBER(SEARCH("6.1 inches", A29)), -0.011, 0)</f>
        <v>0</v>
      </c>
      <c r="L29" s="11">
        <f>IF(ISNUMBER(SEARCH("6.7 inches", A29)), -0.084, 0)</f>
        <v>0</v>
      </c>
      <c r="M29" s="11">
        <f>IF(ISNUMBER(SEARCH("128", A29)), -0.412, 0)</f>
        <v>0</v>
      </c>
      <c r="N29" s="11">
        <f>IF(ISNUMBER(SEARCH("256GB", A29)), -0.314, 0)</f>
        <v>-0.314</v>
      </c>
      <c r="O29" s="4">
        <f>SUM(I29:N29)</f>
        <v>0.53099999999999992</v>
      </c>
      <c r="P29">
        <v>28</v>
      </c>
    </row>
    <row r="30" spans="1:16" x14ac:dyDescent="0.3">
      <c r="A30" t="s">
        <v>35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29</v>
      </c>
      <c r="I30" s="11">
        <f>IF(ISNUMBER(SEARCH("IOS", A30)), 0.193, 0)</f>
        <v>0.193</v>
      </c>
      <c r="J30" s="11">
        <f>IF(ISNUMBER(SEARCH("800", A30)), 0.652, 0)</f>
        <v>0.65200000000000002</v>
      </c>
      <c r="K30" s="11">
        <f>IF(ISNUMBER(SEARCH("6.1 inches", A30)), -0.011, 0)</f>
        <v>0</v>
      </c>
      <c r="L30" s="11">
        <f>IF(ISNUMBER(SEARCH("6.7 inches", A30)), -0.084, 0)</f>
        <v>0</v>
      </c>
      <c r="M30" s="11">
        <f>IF(ISNUMBER(SEARCH("128", A30)), -0.412, 0)</f>
        <v>0</v>
      </c>
      <c r="N30" s="11">
        <f>IF(ISNUMBER(SEARCH("256GB", A30)), -0.314, 0)</f>
        <v>0</v>
      </c>
      <c r="O30" s="4">
        <f>SUM(I30:N30)</f>
        <v>0.84499999999999997</v>
      </c>
      <c r="P30">
        <v>29</v>
      </c>
    </row>
    <row r="31" spans="1:16" x14ac:dyDescent="0.3">
      <c r="A31" t="s">
        <v>41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30</v>
      </c>
      <c r="I31" s="11">
        <f>IF(ISNUMBER(SEARCH("IOS", A31)), 0.193, 0)</f>
        <v>0.193</v>
      </c>
      <c r="J31" s="11">
        <f>IF(ISNUMBER(SEARCH("800", A31)), 0.652, 0)</f>
        <v>0.65200000000000002</v>
      </c>
      <c r="K31" s="11">
        <f>IF(ISNUMBER(SEARCH("6.1 inches", A31)), -0.011, 0)</f>
        <v>0</v>
      </c>
      <c r="L31" s="11">
        <f>IF(ISNUMBER(SEARCH("6.7 inches", A31)), -0.084, 0)</f>
        <v>-8.4000000000000005E-2</v>
      </c>
      <c r="M31" s="11">
        <f>IF(ISNUMBER(SEARCH("128", A31)), -0.412, 0)</f>
        <v>0</v>
      </c>
      <c r="N31" s="11">
        <f>IF(ISNUMBER(SEARCH("256GB", A31)), -0.314, 0)</f>
        <v>0</v>
      </c>
      <c r="O31" s="4">
        <f>SUM(I31:N31)</f>
        <v>0.76100000000000001</v>
      </c>
      <c r="P31">
        <v>30</v>
      </c>
    </row>
    <row r="32" spans="1:16" x14ac:dyDescent="0.3">
      <c r="A32" t="s">
        <v>40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31</v>
      </c>
      <c r="I32" s="11">
        <f>IF(ISNUMBER(SEARCH("IOS", A32)), 0.193, 0)</f>
        <v>0.193</v>
      </c>
      <c r="J32" s="11">
        <f>IF(ISNUMBER(SEARCH("800", A32)), 0.652, 0)</f>
        <v>0.65200000000000002</v>
      </c>
      <c r="K32" s="11">
        <f>IF(ISNUMBER(SEARCH("6.1 inches", A32)), -0.011, 0)</f>
        <v>-1.0999999999999999E-2</v>
      </c>
      <c r="L32" s="11">
        <f>IF(ISNUMBER(SEARCH("6.7 inches", A32)), -0.084, 0)</f>
        <v>0</v>
      </c>
      <c r="M32" s="11">
        <f>IF(ISNUMBER(SEARCH("128", A32)), -0.412, 0)</f>
        <v>0</v>
      </c>
      <c r="N32" s="11">
        <f>IF(ISNUMBER(SEARCH("256GB", A32)), -0.314, 0)</f>
        <v>-0.314</v>
      </c>
      <c r="O32" s="4">
        <f>SUM(I32:N32)</f>
        <v>0.52</v>
      </c>
      <c r="P32">
        <v>31</v>
      </c>
    </row>
    <row r="33" spans="1:19" x14ac:dyDescent="0.3">
      <c r="A33" t="s">
        <v>36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32</v>
      </c>
      <c r="I33" s="11">
        <f>IF(ISNUMBER(SEARCH("IOS", A33)), 0.193, 0)</f>
        <v>0.193</v>
      </c>
      <c r="J33" s="11">
        <f>IF(ISNUMBER(SEARCH("800", A33)), 0.652, 0)</f>
        <v>0.65200000000000002</v>
      </c>
      <c r="K33" s="11">
        <f>IF(ISNUMBER(SEARCH("6.1 inches", A33)), -0.011, 0)</f>
        <v>0</v>
      </c>
      <c r="L33" s="11">
        <f>IF(ISNUMBER(SEARCH("6.7 inches", A33)), -0.084, 0)</f>
        <v>0</v>
      </c>
      <c r="M33" s="11">
        <f>IF(ISNUMBER(SEARCH("128", A33)), -0.412, 0)</f>
        <v>-0.41199999999999998</v>
      </c>
      <c r="N33" s="11">
        <f>IF(ISNUMBER(SEARCH("256GB", A33)), -0.314, 0)</f>
        <v>0</v>
      </c>
      <c r="O33" s="4">
        <f>SUM(I33:N33)</f>
        <v>0.433</v>
      </c>
      <c r="P33">
        <v>32</v>
      </c>
    </row>
    <row r="34" spans="1:19" x14ac:dyDescent="0.3">
      <c r="A34" t="s">
        <v>61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33</v>
      </c>
      <c r="I34" s="11">
        <f>IF(ISNUMBER(SEARCH("IOS", A34)), 0.193, 0)</f>
        <v>0</v>
      </c>
      <c r="J34" s="11">
        <f>IF(ISNUMBER(SEARCH("800", A34)), 0.652, 0)</f>
        <v>0.65200000000000002</v>
      </c>
      <c r="K34" s="11">
        <f>IF(ISNUMBER(SEARCH("6.1 inches", A34)), -0.011, 0)</f>
        <v>0</v>
      </c>
      <c r="L34" s="11">
        <f>IF(ISNUMBER(SEARCH("6.7 inches", A34)), -0.084, 0)</f>
        <v>-8.4000000000000005E-2</v>
      </c>
      <c r="M34" s="11">
        <f>IF(ISNUMBER(SEARCH("128", A34)), -0.412, 0)</f>
        <v>0</v>
      </c>
      <c r="N34" s="11">
        <f>IF(ISNUMBER(SEARCH("256GB", A34)), -0.314, 0)</f>
        <v>-0.314</v>
      </c>
      <c r="O34" s="4">
        <f>SUM(I34:N34)</f>
        <v>0.25400000000000006</v>
      </c>
      <c r="P34">
        <v>33</v>
      </c>
    </row>
    <row r="35" spans="1:19" x14ac:dyDescent="0.3">
      <c r="A35" t="s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34</v>
      </c>
      <c r="I35" s="11">
        <f>IF(ISNUMBER(SEARCH("IOS", A35)), 0.193, 0)</f>
        <v>0.193</v>
      </c>
      <c r="J35" s="11">
        <f>IF(ISNUMBER(SEARCH("800", A35)), 0.652, 0)</f>
        <v>0</v>
      </c>
      <c r="K35" s="11">
        <f>IF(ISNUMBER(SEARCH("6.1 inches", A35)), -0.011, 0)</f>
        <v>0</v>
      </c>
      <c r="L35" s="11">
        <f>IF(ISNUMBER(SEARCH("6.7 inches", A35)), -0.084, 0)</f>
        <v>0</v>
      </c>
      <c r="M35" s="11">
        <f>IF(ISNUMBER(SEARCH("128", A35)), -0.412, 0)</f>
        <v>0</v>
      </c>
      <c r="N35" s="11">
        <f>IF(ISNUMBER(SEARCH("256GB", A35)), -0.314, 0)</f>
        <v>0</v>
      </c>
      <c r="O35" s="4">
        <f>SUM(I35:N35)</f>
        <v>0.193</v>
      </c>
      <c r="P35">
        <v>34</v>
      </c>
    </row>
    <row r="36" spans="1:19" x14ac:dyDescent="0.3">
      <c r="A36" t="s">
        <v>59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35</v>
      </c>
      <c r="I36" s="11">
        <f>IF(ISNUMBER(SEARCH("IOS", A36)), 0.193, 0)</f>
        <v>0</v>
      </c>
      <c r="J36" s="11">
        <f>IF(ISNUMBER(SEARCH("800", A36)), 0.652, 0)</f>
        <v>0.65200000000000002</v>
      </c>
      <c r="K36" s="11">
        <f>IF(ISNUMBER(SEARCH("6.1 inches", A36)), -0.011, 0)</f>
        <v>0</v>
      </c>
      <c r="L36" s="11">
        <f>IF(ISNUMBER(SEARCH("6.7 inches", A36)), -0.084, 0)</f>
        <v>-8.4000000000000005E-2</v>
      </c>
      <c r="M36" s="11">
        <f>IF(ISNUMBER(SEARCH("128", A36)), -0.412, 0)</f>
        <v>0</v>
      </c>
      <c r="N36" s="11">
        <f>IF(ISNUMBER(SEARCH("256GB", A36)), -0.314, 0)</f>
        <v>0</v>
      </c>
      <c r="O36" s="4">
        <f>SUM(I36:N36)</f>
        <v>0.56800000000000006</v>
      </c>
      <c r="P36">
        <v>35</v>
      </c>
    </row>
    <row r="37" spans="1:19" x14ac:dyDescent="0.3">
      <c r="A37" t="s">
        <v>38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36</v>
      </c>
      <c r="I37" s="11">
        <f>IF(ISNUMBER(SEARCH("IOS", A37)), 0.193, 0)</f>
        <v>0.193</v>
      </c>
      <c r="J37" s="11">
        <f>IF(ISNUMBER(SEARCH("800", A37)), 0.652, 0)</f>
        <v>0.65200000000000002</v>
      </c>
      <c r="K37" s="11">
        <f>IF(ISNUMBER(SEARCH("6.1 inches", A37)), -0.011, 0)</f>
        <v>-1.0999999999999999E-2</v>
      </c>
      <c r="L37" s="11">
        <f>IF(ISNUMBER(SEARCH("6.7 inches", A37)), -0.084, 0)</f>
        <v>0</v>
      </c>
      <c r="M37" s="11">
        <f>IF(ISNUMBER(SEARCH("128", A37)), -0.412, 0)</f>
        <v>0</v>
      </c>
      <c r="N37" s="11">
        <f>IF(ISNUMBER(SEARCH("256GB", A37)), -0.314, 0)</f>
        <v>0</v>
      </c>
      <c r="O37" s="4">
        <f>SUM(I37:N37)</f>
        <v>0.83399999999999996</v>
      </c>
      <c r="P37">
        <v>36</v>
      </c>
    </row>
    <row r="39" spans="1:19" x14ac:dyDescent="0.3">
      <c r="R39" s="10" t="s">
        <v>84</v>
      </c>
      <c r="S39" s="28">
        <f>CORREL(P2:P37,O2:O37)</f>
        <v>0.77252739373317625</v>
      </c>
    </row>
  </sheetData>
  <sortState xmlns:xlrd2="http://schemas.microsoft.com/office/spreadsheetml/2017/richdata2" ref="O2:O47">
    <sortCondition descending="1" ref="O1:O47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9548-9AAD-4537-9002-F5274BCDD898}">
  <dimension ref="A1:C37"/>
  <sheetViews>
    <sheetView tabSelected="1" workbookViewId="0">
      <selection activeCell="B2" sqref="B2"/>
    </sheetView>
  </sheetViews>
  <sheetFormatPr defaultRowHeight="14.4" x14ac:dyDescent="0.3"/>
  <cols>
    <col min="1" max="1" width="30.109375" customWidth="1"/>
    <col min="2" max="2" width="14.77734375" customWidth="1"/>
    <col min="3" max="3" width="13" customWidth="1"/>
  </cols>
  <sheetData>
    <row r="1" spans="1:3" s="2" customFormat="1" x14ac:dyDescent="0.3">
      <c r="A1" s="10" t="s">
        <v>13</v>
      </c>
      <c r="B1" s="10" t="s">
        <v>70</v>
      </c>
      <c r="C1" s="10" t="s">
        <v>25</v>
      </c>
    </row>
    <row r="2" spans="1:3" x14ac:dyDescent="0.3">
      <c r="A2" s="14" t="s">
        <v>34</v>
      </c>
      <c r="B2" s="14">
        <v>0.84499999999999997</v>
      </c>
      <c r="C2" s="14">
        <v>1</v>
      </c>
    </row>
    <row r="3" spans="1:3" x14ac:dyDescent="0.3">
      <c r="A3" s="14" t="s">
        <v>30</v>
      </c>
      <c r="B3" s="14">
        <v>0.83399999999999996</v>
      </c>
      <c r="C3" s="14">
        <v>2</v>
      </c>
    </row>
    <row r="4" spans="1:3" x14ac:dyDescent="0.3">
      <c r="A4" s="14" t="s">
        <v>28</v>
      </c>
      <c r="B4" s="14">
        <v>0.76100000000000001</v>
      </c>
      <c r="C4" s="14">
        <v>3</v>
      </c>
    </row>
    <row r="5" spans="1:3" x14ac:dyDescent="0.3">
      <c r="A5" s="14" t="s">
        <v>51</v>
      </c>
      <c r="B5" s="14">
        <v>0.65200000000000002</v>
      </c>
      <c r="C5" s="14">
        <v>4</v>
      </c>
    </row>
    <row r="6" spans="1:3" x14ac:dyDescent="0.3">
      <c r="A6" s="14" t="s">
        <v>45</v>
      </c>
      <c r="B6" s="14">
        <v>0.64100000000000001</v>
      </c>
      <c r="C6" s="14">
        <v>5</v>
      </c>
    </row>
    <row r="7" spans="1:3" x14ac:dyDescent="0.3">
      <c r="A7" s="14" t="s">
        <v>47</v>
      </c>
      <c r="B7" s="14">
        <v>0.56800000000000006</v>
      </c>
      <c r="C7" s="14">
        <v>6</v>
      </c>
    </row>
    <row r="8" spans="1:3" x14ac:dyDescent="0.3">
      <c r="A8" s="14" t="s">
        <v>44</v>
      </c>
      <c r="B8" s="14">
        <v>0.53099999999999992</v>
      </c>
      <c r="C8" s="14">
        <v>7</v>
      </c>
    </row>
    <row r="9" spans="1:3" x14ac:dyDescent="0.3">
      <c r="A9" s="14" t="s">
        <v>52</v>
      </c>
      <c r="B9" s="14">
        <v>0.52</v>
      </c>
      <c r="C9" s="14">
        <v>8</v>
      </c>
    </row>
    <row r="10" spans="1:3" x14ac:dyDescent="0.3">
      <c r="A10" s="14" t="s">
        <v>46</v>
      </c>
      <c r="B10" s="14">
        <v>0.44700000000000001</v>
      </c>
      <c r="C10" s="14">
        <v>9</v>
      </c>
    </row>
    <row r="11" spans="1:3" x14ac:dyDescent="0.3">
      <c r="A11" s="14" t="s">
        <v>33</v>
      </c>
      <c r="B11" s="14">
        <v>0.433</v>
      </c>
      <c r="C11" s="14">
        <v>10</v>
      </c>
    </row>
    <row r="12" spans="1:3" x14ac:dyDescent="0.3">
      <c r="A12" s="14" t="s">
        <v>55</v>
      </c>
      <c r="B12" s="14">
        <v>0.42199999999999999</v>
      </c>
      <c r="C12" s="14">
        <v>11</v>
      </c>
    </row>
    <row r="13" spans="1:3" x14ac:dyDescent="0.3">
      <c r="A13" s="14" t="s">
        <v>60</v>
      </c>
      <c r="B13" s="14">
        <v>0.34900000000000003</v>
      </c>
      <c r="C13" s="14">
        <v>12</v>
      </c>
    </row>
    <row r="14" spans="1:3" x14ac:dyDescent="0.3">
      <c r="A14" s="14" t="s">
        <v>27</v>
      </c>
      <c r="B14" s="14">
        <v>0.33800000000000002</v>
      </c>
      <c r="C14" s="14">
        <v>13</v>
      </c>
    </row>
    <row r="15" spans="1:3" x14ac:dyDescent="0.3">
      <c r="A15" s="14" t="s">
        <v>48</v>
      </c>
      <c r="B15" s="14">
        <v>0.32700000000000001</v>
      </c>
      <c r="C15" s="14">
        <v>14</v>
      </c>
    </row>
    <row r="16" spans="1:3" x14ac:dyDescent="0.3">
      <c r="A16" s="14" t="s">
        <v>39</v>
      </c>
      <c r="B16" s="14">
        <v>0.25400000000000006</v>
      </c>
      <c r="C16" s="14">
        <v>15</v>
      </c>
    </row>
    <row r="17" spans="1:3" x14ac:dyDescent="0.3">
      <c r="A17" s="14" t="s">
        <v>31</v>
      </c>
      <c r="B17" s="14">
        <v>0.24000000000000005</v>
      </c>
      <c r="C17" s="14">
        <v>16</v>
      </c>
    </row>
    <row r="18" spans="1:3" x14ac:dyDescent="0.3">
      <c r="A18" s="14" t="s">
        <v>49</v>
      </c>
      <c r="B18" s="14">
        <v>0.22900000000000004</v>
      </c>
      <c r="C18" s="14">
        <v>17</v>
      </c>
    </row>
    <row r="19" spans="1:3" x14ac:dyDescent="0.3">
      <c r="A19" s="14" t="s">
        <v>50</v>
      </c>
      <c r="B19" s="14">
        <v>0.193</v>
      </c>
      <c r="C19" s="14">
        <v>18</v>
      </c>
    </row>
    <row r="20" spans="1:3" x14ac:dyDescent="0.3">
      <c r="A20" s="14" t="s">
        <v>29</v>
      </c>
      <c r="B20" s="14">
        <v>0.182</v>
      </c>
      <c r="C20" s="14">
        <v>19</v>
      </c>
    </row>
    <row r="21" spans="1:3" x14ac:dyDescent="0.3">
      <c r="A21" s="14" t="s">
        <v>56</v>
      </c>
      <c r="B21" s="14">
        <v>0.15600000000000008</v>
      </c>
      <c r="C21" s="14">
        <v>20</v>
      </c>
    </row>
    <row r="22" spans="1:3" x14ac:dyDescent="0.3">
      <c r="A22" s="14" t="s">
        <v>57</v>
      </c>
      <c r="B22" s="14">
        <v>0.109</v>
      </c>
      <c r="C22" s="14">
        <v>21</v>
      </c>
    </row>
    <row r="23" spans="1:3" x14ac:dyDescent="0.3">
      <c r="A23" s="14" t="s">
        <v>43</v>
      </c>
      <c r="B23" s="14">
        <v>0</v>
      </c>
      <c r="C23" s="14">
        <v>22</v>
      </c>
    </row>
    <row r="24" spans="1:3" x14ac:dyDescent="0.3">
      <c r="A24" s="14" t="s">
        <v>42</v>
      </c>
      <c r="B24" s="14">
        <v>-1.0999999999999999E-2</v>
      </c>
      <c r="C24" s="14">
        <v>23</v>
      </c>
    </row>
    <row r="25" spans="1:3" x14ac:dyDescent="0.3">
      <c r="A25" s="14" t="s">
        <v>58</v>
      </c>
      <c r="B25" s="14">
        <v>-8.4000000000000005E-2</v>
      </c>
      <c r="C25" s="14">
        <v>24</v>
      </c>
    </row>
    <row r="26" spans="1:3" x14ac:dyDescent="0.3">
      <c r="A26" s="14" t="s">
        <v>32</v>
      </c>
      <c r="B26" s="14">
        <v>-0.121</v>
      </c>
      <c r="C26" s="14">
        <v>25</v>
      </c>
    </row>
    <row r="27" spans="1:3" x14ac:dyDescent="0.3">
      <c r="A27" s="14" t="s">
        <v>54</v>
      </c>
      <c r="B27" s="14">
        <v>-0.13200000000000001</v>
      </c>
      <c r="C27" s="14">
        <v>26</v>
      </c>
    </row>
    <row r="28" spans="1:3" x14ac:dyDescent="0.3">
      <c r="A28" s="14" t="s">
        <v>53</v>
      </c>
      <c r="B28" s="14">
        <v>-0.20500000000000002</v>
      </c>
      <c r="C28" s="14">
        <v>27</v>
      </c>
    </row>
    <row r="29" spans="1:3" x14ac:dyDescent="0.3">
      <c r="A29" s="14" t="s">
        <v>37</v>
      </c>
      <c r="B29" s="14">
        <v>-0.21899999999999997</v>
      </c>
      <c r="C29" s="14">
        <v>28</v>
      </c>
    </row>
    <row r="30" spans="1:3" x14ac:dyDescent="0.3">
      <c r="A30" s="14" t="s">
        <v>35</v>
      </c>
      <c r="B30" s="14">
        <v>-0.22999999999999998</v>
      </c>
      <c r="C30" s="14">
        <v>29</v>
      </c>
    </row>
    <row r="31" spans="1:3" x14ac:dyDescent="0.3">
      <c r="A31" s="14" t="s">
        <v>41</v>
      </c>
      <c r="B31" s="14">
        <v>-0.30299999999999999</v>
      </c>
      <c r="C31" s="14">
        <v>30</v>
      </c>
    </row>
    <row r="32" spans="1:3" x14ac:dyDescent="0.3">
      <c r="A32" s="14" t="s">
        <v>40</v>
      </c>
      <c r="B32" s="14">
        <v>-0.314</v>
      </c>
      <c r="C32" s="14">
        <v>31</v>
      </c>
    </row>
    <row r="33" spans="1:3" x14ac:dyDescent="0.3">
      <c r="A33" s="14" t="s">
        <v>36</v>
      </c>
      <c r="B33" s="14">
        <v>-0.32500000000000001</v>
      </c>
      <c r="C33" s="14">
        <v>32</v>
      </c>
    </row>
    <row r="34" spans="1:3" x14ac:dyDescent="0.3">
      <c r="A34" s="14" t="s">
        <v>61</v>
      </c>
      <c r="B34" s="14">
        <v>-0.39800000000000002</v>
      </c>
      <c r="C34" s="14">
        <v>33</v>
      </c>
    </row>
    <row r="35" spans="1:3" x14ac:dyDescent="0.3">
      <c r="A35" s="14" t="s">
        <v>26</v>
      </c>
      <c r="B35" s="14">
        <v>-0.41199999999999998</v>
      </c>
      <c r="C35" s="14">
        <v>34</v>
      </c>
    </row>
    <row r="36" spans="1:3" x14ac:dyDescent="0.3">
      <c r="A36" s="14" t="s">
        <v>59</v>
      </c>
      <c r="B36" s="14">
        <v>-0.42299999999999999</v>
      </c>
      <c r="C36" s="14">
        <v>35</v>
      </c>
    </row>
    <row r="37" spans="1:3" x14ac:dyDescent="0.3">
      <c r="A37" s="14" t="s">
        <v>38</v>
      </c>
      <c r="B37" s="14">
        <v>-0.496</v>
      </c>
      <c r="C37" s="14">
        <v>36</v>
      </c>
    </row>
  </sheetData>
  <sortState xmlns:xlrd2="http://schemas.microsoft.com/office/spreadsheetml/2017/richdata2" ref="B2:B48">
    <sortCondition descending="1" ref="B1:B4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955801-1023-4818-8C93-3BDD577BE0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Factors</vt:lpstr>
      <vt:lpstr>Dataset</vt:lpstr>
      <vt:lpstr>Ranking</vt:lpstr>
      <vt:lpstr>Average</vt:lpstr>
      <vt:lpstr>SPSS INPUT </vt:lpstr>
      <vt:lpstr>SPSS OUTPUT</vt:lpstr>
      <vt:lpstr>FINAL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Pawar</dc:creator>
  <cp:lastModifiedBy>YASH PAWAR</cp:lastModifiedBy>
  <dcterms:created xsi:type="dcterms:W3CDTF">2024-03-20T13:47:27Z</dcterms:created>
  <dcterms:modified xsi:type="dcterms:W3CDTF">2024-03-22T12:01:30Z</dcterms:modified>
</cp:coreProperties>
</file>