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DC06597-8A10-44A5-AD09-943866145280}" xr6:coauthVersionLast="47" xr6:coauthVersionMax="47" xr10:uidLastSave="{00000000-0000-0000-0000-000000000000}"/>
  <bookViews>
    <workbookView xWindow="-120" yWindow="-120" windowWidth="20730" windowHeight="11160" activeTab="8" xr2:uid="{F1217AF2-669C-484F-9A67-2F4FA596E287}"/>
  </bookViews>
  <sheets>
    <sheet name="DASHBORD" sheetId="1" r:id="rId1"/>
    <sheet name="CUSTOMERS" sheetId="2" r:id="rId2"/>
    <sheet name="PRODUCTS" sheetId="3" r:id="rId3"/>
    <sheet name="VENDORS" sheetId="4" r:id="rId4"/>
    <sheet name="NEW ENTRY" sheetId="5" r:id="rId5"/>
    <sheet name="PURCHASE" sheetId="6" r:id="rId6"/>
    <sheet name="SALES" sheetId="7" r:id="rId7"/>
    <sheet name="INVENTORY" sheetId="8" r:id="rId8"/>
    <sheet name="PIVOTS" sheetId="9" r:id="rId9"/>
  </sheets>
  <definedNames>
    <definedName name="CUST_ID">'CUSTOMERS'!$D$7:$D$13</definedName>
    <definedName name="HSN_CODE">PRODUCTS[HSN CODE]</definedName>
    <definedName name="HSNCODE">PRODUCTS[HSN CODE]</definedName>
  </definedNames>
  <calcPr calcId="191029"/>
  <pivotCaches>
    <pivotCache cacheId="0" r:id="rId10"/>
    <pivotCache cacheId="1" r:id="rId11"/>
    <pivotCache cacheId="2" r:id="rId12"/>
    <pivotCache cacheId="3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I7" i="8"/>
  <c r="D7" i="8"/>
  <c r="E7" i="8"/>
  <c r="F7" i="8"/>
  <c r="G7" i="8"/>
  <c r="H7" i="8"/>
  <c r="D8" i="8"/>
  <c r="E8" i="8"/>
  <c r="F8" i="8"/>
  <c r="G8" i="8"/>
  <c r="I8" i="8" s="1"/>
  <c r="H8" i="8"/>
  <c r="D9" i="8"/>
  <c r="E9" i="8"/>
  <c r="F9" i="8"/>
  <c r="G9" i="8"/>
  <c r="I9" i="8" s="1"/>
  <c r="H9" i="8"/>
  <c r="D10" i="8"/>
  <c r="E10" i="8"/>
  <c r="F10" i="8"/>
  <c r="G10" i="8"/>
  <c r="I10" i="8" s="1"/>
  <c r="H10" i="8"/>
  <c r="D11" i="8"/>
  <c r="E11" i="8"/>
  <c r="F11" i="8"/>
  <c r="G11" i="8"/>
  <c r="I11" i="8" s="1"/>
  <c r="H11" i="8"/>
  <c r="D12" i="8"/>
  <c r="E12" i="8"/>
  <c r="F12" i="8"/>
  <c r="G12" i="8"/>
  <c r="I12" i="8" s="1"/>
  <c r="H12" i="8"/>
  <c r="D13" i="8"/>
  <c r="E13" i="8"/>
  <c r="F13" i="8"/>
  <c r="G13" i="8"/>
  <c r="I13" i="8" s="1"/>
  <c r="H13" i="8"/>
  <c r="D14" i="8"/>
  <c r="E14" i="8"/>
  <c r="F14" i="8"/>
  <c r="G14" i="8"/>
  <c r="I14" i="8" s="1"/>
  <c r="H14" i="8"/>
  <c r="D15" i="8"/>
  <c r="E15" i="8"/>
  <c r="F15" i="8"/>
  <c r="G15" i="8"/>
  <c r="I15" i="8" s="1"/>
  <c r="H15" i="8"/>
  <c r="D16" i="8"/>
  <c r="E16" i="8"/>
  <c r="F16" i="8"/>
  <c r="G16" i="8"/>
  <c r="I16" i="8" s="1"/>
  <c r="H16" i="8"/>
  <c r="C22" i="9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G7" i="7"/>
  <c r="G8" i="7"/>
  <c r="G9" i="7"/>
  <c r="G10" i="7"/>
  <c r="G11" i="7"/>
  <c r="G12" i="7"/>
  <c r="E7" i="7"/>
  <c r="E8" i="7"/>
  <c r="E9" i="7"/>
  <c r="E10" i="7"/>
  <c r="E11" i="7"/>
  <c r="E12" i="7"/>
  <c r="F6" i="6"/>
  <c r="F7" i="6"/>
  <c r="F8" i="6"/>
  <c r="F9" i="6"/>
  <c r="F10" i="6"/>
  <c r="F11" i="6"/>
  <c r="F12" i="6"/>
  <c r="F13" i="6"/>
  <c r="F14" i="6"/>
  <c r="F15" i="6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E6" i="6"/>
  <c r="E7" i="6"/>
  <c r="E8" i="6"/>
  <c r="E9" i="6"/>
  <c r="E10" i="6"/>
  <c r="E11" i="6"/>
  <c r="E12" i="6"/>
  <c r="E13" i="6"/>
  <c r="E14" i="6"/>
  <c r="E15" i="6"/>
  <c r="C18" i="9"/>
  <c r="C14" i="9"/>
  <c r="C10" i="9"/>
  <c r="C6" i="9"/>
  <c r="C3" i="9"/>
  <c r="J15" i="8" l="1"/>
  <c r="K15" i="8"/>
  <c r="J11" i="8"/>
  <c r="K11" i="8"/>
  <c r="J7" i="8"/>
  <c r="K7" i="8"/>
  <c r="K14" i="8"/>
  <c r="J14" i="8"/>
  <c r="J10" i="8"/>
  <c r="K10" i="8"/>
  <c r="K13" i="8"/>
  <c r="J13" i="8"/>
  <c r="J9" i="8"/>
  <c r="K9" i="8"/>
  <c r="K16" i="8"/>
  <c r="J16" i="8"/>
  <c r="J12" i="8"/>
  <c r="K12" i="8"/>
  <c r="J8" i="8"/>
  <c r="I12" i="7" l="1"/>
  <c r="I8" i="7"/>
  <c r="I10" i="7"/>
  <c r="I9" i="7"/>
  <c r="I11" i="7"/>
  <c r="I7" i="7"/>
</calcChain>
</file>

<file path=xl/sharedStrings.xml><?xml version="1.0" encoding="utf-8"?>
<sst xmlns="http://schemas.openxmlformats.org/spreadsheetml/2006/main" count="176" uniqueCount="93">
  <si>
    <t xml:space="preserve">CUST ID </t>
  </si>
  <si>
    <t>NAME</t>
  </si>
  <si>
    <t>EMAIL</t>
  </si>
  <si>
    <t>ADDRESS</t>
  </si>
  <si>
    <t>RAM SALES</t>
  </si>
  <si>
    <t>ATUL LTD.</t>
  </si>
  <si>
    <t>MK TECH</t>
  </si>
  <si>
    <t>99STORE</t>
  </si>
  <si>
    <t>RAJESH KUMAR</t>
  </si>
  <si>
    <t>AMIT SINGH</t>
  </si>
  <si>
    <t xml:space="preserve">JAIN TEL. </t>
  </si>
  <si>
    <t>rawm@gmail.com</t>
  </si>
  <si>
    <t>atu@gmail.com</t>
  </si>
  <si>
    <t>jai@gmail.com</t>
  </si>
  <si>
    <t>mk@gmail.com</t>
  </si>
  <si>
    <t>99s@gmail.com</t>
  </si>
  <si>
    <t>raj@gmail.com</t>
  </si>
  <si>
    <t>ami@gmail.com</t>
  </si>
  <si>
    <t>DELHI, INDIA</t>
  </si>
  <si>
    <t>121102,PALWAL, HR</t>
  </si>
  <si>
    <t>FARIDABAD,121102</t>
  </si>
  <si>
    <t>AGRA, UP</t>
  </si>
  <si>
    <t>NEW DELHI, 110011</t>
  </si>
  <si>
    <t>GURGAON,SEC-15</t>
  </si>
  <si>
    <t>JANPATH, NEW DELHI</t>
  </si>
  <si>
    <t>HSN CODE</t>
  </si>
  <si>
    <t xml:space="preserve">PRODUCT NAME </t>
  </si>
  <si>
    <t>COST</t>
  </si>
  <si>
    <t>SELLING PRICE</t>
  </si>
  <si>
    <t>N1001</t>
  </si>
  <si>
    <t>N1002</t>
  </si>
  <si>
    <t>N1003</t>
  </si>
  <si>
    <t>N1004</t>
  </si>
  <si>
    <t>N1005</t>
  </si>
  <si>
    <t>N1006</t>
  </si>
  <si>
    <t>N1007</t>
  </si>
  <si>
    <t>N1008</t>
  </si>
  <si>
    <t>N1009</t>
  </si>
  <si>
    <t>N1010</t>
  </si>
  <si>
    <t xml:space="preserve">SMART WATCH </t>
  </si>
  <si>
    <t xml:space="preserve">LAPTOP HP </t>
  </si>
  <si>
    <t>WIRELESS PRINTER</t>
  </si>
  <si>
    <t xml:space="preserve">DESKTOP </t>
  </si>
  <si>
    <t>MOUSE</t>
  </si>
  <si>
    <t>RGB KEYBOARD</t>
  </si>
  <si>
    <t>CAMERA</t>
  </si>
  <si>
    <t>HEADPHONES</t>
  </si>
  <si>
    <t>SPEAKERS</t>
  </si>
  <si>
    <t>TABLETS</t>
  </si>
  <si>
    <t>PRODCUT NAME</t>
  </si>
  <si>
    <t>VENDOR</t>
  </si>
  <si>
    <t>PHONE</t>
  </si>
  <si>
    <t>TECH99</t>
  </si>
  <si>
    <t>GG TRADERS</t>
  </si>
  <si>
    <t>COMPAC</t>
  </si>
  <si>
    <t>MUMBAI</t>
  </si>
  <si>
    <t>DELHI</t>
  </si>
  <si>
    <t>GUJARAT</t>
  </si>
  <si>
    <t>PURCHASE ENTRY</t>
  </si>
  <si>
    <t>SALES ENTRY</t>
  </si>
  <si>
    <t>PRODUCT NAME</t>
  </si>
  <si>
    <t>DATE</t>
  </si>
  <si>
    <t>UNITS</t>
  </si>
  <si>
    <t>AMOUNT</t>
  </si>
  <si>
    <t>CUST_ID</t>
  </si>
  <si>
    <t>CUST_NAME</t>
  </si>
  <si>
    <t>PRICE</t>
  </si>
  <si>
    <t>DATES</t>
  </si>
  <si>
    <t>INVENTORY(UNITS)</t>
  </si>
  <si>
    <t>P. UNITS</t>
  </si>
  <si>
    <t>S.UNIT</t>
  </si>
  <si>
    <t>3-6-242</t>
  </si>
  <si>
    <t>IN STOCK</t>
  </si>
  <si>
    <t>IN STOCK AMT.</t>
  </si>
  <si>
    <t>Count of NAME</t>
  </si>
  <si>
    <t>CUSTOMERS</t>
  </si>
  <si>
    <t xml:space="preserve">Count of PRODUCT NAME </t>
  </si>
  <si>
    <t>TOTAL PRODUCTS</t>
  </si>
  <si>
    <t>Sum of AMOUNT</t>
  </si>
  <si>
    <t>TOTAL PURCHASE AMOUNT</t>
  </si>
  <si>
    <t>TOTAL SALE AMOUNT</t>
  </si>
  <si>
    <t>Sum of IN STOCK AMT.</t>
  </si>
  <si>
    <t>TOTAL IN STOCK AMOUNT</t>
  </si>
  <si>
    <t>PROFIT/LOSS</t>
  </si>
  <si>
    <t>SALE UNITS</t>
  </si>
  <si>
    <t xml:space="preserve">PRODUCTS </t>
  </si>
  <si>
    <t>TOP 5 PRODUCTS IN DEMAND</t>
  </si>
  <si>
    <t>TOP 5 CUST.</t>
  </si>
  <si>
    <t>SALE AMOUNT</t>
  </si>
  <si>
    <t>NOTIFICATION</t>
  </si>
  <si>
    <t xml:space="preserve"> </t>
  </si>
  <si>
    <t>PRODUCTS</t>
  </si>
  <si>
    <t xml:space="preserve"> IN STOCK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</si>
</sst>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[$₹-4009]\ * #,##0_ ;_ [$₹-4009]\ * \-#,##0_ ;_ [$₹-4009]\ * &quot;-&quot;_ ;_ @_ "/>
    <numFmt numFmtId="165" formatCode="_ [$₹-4009]\ * #,##0_ ;_ [$₹-4009]\ * \-#,##0_ ;_ [$₹-4009]\ * &quot;-&quot;??_ ;_ @_ 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Protection="1">
      <protection locked="0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2" fillId="3" borderId="0" xfId="2" applyNumberFormat="1" applyFont="1" applyFill="1" applyAlignment="1">
      <alignment horizontal="center" vertical="center"/>
    </xf>
    <xf numFmtId="0" fontId="0" fillId="5" borderId="0" xfId="0" applyFill="1"/>
    <xf numFmtId="0" fontId="6" fillId="5" borderId="0" xfId="0" applyFont="1" applyFill="1"/>
    <xf numFmtId="164" fontId="6" fillId="5" borderId="0" xfId="0" applyNumberFormat="1" applyFont="1" applyFill="1"/>
    <xf numFmtId="0" fontId="2" fillId="5" borderId="0" xfId="0" applyFont="1" applyFill="1"/>
    <xf numFmtId="165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5" borderId="2" xfId="0" applyFill="1" applyBorder="1"/>
    <xf numFmtId="0" fontId="5" fillId="5" borderId="2" xfId="0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/>
    </xf>
    <xf numFmtId="0" fontId="0" fillId="6" borderId="0" xfId="0" applyFill="1"/>
    <xf numFmtId="0" fontId="2" fillId="2" borderId="3" xfId="0" applyFont="1" applyFill="1" applyBorder="1"/>
    <xf numFmtId="0" fontId="2" fillId="2" borderId="0" xfId="0" applyFont="1" applyFill="1"/>
    <xf numFmtId="0" fontId="7" fillId="6" borderId="0" xfId="0" applyFont="1" applyFill="1" applyAlignment="1">
      <alignment vertical="center"/>
    </xf>
    <xf numFmtId="165" fontId="2" fillId="5" borderId="0" xfId="0" applyNumberFormat="1" applyFont="1" applyFill="1"/>
    <xf numFmtId="0" fontId="0" fillId="3" borderId="0" xfId="0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2" fillId="5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167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8"/>
        <color theme="1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numFmt numFmtId="165" formatCode="_ [$₹-4009]\ * #,##0_ ;_ [$₹-4009]\ * \-#,##0_ ;_ [$₹-4009]\ * &quot;-&quot;??_ ;_ @_ 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 [$₹-4009]\ * #,##0_ ;_ [$₹-4009]\ * \-#,##0_ ;_ [$₹-4009]\ * &quot;-&quot;_ ;_ @_ 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project.xlsx]PIVOTS!PivotTable7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Top</a:t>
            </a:r>
            <a:r>
              <a:rPr lang="en-US" sz="1600" b="1" baseline="0">
                <a:solidFill>
                  <a:schemeClr val="tx1"/>
                </a:solidFill>
              </a:rPr>
              <a:t> 5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PIVOTS!$G$4:$G$8</c:f>
              <c:strCache>
                <c:ptCount val="5"/>
                <c:pt idx="0">
                  <c:v>SMART WATCH </c:v>
                </c:pt>
                <c:pt idx="1">
                  <c:v>SPEAKERS</c:v>
                </c:pt>
                <c:pt idx="2">
                  <c:v>HEADPHONES</c:v>
                </c:pt>
                <c:pt idx="3">
                  <c:v>RGB KEYBOARD</c:v>
                </c:pt>
                <c:pt idx="4">
                  <c:v>MOUSE</c:v>
                </c:pt>
              </c:strCache>
            </c:strRef>
          </c:cat>
          <c:val>
            <c:numRef>
              <c:f>PIVOTS!$H$4:$H$8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7-4A50-BD50-ED8E2BB4E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64592"/>
        <c:axId val="109264952"/>
      </c:barChart>
      <c:catAx>
        <c:axId val="10926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4952"/>
        <c:crosses val="autoZero"/>
        <c:auto val="1"/>
        <c:lblAlgn val="ctr"/>
        <c:lblOffset val="100"/>
        <c:noMultiLvlLbl val="0"/>
      </c:catAx>
      <c:valAx>
        <c:axId val="1092649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264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project.xlsx]PIVOTS!PivotTable8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Top</a:t>
            </a:r>
            <a:r>
              <a:rPr lang="en-US" sz="1600" b="1" baseline="0">
                <a:solidFill>
                  <a:schemeClr val="tx1"/>
                </a:solidFill>
              </a:rPr>
              <a:t> 5 customers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PIVOTS!$G$13:$G$17</c:f>
              <c:strCache>
                <c:ptCount val="5"/>
                <c:pt idx="0">
                  <c:v>RAM SALES</c:v>
                </c:pt>
                <c:pt idx="1">
                  <c:v>JAIN TEL. </c:v>
                </c:pt>
                <c:pt idx="2">
                  <c:v>RAJESH KUMAR</c:v>
                </c:pt>
                <c:pt idx="3">
                  <c:v>AMIT SINGH</c:v>
                </c:pt>
                <c:pt idx="4">
                  <c:v>99STORE</c:v>
                </c:pt>
              </c:strCache>
            </c:strRef>
          </c:cat>
          <c:val>
            <c:numRef>
              <c:f>PIVOTS!$H$13:$H$17</c:f>
              <c:numCache>
                <c:formatCode>_ [$₹-4009]\ * #,##0_ ;_ [$₹-4009]\ * \-#,##0_ ;_ [$₹-4009]\ * "-"??_ ;_ @_ </c:formatCode>
                <c:ptCount val="5"/>
                <c:pt idx="0">
                  <c:v>46500</c:v>
                </c:pt>
                <c:pt idx="1">
                  <c:v>30000</c:v>
                </c:pt>
                <c:pt idx="2">
                  <c:v>21600</c:v>
                </c:pt>
                <c:pt idx="3">
                  <c:v>18000</c:v>
                </c:pt>
                <c:pt idx="4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4AD-90AB-371AFFC3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985648"/>
        <c:axId val="888981328"/>
      </c:barChart>
      <c:catAx>
        <c:axId val="88898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1328"/>
        <c:crosses val="autoZero"/>
        <c:auto val="1"/>
        <c:lblAlgn val="ctr"/>
        <c:lblOffset val="100"/>
        <c:noMultiLvlLbl val="0"/>
      </c:catAx>
      <c:valAx>
        <c:axId val="888981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crossAx val="888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project.xlsx]PIVOTS!PivotTable1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IN</a:t>
            </a:r>
            <a:r>
              <a:rPr lang="en-US" b="1" baseline="0">
                <a:solidFill>
                  <a:schemeClr val="tx1"/>
                </a:solidFill>
              </a:rPr>
              <a:t> STOCK QTY.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PIVOTS!$H$21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PIVOTS!$G$22:$G$31</c:f>
              <c:strCache>
                <c:ptCount val="10"/>
                <c:pt idx="0">
                  <c:v>CAMERA</c:v>
                </c:pt>
                <c:pt idx="1">
                  <c:v>DESKTOP </c:v>
                </c:pt>
                <c:pt idx="2">
                  <c:v>HEADPHONES</c:v>
                </c:pt>
                <c:pt idx="3">
                  <c:v>LAPTOP HP </c:v>
                </c:pt>
                <c:pt idx="4">
                  <c:v>MOUSE</c:v>
                </c:pt>
                <c:pt idx="5">
                  <c:v>RGB KEYBOARD</c:v>
                </c:pt>
                <c:pt idx="6">
                  <c:v>SMART WATCH </c:v>
                </c:pt>
                <c:pt idx="7">
                  <c:v>SPEAKERS</c:v>
                </c:pt>
                <c:pt idx="8">
                  <c:v>TABLETS</c:v>
                </c:pt>
                <c:pt idx="9">
                  <c:v>WIRELESS PRINTER</c:v>
                </c:pt>
              </c:strCache>
            </c:strRef>
          </c:cat>
          <c:val>
            <c:numRef>
              <c:f>PIVOTS!$H$22:$H$31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17</c:v>
                </c:pt>
                <c:pt idx="3">
                  <c:v>15</c:v>
                </c:pt>
                <c:pt idx="4">
                  <c:v>97</c:v>
                </c:pt>
                <c:pt idx="5">
                  <c:v>15</c:v>
                </c:pt>
                <c:pt idx="6">
                  <c:v>8</c:v>
                </c:pt>
                <c:pt idx="7">
                  <c:v>21</c:v>
                </c:pt>
                <c:pt idx="8">
                  <c:v>40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4-43F6-9894-90FF0E47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0031248"/>
        <c:axId val="870030528"/>
        <c:axId val="0"/>
      </c:bar3DChart>
      <c:catAx>
        <c:axId val="8700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30528"/>
        <c:crosses val="autoZero"/>
        <c:auto val="1"/>
        <c:lblAlgn val="ctr"/>
        <c:lblOffset val="100"/>
        <c:noMultiLvlLbl val="0"/>
      </c:catAx>
      <c:valAx>
        <c:axId val="8700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13" Type="http://schemas.openxmlformats.org/officeDocument/2006/relationships/chart" Target="../charts/chart3.xml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11" Type="http://schemas.openxmlformats.org/officeDocument/2006/relationships/chart" Target="../charts/chart1.xml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Relationship Id="rId1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PURCHASE!A1"/><Relationship Id="rId3" Type="http://schemas.openxmlformats.org/officeDocument/2006/relationships/hyperlink" Target="#DASHBORD!A1"/><Relationship Id="rId7" Type="http://schemas.openxmlformats.org/officeDocument/2006/relationships/hyperlink" Target="#'NEW ENTRY'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VENDORS!A1"/><Relationship Id="rId5" Type="http://schemas.openxmlformats.org/officeDocument/2006/relationships/hyperlink" Target="#PRODUCTS!A1"/><Relationship Id="rId10" Type="http://schemas.openxmlformats.org/officeDocument/2006/relationships/hyperlink" Target="#INVENTORY!A1"/><Relationship Id="rId4" Type="http://schemas.openxmlformats.org/officeDocument/2006/relationships/hyperlink" Target="#CUSTOMERS!A1"/><Relationship Id="rId9" Type="http://schemas.openxmlformats.org/officeDocument/2006/relationships/hyperlink" Target="#SAL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3" name="Graphic 2" descr="List">
          <a:extLst>
            <a:ext uri="{FF2B5EF4-FFF2-40B4-BE49-F238E27FC236}">
              <a16:creationId xmlns:a16="http://schemas.microsoft.com/office/drawing/2014/main" id="{61D34032-1FDE-74D3-596A-A6C68B18B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1769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FD8CA95-8743-3F15-CCD2-613FFFE2F2F5}"/>
            </a:ext>
          </a:extLst>
        </xdr:cNvPr>
        <xdr:cNvSpPr/>
      </xdr:nvSpPr>
      <xdr:spPr>
        <a:xfrm>
          <a:off x="401730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kern="1200">
              <a:solidFill>
                <a:schemeClr val="bg1"/>
              </a:solidFill>
            </a:rPr>
            <a:t>inventory</a:t>
          </a:r>
          <a:r>
            <a:rPr lang="en-US" sz="1100" b="1" kern="1200" baseline="0">
              <a:solidFill>
                <a:schemeClr val="bg1"/>
              </a:solidFill>
            </a:rPr>
            <a:t> management system</a:t>
          </a:r>
          <a:endParaRPr lang="en-US" sz="11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6F57DB-E061-AD05-D4BD-00476CEDF44A}"/>
            </a:ext>
          </a:extLst>
        </xdr:cNvPr>
        <xdr:cNvSpPr/>
      </xdr:nvSpPr>
      <xdr:spPr>
        <a:xfrm>
          <a:off x="439800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C13EEF-A0DF-1D86-AC19-2C86280583B3}"/>
            </a:ext>
          </a:extLst>
        </xdr:cNvPr>
        <xdr:cNvSpPr/>
      </xdr:nvSpPr>
      <xdr:spPr>
        <a:xfrm>
          <a:off x="185457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A7363C-292F-5AA0-E75B-7A7F7442E616}"/>
            </a:ext>
          </a:extLst>
        </xdr:cNvPr>
        <xdr:cNvSpPr/>
      </xdr:nvSpPr>
      <xdr:spPr>
        <a:xfrm>
          <a:off x="426246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259EAF-8911-515C-33BE-5937985D09F6}"/>
            </a:ext>
          </a:extLst>
        </xdr:cNvPr>
        <xdr:cNvSpPr/>
      </xdr:nvSpPr>
      <xdr:spPr>
        <a:xfrm>
          <a:off x="439800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038A98F-37EE-4950-F68D-A6495E87914D}"/>
            </a:ext>
          </a:extLst>
        </xdr:cNvPr>
        <xdr:cNvSpPr/>
      </xdr:nvSpPr>
      <xdr:spPr>
        <a:xfrm>
          <a:off x="426247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NEW</a:t>
          </a:r>
          <a:r>
            <a:rPr lang="en-US" sz="1600" kern="1200" baseline="0">
              <a:solidFill>
                <a:schemeClr val="bg1"/>
              </a:solidFill>
            </a:rPr>
            <a:t> ENTRY</a:t>
          </a:r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05FBF77-D33E-1137-3FAE-A7D3C2792BD1}"/>
            </a:ext>
          </a:extLst>
        </xdr:cNvPr>
        <xdr:cNvSpPr/>
      </xdr:nvSpPr>
      <xdr:spPr>
        <a:xfrm>
          <a:off x="444319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1CC47F1-9B37-AAA1-D963-EE093CC937C7}"/>
            </a:ext>
          </a:extLst>
        </xdr:cNvPr>
        <xdr:cNvSpPr/>
      </xdr:nvSpPr>
      <xdr:spPr>
        <a:xfrm>
          <a:off x="444319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SALES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C5B7D98-4895-362E-6078-6CD54B19B468}"/>
            </a:ext>
          </a:extLst>
        </xdr:cNvPr>
        <xdr:cNvSpPr/>
      </xdr:nvSpPr>
      <xdr:spPr>
        <a:xfrm>
          <a:off x="444319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INVENTORY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24</xdr:col>
      <xdr:colOff>244039</xdr:colOff>
      <xdr:row>3</xdr:row>
      <xdr:rowOff>100853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3995564-2D47-AE6B-E661-DBB649367A0B}"/>
            </a:ext>
          </a:extLst>
        </xdr:cNvPr>
        <xdr:cNvSpPr/>
      </xdr:nvSpPr>
      <xdr:spPr>
        <a:xfrm>
          <a:off x="2021417" y="0"/>
          <a:ext cx="14700872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INVENTORY MANAGEMENT SYSTEM</a:t>
          </a:r>
        </a:p>
      </xdr:txBody>
    </xdr:sp>
    <xdr:clientData/>
  </xdr:twoCellAnchor>
  <xdr:twoCellAnchor editAs="absolute">
    <xdr:from>
      <xdr:col>2</xdr:col>
      <xdr:colOff>264583</xdr:colOff>
      <xdr:row>3</xdr:row>
      <xdr:rowOff>153457</xdr:rowOff>
    </xdr:from>
    <xdr:to>
      <xdr:col>4</xdr:col>
      <xdr:colOff>116414</xdr:colOff>
      <xdr:row>8</xdr:row>
      <xdr:rowOff>21167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A059D23-F481-8B55-E44C-43AB51C89888}"/>
            </a:ext>
          </a:extLst>
        </xdr:cNvPr>
        <xdr:cNvSpPr/>
      </xdr:nvSpPr>
      <xdr:spPr>
        <a:xfrm>
          <a:off x="2286000" y="724957"/>
          <a:ext cx="1449914" cy="820210"/>
        </a:xfrm>
        <a:prstGeom prst="roundRect">
          <a:avLst/>
        </a:prstGeom>
        <a:solidFill>
          <a:srgbClr val="FFCC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kern="1200">
              <a:solidFill>
                <a:srgbClr val="002060"/>
              </a:solidFill>
            </a:rPr>
            <a:t>CUSTOMERS</a:t>
          </a:r>
        </a:p>
        <a:p>
          <a:pPr algn="l"/>
          <a:endParaRPr lang="en-US" sz="1400" b="1" kern="1200">
            <a:solidFill>
              <a:srgbClr val="002060"/>
            </a:solidFill>
          </a:endParaRPr>
        </a:p>
      </xdr:txBody>
    </xdr:sp>
    <xdr:clientData/>
  </xdr:twoCellAnchor>
  <xdr:twoCellAnchor editAs="absolute">
    <xdr:from>
      <xdr:col>4</xdr:col>
      <xdr:colOff>421217</xdr:colOff>
      <xdr:row>3</xdr:row>
      <xdr:rowOff>153457</xdr:rowOff>
    </xdr:from>
    <xdr:to>
      <xdr:col>6</xdr:col>
      <xdr:colOff>61381</xdr:colOff>
      <xdr:row>8</xdr:row>
      <xdr:rowOff>21167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C547C4C-FB64-03B7-A499-4BC3EDCEFDC8}"/>
            </a:ext>
          </a:extLst>
        </xdr:cNvPr>
        <xdr:cNvSpPr/>
      </xdr:nvSpPr>
      <xdr:spPr>
        <a:xfrm>
          <a:off x="4040717" y="724957"/>
          <a:ext cx="1449914" cy="820210"/>
        </a:xfrm>
        <a:prstGeom prst="roundRect">
          <a:avLst/>
        </a:prstGeom>
        <a:solidFill>
          <a:srgbClr val="FFCC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kern="1200">
              <a:solidFill>
                <a:srgbClr val="002060"/>
              </a:solidFill>
            </a:rPr>
            <a:t>PRODUCTS</a:t>
          </a:r>
        </a:p>
        <a:p>
          <a:pPr algn="l"/>
          <a:endParaRPr lang="en-US" sz="1400" b="1" kern="1200">
            <a:solidFill>
              <a:srgbClr val="002060"/>
            </a:solidFill>
          </a:endParaRPr>
        </a:p>
      </xdr:txBody>
    </xdr:sp>
    <xdr:clientData/>
  </xdr:twoCellAnchor>
  <xdr:twoCellAnchor editAs="absolute">
    <xdr:from>
      <xdr:col>6</xdr:col>
      <xdr:colOff>387351</xdr:colOff>
      <xdr:row>3</xdr:row>
      <xdr:rowOff>153457</xdr:rowOff>
    </xdr:from>
    <xdr:to>
      <xdr:col>8</xdr:col>
      <xdr:colOff>609598</xdr:colOff>
      <xdr:row>8</xdr:row>
      <xdr:rowOff>21167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EB0657E-1C5C-48E4-D33F-AB26E3D38951}"/>
            </a:ext>
          </a:extLst>
        </xdr:cNvPr>
        <xdr:cNvSpPr/>
      </xdr:nvSpPr>
      <xdr:spPr>
        <a:xfrm>
          <a:off x="5816601" y="724957"/>
          <a:ext cx="1449914" cy="820210"/>
        </a:xfrm>
        <a:prstGeom prst="roundRect">
          <a:avLst/>
        </a:prstGeom>
        <a:solidFill>
          <a:srgbClr val="FFCC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kern="1200">
              <a:solidFill>
                <a:srgbClr val="002060"/>
              </a:solidFill>
            </a:rPr>
            <a:t>PURCHASE AMT.</a:t>
          </a:r>
        </a:p>
      </xdr:txBody>
    </xdr:sp>
    <xdr:clientData/>
  </xdr:twoCellAnchor>
  <xdr:twoCellAnchor editAs="absolute">
    <xdr:from>
      <xdr:col>9</xdr:col>
      <xdr:colOff>353484</xdr:colOff>
      <xdr:row>3</xdr:row>
      <xdr:rowOff>132290</xdr:rowOff>
    </xdr:from>
    <xdr:to>
      <xdr:col>11</xdr:col>
      <xdr:colOff>575731</xdr:colOff>
      <xdr:row>8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F679633-AB9D-0348-2E2C-DD6F1A5C375B}"/>
            </a:ext>
          </a:extLst>
        </xdr:cNvPr>
        <xdr:cNvSpPr/>
      </xdr:nvSpPr>
      <xdr:spPr>
        <a:xfrm>
          <a:off x="7624234" y="703790"/>
          <a:ext cx="1449914" cy="820210"/>
        </a:xfrm>
        <a:prstGeom prst="roundRect">
          <a:avLst/>
        </a:prstGeom>
        <a:solidFill>
          <a:srgbClr val="FFCC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kern="1200">
              <a:solidFill>
                <a:srgbClr val="002060"/>
              </a:solidFill>
            </a:rPr>
            <a:t>SALES AMT.</a:t>
          </a:r>
        </a:p>
      </xdr:txBody>
    </xdr:sp>
    <xdr:clientData/>
  </xdr:twoCellAnchor>
  <xdr:twoCellAnchor editAs="absolute">
    <xdr:from>
      <xdr:col>12</xdr:col>
      <xdr:colOff>234952</xdr:colOff>
      <xdr:row>3</xdr:row>
      <xdr:rowOff>142873</xdr:rowOff>
    </xdr:from>
    <xdr:to>
      <xdr:col>14</xdr:col>
      <xdr:colOff>457199</xdr:colOff>
      <xdr:row>8</xdr:row>
      <xdr:rowOff>10583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1FDE4EB-A561-65A9-46E7-D6B9455F9968}"/>
            </a:ext>
          </a:extLst>
        </xdr:cNvPr>
        <xdr:cNvSpPr/>
      </xdr:nvSpPr>
      <xdr:spPr>
        <a:xfrm>
          <a:off x="9347202" y="714373"/>
          <a:ext cx="1449914" cy="820210"/>
        </a:xfrm>
        <a:prstGeom prst="roundRect">
          <a:avLst/>
        </a:prstGeom>
        <a:solidFill>
          <a:srgbClr val="FFCC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kern="1200">
              <a:solidFill>
                <a:srgbClr val="002060"/>
              </a:solidFill>
            </a:rPr>
            <a:t>STOCK AMT.</a:t>
          </a:r>
        </a:p>
      </xdr:txBody>
    </xdr:sp>
    <xdr:clientData/>
  </xdr:twoCellAnchor>
  <xdr:twoCellAnchor editAs="absolute">
    <xdr:from>
      <xdr:col>15</xdr:col>
      <xdr:colOff>169336</xdr:colOff>
      <xdr:row>3</xdr:row>
      <xdr:rowOff>132290</xdr:rowOff>
    </xdr:from>
    <xdr:to>
      <xdr:col>17</xdr:col>
      <xdr:colOff>391583</xdr:colOff>
      <xdr:row>8</xdr:row>
      <xdr:rowOff>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EC86374-D0B6-54F5-7518-47225FEA8A15}"/>
            </a:ext>
          </a:extLst>
        </xdr:cNvPr>
        <xdr:cNvSpPr/>
      </xdr:nvSpPr>
      <xdr:spPr>
        <a:xfrm>
          <a:off x="11123086" y="703790"/>
          <a:ext cx="1449914" cy="820210"/>
        </a:xfrm>
        <a:prstGeom prst="roundRect">
          <a:avLst/>
        </a:prstGeom>
        <a:solidFill>
          <a:srgbClr val="FFCC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kern="1200">
              <a:solidFill>
                <a:srgbClr val="002060"/>
              </a:solidFill>
            </a:rPr>
            <a:t>PROFIT/LOSS</a:t>
          </a:r>
        </a:p>
      </xdr:txBody>
    </xdr:sp>
    <xdr:clientData/>
  </xdr:twoCellAnchor>
  <xdr:twoCellAnchor editAs="absolute">
    <xdr:from>
      <xdr:col>2</xdr:col>
      <xdr:colOff>550332</xdr:colOff>
      <xdr:row>6</xdr:row>
      <xdr:rowOff>105834</xdr:rowOff>
    </xdr:from>
    <xdr:to>
      <xdr:col>3</xdr:col>
      <xdr:colOff>783167</xdr:colOff>
      <xdr:row>7</xdr:row>
      <xdr:rowOff>148167</xdr:rowOff>
    </xdr:to>
    <xdr:sp macro="" textlink="PIVOTS!C3">
      <xdr:nvSpPr>
        <xdr:cNvPr id="23" name="Rectangle: Rounded Corners 22">
          <a:extLst>
            <a:ext uri="{FF2B5EF4-FFF2-40B4-BE49-F238E27FC236}">
              <a16:creationId xmlns:a16="http://schemas.microsoft.com/office/drawing/2014/main" id="{F76E20F8-7027-FE3B-0697-815CAF5ACAD0}"/>
            </a:ext>
          </a:extLst>
        </xdr:cNvPr>
        <xdr:cNvSpPr/>
      </xdr:nvSpPr>
      <xdr:spPr>
        <a:xfrm>
          <a:off x="2571749" y="1248834"/>
          <a:ext cx="846668" cy="232833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27612BE-E325-46F2-8686-E087DBF23F42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7</a:t>
          </a:fld>
          <a:endParaRPr lang="en-US" sz="1100" kern="1200"/>
        </a:p>
      </xdr:txBody>
    </xdr:sp>
    <xdr:clientData/>
  </xdr:twoCellAnchor>
  <xdr:twoCellAnchor editAs="absolute">
    <xdr:from>
      <xdr:col>4</xdr:col>
      <xdr:colOff>687916</xdr:colOff>
      <xdr:row>6</xdr:row>
      <xdr:rowOff>105834</xdr:rowOff>
    </xdr:from>
    <xdr:to>
      <xdr:col>5</xdr:col>
      <xdr:colOff>338667</xdr:colOff>
      <xdr:row>7</xdr:row>
      <xdr:rowOff>148167</xdr:rowOff>
    </xdr:to>
    <xdr:sp macro="" textlink="PIVOTS!C6">
      <xdr:nvSpPr>
        <xdr:cNvPr id="24" name="Rectangle: Rounded Corners 23">
          <a:extLst>
            <a:ext uri="{FF2B5EF4-FFF2-40B4-BE49-F238E27FC236}">
              <a16:creationId xmlns:a16="http://schemas.microsoft.com/office/drawing/2014/main" id="{CBF422EB-2169-71EF-21B1-7FA490226332}"/>
            </a:ext>
          </a:extLst>
        </xdr:cNvPr>
        <xdr:cNvSpPr/>
      </xdr:nvSpPr>
      <xdr:spPr>
        <a:xfrm>
          <a:off x="4307416" y="1248834"/>
          <a:ext cx="846668" cy="232833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CC0C099-3AD4-4CCE-9955-2ECBD83CBFA5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10</a:t>
          </a:fld>
          <a:endParaRPr lang="en-US" sz="1100" kern="1200"/>
        </a:p>
      </xdr:txBody>
    </xdr:sp>
    <xdr:clientData/>
  </xdr:twoCellAnchor>
  <xdr:twoCellAnchor editAs="absolute">
    <xdr:from>
      <xdr:col>6</xdr:col>
      <xdr:colOff>444500</xdr:colOff>
      <xdr:row>6</xdr:row>
      <xdr:rowOff>116419</xdr:rowOff>
    </xdr:from>
    <xdr:to>
      <xdr:col>8</xdr:col>
      <xdr:colOff>518583</xdr:colOff>
      <xdr:row>7</xdr:row>
      <xdr:rowOff>127000</xdr:rowOff>
    </xdr:to>
    <xdr:sp macro="" textlink="PIVOTS!C10">
      <xdr:nvSpPr>
        <xdr:cNvPr id="25" name="Rectangle: Rounded Corners 24">
          <a:extLst>
            <a:ext uri="{FF2B5EF4-FFF2-40B4-BE49-F238E27FC236}">
              <a16:creationId xmlns:a16="http://schemas.microsoft.com/office/drawing/2014/main" id="{779587AC-C5B1-1C42-58B3-44C5AA841CA6}"/>
            </a:ext>
          </a:extLst>
        </xdr:cNvPr>
        <xdr:cNvSpPr/>
      </xdr:nvSpPr>
      <xdr:spPr>
        <a:xfrm>
          <a:off x="5873750" y="1259419"/>
          <a:ext cx="1301750" cy="201081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B20089B-9672-4BAB-B448-5391747BE77E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 ₹ 3,385,000 </a:t>
          </a:fld>
          <a:endParaRPr lang="en-US" sz="1100" b="1" kern="1200"/>
        </a:p>
      </xdr:txBody>
    </xdr:sp>
    <xdr:clientData/>
  </xdr:twoCellAnchor>
  <xdr:twoCellAnchor editAs="absolute">
    <xdr:from>
      <xdr:col>9</xdr:col>
      <xdr:colOff>402167</xdr:colOff>
      <xdr:row>6</xdr:row>
      <xdr:rowOff>95252</xdr:rowOff>
    </xdr:from>
    <xdr:to>
      <xdr:col>11</xdr:col>
      <xdr:colOff>465665</xdr:colOff>
      <xdr:row>7</xdr:row>
      <xdr:rowOff>116418</xdr:rowOff>
    </xdr:to>
    <xdr:sp macro="" textlink="PIVOTS!C14">
      <xdr:nvSpPr>
        <xdr:cNvPr id="26" name="Rectangle: Rounded Corners 25">
          <a:extLst>
            <a:ext uri="{FF2B5EF4-FFF2-40B4-BE49-F238E27FC236}">
              <a16:creationId xmlns:a16="http://schemas.microsoft.com/office/drawing/2014/main" id="{CCCBEF3C-B964-6EB6-4537-94A4C6E03E95}"/>
            </a:ext>
          </a:extLst>
        </xdr:cNvPr>
        <xdr:cNvSpPr/>
      </xdr:nvSpPr>
      <xdr:spPr>
        <a:xfrm>
          <a:off x="7672917" y="1238252"/>
          <a:ext cx="1291165" cy="21166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834A530-9B69-47C8-984F-E02EFD61E5FF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 ₹ 122,250 </a:t>
          </a:fld>
          <a:endParaRPr lang="en-US" sz="1100" kern="1200"/>
        </a:p>
      </xdr:txBody>
    </xdr:sp>
    <xdr:clientData/>
  </xdr:twoCellAnchor>
  <xdr:twoCellAnchor editAs="absolute">
    <xdr:from>
      <xdr:col>12</xdr:col>
      <xdr:colOff>306917</xdr:colOff>
      <xdr:row>6</xdr:row>
      <xdr:rowOff>95251</xdr:rowOff>
    </xdr:from>
    <xdr:to>
      <xdr:col>14</xdr:col>
      <xdr:colOff>370416</xdr:colOff>
      <xdr:row>7</xdr:row>
      <xdr:rowOff>137583</xdr:rowOff>
    </xdr:to>
    <xdr:sp macro="" textlink="PIVOTS!C18">
      <xdr:nvSpPr>
        <xdr:cNvPr id="27" name="Rectangle: Rounded Corners 26">
          <a:extLst>
            <a:ext uri="{FF2B5EF4-FFF2-40B4-BE49-F238E27FC236}">
              <a16:creationId xmlns:a16="http://schemas.microsoft.com/office/drawing/2014/main" id="{4250CC27-8A1D-FA1E-3E75-96902D0E3C14}"/>
            </a:ext>
          </a:extLst>
        </xdr:cNvPr>
        <xdr:cNvSpPr/>
      </xdr:nvSpPr>
      <xdr:spPr>
        <a:xfrm>
          <a:off x="9419167" y="1238251"/>
          <a:ext cx="1291166" cy="232832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3583534-1E80-46D7-970B-383705BC7DA5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 ₹ 3,275,300 </a:t>
          </a:fld>
          <a:endParaRPr lang="en-US" sz="1100" kern="1200"/>
        </a:p>
      </xdr:txBody>
    </xdr:sp>
    <xdr:clientData/>
  </xdr:twoCellAnchor>
  <xdr:twoCellAnchor editAs="absolute">
    <xdr:from>
      <xdr:col>15</xdr:col>
      <xdr:colOff>222250</xdr:colOff>
      <xdr:row>6</xdr:row>
      <xdr:rowOff>74084</xdr:rowOff>
    </xdr:from>
    <xdr:to>
      <xdr:col>17</xdr:col>
      <xdr:colOff>349249</xdr:colOff>
      <xdr:row>7</xdr:row>
      <xdr:rowOff>127000</xdr:rowOff>
    </xdr:to>
    <xdr:sp macro="" textlink="PIVOTS!C22">
      <xdr:nvSpPr>
        <xdr:cNvPr id="28" name="Rectangle: Rounded Corners 27">
          <a:extLst>
            <a:ext uri="{FF2B5EF4-FFF2-40B4-BE49-F238E27FC236}">
              <a16:creationId xmlns:a16="http://schemas.microsoft.com/office/drawing/2014/main" id="{07454173-6E6B-184A-5104-389FE2F520F1}"/>
            </a:ext>
          </a:extLst>
        </xdr:cNvPr>
        <xdr:cNvSpPr/>
      </xdr:nvSpPr>
      <xdr:spPr>
        <a:xfrm>
          <a:off x="11176000" y="1217084"/>
          <a:ext cx="1354666" cy="24341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4F9DF24-3BCA-4B45-8962-251CFAA4F70F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 ₹ 12,550 </a:t>
          </a:fld>
          <a:endParaRPr lang="en-US" sz="1100" kern="1200"/>
        </a:p>
      </xdr:txBody>
    </xdr:sp>
    <xdr:clientData/>
  </xdr:twoCellAnchor>
  <xdr:twoCellAnchor>
    <xdr:from>
      <xdr:col>2</xdr:col>
      <xdr:colOff>169334</xdr:colOff>
      <xdr:row>8</xdr:row>
      <xdr:rowOff>116417</xdr:rowOff>
    </xdr:from>
    <xdr:to>
      <xdr:col>6</xdr:col>
      <xdr:colOff>157693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FEECA-A60B-44F0-9CE2-965B33B38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433916</xdr:colOff>
      <xdr:row>8</xdr:row>
      <xdr:rowOff>122765</xdr:rowOff>
    </xdr:from>
    <xdr:to>
      <xdr:col>12</xdr:col>
      <xdr:colOff>169333</xdr:colOff>
      <xdr:row>17</xdr:row>
      <xdr:rowOff>169333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B54AAF-34A1-4CB3-8A5C-798C6DF1E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127000</xdr:colOff>
      <xdr:row>18</xdr:row>
      <xdr:rowOff>63500</xdr:rowOff>
    </xdr:from>
    <xdr:to>
      <xdr:col>8</xdr:col>
      <xdr:colOff>433916</xdr:colOff>
      <xdr:row>29</xdr:row>
      <xdr:rowOff>10583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493283-E270-40FF-B460-C5791A641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243417</xdr:colOff>
      <xdr:row>8</xdr:row>
      <xdr:rowOff>131813</xdr:rowOff>
    </xdr:from>
    <xdr:to>
      <xdr:col>19</xdr:col>
      <xdr:colOff>448274</xdr:colOff>
      <xdr:row>20</xdr:row>
      <xdr:rowOff>95250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2801005-D607-7DF4-2034-2AC5A89A3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5667" y="1655813"/>
          <a:ext cx="4501690" cy="22494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2" name="Graphic 1" descr="List">
          <a:extLst>
            <a:ext uri="{FF2B5EF4-FFF2-40B4-BE49-F238E27FC236}">
              <a16:creationId xmlns:a16="http://schemas.microsoft.com/office/drawing/2014/main" id="{0459FD11-E88E-4567-9B86-96813FFAD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3637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A1B96F7-83F5-4175-8681-C92C7F447DA2}"/>
            </a:ext>
          </a:extLst>
        </xdr:cNvPr>
        <xdr:cNvSpPr/>
      </xdr:nvSpPr>
      <xdr:spPr>
        <a:xfrm>
          <a:off x="406773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>
              <a:solidFill>
                <a:schemeClr val="bg1"/>
              </a:solidFill>
            </a:rPr>
            <a:t>inventory</a:t>
          </a:r>
          <a:r>
            <a:rPr lang="en-US" sz="1100" kern="1200" baseline="0">
              <a:solidFill>
                <a:schemeClr val="bg1"/>
              </a:solidFill>
            </a:rPr>
            <a:t> management system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739319-D084-4F48-8A49-3B02D7EC4345}"/>
            </a:ext>
          </a:extLst>
        </xdr:cNvPr>
        <xdr:cNvSpPr/>
      </xdr:nvSpPr>
      <xdr:spPr>
        <a:xfrm>
          <a:off x="444843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117AAC-AF63-414C-817C-0A9B82C5A1B0}"/>
            </a:ext>
          </a:extLst>
        </xdr:cNvPr>
        <xdr:cNvSpPr/>
      </xdr:nvSpPr>
      <xdr:spPr>
        <a:xfrm>
          <a:off x="190500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35BF58-45D6-4981-AFA2-8D719372AF95}"/>
            </a:ext>
          </a:extLst>
        </xdr:cNvPr>
        <xdr:cNvSpPr/>
      </xdr:nvSpPr>
      <xdr:spPr>
        <a:xfrm>
          <a:off x="431289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A4988DF-170F-46BA-A9B6-F04F588062D2}"/>
            </a:ext>
          </a:extLst>
        </xdr:cNvPr>
        <xdr:cNvSpPr/>
      </xdr:nvSpPr>
      <xdr:spPr>
        <a:xfrm>
          <a:off x="444843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E3C6D6-C879-4762-8619-80CED766CCCB}"/>
            </a:ext>
          </a:extLst>
        </xdr:cNvPr>
        <xdr:cNvSpPr/>
      </xdr:nvSpPr>
      <xdr:spPr>
        <a:xfrm>
          <a:off x="431290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NEW</a:t>
          </a:r>
          <a:r>
            <a:rPr lang="en-US" sz="1600" kern="1200" baseline="0">
              <a:solidFill>
                <a:schemeClr val="bg1"/>
              </a:solidFill>
            </a:rPr>
            <a:t> ENTRY</a:t>
          </a:r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D99672-36A0-4085-8447-F4F9D7F7D38C}"/>
            </a:ext>
          </a:extLst>
        </xdr:cNvPr>
        <xdr:cNvSpPr/>
      </xdr:nvSpPr>
      <xdr:spPr>
        <a:xfrm>
          <a:off x="449362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844982-4DC9-45B3-9BB6-7B3115541F15}"/>
            </a:ext>
          </a:extLst>
        </xdr:cNvPr>
        <xdr:cNvSpPr/>
      </xdr:nvSpPr>
      <xdr:spPr>
        <a:xfrm>
          <a:off x="449362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SALES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60321CE-7103-495E-AE85-C4F7971EF99D}"/>
            </a:ext>
          </a:extLst>
        </xdr:cNvPr>
        <xdr:cNvSpPr/>
      </xdr:nvSpPr>
      <xdr:spPr>
        <a:xfrm>
          <a:off x="449362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INVENTORY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23</xdr:col>
      <xdr:colOff>381622</xdr:colOff>
      <xdr:row>3</xdr:row>
      <xdr:rowOff>100853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CD6C594-C9D7-4CD8-90B2-2975F932591D}"/>
            </a:ext>
          </a:extLst>
        </xdr:cNvPr>
        <xdr:cNvSpPr/>
      </xdr:nvSpPr>
      <xdr:spPr>
        <a:xfrm>
          <a:off x="2019300" y="0"/>
          <a:ext cx="14603506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                 CUSTOMERS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2" name="Graphic 1" descr="List">
          <a:extLst>
            <a:ext uri="{FF2B5EF4-FFF2-40B4-BE49-F238E27FC236}">
              <a16:creationId xmlns:a16="http://schemas.microsoft.com/office/drawing/2014/main" id="{8EA72CA6-67E6-49F6-9BC6-133F145CB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812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0077F0B-3B1D-4453-BA9E-879A5A517619}"/>
            </a:ext>
          </a:extLst>
        </xdr:cNvPr>
        <xdr:cNvSpPr/>
      </xdr:nvSpPr>
      <xdr:spPr>
        <a:xfrm>
          <a:off x="406773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>
              <a:solidFill>
                <a:schemeClr val="bg1"/>
              </a:solidFill>
            </a:rPr>
            <a:t>inventory</a:t>
          </a:r>
          <a:r>
            <a:rPr lang="en-US" sz="1100" kern="1200" baseline="0">
              <a:solidFill>
                <a:schemeClr val="bg1"/>
              </a:solidFill>
            </a:rPr>
            <a:t> management system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45A58F-0851-4E13-A939-919DBE09FAA0}"/>
            </a:ext>
          </a:extLst>
        </xdr:cNvPr>
        <xdr:cNvSpPr/>
      </xdr:nvSpPr>
      <xdr:spPr>
        <a:xfrm>
          <a:off x="444843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1F1C7B-519E-4EEB-858E-B12BBBF5D59B}"/>
            </a:ext>
          </a:extLst>
        </xdr:cNvPr>
        <xdr:cNvSpPr/>
      </xdr:nvSpPr>
      <xdr:spPr>
        <a:xfrm>
          <a:off x="190500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7957A3-5F84-45EB-96F9-DF00FC1CE426}"/>
            </a:ext>
          </a:extLst>
        </xdr:cNvPr>
        <xdr:cNvSpPr/>
      </xdr:nvSpPr>
      <xdr:spPr>
        <a:xfrm>
          <a:off x="431289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EA595F7-6C32-43C2-9421-AC5BC4B59BCF}"/>
            </a:ext>
          </a:extLst>
        </xdr:cNvPr>
        <xdr:cNvSpPr/>
      </xdr:nvSpPr>
      <xdr:spPr>
        <a:xfrm>
          <a:off x="444843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7C1A19-0B34-4BD9-85B0-BE8A0F0632D7}"/>
            </a:ext>
          </a:extLst>
        </xdr:cNvPr>
        <xdr:cNvSpPr/>
      </xdr:nvSpPr>
      <xdr:spPr>
        <a:xfrm>
          <a:off x="431290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NEW</a:t>
          </a:r>
          <a:r>
            <a:rPr lang="en-US" sz="1600" kern="1200" baseline="0">
              <a:solidFill>
                <a:schemeClr val="bg1"/>
              </a:solidFill>
            </a:rPr>
            <a:t> ENTRY</a:t>
          </a:r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3B6B9B-A1A5-4E63-B376-3B3AF5B5444A}"/>
            </a:ext>
          </a:extLst>
        </xdr:cNvPr>
        <xdr:cNvSpPr/>
      </xdr:nvSpPr>
      <xdr:spPr>
        <a:xfrm>
          <a:off x="449362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6CA84B8-555D-457A-9A06-0199956A38DD}"/>
            </a:ext>
          </a:extLst>
        </xdr:cNvPr>
        <xdr:cNvSpPr/>
      </xdr:nvSpPr>
      <xdr:spPr>
        <a:xfrm>
          <a:off x="449362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SALES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6CB3BD3-8629-4FA8-ACF2-D83ECF51BD60}"/>
            </a:ext>
          </a:extLst>
        </xdr:cNvPr>
        <xdr:cNvSpPr/>
      </xdr:nvSpPr>
      <xdr:spPr>
        <a:xfrm>
          <a:off x="449362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INVENTORY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19</xdr:col>
      <xdr:colOff>360456</xdr:colOff>
      <xdr:row>3</xdr:row>
      <xdr:rowOff>100853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6FBD4B5-2354-49BD-915B-7BDA65B73A2A}"/>
            </a:ext>
          </a:extLst>
        </xdr:cNvPr>
        <xdr:cNvSpPr/>
      </xdr:nvSpPr>
      <xdr:spPr>
        <a:xfrm>
          <a:off x="2019300" y="0"/>
          <a:ext cx="14603506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                   PRODUCTS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2" name="Graphic 1" descr="List">
          <a:extLst>
            <a:ext uri="{FF2B5EF4-FFF2-40B4-BE49-F238E27FC236}">
              <a16:creationId xmlns:a16="http://schemas.microsoft.com/office/drawing/2014/main" id="{7A29026F-6A1E-4234-B6BF-14D2FACC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812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45AB20-B4D5-407E-B454-8CB8C69011ED}"/>
            </a:ext>
          </a:extLst>
        </xdr:cNvPr>
        <xdr:cNvSpPr/>
      </xdr:nvSpPr>
      <xdr:spPr>
        <a:xfrm>
          <a:off x="406773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>
              <a:solidFill>
                <a:schemeClr val="bg1"/>
              </a:solidFill>
            </a:rPr>
            <a:t>inventory</a:t>
          </a:r>
          <a:r>
            <a:rPr lang="en-US" sz="1100" kern="1200" baseline="0">
              <a:solidFill>
                <a:schemeClr val="bg1"/>
              </a:solidFill>
            </a:rPr>
            <a:t> management system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8B5661-19F1-47AD-B57E-750E6C665D38}"/>
            </a:ext>
          </a:extLst>
        </xdr:cNvPr>
        <xdr:cNvSpPr/>
      </xdr:nvSpPr>
      <xdr:spPr>
        <a:xfrm>
          <a:off x="444843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ACBAC1-D8EF-42CD-A8E2-2BDB8BE0055D}"/>
            </a:ext>
          </a:extLst>
        </xdr:cNvPr>
        <xdr:cNvSpPr/>
      </xdr:nvSpPr>
      <xdr:spPr>
        <a:xfrm>
          <a:off x="190500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08B14C-FC41-4D99-89DE-FA95039B33AB}"/>
            </a:ext>
          </a:extLst>
        </xdr:cNvPr>
        <xdr:cNvSpPr/>
      </xdr:nvSpPr>
      <xdr:spPr>
        <a:xfrm>
          <a:off x="431289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07FC29-3B54-410B-A6A2-9A928DC56961}"/>
            </a:ext>
          </a:extLst>
        </xdr:cNvPr>
        <xdr:cNvSpPr/>
      </xdr:nvSpPr>
      <xdr:spPr>
        <a:xfrm>
          <a:off x="444843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E11F42F-809A-4357-8529-C16A2CF9A713}"/>
            </a:ext>
          </a:extLst>
        </xdr:cNvPr>
        <xdr:cNvSpPr/>
      </xdr:nvSpPr>
      <xdr:spPr>
        <a:xfrm>
          <a:off x="431290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NEW</a:t>
          </a:r>
          <a:r>
            <a:rPr lang="en-US" sz="1600" kern="1200" baseline="0">
              <a:solidFill>
                <a:schemeClr val="bg1"/>
              </a:solidFill>
            </a:rPr>
            <a:t> ENTRY</a:t>
          </a:r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0CBF608-7ED0-4E54-96CA-74A94E202918}"/>
            </a:ext>
          </a:extLst>
        </xdr:cNvPr>
        <xdr:cNvSpPr/>
      </xdr:nvSpPr>
      <xdr:spPr>
        <a:xfrm>
          <a:off x="449362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B90A17E-1F9B-4E31-A05E-AEDC90E3AB88}"/>
            </a:ext>
          </a:extLst>
        </xdr:cNvPr>
        <xdr:cNvSpPr/>
      </xdr:nvSpPr>
      <xdr:spPr>
        <a:xfrm>
          <a:off x="449362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SALES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30B6019-0DAD-46ED-BCE7-4B733EB1A325}"/>
            </a:ext>
          </a:extLst>
        </xdr:cNvPr>
        <xdr:cNvSpPr/>
      </xdr:nvSpPr>
      <xdr:spPr>
        <a:xfrm>
          <a:off x="449362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INVENTORY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19</xdr:col>
      <xdr:colOff>328706</xdr:colOff>
      <xdr:row>3</xdr:row>
      <xdr:rowOff>100853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23EDB84-F575-4A2D-9F02-288F7EE5DA81}"/>
            </a:ext>
          </a:extLst>
        </xdr:cNvPr>
        <xdr:cNvSpPr/>
      </xdr:nvSpPr>
      <xdr:spPr>
        <a:xfrm>
          <a:off x="2019300" y="0"/>
          <a:ext cx="14603506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                     VENDORS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2" name="Graphic 1" descr="List">
          <a:extLst>
            <a:ext uri="{FF2B5EF4-FFF2-40B4-BE49-F238E27FC236}">
              <a16:creationId xmlns:a16="http://schemas.microsoft.com/office/drawing/2014/main" id="{6EB3A200-F131-46EA-AE50-86D9D3869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812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C1B49D-CC86-4A89-89BA-8141F30C7824}"/>
            </a:ext>
          </a:extLst>
        </xdr:cNvPr>
        <xdr:cNvSpPr/>
      </xdr:nvSpPr>
      <xdr:spPr>
        <a:xfrm>
          <a:off x="406773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>
              <a:solidFill>
                <a:schemeClr val="bg1"/>
              </a:solidFill>
            </a:rPr>
            <a:t>inventory</a:t>
          </a:r>
          <a:r>
            <a:rPr lang="en-US" sz="1100" kern="1200" baseline="0">
              <a:solidFill>
                <a:schemeClr val="bg1"/>
              </a:solidFill>
            </a:rPr>
            <a:t> management system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8AEAE3-6B07-4E0E-A2AD-E1052C8A5775}"/>
            </a:ext>
          </a:extLst>
        </xdr:cNvPr>
        <xdr:cNvSpPr/>
      </xdr:nvSpPr>
      <xdr:spPr>
        <a:xfrm>
          <a:off x="444843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9645F0-FB4C-44B5-A69E-9EC29C7B9813}"/>
            </a:ext>
          </a:extLst>
        </xdr:cNvPr>
        <xdr:cNvSpPr/>
      </xdr:nvSpPr>
      <xdr:spPr>
        <a:xfrm>
          <a:off x="190500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7714A0-87A7-4273-BD01-3051334DDFBC}"/>
            </a:ext>
          </a:extLst>
        </xdr:cNvPr>
        <xdr:cNvSpPr/>
      </xdr:nvSpPr>
      <xdr:spPr>
        <a:xfrm>
          <a:off x="431289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8FEB33-763A-4F20-AD78-48478B2AB7FA}"/>
            </a:ext>
          </a:extLst>
        </xdr:cNvPr>
        <xdr:cNvSpPr/>
      </xdr:nvSpPr>
      <xdr:spPr>
        <a:xfrm>
          <a:off x="444843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5DC356-AB81-46B3-B2F0-45208483796F}"/>
            </a:ext>
          </a:extLst>
        </xdr:cNvPr>
        <xdr:cNvSpPr/>
      </xdr:nvSpPr>
      <xdr:spPr>
        <a:xfrm>
          <a:off x="431290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NEW</a:t>
          </a:r>
          <a:r>
            <a:rPr lang="en-US" sz="1600" b="1" kern="1200" baseline="0">
              <a:solidFill>
                <a:schemeClr val="tx1"/>
              </a:solidFill>
            </a:rPr>
            <a:t> ENTRY</a:t>
          </a:r>
          <a:endParaRPr lang="en-US" sz="16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7C6AEE-3241-4885-B1B1-BC1891DA9DD4}"/>
            </a:ext>
          </a:extLst>
        </xdr:cNvPr>
        <xdr:cNvSpPr/>
      </xdr:nvSpPr>
      <xdr:spPr>
        <a:xfrm>
          <a:off x="449362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9E8970A-2692-4FBA-B583-BC7AF7290276}"/>
            </a:ext>
          </a:extLst>
        </xdr:cNvPr>
        <xdr:cNvSpPr/>
      </xdr:nvSpPr>
      <xdr:spPr>
        <a:xfrm>
          <a:off x="449362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SALES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BB43145-DFA0-4711-83CA-258B62157067}"/>
            </a:ext>
          </a:extLst>
        </xdr:cNvPr>
        <xdr:cNvSpPr/>
      </xdr:nvSpPr>
      <xdr:spPr>
        <a:xfrm>
          <a:off x="449362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INVENTORY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23</xdr:col>
      <xdr:colOff>423956</xdr:colOff>
      <xdr:row>3</xdr:row>
      <xdr:rowOff>100853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E90DEB5-03D6-4D9A-A709-D21E611FCB11}"/>
            </a:ext>
          </a:extLst>
        </xdr:cNvPr>
        <xdr:cNvSpPr/>
      </xdr:nvSpPr>
      <xdr:spPr>
        <a:xfrm>
          <a:off x="2019300" y="0"/>
          <a:ext cx="14603506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                  NEW</a:t>
          </a:r>
          <a:r>
            <a:rPr lang="en-US" sz="4000" b="1" kern="1200" baseline="0">
              <a:solidFill>
                <a:schemeClr val="tx2">
                  <a:lumMod val="50000"/>
                </a:schemeClr>
              </a:solidFill>
            </a:rPr>
            <a:t> ENTRY</a:t>
          </a:r>
          <a:endParaRPr lang="en-US" sz="4000" b="1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2" name="Graphic 1" descr="List">
          <a:extLst>
            <a:ext uri="{FF2B5EF4-FFF2-40B4-BE49-F238E27FC236}">
              <a16:creationId xmlns:a16="http://schemas.microsoft.com/office/drawing/2014/main" id="{0B6436F1-A042-487F-86B1-87C4A0C41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812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861B76-76BF-45D2-9E5A-FC9D611F85A8}"/>
            </a:ext>
          </a:extLst>
        </xdr:cNvPr>
        <xdr:cNvSpPr/>
      </xdr:nvSpPr>
      <xdr:spPr>
        <a:xfrm>
          <a:off x="406773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>
              <a:solidFill>
                <a:schemeClr val="bg1"/>
              </a:solidFill>
            </a:rPr>
            <a:t>inventory</a:t>
          </a:r>
          <a:r>
            <a:rPr lang="en-US" sz="1100" kern="1200" baseline="0">
              <a:solidFill>
                <a:schemeClr val="bg1"/>
              </a:solidFill>
            </a:rPr>
            <a:t> management system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55A847-56A9-45AC-A34A-6BA139A1492B}"/>
            </a:ext>
          </a:extLst>
        </xdr:cNvPr>
        <xdr:cNvSpPr/>
      </xdr:nvSpPr>
      <xdr:spPr>
        <a:xfrm>
          <a:off x="444843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C86D5-9393-4001-B407-842D8CEAD327}"/>
            </a:ext>
          </a:extLst>
        </xdr:cNvPr>
        <xdr:cNvSpPr/>
      </xdr:nvSpPr>
      <xdr:spPr>
        <a:xfrm>
          <a:off x="190500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33647C-87E9-4648-B680-2DDB5B13849D}"/>
            </a:ext>
          </a:extLst>
        </xdr:cNvPr>
        <xdr:cNvSpPr/>
      </xdr:nvSpPr>
      <xdr:spPr>
        <a:xfrm>
          <a:off x="431289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7D677FE-1F4B-4FBD-BAB1-5F4744E5235B}"/>
            </a:ext>
          </a:extLst>
        </xdr:cNvPr>
        <xdr:cNvSpPr/>
      </xdr:nvSpPr>
      <xdr:spPr>
        <a:xfrm>
          <a:off x="444843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C5D091A-B557-4A21-92D5-A710937BC46D}"/>
            </a:ext>
          </a:extLst>
        </xdr:cNvPr>
        <xdr:cNvSpPr/>
      </xdr:nvSpPr>
      <xdr:spPr>
        <a:xfrm>
          <a:off x="431290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NEW</a:t>
          </a:r>
          <a:r>
            <a:rPr lang="en-US" sz="1600" kern="1200" baseline="0">
              <a:solidFill>
                <a:schemeClr val="bg1"/>
              </a:solidFill>
            </a:rPr>
            <a:t> ENTRY</a:t>
          </a:r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8223A56-2DD0-462D-8FFD-8512BD0FF6A9}"/>
            </a:ext>
          </a:extLst>
        </xdr:cNvPr>
        <xdr:cNvSpPr/>
      </xdr:nvSpPr>
      <xdr:spPr>
        <a:xfrm>
          <a:off x="449362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5F15322-5AAF-4832-A8DF-14EE7CDF1B7F}"/>
            </a:ext>
          </a:extLst>
        </xdr:cNvPr>
        <xdr:cNvSpPr/>
      </xdr:nvSpPr>
      <xdr:spPr>
        <a:xfrm>
          <a:off x="449362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SALES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255DD08-D97E-4EB0-B871-A8EC5E0FA799}"/>
            </a:ext>
          </a:extLst>
        </xdr:cNvPr>
        <xdr:cNvSpPr/>
      </xdr:nvSpPr>
      <xdr:spPr>
        <a:xfrm>
          <a:off x="449362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INVENTORY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18</xdr:col>
      <xdr:colOff>402789</xdr:colOff>
      <xdr:row>3</xdr:row>
      <xdr:rowOff>100853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2CA6D9C-31F6-463A-9531-B0E04D8E5ED7}"/>
            </a:ext>
          </a:extLst>
        </xdr:cNvPr>
        <xdr:cNvSpPr/>
      </xdr:nvSpPr>
      <xdr:spPr>
        <a:xfrm>
          <a:off x="2019300" y="0"/>
          <a:ext cx="14603506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                    PURCHASE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2" name="Graphic 1" descr="List">
          <a:extLst>
            <a:ext uri="{FF2B5EF4-FFF2-40B4-BE49-F238E27FC236}">
              <a16:creationId xmlns:a16="http://schemas.microsoft.com/office/drawing/2014/main" id="{9DEFB435-C4A3-44C2-B36A-71D44200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812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8752A4-B0A3-45CF-B70E-86AE8963B7D6}"/>
            </a:ext>
          </a:extLst>
        </xdr:cNvPr>
        <xdr:cNvSpPr/>
      </xdr:nvSpPr>
      <xdr:spPr>
        <a:xfrm>
          <a:off x="406773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>
              <a:solidFill>
                <a:schemeClr val="bg1"/>
              </a:solidFill>
            </a:rPr>
            <a:t>inventory</a:t>
          </a:r>
          <a:r>
            <a:rPr lang="en-US" sz="1100" kern="1200" baseline="0">
              <a:solidFill>
                <a:schemeClr val="bg1"/>
              </a:solidFill>
            </a:rPr>
            <a:t> management system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FC1E92-37F9-4459-B55B-94CF7FF6910E}"/>
            </a:ext>
          </a:extLst>
        </xdr:cNvPr>
        <xdr:cNvSpPr/>
      </xdr:nvSpPr>
      <xdr:spPr>
        <a:xfrm>
          <a:off x="444843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92463A-E564-4466-840F-A7E1D24F625B}"/>
            </a:ext>
          </a:extLst>
        </xdr:cNvPr>
        <xdr:cNvSpPr/>
      </xdr:nvSpPr>
      <xdr:spPr>
        <a:xfrm>
          <a:off x="190500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A166A6-B85C-4D42-B4C1-5E1292937AB6}"/>
            </a:ext>
          </a:extLst>
        </xdr:cNvPr>
        <xdr:cNvSpPr/>
      </xdr:nvSpPr>
      <xdr:spPr>
        <a:xfrm>
          <a:off x="431289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5610E8-5964-4794-940E-6D8FC220A227}"/>
            </a:ext>
          </a:extLst>
        </xdr:cNvPr>
        <xdr:cNvSpPr/>
      </xdr:nvSpPr>
      <xdr:spPr>
        <a:xfrm>
          <a:off x="444843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5C7DE5-BD6B-4233-B128-5495EEB02323}"/>
            </a:ext>
          </a:extLst>
        </xdr:cNvPr>
        <xdr:cNvSpPr/>
      </xdr:nvSpPr>
      <xdr:spPr>
        <a:xfrm>
          <a:off x="431290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NEW</a:t>
          </a:r>
          <a:r>
            <a:rPr lang="en-US" sz="1600" kern="1200" baseline="0">
              <a:solidFill>
                <a:schemeClr val="bg1"/>
              </a:solidFill>
            </a:rPr>
            <a:t> ENTRY</a:t>
          </a:r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37BA8C5-A9F8-4CFE-B250-630EA79ADF1C}"/>
            </a:ext>
          </a:extLst>
        </xdr:cNvPr>
        <xdr:cNvSpPr/>
      </xdr:nvSpPr>
      <xdr:spPr>
        <a:xfrm>
          <a:off x="449362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6D429D-7475-4F75-8862-F5A7AE844E99}"/>
            </a:ext>
          </a:extLst>
        </xdr:cNvPr>
        <xdr:cNvSpPr/>
      </xdr:nvSpPr>
      <xdr:spPr>
        <a:xfrm>
          <a:off x="449362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SALES</a:t>
          </a:r>
        </a:p>
        <a:p>
          <a:pPr algn="ctr"/>
          <a:endParaRPr lang="en-US" sz="16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F264FAB-D6A0-40B1-9956-66713B713EC8}"/>
            </a:ext>
          </a:extLst>
        </xdr:cNvPr>
        <xdr:cNvSpPr/>
      </xdr:nvSpPr>
      <xdr:spPr>
        <a:xfrm>
          <a:off x="449362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INVENTORY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16</xdr:col>
      <xdr:colOff>423956</xdr:colOff>
      <xdr:row>3</xdr:row>
      <xdr:rowOff>100853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CE6486-E371-43D2-8C39-2011FFFB5FF7}"/>
            </a:ext>
          </a:extLst>
        </xdr:cNvPr>
        <xdr:cNvSpPr/>
      </xdr:nvSpPr>
      <xdr:spPr>
        <a:xfrm>
          <a:off x="2019300" y="0"/>
          <a:ext cx="14603506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                         SALES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544887</xdr:colOff>
      <xdr:row>0</xdr:row>
      <xdr:rowOff>0</xdr:rowOff>
    </xdr:from>
    <xdr:to>
      <xdr:col>1</xdr:col>
      <xdr:colOff>1259262</xdr:colOff>
      <xdr:row>3</xdr:row>
      <xdr:rowOff>142875</xdr:rowOff>
    </xdr:to>
    <xdr:pic>
      <xdr:nvPicPr>
        <xdr:cNvPr id="2" name="Graphic 1" descr="List">
          <a:extLst>
            <a:ext uri="{FF2B5EF4-FFF2-40B4-BE49-F238E27FC236}">
              <a16:creationId xmlns:a16="http://schemas.microsoft.com/office/drawing/2014/main" id="{DE0D7B8E-D735-41EA-83C2-3767B4048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6812" y="0"/>
          <a:ext cx="714375" cy="714375"/>
        </a:xfrm>
        <a:prstGeom prst="rect">
          <a:avLst/>
        </a:prstGeom>
      </xdr:spPr>
    </xdr:pic>
    <xdr:clientData/>
  </xdr:twoCellAnchor>
  <xdr:twoCellAnchor>
    <xdr:from>
      <xdr:col>1</xdr:col>
      <xdr:colOff>244848</xdr:colOff>
      <xdr:row>3</xdr:row>
      <xdr:rowOff>91889</xdr:rowOff>
    </xdr:from>
    <xdr:to>
      <xdr:col>1</xdr:col>
      <xdr:colOff>1559298</xdr:colOff>
      <xdr:row>6</xdr:row>
      <xdr:rowOff>149039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64F53F-4DDA-448C-93E5-9618861BA8C5}"/>
            </a:ext>
          </a:extLst>
        </xdr:cNvPr>
        <xdr:cNvSpPr/>
      </xdr:nvSpPr>
      <xdr:spPr>
        <a:xfrm>
          <a:off x="406773" y="663389"/>
          <a:ext cx="1314450" cy="628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>
              <a:solidFill>
                <a:schemeClr val="bg1"/>
              </a:solidFill>
            </a:rPr>
            <a:t>inventory</a:t>
          </a:r>
          <a:r>
            <a:rPr lang="en-US" sz="1100" kern="1200" baseline="0">
              <a:solidFill>
                <a:schemeClr val="bg1"/>
              </a:solidFill>
            </a:rPr>
            <a:t> management system</a:t>
          </a:r>
          <a:endParaRPr lang="en-US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282918</xdr:colOff>
      <xdr:row>6</xdr:row>
      <xdr:rowOff>114300</xdr:rowOff>
    </xdr:from>
    <xdr:to>
      <xdr:col>1</xdr:col>
      <xdr:colOff>1591236</xdr:colOff>
      <xdr:row>8</xdr:row>
      <xdr:rowOff>28575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9C4990-110C-433B-B551-9735F21D1528}"/>
            </a:ext>
          </a:extLst>
        </xdr:cNvPr>
        <xdr:cNvSpPr/>
      </xdr:nvSpPr>
      <xdr:spPr>
        <a:xfrm>
          <a:off x="444843" y="1257300"/>
          <a:ext cx="1308318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28575</xdr:colOff>
      <xdr:row>8</xdr:row>
      <xdr:rowOff>161445</xdr:rowOff>
    </xdr:from>
    <xdr:to>
      <xdr:col>1</xdr:col>
      <xdr:colOff>1748118</xdr:colOff>
      <xdr:row>10</xdr:row>
      <xdr:rowOff>75720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3EF746-8F50-4247-AEBF-8317FA8E21F3}"/>
            </a:ext>
          </a:extLst>
        </xdr:cNvPr>
        <xdr:cNvSpPr/>
      </xdr:nvSpPr>
      <xdr:spPr>
        <a:xfrm>
          <a:off x="190500" y="1685445"/>
          <a:ext cx="171954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269364</xdr:colOff>
      <xdr:row>11</xdr:row>
      <xdr:rowOff>18090</xdr:rowOff>
    </xdr:from>
    <xdr:to>
      <xdr:col>1</xdr:col>
      <xdr:colOff>1507328</xdr:colOff>
      <xdr:row>12</xdr:row>
      <xdr:rowOff>122865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78ABA4B-2F75-4887-B5D0-7E67215C7DC3}"/>
            </a:ext>
          </a:extLst>
        </xdr:cNvPr>
        <xdr:cNvSpPr/>
      </xdr:nvSpPr>
      <xdr:spPr>
        <a:xfrm>
          <a:off x="431289" y="2113590"/>
          <a:ext cx="1237964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282918</xdr:colOff>
      <xdr:row>13</xdr:row>
      <xdr:rowOff>65235</xdr:rowOff>
    </xdr:from>
    <xdr:to>
      <xdr:col>1</xdr:col>
      <xdr:colOff>1493774</xdr:colOff>
      <xdr:row>14</xdr:row>
      <xdr:rowOff>170010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B1C5F5-5473-4F7B-862D-38B229D4E993}"/>
            </a:ext>
          </a:extLst>
        </xdr:cNvPr>
        <xdr:cNvSpPr/>
      </xdr:nvSpPr>
      <xdr:spPr>
        <a:xfrm>
          <a:off x="444843" y="2541735"/>
          <a:ext cx="1210856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VENDORS</a:t>
          </a:r>
        </a:p>
      </xdr:txBody>
    </xdr:sp>
    <xdr:clientData/>
  </xdr:twoCellAnchor>
  <xdr:twoCellAnchor>
    <xdr:from>
      <xdr:col>1</xdr:col>
      <xdr:colOff>269365</xdr:colOff>
      <xdr:row>15</xdr:row>
      <xdr:rowOff>112380</xdr:rowOff>
    </xdr:from>
    <xdr:to>
      <xdr:col>1</xdr:col>
      <xdr:colOff>1507328</xdr:colOff>
      <xdr:row>17</xdr:row>
      <xdr:rowOff>26655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88E4E8E-765C-452F-944D-A20AF6C7156C}"/>
            </a:ext>
          </a:extLst>
        </xdr:cNvPr>
        <xdr:cNvSpPr/>
      </xdr:nvSpPr>
      <xdr:spPr>
        <a:xfrm>
          <a:off x="431290" y="2969880"/>
          <a:ext cx="1237963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NEW</a:t>
          </a:r>
          <a:r>
            <a:rPr lang="en-US" sz="1600" kern="1200" baseline="0">
              <a:solidFill>
                <a:schemeClr val="bg1"/>
              </a:solidFill>
            </a:rPr>
            <a:t> ENTRY</a:t>
          </a:r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17</xdr:row>
      <xdr:rowOff>159525</xdr:rowOff>
    </xdr:from>
    <xdr:to>
      <xdr:col>1</xdr:col>
      <xdr:colOff>1489256</xdr:colOff>
      <xdr:row>19</xdr:row>
      <xdr:rowOff>73800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BD3A45-9158-4481-BF4D-D7948C73A5D4}"/>
            </a:ext>
          </a:extLst>
        </xdr:cNvPr>
        <xdr:cNvSpPr/>
      </xdr:nvSpPr>
      <xdr:spPr>
        <a:xfrm>
          <a:off x="449362" y="3398025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287437</xdr:colOff>
      <xdr:row>20</xdr:row>
      <xdr:rowOff>16170</xdr:rowOff>
    </xdr:from>
    <xdr:to>
      <xdr:col>1</xdr:col>
      <xdr:colOff>1489256</xdr:colOff>
      <xdr:row>21</xdr:row>
      <xdr:rowOff>120945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7F8B1BF-8C62-4760-AE87-5D18DECFBBFB}"/>
            </a:ext>
          </a:extLst>
        </xdr:cNvPr>
        <xdr:cNvSpPr/>
      </xdr:nvSpPr>
      <xdr:spPr>
        <a:xfrm>
          <a:off x="449362" y="3826170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kern="1200">
              <a:solidFill>
                <a:schemeClr val="bg1"/>
              </a:solidFill>
            </a:rPr>
            <a:t>SALES</a:t>
          </a:r>
        </a:p>
        <a:p>
          <a:pPr algn="ctr"/>
          <a:endParaRPr lang="en-US" sz="16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287437</xdr:colOff>
      <xdr:row>22</xdr:row>
      <xdr:rowOff>63313</xdr:rowOff>
    </xdr:from>
    <xdr:to>
      <xdr:col>1</xdr:col>
      <xdr:colOff>1489256</xdr:colOff>
      <xdr:row>23</xdr:row>
      <xdr:rowOff>168088</xdr:rowOff>
    </xdr:to>
    <xdr:sp macro="" textlink="">
      <xdr:nvSpPr>
        <xdr:cNvPr id="11" name="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91F9C0C-B533-4F99-BDB3-0FE71B476ADA}"/>
            </a:ext>
          </a:extLst>
        </xdr:cNvPr>
        <xdr:cNvSpPr/>
      </xdr:nvSpPr>
      <xdr:spPr>
        <a:xfrm>
          <a:off x="449362" y="4254313"/>
          <a:ext cx="1201819" cy="2952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kern="1200">
              <a:solidFill>
                <a:schemeClr val="tx1"/>
              </a:solidFill>
            </a:rPr>
            <a:t>INVENTORY</a:t>
          </a:r>
        </a:p>
        <a:p>
          <a:pPr algn="ctr"/>
          <a:endParaRPr lang="en-US" sz="1600" b="1" kern="12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15</xdr:col>
      <xdr:colOff>318122</xdr:colOff>
      <xdr:row>3</xdr:row>
      <xdr:rowOff>100853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2D6B4B8-EF31-4AD5-BA6F-9E218A813C59}"/>
            </a:ext>
          </a:extLst>
        </xdr:cNvPr>
        <xdr:cNvSpPr/>
      </xdr:nvSpPr>
      <xdr:spPr>
        <a:xfrm>
          <a:off x="2019300" y="0"/>
          <a:ext cx="14603506" cy="6723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4000" b="1" kern="1200">
              <a:solidFill>
                <a:schemeClr val="tx2">
                  <a:lumMod val="50000"/>
                </a:schemeClr>
              </a:solidFill>
            </a:rPr>
            <a:t>                               INVENTORY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54.936003240742" createdVersion="8" refreshedVersion="8" minRefreshableVersion="3" recordCount="8" xr:uid="{19DC52D4-98CB-4C03-8246-CF32EC07B290}">
  <cacheSource type="worksheet">
    <worksheetSource name="CUSTOMERS"/>
  </cacheSource>
  <cacheFields count="4">
    <cacheField name="CUST ID " numFmtId="0">
      <sharedItems containsString="0" containsBlank="1" containsNumber="1" containsInteger="1" minValue="100" maxValue="106"/>
    </cacheField>
    <cacheField name="NAME" numFmtId="0">
      <sharedItems containsBlank="1"/>
    </cacheField>
    <cacheField name="EMAIL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54.936685995373" createdVersion="8" refreshedVersion="8" minRefreshableVersion="3" recordCount="10" xr:uid="{F624230D-178B-41FF-99A9-B461E3EE19AC}">
  <cacheSource type="worksheet">
    <worksheetSource name="PRODUCTS"/>
  </cacheSource>
  <cacheFields count="4">
    <cacheField name="HSN CODE" numFmtId="0">
      <sharedItems/>
    </cacheField>
    <cacheField name="PRODUCT NAME " numFmtId="0">
      <sharedItems/>
    </cacheField>
    <cacheField name="COST" numFmtId="0">
      <sharedItems containsSemiMixedTypes="0" containsString="0" containsNumber="1" containsInteger="1" minValue="500" maxValue="35500"/>
    </cacheField>
    <cacheField name="SELLING PRICE" numFmtId="0">
      <sharedItems containsSemiMixedTypes="0" containsString="0" containsNumber="1" containsInteger="1" minValue="550" maxValue="36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54.93715578704" createdVersion="8" refreshedVersion="8" minRefreshableVersion="3" recordCount="10" xr:uid="{CB4A6383-E0AE-49D3-8E7E-21D0AE8CA327}">
  <cacheSource type="worksheet">
    <worksheetSource name="PURCHASE"/>
  </cacheSource>
  <cacheFields count="7">
    <cacheField name="HSN CODE" numFmtId="0">
      <sharedItems/>
    </cacheField>
    <cacheField name="PRODUCT NAME" numFmtId="0">
      <sharedItems/>
    </cacheField>
    <cacheField name="VENDOR" numFmtId="0">
      <sharedItems/>
    </cacheField>
    <cacheField name="DATE" numFmtId="0">
      <sharedItems containsDate="1" containsMixedTypes="1" minDate="2024-01-01T00:00:00" maxDate="2024-08-03T00:00:00"/>
    </cacheField>
    <cacheField name="UNITS" numFmtId="0">
      <sharedItems containsSemiMixedTypes="0" containsString="0" containsNumber="1" containsInteger="1" minValue="15" maxValue="100"/>
    </cacheField>
    <cacheField name="COST" numFmtId="0">
      <sharedItems containsSemiMixedTypes="0" containsString="0" containsNumber="1" containsInteger="1" minValue="500" maxValue="35500"/>
    </cacheField>
    <cacheField name="AMOUNT" numFmtId="0">
      <sharedItems containsSemiMixedTypes="0" containsString="0" containsNumber="1" containsInteger="1" minValue="16000" maxValue="1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54.937822800923" createdVersion="8" refreshedVersion="8" minRefreshableVersion="3" recordCount="6" xr:uid="{00E0E0D2-0342-42FA-9F66-D4A4250C91D3}">
  <cacheSource type="worksheet">
    <worksheetSource name="SALES"/>
  </cacheSource>
  <cacheFields count="9">
    <cacheField name="CUST_ID" numFmtId="0">
      <sharedItems containsSemiMixedTypes="0" containsString="0" containsNumber="1" containsInteger="1" minValue="100" maxValue="106"/>
    </cacheField>
    <cacheField name="CUST_NAME" numFmtId="0">
      <sharedItems count="6">
        <s v="RAM SALES"/>
        <s v="ATUL LTD."/>
        <s v="99STORE"/>
        <s v="RAJESH KUMAR"/>
        <s v="AMIT SINGH"/>
        <s v="JAIN TEL. "/>
      </sharedItems>
    </cacheField>
    <cacheField name="HSN CODE" numFmtId="0">
      <sharedItems/>
    </cacheField>
    <cacheField name="PRODUCT NAME" numFmtId="0">
      <sharedItems count="6">
        <s v="WIRELESS PRINTER"/>
        <s v="MOUSE"/>
        <s v="RGB KEYBOARD"/>
        <s v="HEADPHONES"/>
        <s v="SPEAKERS"/>
        <s v="SMART WATCH "/>
      </sharedItems>
    </cacheField>
    <cacheField name="DATES" numFmtId="14">
      <sharedItems containsSemiMixedTypes="0" containsNonDate="0" containsDate="1" containsString="0" minDate="2024-01-01T00:00:00" maxDate="2024-06-07T00:00:00"/>
    </cacheField>
    <cacheField name="INVENTORY(UNITS)" numFmtId="0">
      <sharedItems containsSemiMixedTypes="0" containsString="0" containsNumber="1" containsInteger="1" minValue="2" maxValue="12"/>
    </cacheField>
    <cacheField name="UNITS" numFmtId="0">
      <sharedItems containsSemiMixedTypes="0" containsString="0" containsNumber="1" containsInteger="1" minValue="2" maxValue="12"/>
    </cacheField>
    <cacheField name="PRICE" numFmtId="0">
      <sharedItems containsSemiMixedTypes="0" containsString="0" containsNumber="1" containsInteger="1" minValue="550" maxValue="23250"/>
    </cacheField>
    <cacheField name="AMOUNT" numFmtId="0">
      <sharedItems containsSemiMixedTypes="0" containsString="0" containsNumber="1" containsInteger="1" minValue="1650" maxValue="4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54.938303240742" createdVersion="8" refreshedVersion="8" minRefreshableVersion="3" recordCount="10" xr:uid="{CCBE7833-B9C7-40F3-BA8D-43D4A63FE7D5}">
  <cacheSource type="worksheet">
    <worksheetSource name="INVENTORY"/>
  </cacheSource>
  <cacheFields count="7">
    <cacheField name="HSN CODE" numFmtId="0">
      <sharedItems/>
    </cacheField>
    <cacheField name="PRODUCT NAME" numFmtId="0">
      <sharedItems count="10">
        <s v="SMART WATCH "/>
        <s v="LAPTOP HP "/>
        <s v="WIRELESS PRINTER"/>
        <s v="DESKTOP "/>
        <s v="MOUSE"/>
        <s v="RGB KEYBOARD"/>
        <s v="CAMERA"/>
        <s v="HEADPHONES"/>
        <s v="SPEAKERS"/>
        <s v="TABLETS"/>
      </sharedItems>
    </cacheField>
    <cacheField name="COST" numFmtId="0">
      <sharedItems containsSemiMixedTypes="0" containsString="0" containsNumber="1" containsInteger="1" minValue="500" maxValue="35500"/>
    </cacheField>
    <cacheField name="P. UNITS" numFmtId="0">
      <sharedItems containsSemiMixedTypes="0" containsString="0" containsNumber="1" containsInteger="1" minValue="15" maxValue="100"/>
    </cacheField>
    <cacheField name="S.UNIT" numFmtId="0">
      <sharedItems containsSemiMixedTypes="0" containsString="0" containsNumber="1" containsInteger="1" minValue="0" maxValue="12"/>
    </cacheField>
    <cacheField name="IN STOCK" numFmtId="0">
      <sharedItems containsSemiMixedTypes="0" containsString="0" containsNumber="1" containsInteger="1" minValue="8" maxValue="97"/>
    </cacheField>
    <cacheField name="IN STOCK AMT." numFmtId="164">
      <sharedItems containsSemiMixedTypes="0" containsString="0" containsNumber="1" containsInteger="1" minValue="12000" maxValue="1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m/>
    <m/>
    <m/>
    <m/>
  </r>
  <r>
    <n v="100"/>
    <s v="RAM SALES"/>
    <s v="rawm@gmail.com"/>
    <s v="DELHI, INDIA"/>
  </r>
  <r>
    <n v="101"/>
    <s v="ATUL LTD."/>
    <s v="atu@gmail.com"/>
    <s v="121102,PALWAL, HR"/>
  </r>
  <r>
    <n v="102"/>
    <s v="MK TECH"/>
    <s v="mk@gmail.com"/>
    <s v="FARIDABAD,121102"/>
  </r>
  <r>
    <n v="103"/>
    <s v="99STORE"/>
    <s v="99s@gmail.com"/>
    <s v="AGRA, UP"/>
  </r>
  <r>
    <n v="104"/>
    <s v="RAJESH KUMAR"/>
    <s v="raj@gmail.com"/>
    <s v="NEW DELHI, 110011"/>
  </r>
  <r>
    <n v="105"/>
    <s v="AMIT SINGH"/>
    <s v="ami@gmail.com"/>
    <s v="GURGAON,SEC-15"/>
  </r>
  <r>
    <n v="106"/>
    <s v="JAIN TEL. "/>
    <s v="jai@gmail.com"/>
    <s v="JANPATH, NEW DELH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1001"/>
    <s v="SMART WATCH "/>
    <n v="2000"/>
    <n v="2500"/>
  </r>
  <r>
    <s v="N1002"/>
    <s v="LAPTOP HP "/>
    <n v="35500"/>
    <n v="36300"/>
  </r>
  <r>
    <s v="N1003"/>
    <s v="WIRELESS PRINTER"/>
    <n v="22000"/>
    <n v="23250"/>
  </r>
  <r>
    <s v="N1004"/>
    <s v="DESKTOP "/>
    <n v="20000"/>
    <n v="21300"/>
  </r>
  <r>
    <s v="N1005"/>
    <s v="MOUSE"/>
    <n v="500"/>
    <n v="550"/>
  </r>
  <r>
    <s v="N1006"/>
    <s v="RGB KEYBOARD"/>
    <n v="800"/>
    <n v="900"/>
  </r>
  <r>
    <s v="N1007"/>
    <s v="CAMERA"/>
    <n v="4000"/>
    <n v="4400"/>
  </r>
  <r>
    <s v="N1008"/>
    <s v="HEADPHONES"/>
    <n v="2500"/>
    <n v="2700"/>
  </r>
  <r>
    <s v="N1009"/>
    <s v="SPEAKERS"/>
    <n v="1800"/>
    <n v="2000"/>
  </r>
  <r>
    <s v="N1010"/>
    <s v="TABLETS"/>
    <n v="30000"/>
    <n v="356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1001"/>
    <s v="SMART WATCH "/>
    <s v="TECH99"/>
    <d v="2024-01-01T00:00:00"/>
    <n v="20"/>
    <n v="2000"/>
    <n v="40000"/>
  </r>
  <r>
    <s v="N1002"/>
    <s v="LAPTOP HP "/>
    <s v="TECH99"/>
    <d v="2024-01-01T00:00:00"/>
    <n v="15"/>
    <n v="35500"/>
    <n v="532500"/>
  </r>
  <r>
    <s v="N1003"/>
    <s v="WIRELESS PRINTER"/>
    <s v="TECH99"/>
    <d v="2024-01-02T00:00:00"/>
    <n v="25"/>
    <n v="22000"/>
    <n v="550000"/>
  </r>
  <r>
    <s v="N1004"/>
    <s v="DESKTOP "/>
    <s v="GG TRADERS"/>
    <d v="2024-08-02T00:00:00"/>
    <n v="35"/>
    <n v="20000"/>
    <n v="700000"/>
  </r>
  <r>
    <s v="N1005"/>
    <s v="MOUSE"/>
    <s v="GG TRADERS"/>
    <d v="2024-03-03T00:00:00"/>
    <n v="100"/>
    <n v="500"/>
    <n v="50000"/>
  </r>
  <r>
    <s v="N1006"/>
    <s v="RGB KEYBOARD"/>
    <s v="GG TRADERS"/>
    <d v="2024-04-05T00:00:00"/>
    <n v="20"/>
    <n v="800"/>
    <n v="16000"/>
  </r>
  <r>
    <s v="N1007"/>
    <s v="CAMERA"/>
    <s v="GG TRADERS"/>
    <d v="2024-02-06T00:00:00"/>
    <n v="45"/>
    <n v="4000"/>
    <n v="180000"/>
  </r>
  <r>
    <s v="N1008"/>
    <s v="HEADPHONES"/>
    <s v="COMPAC"/>
    <s v="3-6-242"/>
    <n v="25"/>
    <n v="2500"/>
    <n v="62500"/>
  </r>
  <r>
    <s v="N1009"/>
    <s v="SPEAKERS"/>
    <s v="COMPAC"/>
    <d v="2024-04-07T00:00:00"/>
    <n v="30"/>
    <n v="1800"/>
    <n v="54000"/>
  </r>
  <r>
    <s v="N1010"/>
    <s v="TABLETS"/>
    <s v="COMPAC"/>
    <d v="2024-01-08T00:00:00"/>
    <n v="40"/>
    <n v="30000"/>
    <n v="120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"/>
    <x v="0"/>
    <s v="N1003"/>
    <x v="0"/>
    <d v="2024-01-01T00:00:00"/>
    <n v="2"/>
    <n v="2"/>
    <n v="23250"/>
    <n v="46500"/>
  </r>
  <r>
    <n v="101"/>
    <x v="1"/>
    <s v="N1005"/>
    <x v="1"/>
    <d v="2024-02-02T00:00:00"/>
    <n v="3"/>
    <n v="3"/>
    <n v="550"/>
    <n v="1650"/>
  </r>
  <r>
    <n v="103"/>
    <x v="2"/>
    <s v="N1006"/>
    <x v="2"/>
    <d v="2024-03-03T00:00:00"/>
    <n v="5"/>
    <n v="5"/>
    <n v="900"/>
    <n v="4500"/>
  </r>
  <r>
    <n v="104"/>
    <x v="3"/>
    <s v="N1008"/>
    <x v="3"/>
    <d v="2024-04-04T00:00:00"/>
    <n v="8"/>
    <n v="8"/>
    <n v="2700"/>
    <n v="21600"/>
  </r>
  <r>
    <n v="105"/>
    <x v="4"/>
    <s v="N1009"/>
    <x v="4"/>
    <d v="2024-05-05T00:00:00"/>
    <n v="9"/>
    <n v="9"/>
    <n v="2000"/>
    <n v="18000"/>
  </r>
  <r>
    <n v="106"/>
    <x v="5"/>
    <s v="N1001"/>
    <x v="5"/>
    <d v="2024-06-06T00:00:00"/>
    <n v="12"/>
    <n v="12"/>
    <n v="2500"/>
    <n v="30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N1001"/>
    <x v="0"/>
    <n v="2000"/>
    <n v="20"/>
    <n v="12"/>
    <n v="8"/>
    <n v="16000"/>
  </r>
  <r>
    <s v="N1002"/>
    <x v="1"/>
    <n v="35500"/>
    <n v="15"/>
    <n v="0"/>
    <n v="15"/>
    <n v="532500"/>
  </r>
  <r>
    <s v="N1003"/>
    <x v="2"/>
    <n v="22000"/>
    <n v="25"/>
    <n v="2"/>
    <n v="23"/>
    <n v="506000"/>
  </r>
  <r>
    <s v="N1004"/>
    <x v="3"/>
    <n v="20000"/>
    <n v="35"/>
    <n v="0"/>
    <n v="35"/>
    <n v="700000"/>
  </r>
  <r>
    <s v="N1005"/>
    <x v="4"/>
    <n v="500"/>
    <n v="100"/>
    <n v="3"/>
    <n v="97"/>
    <n v="48500"/>
  </r>
  <r>
    <s v="N1006"/>
    <x v="5"/>
    <n v="800"/>
    <n v="20"/>
    <n v="5"/>
    <n v="15"/>
    <n v="12000"/>
  </r>
  <r>
    <s v="N1007"/>
    <x v="6"/>
    <n v="4000"/>
    <n v="45"/>
    <n v="0"/>
    <n v="45"/>
    <n v="180000"/>
  </r>
  <r>
    <s v="N1008"/>
    <x v="7"/>
    <n v="2500"/>
    <n v="25"/>
    <n v="8"/>
    <n v="17"/>
    <n v="42500"/>
  </r>
  <r>
    <s v="N1009"/>
    <x v="8"/>
    <n v="1800"/>
    <n v="30"/>
    <n v="9"/>
    <n v="21"/>
    <n v="37800"/>
  </r>
  <r>
    <s v="N1010"/>
    <x v="9"/>
    <n v="30000"/>
    <n v="40"/>
    <n v="0"/>
    <n v="40"/>
    <n v="1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7B8D3-013C-4958-AF54-6735FC5A1155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0" rowHeaderCaption="PRODUCTS">
  <location ref="G21:H31" firstHeaderRow="1" firstDataRow="1" firstDataCol="1"/>
  <pivotFields count="7">
    <pivotField showAll="0"/>
    <pivotField axis="axisRow" showAll="0">
      <items count="11">
        <item x="6"/>
        <item x="3"/>
        <item x="7"/>
        <item x="1"/>
        <item x="4"/>
        <item x="5"/>
        <item x="0"/>
        <item x="8"/>
        <item x="9"/>
        <item x="2"/>
        <item t="default"/>
      </items>
    </pivotField>
    <pivotField showAll="0"/>
    <pivotField showAll="0"/>
    <pivotField showAll="0"/>
    <pivotField dataField="1" showAll="0"/>
    <pivotField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 IN STOCK QTY." fld="5" baseField="0" baseItem="0"/>
  </dataFields>
  <formats count="21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" type="button" dataOnly="0" labelOnly="1" outline="0" axis="axisRow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field="1" type="button" dataOnly="0" labelOnly="1" outline="0" axis="axisRow" fieldPosition="0"/>
    </format>
    <format dxfId="60">
      <pivotArea dataOnly="0" labelOnly="1" outline="0" axis="axisValues" fieldPosition="0"/>
    </format>
    <format dxfId="39">
      <pivotArea dataOnly="0" labelOnly="1" fieldPosition="0">
        <references count="1">
          <reference field="1" count="0"/>
        </references>
      </pivotArea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73500-9122-4466-91F3-A57089F15F09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9"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MOUNT" fld="8" baseField="0" baseItem="0"/>
  </dataFields>
  <formats count="9"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78366-E082-4DE1-9D15-7EB409AE168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A1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MOUNT" fld="6" baseField="0" baseItem="0"/>
  </dataFields>
  <formats count="9">
    <format dxfId="97">
      <pivotArea type="all" dataOnly="0" outline="0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7A98F-E300-410A-A908-7A1278D1851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4"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Count of PRODUCT NAME " fld="1" subtotal="count" baseField="0" baseItem="0"/>
  </dataFields>
  <formats count="9"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EBC43-DDE0-4CAB-8EB1-AEA966B3CBEF}" name="PivotTable7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 rowHeaderCaption="PRODUCTS ">
  <location ref="G3:H8" firstHeaderRow="1" firstDataRow="1" firstDataCol="1"/>
  <pivotFields count="7">
    <pivotField showAll="0"/>
    <pivotField axis="axisRow" showAll="0" measureFilter="1" sortType="descending">
      <items count="11">
        <item x="6"/>
        <item x="3"/>
        <item x="7"/>
        <item x="1"/>
        <item x="4"/>
        <item x="5"/>
        <item x="0"/>
        <item x="8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164" showAll="0"/>
  </pivotFields>
  <rowFields count="1">
    <field x="1"/>
  </rowFields>
  <rowItems count="5">
    <i>
      <x v="6"/>
    </i>
    <i>
      <x v="7"/>
    </i>
    <i>
      <x v="2"/>
    </i>
    <i>
      <x v="5"/>
    </i>
    <i>
      <x v="4"/>
    </i>
  </rowItems>
  <colItems count="1">
    <i/>
  </colItems>
  <dataFields count="1">
    <dataField name="SALE UNITS" fld="4" baseField="0" baseItem="0"/>
  </dataFields>
  <formats count="17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5">
            <x v="2"/>
            <x v="4"/>
            <x v="5"/>
            <x v="6"/>
            <x v="7"/>
          </reference>
        </references>
      </pivotArea>
    </format>
    <format dxfId="119">
      <pivotArea dataOnly="0" labelOnly="1" outline="0" axis="axisValues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5">
            <x v="2"/>
            <x v="4"/>
            <x v="5"/>
            <x v="6"/>
            <x v="7"/>
          </reference>
        </references>
      </pivotArea>
    </format>
    <format dxfId="114">
      <pivotArea dataOnly="0" labelOnly="1" outline="0" axis="axisValues" fieldPosition="0"/>
    </format>
    <format dxfId="113">
      <pivotArea field="1" type="button" dataOnly="0" labelOnly="1" outline="0" axis="axisRow" fieldPosition="0"/>
    </format>
    <format dxfId="112">
      <pivotArea dataOnly="0" labelOnly="1" fieldPosition="0">
        <references count="1">
          <reference field="1" count="5">
            <x v="2"/>
            <x v="4"/>
            <x v="5"/>
            <x v="6"/>
            <x v="7"/>
          </reference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dataOnly="0" labelOnly="1" fieldPosition="0">
        <references count="1">
          <reference field="1" count="5">
            <x v="2"/>
            <x v="4"/>
            <x v="5"/>
            <x v="6"/>
            <x v="7"/>
          </reference>
        </references>
      </pivotArea>
    </format>
    <format dxfId="108">
      <pivotArea field="1" type="button" dataOnly="0" labelOnly="1" outline="0" axis="axisRow" fieldPosition="0"/>
    </format>
    <format dxfId="107">
      <pivotArea dataOnly="0" labelOnly="1" outline="0" axis="axisValues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B19AA-6F97-4B3F-8D97-54B52A66455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4"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Count of NAME" fld="1" subtotal="count" baseField="0" baseItem="0"/>
  </dataFields>
  <formats count="9"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95F1B-6895-44C5-BA68-639E1930788B}" name="PivotTable8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 rowHeaderCaption="TOP 5 CUST.">
  <location ref="G12:H17" firstHeaderRow="1" firstDataRow="1" firstDataCol="1"/>
  <pivotFields count="9">
    <pivotField showAll="0"/>
    <pivotField axis="axisRow" showAll="0" measureFilter="1">
      <items count="7">
        <item x="2"/>
        <item x="4"/>
        <item x="1"/>
        <item x="5"/>
        <item x="3"/>
        <item x="0"/>
        <item t="default"/>
      </items>
    </pivotField>
    <pivotField showAll="0"/>
    <pivotField showAll="0">
      <items count="7">
        <item x="3"/>
        <item x="1"/>
        <item x="2"/>
        <item x="5"/>
        <item x="4"/>
        <item x="0"/>
        <item t="default"/>
      </items>
    </pivotField>
    <pivotField numFmtId="14" showAll="0"/>
    <pivotField showAll="0"/>
    <pivotField showAll="0"/>
    <pivotField showAll="0"/>
    <pivotField dataField="1" showAll="0"/>
  </pivotFields>
  <rowFields count="1">
    <field x="1"/>
  </rowFields>
  <rowItems count="5">
    <i>
      <x v="5"/>
    </i>
    <i>
      <x v="3"/>
    </i>
    <i>
      <x v="4"/>
    </i>
    <i>
      <x v="1"/>
    </i>
    <i>
      <x/>
    </i>
  </rowItems>
  <colItems count="1">
    <i/>
  </colItems>
  <dataFields count="1">
    <dataField name="SALE AMOUNT" fld="8" baseField="0" baseItem="0" numFmtId="165"/>
  </dataFields>
  <formats count="15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1" type="button" dataOnly="0" labelOnly="1" outline="0" axis="axisRow" fieldPosition="0"/>
    </format>
    <format dxfId="144">
      <pivotArea dataOnly="0" labelOnly="1" fieldPosition="0">
        <references count="1">
          <reference field="1" count="5">
            <x v="0"/>
            <x v="1"/>
            <x v="3"/>
            <x v="4"/>
            <x v="5"/>
          </reference>
        </references>
      </pivotArea>
    </format>
    <format dxfId="143">
      <pivotArea dataOnly="0" labelOnly="1" outline="0" axis="axisValues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1" type="button" dataOnly="0" labelOnly="1" outline="0" axis="axisRow" fieldPosition="0"/>
    </format>
    <format dxfId="139">
      <pivotArea dataOnly="0" labelOnly="1" fieldPosition="0">
        <references count="1">
          <reference field="1" count="5">
            <x v="0"/>
            <x v="1"/>
            <x v="3"/>
            <x v="4"/>
            <x v="5"/>
          </reference>
        </references>
      </pivotArea>
    </format>
    <format dxfId="138">
      <pivotArea dataOnly="0" labelOnly="1" outline="0" axis="axisValues" fieldPosition="0"/>
    </format>
    <format dxfId="137">
      <pivotArea field="1" type="button" dataOnly="0" labelOnly="1" outline="0" axis="axisRow" fieldPosition="0"/>
    </format>
    <format dxfId="136">
      <pivotArea dataOnly="0" labelOnly="1" outline="0" axis="axisValues" fieldPosition="0"/>
    </format>
    <format dxfId="135">
      <pivotArea field="1" type="button" dataOnly="0" labelOnly="1" outline="0" axis="axisRow" fieldPosition="0"/>
    </format>
    <format dxfId="134">
      <pivotArea dataOnly="0" labelOnly="1" fieldPosition="0">
        <references count="1">
          <reference field="1" count="5">
            <x v="0"/>
            <x v="1"/>
            <x v="3"/>
            <x v="4"/>
            <x v="5"/>
          </reference>
        </references>
      </pivotArea>
    </format>
    <format dxfId="133">
      <pivotArea outline="0" collapsedLevelsAreSubtotals="1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1E0F3-7776-4C3E-805B-E03B0BC072F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A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dataField="1" numFmtId="164" showAll="0"/>
  </pivotFields>
  <rowItems count="1">
    <i/>
  </rowItems>
  <colItems count="1">
    <i/>
  </colItems>
  <dataFields count="1">
    <dataField name="Sum of IN STOCK AMT." fld="6" baseField="0" baseItem="0" numFmtId="164"/>
  </dataFields>
  <formats count="9">
    <format dxfId="156">
      <pivotArea type="all" dataOnly="0" outline="0" fieldPosition="0"/>
    </format>
    <format dxfId="155">
      <pivotArea outline="0" collapsedLevelsAreSubtotals="1" fieldPosition="0"/>
    </format>
    <format dxfId="154">
      <pivotArea dataOnly="0" labelOnly="1" outline="0" axis="axisValues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802B38-19ED-41C1-B4AE-1C9692302F8E}" name="CUSTOMERS" displayName="CUSTOMERS" ref="D5:G13" totalsRowShown="0" headerRowDxfId="34" dataDxfId="33">
  <autoFilter ref="D5:G13" xr:uid="{1F802B38-19ED-41C1-B4AE-1C9692302F8E}"/>
  <tableColumns count="4">
    <tableColumn id="1" xr3:uid="{B70F0686-EFCB-4216-9AAC-1C073ECD65BF}" name="CUST ID " dataDxfId="38"/>
    <tableColumn id="2" xr3:uid="{95AB9560-CE3C-4F26-962C-E9AD93410FB7}" name="NAME" dataDxfId="37"/>
    <tableColumn id="3" xr3:uid="{88B60592-C3E8-47ED-AE4D-53045A30C514}" name="EMAIL" dataDxfId="36" dataCellStyle="Hyperlink"/>
    <tableColumn id="4" xr3:uid="{F7E610A8-691E-4832-9201-8983AA3FC1C6}" name="ADDRESS" dataDxfId="3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A6B55-1593-40C7-B1C1-E4F6A4898365}" name="PRODUCTS" displayName="PRODUCTS" ref="E6:H16" totalsRowShown="0" headerRowDxfId="28" dataDxfId="27">
  <autoFilter ref="E6:H16" xr:uid="{92DA6B55-1593-40C7-B1C1-E4F6A4898365}"/>
  <tableColumns count="4">
    <tableColumn id="1" xr3:uid="{EAE555F7-304B-4D44-B68E-69CC522F8054}" name="HSN CODE" dataDxfId="32"/>
    <tableColumn id="2" xr3:uid="{FEE1261B-C737-464A-9521-751BE4349908}" name="PRODUCT NAME " dataDxfId="31"/>
    <tableColumn id="3" xr3:uid="{A7A69970-4D1C-4947-8CE7-641AEE4C00BA}" name="COST" dataDxfId="30"/>
    <tableColumn id="4" xr3:uid="{F9B37EEF-890D-4DEC-82F9-885166376561}" name="SELLING PRICE" dataDxfId="29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FB517-7E5D-4797-9F21-DC41E95A0C13}" name="VENDORS" displayName="VENDORS" ref="D5:H15" totalsRowShown="0" headerRowDxfId="21" dataDxfId="20">
  <autoFilter ref="D5:H15" xr:uid="{67EFB517-7E5D-4797-9F21-DC41E95A0C13}"/>
  <tableColumns count="5">
    <tableColumn id="1" xr3:uid="{135EE115-40D9-4CA0-A73C-E3D8C28E0E6F}" name="HSN CODE" dataDxfId="26"/>
    <tableColumn id="2" xr3:uid="{A1D27F20-2623-4ACA-BD1B-D7DFF26E42FC}" name="PRODCUT NAME" dataDxfId="25"/>
    <tableColumn id="3" xr3:uid="{4ED0FE21-FCAD-4B9E-9D52-C9D81176642B}" name="VENDOR" dataDxfId="24"/>
    <tableColumn id="4" xr3:uid="{F828F87B-E493-48FD-BE56-540EBEA92C7F}" name="PHONE" dataDxfId="23"/>
    <tableColumn id="5" xr3:uid="{D5A71BE6-C3A7-4CCB-9820-439E6C0B5CBB}" name="ADDRESS" dataDxfId="22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C9EBB-9D17-4781-994B-843D8703E0CA}" name="PURCHASE" displayName="PURCHASE" ref="D5:J15" totalsRowShown="0" headerRowDxfId="12" dataDxfId="11">
  <autoFilter ref="D5:J15" xr:uid="{9F6C9EBB-9D17-4781-994B-843D8703E0CA}"/>
  <tableColumns count="7">
    <tableColumn id="1" xr3:uid="{0F5200AE-C1AA-4F30-B574-64A06D6D816B}" name="HSN CODE" dataDxfId="19"/>
    <tableColumn id="2" xr3:uid="{37B62D04-F83B-4AB1-8731-3A8346C43F77}" name="PRODUCT NAME" dataDxfId="18">
      <calculatedColumnFormula>IFERROR(VLOOKUP(PURCHASE[[#This Row],[HSN CODE]],PRODUCTS[#All],2,0),"")</calculatedColumnFormula>
    </tableColumn>
    <tableColumn id="3" xr3:uid="{5E982D53-0476-4AE1-91B1-C4BDEAF33BF9}" name="VENDOR" dataDxfId="17">
      <calculatedColumnFormula>IFERROR(VLOOKUP(PURCHASE[[#This Row],[HSN CODE]],VENDORS[#All],3,0),"")</calculatedColumnFormula>
    </tableColumn>
    <tableColumn id="4" xr3:uid="{82008A2A-4FA9-4BF8-ACB0-7351AB0B4FFD}" name="DATE" dataDxfId="16"/>
    <tableColumn id="5" xr3:uid="{E5D8964D-CD4E-4B8E-98A3-ABBB5E576A7E}" name="UNITS" dataDxfId="15"/>
    <tableColumn id="6" xr3:uid="{3B5C17A9-F08F-4391-AD0D-1A4789622ADC}" name="COST" dataDxfId="14">
      <calculatedColumnFormula>IFERROR(VLOOKUP(PURCHASE[[#This Row],[HSN CODE]],PRODUCTS[#All],3,0),"")</calculatedColumnFormula>
    </tableColumn>
    <tableColumn id="7" xr3:uid="{A17CBBF7-A494-4572-8ACA-00F144ACA235}" name="AMOUNT" dataDxfId="13">
      <calculatedColumnFormula>IFERROR(PURCHASE[[#This Row],[COST]]*PURCHASE[[#This Row],[UNITS]],"")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9EC6A-6DD2-4A61-BCC8-F0AA1FDBD491}" name="SALES" displayName="SALES" ref="D6:L12" totalsRowShown="0" headerRowDxfId="1" dataDxfId="0">
  <autoFilter ref="D6:L12" xr:uid="{F7A9EC6A-6DD2-4A61-BCC8-F0AA1FDBD491}"/>
  <tableColumns count="9">
    <tableColumn id="1" xr3:uid="{A66D6368-CD9B-4C0E-8B27-704AF1B108F7}" name="CUST_ID" dataDxfId="10"/>
    <tableColumn id="2" xr3:uid="{06B70FB2-4B66-4543-A2D7-A127B9FF834D}" name="CUST_NAME" dataDxfId="9">
      <calculatedColumnFormula>IFERROR(VLOOKUP(SALES[[#This Row],[CUST_ID]],CUSTOMERS[#All],2,0),"")</calculatedColumnFormula>
    </tableColumn>
    <tableColumn id="3" xr3:uid="{5E425C56-FA24-47C1-A40B-D8BBE908FA79}" name="HSN CODE" dataDxfId="8"/>
    <tableColumn id="4" xr3:uid="{408A50E3-DCEA-4D41-85D1-BDBC440D8015}" name="PRODUCT NAME" dataDxfId="7">
      <calculatedColumnFormula>IFERROR(VLOOKUP(SALES[[#This Row],[HSN CODE]],PRODUCTS[#All],2,0),"")</calculatedColumnFormula>
    </tableColumn>
    <tableColumn id="5" xr3:uid="{0B4C338D-8274-4B43-AA93-7693397BB4AA}" name="DATES" dataDxfId="6"/>
    <tableColumn id="6" xr3:uid="{6F6E81A0-3302-47CF-9B5A-EFEC722DBFA9}" name="INVENTORY(UNITS)" dataDxfId="5">
      <calculatedColumnFormula>IFERROR(VLOOKUP(SALES[[#This Row],[HSN CODE]],INVENTORY[],6,0),"")</calculatedColumnFormula>
    </tableColumn>
    <tableColumn id="7" xr3:uid="{1CE9F1F4-016D-4DE8-BAED-D2E972927630}" name="UNITS" dataDxfId="4"/>
    <tableColumn id="8" xr3:uid="{C8A3C6CD-52E8-4493-80B7-FA646470B38A}" name="PRICE" dataDxfId="3">
      <calculatedColumnFormula>IFERROR(VLOOKUP(SALES[[#This Row],[HSN CODE]],PRODUCTS[#All],4,0),"")</calculatedColumnFormula>
    </tableColumn>
    <tableColumn id="9" xr3:uid="{7007EA87-8878-431B-9017-2C9DE71C9F3B}" name="AMOUNT" dataDxfId="2">
      <calculatedColumnFormula>IFERROR(SALES[[#This Row],[PRICE]]*SALES[[#This Row],[UNITS]],"")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406898-4419-4F26-8BDC-FB9426EDA9B1}" name="INVENTORY" displayName="INVENTORY" ref="D6:K16" totalsRowShown="0" headerRowDxfId="166" dataDxfId="165">
  <autoFilter ref="D6:K16" xr:uid="{D9406898-4419-4F26-8BDC-FB9426EDA9B1}"/>
  <tableColumns count="8">
    <tableColumn id="1" xr3:uid="{DFFACB8C-F4ED-4CA8-8E87-FA17B0BCC1B3}" name="HSN CODE" dataDxfId="164">
      <calculatedColumnFormula>PRODUCTS[[#This Row],[HSN CODE]]</calculatedColumnFormula>
    </tableColumn>
    <tableColumn id="2" xr3:uid="{E8A611A2-FC81-4451-BE58-18EE01D8F5B4}" name="PRODUCT NAME" dataDxfId="163">
      <calculatedColumnFormula>PRODUCTS[[#This Row],[PRODUCT NAME ]]</calculatedColumnFormula>
    </tableColumn>
    <tableColumn id="3" xr3:uid="{5A630137-FFBB-406A-8275-AC84B7D0A290}" name="COST" dataDxfId="162">
      <calculatedColumnFormula>PRODUCTS[[#This Row],[COST]]</calculatedColumnFormula>
    </tableColumn>
    <tableColumn id="4" xr3:uid="{0999F67C-DF0B-4E8C-A16E-93C5FFA48975}" name="P. UNITS" dataDxfId="161">
      <calculatedColumnFormula>SUMIF(PURCHASE[PRODUCT NAME],INVENTORY[PRODUCT NAME],PURCHASE[UNITS])</calculatedColumnFormula>
    </tableColumn>
    <tableColumn id="5" xr3:uid="{290673E6-C0B3-4763-9AFB-F72E4E2F7C7F}" name="S.UNIT" dataDxfId="160">
      <calculatedColumnFormula>SUMIF(SALES[PRODUCT NAME],INVENTORY[PRODUCT NAME],SALES[UNITS])</calculatedColumnFormula>
    </tableColumn>
    <tableColumn id="6" xr3:uid="{A012AB54-8BF5-4086-93DC-435B731C280E}" name="IN STOCK" dataDxfId="159">
      <calculatedColumnFormula>INVENTORY[[#This Row],[P. UNITS]]-INVENTORY[[#This Row],[S.UNIT]]</calculatedColumnFormula>
    </tableColumn>
    <tableColumn id="7" xr3:uid="{6C1DFABB-7096-4DCE-B3CF-953917C54DC4}" name="IN STOCK AMT." dataDxfId="158" dataCellStyle="Comma">
      <calculatedColumnFormula>IFERROR(INVENTORY[[#This Row],[COST]]*INVENTORY[[#This Row],[IN STOCK]],"")</calculatedColumnFormula>
    </tableColumn>
    <tableColumn id="8" xr3:uid="{E9DB88D2-C5B0-40F9-855F-BD9B84073F4F}" name="NOTIFICATION" dataDxfId="157">
      <calculatedColumnFormula>IF(INVENTORY[[#This Row],[IN STOCK]]&lt;5,"📞  "&amp;INVENTORY[[#This Row],[PRODUCT NAME]]&amp;"      NEEDS TO RE-ORDER   !    PH   "&amp;VLOOKUP(INVENTORY[[#This Row],[HSN CODE]],VENDORS[#All],4,0),"")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mk@gmail.com" TargetMode="External"/><Relationship Id="rId7" Type="http://schemas.openxmlformats.org/officeDocument/2006/relationships/hyperlink" Target="mailto:jai@gmail.com" TargetMode="External"/><Relationship Id="rId2" Type="http://schemas.openxmlformats.org/officeDocument/2006/relationships/hyperlink" Target="mailto:atu@gmail.com" TargetMode="External"/><Relationship Id="rId1" Type="http://schemas.openxmlformats.org/officeDocument/2006/relationships/hyperlink" Target="mailto:rawm@gmail.com" TargetMode="External"/><Relationship Id="rId6" Type="http://schemas.openxmlformats.org/officeDocument/2006/relationships/hyperlink" Target="mailto:ami@gmail.com" TargetMode="External"/><Relationship Id="rId5" Type="http://schemas.openxmlformats.org/officeDocument/2006/relationships/hyperlink" Target="mailto:raj@gmail.com" TargetMode="External"/><Relationship Id="rId4" Type="http://schemas.openxmlformats.org/officeDocument/2006/relationships/hyperlink" Target="mailto:99s@gmail.com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52FC-DC09-4237-BEE7-AC7BE87A02E6}">
  <dimension ref="B10:U11"/>
  <sheetViews>
    <sheetView showGridLines="0" zoomScale="90" zoomScaleNormal="90" workbookViewId="0">
      <selection activeCell="C3" sqref="C3"/>
    </sheetView>
  </sheetViews>
  <sheetFormatPr defaultRowHeight="15" x14ac:dyDescent="0.25"/>
  <cols>
    <col min="1" max="1" width="2.42578125" style="2" customWidth="1"/>
    <col min="2" max="2" width="27.85546875" style="1" customWidth="1"/>
    <col min="3" max="3" width="9.140625" style="2"/>
    <col min="4" max="4" width="14.7109375" style="2" bestFit="1" customWidth="1"/>
    <col min="5" max="5" width="17.85546875" style="2" bestFit="1" customWidth="1"/>
    <col min="6" max="16384" width="9.140625" style="2"/>
  </cols>
  <sheetData>
    <row r="10" spans="4:21" ht="15" customHeight="1" x14ac:dyDescent="0.25">
      <c r="N10" s="24"/>
      <c r="O10" s="24"/>
      <c r="P10" s="24"/>
      <c r="Q10" s="24"/>
      <c r="R10" s="24"/>
      <c r="S10" s="24"/>
      <c r="T10" s="24"/>
      <c r="U10" s="24"/>
    </row>
    <row r="11" spans="4:21" ht="15" customHeight="1" x14ac:dyDescent="0.25">
      <c r="D11" s="2" t="s">
        <v>90</v>
      </c>
      <c r="N11" s="24"/>
      <c r="O11" s="24"/>
      <c r="P11" s="24"/>
      <c r="Q11" s="24"/>
      <c r="R11" s="24"/>
      <c r="S11" s="24"/>
      <c r="T11" s="24"/>
      <c r="U11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021-E442-4B94-BA49-FE76889533C2}">
  <dimension ref="B5:G13"/>
  <sheetViews>
    <sheetView zoomScale="90" zoomScaleNormal="90" workbookViewId="0">
      <selection activeCell="C3" sqref="C3"/>
    </sheetView>
  </sheetViews>
  <sheetFormatPr defaultRowHeight="15" customHeight="1" x14ac:dyDescent="0.25"/>
  <cols>
    <col min="1" max="1" width="2.42578125" style="2" customWidth="1"/>
    <col min="2" max="2" width="27.85546875" style="3" customWidth="1"/>
    <col min="3" max="3" width="4.5703125" style="2" customWidth="1"/>
    <col min="4" max="4" width="14.7109375" style="2" customWidth="1"/>
    <col min="5" max="5" width="24.28515625" style="2" bestFit="1" customWidth="1"/>
    <col min="6" max="6" width="28.42578125" style="2" bestFit="1" customWidth="1"/>
    <col min="7" max="7" width="33.42578125" style="2" bestFit="1" customWidth="1"/>
    <col min="8" max="16384" width="9.140625" style="2"/>
  </cols>
  <sheetData>
    <row r="5" spans="4:7" ht="15" customHeight="1" x14ac:dyDescent="0.25">
      <c r="D5" s="26" t="s">
        <v>0</v>
      </c>
      <c r="E5" s="26" t="s">
        <v>1</v>
      </c>
      <c r="F5" s="26" t="s">
        <v>2</v>
      </c>
      <c r="G5" s="26" t="s">
        <v>3</v>
      </c>
    </row>
    <row r="6" spans="4:7" ht="15" customHeight="1" x14ac:dyDescent="0.25">
      <c r="D6" s="27"/>
      <c r="E6" s="27"/>
      <c r="F6" s="27"/>
      <c r="G6" s="27"/>
    </row>
    <row r="7" spans="4:7" ht="15" customHeight="1" x14ac:dyDescent="0.25">
      <c r="D7" s="27">
        <v>100</v>
      </c>
      <c r="E7" s="27" t="s">
        <v>4</v>
      </c>
      <c r="F7" s="28" t="s">
        <v>11</v>
      </c>
      <c r="G7" s="27" t="s">
        <v>18</v>
      </c>
    </row>
    <row r="8" spans="4:7" ht="15" customHeight="1" x14ac:dyDescent="0.25">
      <c r="D8" s="27">
        <v>101</v>
      </c>
      <c r="E8" s="27" t="s">
        <v>5</v>
      </c>
      <c r="F8" s="28" t="s">
        <v>12</v>
      </c>
      <c r="G8" s="27" t="s">
        <v>19</v>
      </c>
    </row>
    <row r="9" spans="4:7" ht="15" customHeight="1" x14ac:dyDescent="0.25">
      <c r="D9" s="27">
        <v>102</v>
      </c>
      <c r="E9" s="27" t="s">
        <v>6</v>
      </c>
      <c r="F9" s="28" t="s">
        <v>14</v>
      </c>
      <c r="G9" s="27" t="s">
        <v>20</v>
      </c>
    </row>
    <row r="10" spans="4:7" ht="15" customHeight="1" x14ac:dyDescent="0.25">
      <c r="D10" s="27">
        <v>103</v>
      </c>
      <c r="E10" s="27" t="s">
        <v>7</v>
      </c>
      <c r="F10" s="28" t="s">
        <v>15</v>
      </c>
      <c r="G10" s="27" t="s">
        <v>21</v>
      </c>
    </row>
    <row r="11" spans="4:7" ht="15" customHeight="1" x14ac:dyDescent="0.25">
      <c r="D11" s="27">
        <v>104</v>
      </c>
      <c r="E11" s="27" t="s">
        <v>8</v>
      </c>
      <c r="F11" s="28" t="s">
        <v>16</v>
      </c>
      <c r="G11" s="27" t="s">
        <v>22</v>
      </c>
    </row>
    <row r="12" spans="4:7" ht="15" customHeight="1" x14ac:dyDescent="0.25">
      <c r="D12" s="27">
        <v>105</v>
      </c>
      <c r="E12" s="27" t="s">
        <v>9</v>
      </c>
      <c r="F12" s="28" t="s">
        <v>17</v>
      </c>
      <c r="G12" s="27" t="s">
        <v>23</v>
      </c>
    </row>
    <row r="13" spans="4:7" ht="15" customHeight="1" x14ac:dyDescent="0.25">
      <c r="D13" s="27">
        <v>106</v>
      </c>
      <c r="E13" s="27" t="s">
        <v>10</v>
      </c>
      <c r="F13" s="28" t="s">
        <v>13</v>
      </c>
      <c r="G13" s="27" t="s">
        <v>24</v>
      </c>
    </row>
  </sheetData>
  <hyperlinks>
    <hyperlink ref="F7" r:id="rId1" xr:uid="{FADE42FF-8ADF-4C17-B068-E7CF2C96812B}"/>
    <hyperlink ref="F8" r:id="rId2" xr:uid="{556B97FB-583D-41B7-A60A-E028DFE656C8}"/>
    <hyperlink ref="F9" r:id="rId3" xr:uid="{804A9B2D-CF1F-4925-828A-23F98EE784E9}"/>
    <hyperlink ref="F10" r:id="rId4" xr:uid="{3BCABC91-37E0-45FE-89C3-A98C01F26C21}"/>
    <hyperlink ref="F11" r:id="rId5" xr:uid="{1292FED8-A4C4-40CC-9A58-802915360FCA}"/>
    <hyperlink ref="F12" r:id="rId6" xr:uid="{4797D662-1151-48C4-8239-60B33E9256F3}"/>
    <hyperlink ref="F13" r:id="rId7" xr:uid="{8F71533C-B890-4EB1-93DF-703E4BBAD648}"/>
  </hyperlinks>
  <pageMargins left="0.7" right="0.7" top="0.75" bottom="0.75" header="0.3" footer="0.3"/>
  <drawing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AD3B-6B70-4F67-B186-462F361837E9}">
  <dimension ref="B6:H16"/>
  <sheetViews>
    <sheetView showGridLines="0" zoomScale="90" zoomScaleNormal="90" workbookViewId="0">
      <selection activeCell="D3" sqref="D3"/>
    </sheetView>
  </sheetViews>
  <sheetFormatPr defaultRowHeight="15" customHeight="1" x14ac:dyDescent="0.25"/>
  <cols>
    <col min="1" max="1" width="2.42578125" style="2" customWidth="1"/>
    <col min="2" max="2" width="27.85546875" style="1" customWidth="1"/>
    <col min="3" max="4" width="9.140625" style="2"/>
    <col min="5" max="5" width="21.7109375" style="2" bestFit="1" customWidth="1"/>
    <col min="6" max="6" width="31.85546875" style="2" bestFit="1" customWidth="1"/>
    <col min="7" max="7" width="14.140625" style="2" bestFit="1" customWidth="1"/>
    <col min="8" max="8" width="27.5703125" style="2" bestFit="1" customWidth="1"/>
    <col min="9" max="16384" width="9.140625" style="2"/>
  </cols>
  <sheetData>
    <row r="6" spans="5:8" ht="15" customHeight="1" x14ac:dyDescent="0.25">
      <c r="E6" s="27" t="s">
        <v>25</v>
      </c>
      <c r="F6" s="27" t="s">
        <v>26</v>
      </c>
      <c r="G6" s="27" t="s">
        <v>27</v>
      </c>
      <c r="H6" s="27" t="s">
        <v>28</v>
      </c>
    </row>
    <row r="7" spans="5:8" ht="15" customHeight="1" x14ac:dyDescent="0.25">
      <c r="E7" s="27" t="s">
        <v>29</v>
      </c>
      <c r="F7" s="27" t="s">
        <v>39</v>
      </c>
      <c r="G7" s="27">
        <v>2000</v>
      </c>
      <c r="H7" s="27">
        <v>2500</v>
      </c>
    </row>
    <row r="8" spans="5:8" ht="15" customHeight="1" x14ac:dyDescent="0.25">
      <c r="E8" s="27" t="s">
        <v>30</v>
      </c>
      <c r="F8" s="27" t="s">
        <v>40</v>
      </c>
      <c r="G8" s="27">
        <v>35500</v>
      </c>
      <c r="H8" s="27">
        <v>36300</v>
      </c>
    </row>
    <row r="9" spans="5:8" ht="15" customHeight="1" x14ac:dyDescent="0.25">
      <c r="E9" s="27" t="s">
        <v>31</v>
      </c>
      <c r="F9" s="27" t="s">
        <v>41</v>
      </c>
      <c r="G9" s="27">
        <v>22000</v>
      </c>
      <c r="H9" s="27">
        <v>23250</v>
      </c>
    </row>
    <row r="10" spans="5:8" ht="15" customHeight="1" x14ac:dyDescent="0.25">
      <c r="E10" s="27" t="s">
        <v>32</v>
      </c>
      <c r="F10" s="27" t="s">
        <v>42</v>
      </c>
      <c r="G10" s="27">
        <v>20000</v>
      </c>
      <c r="H10" s="27">
        <v>21300</v>
      </c>
    </row>
    <row r="11" spans="5:8" ht="15" customHeight="1" x14ac:dyDescent="0.25">
      <c r="E11" s="27" t="s">
        <v>33</v>
      </c>
      <c r="F11" s="27" t="s">
        <v>43</v>
      </c>
      <c r="G11" s="27">
        <v>500</v>
      </c>
      <c r="H11" s="27">
        <v>550</v>
      </c>
    </row>
    <row r="12" spans="5:8" ht="15" customHeight="1" x14ac:dyDescent="0.25">
      <c r="E12" s="27" t="s">
        <v>34</v>
      </c>
      <c r="F12" s="27" t="s">
        <v>44</v>
      </c>
      <c r="G12" s="27">
        <v>800</v>
      </c>
      <c r="H12" s="27">
        <v>900</v>
      </c>
    </row>
    <row r="13" spans="5:8" ht="15" customHeight="1" x14ac:dyDescent="0.25">
      <c r="E13" s="27" t="s">
        <v>35</v>
      </c>
      <c r="F13" s="27" t="s">
        <v>45</v>
      </c>
      <c r="G13" s="27">
        <v>4000</v>
      </c>
      <c r="H13" s="27">
        <v>4400</v>
      </c>
    </row>
    <row r="14" spans="5:8" ht="15" customHeight="1" x14ac:dyDescent="0.25">
      <c r="E14" s="27" t="s">
        <v>36</v>
      </c>
      <c r="F14" s="27" t="s">
        <v>46</v>
      </c>
      <c r="G14" s="27">
        <v>2500</v>
      </c>
      <c r="H14" s="27">
        <v>2700</v>
      </c>
    </row>
    <row r="15" spans="5:8" ht="15" customHeight="1" x14ac:dyDescent="0.25">
      <c r="E15" s="27" t="s">
        <v>37</v>
      </c>
      <c r="F15" s="27" t="s">
        <v>47</v>
      </c>
      <c r="G15" s="27">
        <v>1800</v>
      </c>
      <c r="H15" s="27">
        <v>2000</v>
      </c>
    </row>
    <row r="16" spans="5:8" ht="15" customHeight="1" x14ac:dyDescent="0.25">
      <c r="E16" s="27" t="s">
        <v>38</v>
      </c>
      <c r="F16" s="27" t="s">
        <v>48</v>
      </c>
      <c r="G16" s="27">
        <v>30000</v>
      </c>
      <c r="H16" s="27">
        <v>35650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B90E-65FE-43B4-BDA9-94FAA8CAABF1}">
  <dimension ref="B5:H15"/>
  <sheetViews>
    <sheetView zoomScale="90" zoomScaleNormal="90" workbookViewId="0">
      <selection activeCell="C3" sqref="C3"/>
    </sheetView>
  </sheetViews>
  <sheetFormatPr defaultRowHeight="15" customHeight="1" x14ac:dyDescent="0.25"/>
  <cols>
    <col min="1" max="1" width="2.42578125" style="2" customWidth="1"/>
    <col min="2" max="2" width="27.85546875" style="1" customWidth="1"/>
    <col min="3" max="3" width="9.140625" style="2"/>
    <col min="4" max="4" width="21.7109375" style="2" bestFit="1" customWidth="1"/>
    <col min="5" max="5" width="31.140625" style="2" bestFit="1" customWidth="1"/>
    <col min="6" max="6" width="20.140625" style="2" bestFit="1" customWidth="1"/>
    <col min="7" max="7" width="12" style="2" bestFit="1" customWidth="1"/>
    <col min="8" max="8" width="20" style="2" bestFit="1" customWidth="1"/>
    <col min="9" max="16384" width="9.140625" style="2"/>
  </cols>
  <sheetData>
    <row r="5" spans="4:8" ht="15" customHeight="1" x14ac:dyDescent="0.25">
      <c r="D5" s="29" t="s">
        <v>25</v>
      </c>
      <c r="E5" s="29" t="s">
        <v>49</v>
      </c>
      <c r="F5" s="29" t="s">
        <v>50</v>
      </c>
      <c r="G5" s="29" t="s">
        <v>51</v>
      </c>
      <c r="H5" s="29" t="s">
        <v>3</v>
      </c>
    </row>
    <row r="6" spans="4:8" ht="15" customHeight="1" x14ac:dyDescent="0.25">
      <c r="D6" s="27" t="s">
        <v>29</v>
      </c>
      <c r="E6" s="30" t="s">
        <v>39</v>
      </c>
      <c r="F6" s="27" t="s">
        <v>52</v>
      </c>
      <c r="G6" s="27">
        <v>9812</v>
      </c>
      <c r="H6" s="27" t="s">
        <v>55</v>
      </c>
    </row>
    <row r="7" spans="4:8" ht="15" customHeight="1" x14ac:dyDescent="0.25">
      <c r="D7" s="27" t="s">
        <v>30</v>
      </c>
      <c r="E7" s="30" t="s">
        <v>40</v>
      </c>
      <c r="F7" s="27" t="s">
        <v>52</v>
      </c>
      <c r="G7" s="27">
        <v>9812</v>
      </c>
      <c r="H7" s="27" t="s">
        <v>55</v>
      </c>
    </row>
    <row r="8" spans="4:8" ht="15" customHeight="1" x14ac:dyDescent="0.25">
      <c r="D8" s="27" t="s">
        <v>31</v>
      </c>
      <c r="E8" s="30" t="s">
        <v>41</v>
      </c>
      <c r="F8" s="27" t="s">
        <v>52</v>
      </c>
      <c r="G8" s="27">
        <v>9812</v>
      </c>
      <c r="H8" s="27" t="s">
        <v>55</v>
      </c>
    </row>
    <row r="9" spans="4:8" ht="15" customHeight="1" x14ac:dyDescent="0.25">
      <c r="D9" s="27" t="s">
        <v>32</v>
      </c>
      <c r="E9" s="30" t="s">
        <v>42</v>
      </c>
      <c r="F9" s="27" t="s">
        <v>53</v>
      </c>
      <c r="G9" s="27">
        <v>9813</v>
      </c>
      <c r="H9" s="27" t="s">
        <v>56</v>
      </c>
    </row>
    <row r="10" spans="4:8" ht="15" customHeight="1" x14ac:dyDescent="0.25">
      <c r="D10" s="27" t="s">
        <v>33</v>
      </c>
      <c r="E10" s="30" t="s">
        <v>43</v>
      </c>
      <c r="F10" s="27" t="s">
        <v>53</v>
      </c>
      <c r="G10" s="27">
        <v>9813</v>
      </c>
      <c r="H10" s="27" t="s">
        <v>56</v>
      </c>
    </row>
    <row r="11" spans="4:8" ht="15" customHeight="1" x14ac:dyDescent="0.25">
      <c r="D11" s="27" t="s">
        <v>34</v>
      </c>
      <c r="E11" s="30" t="s">
        <v>44</v>
      </c>
      <c r="F11" s="27" t="s">
        <v>53</v>
      </c>
      <c r="G11" s="27">
        <v>9813</v>
      </c>
      <c r="H11" s="27" t="s">
        <v>56</v>
      </c>
    </row>
    <row r="12" spans="4:8" ht="15" customHeight="1" x14ac:dyDescent="0.25">
      <c r="D12" s="27" t="s">
        <v>35</v>
      </c>
      <c r="E12" s="30" t="s">
        <v>45</v>
      </c>
      <c r="F12" s="27" t="s">
        <v>53</v>
      </c>
      <c r="G12" s="27">
        <v>9813</v>
      </c>
      <c r="H12" s="27" t="s">
        <v>56</v>
      </c>
    </row>
    <row r="13" spans="4:8" ht="15" customHeight="1" x14ac:dyDescent="0.25">
      <c r="D13" s="27" t="s">
        <v>36</v>
      </c>
      <c r="E13" s="30" t="s">
        <v>46</v>
      </c>
      <c r="F13" s="27" t="s">
        <v>54</v>
      </c>
      <c r="G13" s="27">
        <v>9814</v>
      </c>
      <c r="H13" s="27" t="s">
        <v>57</v>
      </c>
    </row>
    <row r="14" spans="4:8" ht="15" customHeight="1" x14ac:dyDescent="0.25">
      <c r="D14" s="27" t="s">
        <v>37</v>
      </c>
      <c r="E14" s="30" t="s">
        <v>47</v>
      </c>
      <c r="F14" s="27" t="s">
        <v>54</v>
      </c>
      <c r="G14" s="27">
        <v>9814</v>
      </c>
      <c r="H14" s="27" t="s">
        <v>57</v>
      </c>
    </row>
    <row r="15" spans="4:8" ht="15" customHeight="1" x14ac:dyDescent="0.25">
      <c r="D15" s="27" t="s">
        <v>38</v>
      </c>
      <c r="E15" s="30" t="s">
        <v>48</v>
      </c>
      <c r="F15" s="27" t="s">
        <v>54</v>
      </c>
      <c r="G15" s="27">
        <v>9814</v>
      </c>
      <c r="H15" s="27" t="s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053A-0793-48F5-947F-5A6809C88274}">
  <dimension ref="B8:E13"/>
  <sheetViews>
    <sheetView zoomScale="90" zoomScaleNormal="90" workbookViewId="0"/>
  </sheetViews>
  <sheetFormatPr defaultRowHeight="15" customHeight="1" x14ac:dyDescent="0.25"/>
  <cols>
    <col min="1" max="1" width="2.42578125" style="2" customWidth="1"/>
    <col min="2" max="2" width="27.85546875" style="1" customWidth="1"/>
    <col min="3" max="4" width="9.140625" style="2"/>
    <col min="5" max="5" width="30" style="2" bestFit="1" customWidth="1"/>
    <col min="6" max="16384" width="9.140625" style="2"/>
  </cols>
  <sheetData>
    <row r="8" spans="5:5" ht="15" customHeight="1" x14ac:dyDescent="0.25">
      <c r="E8" s="23" t="s">
        <v>58</v>
      </c>
    </row>
    <row r="9" spans="5:5" ht="15" customHeight="1" x14ac:dyDescent="0.25">
      <c r="E9" s="23"/>
    </row>
    <row r="12" spans="5:5" ht="15" customHeight="1" x14ac:dyDescent="0.25">
      <c r="E12" s="23" t="s">
        <v>59</v>
      </c>
    </row>
    <row r="13" spans="5:5" ht="15" customHeight="1" x14ac:dyDescent="0.25">
      <c r="E13" s="23"/>
    </row>
  </sheetData>
  <mergeCells count="2">
    <mergeCell ref="E8:E9"/>
    <mergeCell ref="E12:E13"/>
  </mergeCells>
  <hyperlinks>
    <hyperlink ref="E8" location="PURCHASE!A1" display="PURCHASE ENTRY" xr:uid="{0986E70E-373E-4671-ABA0-572EB0CBE685}"/>
    <hyperlink ref="E12" location="SALES!A1" display="SALES ENTRY" xr:uid="{60A44EF7-3D13-45B2-B05F-49E5A356307C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E750-7FE0-4C7E-8D1E-7D2F36229397}">
  <dimension ref="B5:J15"/>
  <sheetViews>
    <sheetView zoomScale="90" zoomScaleNormal="90" workbookViewId="0">
      <selection activeCell="C3" sqref="C3"/>
    </sheetView>
  </sheetViews>
  <sheetFormatPr defaultRowHeight="15" customHeight="1" x14ac:dyDescent="0.25"/>
  <cols>
    <col min="1" max="1" width="2.42578125" style="2" customWidth="1"/>
    <col min="2" max="2" width="27.85546875" style="1" customWidth="1"/>
    <col min="3" max="3" width="9.140625" style="2"/>
    <col min="4" max="4" width="15.7109375" style="2" bestFit="1" customWidth="1"/>
    <col min="5" max="5" width="31.140625" style="2" bestFit="1" customWidth="1"/>
    <col min="6" max="6" width="20.140625" style="2" bestFit="1" customWidth="1"/>
    <col min="7" max="7" width="14.85546875" style="2" bestFit="1" customWidth="1"/>
    <col min="8" max="8" width="15.28515625" style="2" bestFit="1" customWidth="1"/>
    <col min="9" max="9" width="14.140625" style="2" bestFit="1" customWidth="1"/>
    <col min="10" max="10" width="20.28515625" style="2" bestFit="1" customWidth="1"/>
    <col min="11" max="16384" width="9.140625" style="2"/>
  </cols>
  <sheetData>
    <row r="5" spans="4:10" ht="15" customHeight="1" x14ac:dyDescent="0.25">
      <c r="D5" s="31" t="s">
        <v>25</v>
      </c>
      <c r="E5" s="27" t="s">
        <v>60</v>
      </c>
      <c r="F5" s="27" t="s">
        <v>50</v>
      </c>
      <c r="G5" s="27" t="s">
        <v>61</v>
      </c>
      <c r="H5" s="27" t="s">
        <v>62</v>
      </c>
      <c r="I5" s="27" t="s">
        <v>27</v>
      </c>
      <c r="J5" s="27" t="s">
        <v>63</v>
      </c>
    </row>
    <row r="6" spans="4:10" ht="15" customHeight="1" x14ac:dyDescent="0.25">
      <c r="D6" s="27" t="s">
        <v>29</v>
      </c>
      <c r="E6" s="27" t="str">
        <f>IFERROR(VLOOKUP(PURCHASE[[#This Row],[HSN CODE]],PRODUCTS[#All],2,0),"")</f>
        <v xml:space="preserve">SMART WATCH </v>
      </c>
      <c r="F6" s="27" t="str">
        <f>IFERROR(VLOOKUP(PURCHASE[[#This Row],[HSN CODE]],VENDORS[#All],3,0),"")</f>
        <v>TECH99</v>
      </c>
      <c r="G6" s="32">
        <v>45292</v>
      </c>
      <c r="H6" s="27">
        <v>20</v>
      </c>
      <c r="I6" s="27">
        <f>IFERROR(VLOOKUP(PURCHASE[[#This Row],[HSN CODE]],PRODUCTS[#All],3,0),"")</f>
        <v>2000</v>
      </c>
      <c r="J6" s="27">
        <f>IFERROR(PURCHASE[[#This Row],[COST]]*PURCHASE[[#This Row],[UNITS]],"")</f>
        <v>40000</v>
      </c>
    </row>
    <row r="7" spans="4:10" ht="15" customHeight="1" x14ac:dyDescent="0.25">
      <c r="D7" s="27" t="s">
        <v>30</v>
      </c>
      <c r="E7" s="27" t="str">
        <f>IFERROR(VLOOKUP(PURCHASE[[#This Row],[HSN CODE]],PRODUCTS[#All],2,0),"")</f>
        <v xml:space="preserve">LAPTOP HP </v>
      </c>
      <c r="F7" s="27" t="str">
        <f>IFERROR(VLOOKUP(PURCHASE[[#This Row],[HSN CODE]],VENDORS[#All],3,0),"")</f>
        <v>TECH99</v>
      </c>
      <c r="G7" s="32">
        <v>45292</v>
      </c>
      <c r="H7" s="27">
        <v>15</v>
      </c>
      <c r="I7" s="27">
        <f>IFERROR(VLOOKUP(PURCHASE[[#This Row],[HSN CODE]],PRODUCTS[#All],3,0),"")</f>
        <v>35500</v>
      </c>
      <c r="J7" s="27">
        <f>IFERROR(PURCHASE[[#This Row],[COST]]*PURCHASE[[#This Row],[UNITS]],"")</f>
        <v>532500</v>
      </c>
    </row>
    <row r="8" spans="4:10" ht="15" customHeight="1" x14ac:dyDescent="0.25">
      <c r="D8" s="27" t="s">
        <v>31</v>
      </c>
      <c r="E8" s="27" t="str">
        <f>IFERROR(VLOOKUP(PURCHASE[[#This Row],[HSN CODE]],PRODUCTS[#All],2,0),"")</f>
        <v>WIRELESS PRINTER</v>
      </c>
      <c r="F8" s="27" t="str">
        <f>IFERROR(VLOOKUP(PURCHASE[[#This Row],[HSN CODE]],VENDORS[#All],3,0),"")</f>
        <v>TECH99</v>
      </c>
      <c r="G8" s="32">
        <v>45293</v>
      </c>
      <c r="H8" s="27">
        <v>25</v>
      </c>
      <c r="I8" s="27">
        <f>IFERROR(VLOOKUP(PURCHASE[[#This Row],[HSN CODE]],PRODUCTS[#All],3,0),"")</f>
        <v>22000</v>
      </c>
      <c r="J8" s="27">
        <f>IFERROR(PURCHASE[[#This Row],[COST]]*PURCHASE[[#This Row],[UNITS]],"")</f>
        <v>550000</v>
      </c>
    </row>
    <row r="9" spans="4:10" ht="15" customHeight="1" x14ac:dyDescent="0.25">
      <c r="D9" s="27" t="s">
        <v>32</v>
      </c>
      <c r="E9" s="27" t="str">
        <f>IFERROR(VLOOKUP(PURCHASE[[#This Row],[HSN CODE]],PRODUCTS[#All],2,0),"")</f>
        <v xml:space="preserve">DESKTOP </v>
      </c>
      <c r="F9" s="27" t="str">
        <f>IFERROR(VLOOKUP(PURCHASE[[#This Row],[HSN CODE]],VENDORS[#All],3,0),"")</f>
        <v>GG TRADERS</v>
      </c>
      <c r="G9" s="32">
        <v>45506</v>
      </c>
      <c r="H9" s="27">
        <v>35</v>
      </c>
      <c r="I9" s="27">
        <f>IFERROR(VLOOKUP(PURCHASE[[#This Row],[HSN CODE]],PRODUCTS[#All],3,0),"")</f>
        <v>20000</v>
      </c>
      <c r="J9" s="27">
        <f>IFERROR(PURCHASE[[#This Row],[COST]]*PURCHASE[[#This Row],[UNITS]],"")</f>
        <v>700000</v>
      </c>
    </row>
    <row r="10" spans="4:10" ht="15" customHeight="1" x14ac:dyDescent="0.25">
      <c r="D10" s="27" t="s">
        <v>33</v>
      </c>
      <c r="E10" s="27" t="str">
        <f>IFERROR(VLOOKUP(PURCHASE[[#This Row],[HSN CODE]],PRODUCTS[#All],2,0),"")</f>
        <v>MOUSE</v>
      </c>
      <c r="F10" s="27" t="str">
        <f>IFERROR(VLOOKUP(PURCHASE[[#This Row],[HSN CODE]],VENDORS[#All],3,0),"")</f>
        <v>GG TRADERS</v>
      </c>
      <c r="G10" s="32">
        <v>45354</v>
      </c>
      <c r="H10" s="27">
        <v>100</v>
      </c>
      <c r="I10" s="27">
        <f>IFERROR(VLOOKUP(PURCHASE[[#This Row],[HSN CODE]],PRODUCTS[#All],3,0),"")</f>
        <v>500</v>
      </c>
      <c r="J10" s="27">
        <f>IFERROR(PURCHASE[[#This Row],[COST]]*PURCHASE[[#This Row],[UNITS]],"")</f>
        <v>50000</v>
      </c>
    </row>
    <row r="11" spans="4:10" ht="15" customHeight="1" x14ac:dyDescent="0.25">
      <c r="D11" s="27" t="s">
        <v>34</v>
      </c>
      <c r="E11" s="27" t="str">
        <f>IFERROR(VLOOKUP(PURCHASE[[#This Row],[HSN CODE]],PRODUCTS[#All],2,0),"")</f>
        <v>RGB KEYBOARD</v>
      </c>
      <c r="F11" s="27" t="str">
        <f>IFERROR(VLOOKUP(PURCHASE[[#This Row],[HSN CODE]],VENDORS[#All],3,0),"")</f>
        <v>GG TRADERS</v>
      </c>
      <c r="G11" s="32">
        <v>45387</v>
      </c>
      <c r="H11" s="27">
        <v>20</v>
      </c>
      <c r="I11" s="27">
        <f>IFERROR(VLOOKUP(PURCHASE[[#This Row],[HSN CODE]],PRODUCTS[#All],3,0),"")</f>
        <v>800</v>
      </c>
      <c r="J11" s="27">
        <f>IFERROR(PURCHASE[[#This Row],[COST]]*PURCHASE[[#This Row],[UNITS]],"")</f>
        <v>16000</v>
      </c>
    </row>
    <row r="12" spans="4:10" ht="15" customHeight="1" x14ac:dyDescent="0.25">
      <c r="D12" s="27" t="s">
        <v>35</v>
      </c>
      <c r="E12" s="27" t="str">
        <f>IFERROR(VLOOKUP(PURCHASE[[#This Row],[HSN CODE]],PRODUCTS[#All],2,0),"")</f>
        <v>CAMERA</v>
      </c>
      <c r="F12" s="27" t="str">
        <f>IFERROR(VLOOKUP(PURCHASE[[#This Row],[HSN CODE]],VENDORS[#All],3,0),"")</f>
        <v>GG TRADERS</v>
      </c>
      <c r="G12" s="32">
        <v>45328</v>
      </c>
      <c r="H12" s="27">
        <v>45</v>
      </c>
      <c r="I12" s="27">
        <f>IFERROR(VLOOKUP(PURCHASE[[#This Row],[HSN CODE]],PRODUCTS[#All],3,0),"")</f>
        <v>4000</v>
      </c>
      <c r="J12" s="27">
        <f>IFERROR(PURCHASE[[#This Row],[COST]]*PURCHASE[[#This Row],[UNITS]],"")</f>
        <v>180000</v>
      </c>
    </row>
    <row r="13" spans="4:10" ht="15" customHeight="1" x14ac:dyDescent="0.25">
      <c r="D13" s="27" t="s">
        <v>36</v>
      </c>
      <c r="E13" s="27" t="str">
        <f>IFERROR(VLOOKUP(PURCHASE[[#This Row],[HSN CODE]],PRODUCTS[#All],2,0),"")</f>
        <v>HEADPHONES</v>
      </c>
      <c r="F13" s="27" t="str">
        <f>IFERROR(VLOOKUP(PURCHASE[[#This Row],[HSN CODE]],VENDORS[#All],3,0),"")</f>
        <v>COMPAC</v>
      </c>
      <c r="G13" s="27" t="s">
        <v>71</v>
      </c>
      <c r="H13" s="27">
        <v>25</v>
      </c>
      <c r="I13" s="27">
        <f>IFERROR(VLOOKUP(PURCHASE[[#This Row],[HSN CODE]],PRODUCTS[#All],3,0),"")</f>
        <v>2500</v>
      </c>
      <c r="J13" s="27">
        <f>IFERROR(PURCHASE[[#This Row],[COST]]*PURCHASE[[#This Row],[UNITS]],"")</f>
        <v>62500</v>
      </c>
    </row>
    <row r="14" spans="4:10" ht="15" customHeight="1" x14ac:dyDescent="0.25">
      <c r="D14" s="27" t="s">
        <v>37</v>
      </c>
      <c r="E14" s="27" t="str">
        <f>IFERROR(VLOOKUP(PURCHASE[[#This Row],[HSN CODE]],PRODUCTS[#All],2,0),"")</f>
        <v>SPEAKERS</v>
      </c>
      <c r="F14" s="27" t="str">
        <f>IFERROR(VLOOKUP(PURCHASE[[#This Row],[HSN CODE]],VENDORS[#All],3,0),"")</f>
        <v>COMPAC</v>
      </c>
      <c r="G14" s="32">
        <v>45389</v>
      </c>
      <c r="H14" s="27">
        <v>30</v>
      </c>
      <c r="I14" s="27">
        <f>IFERROR(VLOOKUP(PURCHASE[[#This Row],[HSN CODE]],PRODUCTS[#All],3,0),"")</f>
        <v>1800</v>
      </c>
      <c r="J14" s="27">
        <f>IFERROR(PURCHASE[[#This Row],[COST]]*PURCHASE[[#This Row],[UNITS]],"")</f>
        <v>54000</v>
      </c>
    </row>
    <row r="15" spans="4:10" ht="15" customHeight="1" x14ac:dyDescent="0.25">
      <c r="D15" s="27" t="s">
        <v>38</v>
      </c>
      <c r="E15" s="27" t="str">
        <f>IFERROR(VLOOKUP(PURCHASE[[#This Row],[HSN CODE]],PRODUCTS[#All],2,0),"")</f>
        <v>TABLETS</v>
      </c>
      <c r="F15" s="27" t="str">
        <f>IFERROR(VLOOKUP(PURCHASE[[#This Row],[HSN CODE]],VENDORS[#All],3,0),"")</f>
        <v>COMPAC</v>
      </c>
      <c r="G15" s="32">
        <v>45299</v>
      </c>
      <c r="H15" s="27">
        <v>40</v>
      </c>
      <c r="I15" s="27">
        <f>IFERROR(VLOOKUP(PURCHASE[[#This Row],[HSN CODE]],PRODUCTS[#All],3,0),"")</f>
        <v>30000</v>
      </c>
      <c r="J15" s="27">
        <f>IFERROR(PURCHASE[[#This Row],[COST]]*PURCHASE[[#This Row],[UNITS]],"")</f>
        <v>1200000</v>
      </c>
    </row>
  </sheetData>
  <dataValidations count="1">
    <dataValidation type="list" allowBlank="1" showInputMessage="1" showErrorMessage="1" sqref="D6:D15" xr:uid="{6E212F34-D0CF-4562-98E1-E351AA53A180}">
      <formula1>HSNCODE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03BE-26B5-441A-A8A9-DF75F768D307}">
  <dimension ref="B6:L12"/>
  <sheetViews>
    <sheetView zoomScale="90" zoomScaleNormal="90" workbookViewId="0">
      <selection activeCell="C2" sqref="C2"/>
    </sheetView>
  </sheetViews>
  <sheetFormatPr defaultRowHeight="15" customHeight="1" x14ac:dyDescent="0.25"/>
  <cols>
    <col min="1" max="1" width="2.42578125" style="2" customWidth="1"/>
    <col min="2" max="2" width="27.85546875" style="1" customWidth="1"/>
    <col min="3" max="3" width="9.140625" style="2"/>
    <col min="4" max="4" width="18.85546875" style="2" bestFit="1" customWidth="1"/>
    <col min="5" max="5" width="25" style="2" bestFit="1" customWidth="1"/>
    <col min="6" max="6" width="15.7109375" style="2" bestFit="1" customWidth="1"/>
    <col min="7" max="7" width="31.140625" style="2" bestFit="1" customWidth="1"/>
    <col min="8" max="8" width="14.85546875" style="2" bestFit="1" customWidth="1"/>
    <col min="9" max="9" width="23.85546875" style="2" customWidth="1"/>
    <col min="10" max="10" width="12" style="2" bestFit="1" customWidth="1"/>
    <col min="11" max="11" width="11.5703125" style="2" bestFit="1" customWidth="1"/>
    <col min="12" max="12" width="14.85546875" style="2" bestFit="1" customWidth="1"/>
    <col min="13" max="16384" width="9.140625" style="2"/>
  </cols>
  <sheetData>
    <row r="6" spans="4:12" ht="15" customHeight="1" x14ac:dyDescent="0.25">
      <c r="D6" s="33" t="s">
        <v>64</v>
      </c>
      <c r="E6" s="34" t="s">
        <v>65</v>
      </c>
      <c r="F6" s="33" t="s">
        <v>25</v>
      </c>
      <c r="G6" s="34" t="s">
        <v>60</v>
      </c>
      <c r="H6" s="34" t="s">
        <v>67</v>
      </c>
      <c r="I6" s="34" t="s">
        <v>68</v>
      </c>
      <c r="J6" s="34" t="s">
        <v>62</v>
      </c>
      <c r="K6" s="34" t="s">
        <v>66</v>
      </c>
      <c r="L6" s="34" t="s">
        <v>63</v>
      </c>
    </row>
    <row r="7" spans="4:12" ht="15" customHeight="1" x14ac:dyDescent="0.25">
      <c r="D7" s="27">
        <v>100</v>
      </c>
      <c r="E7" s="27" t="str">
        <f>IFERROR(VLOOKUP(SALES[[#This Row],[CUST_ID]],CUSTOMERS[#All],2,0),"")</f>
        <v>RAM SALES</v>
      </c>
      <c r="F7" s="27" t="s">
        <v>31</v>
      </c>
      <c r="G7" s="27" t="str">
        <f>IFERROR(VLOOKUP(SALES[[#This Row],[HSN CODE]],PRODUCTS[#All],2,0),"")</f>
        <v>WIRELESS PRINTER</v>
      </c>
      <c r="H7" s="32">
        <v>45292</v>
      </c>
      <c r="I7" s="27">
        <f>IFERROR(VLOOKUP(SALES[[#This Row],[HSN CODE]],INVENTORY[],6,0),"")</f>
        <v>23</v>
      </c>
      <c r="J7" s="27">
        <v>2</v>
      </c>
      <c r="K7" s="27">
        <f>IFERROR(VLOOKUP(SALES[[#This Row],[HSN CODE]],PRODUCTS[#All],4,0),"")</f>
        <v>23250</v>
      </c>
      <c r="L7" s="27">
        <f>IFERROR(SALES[[#This Row],[PRICE]]*SALES[[#This Row],[UNITS]],"")</f>
        <v>46500</v>
      </c>
    </row>
    <row r="8" spans="4:12" ht="15" customHeight="1" x14ac:dyDescent="0.25">
      <c r="D8" s="27">
        <v>101</v>
      </c>
      <c r="E8" s="27" t="str">
        <f>IFERROR(VLOOKUP(SALES[[#This Row],[CUST_ID]],CUSTOMERS[#All],2,0),"")</f>
        <v>ATUL LTD.</v>
      </c>
      <c r="F8" s="27" t="s">
        <v>33</v>
      </c>
      <c r="G8" s="27" t="str">
        <f>IFERROR(VLOOKUP(SALES[[#This Row],[HSN CODE]],PRODUCTS[#All],2,0),"")</f>
        <v>MOUSE</v>
      </c>
      <c r="H8" s="32">
        <v>45324</v>
      </c>
      <c r="I8" s="27">
        <f>IFERROR(VLOOKUP(SALES[[#This Row],[HSN CODE]],INVENTORY[],6,0),"")</f>
        <v>0</v>
      </c>
      <c r="J8" s="27">
        <v>100</v>
      </c>
      <c r="K8" s="27">
        <f>IFERROR(VLOOKUP(SALES[[#This Row],[HSN CODE]],PRODUCTS[#All],4,0),"")</f>
        <v>550</v>
      </c>
      <c r="L8" s="27">
        <f>IFERROR(SALES[[#This Row],[PRICE]]*SALES[[#This Row],[UNITS]],"")</f>
        <v>55000</v>
      </c>
    </row>
    <row r="9" spans="4:12" ht="15" customHeight="1" x14ac:dyDescent="0.25">
      <c r="D9" s="27">
        <v>103</v>
      </c>
      <c r="E9" s="27" t="str">
        <f>IFERROR(VLOOKUP(SALES[[#This Row],[CUST_ID]],CUSTOMERS[#All],2,0),"")</f>
        <v>99STORE</v>
      </c>
      <c r="F9" s="27" t="s">
        <v>34</v>
      </c>
      <c r="G9" s="27" t="str">
        <f>IFERROR(VLOOKUP(SALES[[#This Row],[HSN CODE]],PRODUCTS[#All],2,0),"")</f>
        <v>RGB KEYBOARD</v>
      </c>
      <c r="H9" s="32">
        <v>45354</v>
      </c>
      <c r="I9" s="27">
        <f>IFERROR(VLOOKUP(SALES[[#This Row],[HSN CODE]],INVENTORY[],6,0),"")</f>
        <v>15</v>
      </c>
      <c r="J9" s="27">
        <v>5</v>
      </c>
      <c r="K9" s="27">
        <f>IFERROR(VLOOKUP(SALES[[#This Row],[HSN CODE]],PRODUCTS[#All],4,0),"")</f>
        <v>900</v>
      </c>
      <c r="L9" s="27">
        <f>IFERROR(SALES[[#This Row],[PRICE]]*SALES[[#This Row],[UNITS]],"")</f>
        <v>4500</v>
      </c>
    </row>
    <row r="10" spans="4:12" ht="15" customHeight="1" x14ac:dyDescent="0.25">
      <c r="D10" s="27">
        <v>104</v>
      </c>
      <c r="E10" s="27" t="str">
        <f>IFERROR(VLOOKUP(SALES[[#This Row],[CUST_ID]],CUSTOMERS[#All],2,0),"")</f>
        <v>RAJESH KUMAR</v>
      </c>
      <c r="F10" s="27" t="s">
        <v>36</v>
      </c>
      <c r="G10" s="27" t="str">
        <f>IFERROR(VLOOKUP(SALES[[#This Row],[HSN CODE]],PRODUCTS[#All],2,0),"")</f>
        <v>HEADPHONES</v>
      </c>
      <c r="H10" s="32">
        <v>45386</v>
      </c>
      <c r="I10" s="27">
        <f>IFERROR(VLOOKUP(SALES[[#This Row],[HSN CODE]],INVENTORY[],6,0),"")</f>
        <v>17</v>
      </c>
      <c r="J10" s="27">
        <v>8</v>
      </c>
      <c r="K10" s="27">
        <f>IFERROR(VLOOKUP(SALES[[#This Row],[HSN CODE]],PRODUCTS[#All],4,0),"")</f>
        <v>2700</v>
      </c>
      <c r="L10" s="27">
        <f>IFERROR(SALES[[#This Row],[PRICE]]*SALES[[#This Row],[UNITS]],"")</f>
        <v>21600</v>
      </c>
    </row>
    <row r="11" spans="4:12" ht="15" customHeight="1" x14ac:dyDescent="0.25">
      <c r="D11" s="27">
        <v>105</v>
      </c>
      <c r="E11" s="27" t="str">
        <f>IFERROR(VLOOKUP(SALES[[#This Row],[CUST_ID]],CUSTOMERS[#All],2,0),"")</f>
        <v>AMIT SINGH</v>
      </c>
      <c r="F11" s="27" t="s">
        <v>37</v>
      </c>
      <c r="G11" s="27" t="str">
        <f>IFERROR(VLOOKUP(SALES[[#This Row],[HSN CODE]],PRODUCTS[#All],2,0),"")</f>
        <v>SPEAKERS</v>
      </c>
      <c r="H11" s="32">
        <v>45417</v>
      </c>
      <c r="I11" s="27">
        <f>IFERROR(VLOOKUP(SALES[[#This Row],[HSN CODE]],INVENTORY[],6,0),"")</f>
        <v>21</v>
      </c>
      <c r="J11" s="27">
        <v>9</v>
      </c>
      <c r="K11" s="27">
        <f>IFERROR(VLOOKUP(SALES[[#This Row],[HSN CODE]],PRODUCTS[#All],4,0),"")</f>
        <v>2000</v>
      </c>
      <c r="L11" s="27">
        <f>IFERROR(SALES[[#This Row],[PRICE]]*SALES[[#This Row],[UNITS]],"")</f>
        <v>18000</v>
      </c>
    </row>
    <row r="12" spans="4:12" ht="15" customHeight="1" x14ac:dyDescent="0.25">
      <c r="D12" s="27">
        <v>106</v>
      </c>
      <c r="E12" s="27" t="str">
        <f>IFERROR(VLOOKUP(SALES[[#This Row],[CUST_ID]],CUSTOMERS[#All],2,0),"")</f>
        <v xml:space="preserve">JAIN TEL. </v>
      </c>
      <c r="F12" s="27" t="s">
        <v>29</v>
      </c>
      <c r="G12" s="27" t="str">
        <f>IFERROR(VLOOKUP(SALES[[#This Row],[HSN CODE]],PRODUCTS[#All],2,0),"")</f>
        <v xml:space="preserve">SMART WATCH </v>
      </c>
      <c r="H12" s="32">
        <v>45449</v>
      </c>
      <c r="I12" s="27">
        <f>IFERROR(VLOOKUP(SALES[[#This Row],[HSN CODE]],INVENTORY[],6,0),"")</f>
        <v>8</v>
      </c>
      <c r="J12" s="27">
        <v>12</v>
      </c>
      <c r="K12" s="27">
        <f>IFERROR(VLOOKUP(SALES[[#This Row],[HSN CODE]],PRODUCTS[#All],4,0),"")</f>
        <v>2500</v>
      </c>
      <c r="L12" s="27">
        <f>IFERROR(SALES[[#This Row],[PRICE]]*SALES[[#This Row],[UNITS]],"")</f>
        <v>30000</v>
      </c>
    </row>
  </sheetData>
  <dataValidations count="2">
    <dataValidation type="list" allowBlank="1" showInputMessage="1" showErrorMessage="1" sqref="D7:D12" xr:uid="{47316FFA-D604-454F-8825-CCC1A162405F}">
      <formula1>CUST_ID</formula1>
    </dataValidation>
    <dataValidation type="list" allowBlank="1" showInputMessage="1" showErrorMessage="1" sqref="F7:F12" xr:uid="{0EE414B6-011C-49A3-A76F-E10776061FE1}">
      <formula1>HSNCODE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8B66-C409-4AB8-92F4-DF65C5605A19}">
  <dimension ref="B6:K16"/>
  <sheetViews>
    <sheetView zoomScale="90" zoomScaleNormal="90" workbookViewId="0">
      <selection activeCell="C2" sqref="C2"/>
    </sheetView>
  </sheetViews>
  <sheetFormatPr defaultRowHeight="15" customHeight="1" x14ac:dyDescent="0.25"/>
  <cols>
    <col min="1" max="1" width="2.42578125" style="2" customWidth="1"/>
    <col min="2" max="2" width="27.85546875" style="1" customWidth="1"/>
    <col min="3" max="3" width="9.140625" style="2"/>
    <col min="4" max="4" width="18.28515625" style="2" bestFit="1" customWidth="1"/>
    <col min="5" max="5" width="25.5703125" style="2" bestFit="1" customWidth="1"/>
    <col min="6" max="6" width="12.42578125" style="2" bestFit="1" customWidth="1"/>
    <col min="7" max="7" width="16.140625" style="2" bestFit="1" customWidth="1"/>
    <col min="8" max="8" width="14.140625" style="2" bestFit="1" customWidth="1"/>
    <col min="9" max="9" width="16.5703125" style="2" customWidth="1"/>
    <col min="10" max="10" width="22" style="2" customWidth="1"/>
    <col min="11" max="11" width="44.5703125" style="2" bestFit="1" customWidth="1"/>
    <col min="12" max="16384" width="9.140625" style="2"/>
  </cols>
  <sheetData>
    <row r="6" spans="4:11" ht="15" customHeight="1" x14ac:dyDescent="0.25">
      <c r="D6" s="5" t="s">
        <v>25</v>
      </c>
      <c r="E6" s="5" t="s">
        <v>60</v>
      </c>
      <c r="F6" s="5" t="s">
        <v>27</v>
      </c>
      <c r="G6" s="5" t="s">
        <v>69</v>
      </c>
      <c r="H6" s="5" t="s">
        <v>70</v>
      </c>
      <c r="I6" s="5" t="s">
        <v>72</v>
      </c>
      <c r="J6" s="5" t="s">
        <v>73</v>
      </c>
      <c r="K6" s="4" t="s">
        <v>89</v>
      </c>
    </row>
    <row r="7" spans="4:11" ht="15" customHeight="1" x14ac:dyDescent="0.25">
      <c r="D7" s="4" t="str">
        <f>PRODUCTS[[#This Row],[HSN CODE]]</f>
        <v>N1001</v>
      </c>
      <c r="E7" s="4" t="str">
        <f>PRODUCTS[[#This Row],[PRODUCT NAME ]]</f>
        <v xml:space="preserve">SMART WATCH </v>
      </c>
      <c r="F7" s="4">
        <f>PRODUCTS[[#This Row],[COST]]</f>
        <v>2000</v>
      </c>
      <c r="G7" s="4">
        <f>SUMIF(PURCHASE[PRODUCT NAME],INVENTORY[PRODUCT NAME],PURCHASE[UNITS])</f>
        <v>20</v>
      </c>
      <c r="H7" s="4">
        <f>SUMIF(SALES[PRODUCT NAME],INVENTORY[PRODUCT NAME],SALES[UNITS])</f>
        <v>12</v>
      </c>
      <c r="I7" s="4">
        <f>INVENTORY[[#This Row],[P. UNITS]]-INVENTORY[[#This Row],[S.UNIT]]</f>
        <v>8</v>
      </c>
      <c r="J7" s="6">
        <f>IFERROR(INVENTORY[[#This Row],[COST]]*INVENTORY[[#This Row],[IN STOCK]],"")</f>
        <v>16000</v>
      </c>
      <c r="K7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8" spans="4:11" ht="15" customHeight="1" x14ac:dyDescent="0.25">
      <c r="D8" s="4" t="str">
        <f>PRODUCTS[[#This Row],[HSN CODE]]</f>
        <v>N1002</v>
      </c>
      <c r="E8" s="4" t="str">
        <f>PRODUCTS[[#This Row],[PRODUCT NAME ]]</f>
        <v xml:space="preserve">LAPTOP HP </v>
      </c>
      <c r="F8" s="4">
        <f>PRODUCTS[[#This Row],[COST]]</f>
        <v>35500</v>
      </c>
      <c r="G8" s="4">
        <f>SUMIF(PURCHASE[PRODUCT NAME],INVENTORY[PRODUCT NAME],PURCHASE[UNITS])</f>
        <v>15</v>
      </c>
      <c r="H8" s="4">
        <f>SUMIF(SALES[PRODUCT NAME],INVENTORY[PRODUCT NAME],SALES[UNITS])</f>
        <v>0</v>
      </c>
      <c r="I8" s="4">
        <f>INVENTORY[[#This Row],[P. UNITS]]-INVENTORY[[#This Row],[S.UNIT]]</f>
        <v>15</v>
      </c>
      <c r="J8" s="6">
        <f>IFERROR(INVENTORY[[#This Row],[COST]]*INVENTORY[[#This Row],[IN STOCK]],"")</f>
        <v>532500</v>
      </c>
      <c r="K8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9" spans="4:11" ht="15" customHeight="1" x14ac:dyDescent="0.25">
      <c r="D9" s="4" t="str">
        <f>PRODUCTS[[#This Row],[HSN CODE]]</f>
        <v>N1003</v>
      </c>
      <c r="E9" s="4" t="str">
        <f>PRODUCTS[[#This Row],[PRODUCT NAME ]]</f>
        <v>WIRELESS PRINTER</v>
      </c>
      <c r="F9" s="4">
        <f>PRODUCTS[[#This Row],[COST]]</f>
        <v>22000</v>
      </c>
      <c r="G9" s="4">
        <f>SUMIF(PURCHASE[PRODUCT NAME],INVENTORY[PRODUCT NAME],PURCHASE[UNITS])</f>
        <v>25</v>
      </c>
      <c r="H9" s="4">
        <f>SUMIF(SALES[PRODUCT NAME],INVENTORY[PRODUCT NAME],SALES[UNITS])</f>
        <v>2</v>
      </c>
      <c r="I9" s="4">
        <f>INVENTORY[[#This Row],[P. UNITS]]-INVENTORY[[#This Row],[S.UNIT]]</f>
        <v>23</v>
      </c>
      <c r="J9" s="6">
        <f>IFERROR(INVENTORY[[#This Row],[COST]]*INVENTORY[[#This Row],[IN STOCK]],"")</f>
        <v>506000</v>
      </c>
      <c r="K9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10" spans="4:11" ht="15" customHeight="1" x14ac:dyDescent="0.25">
      <c r="D10" s="4" t="str">
        <f>PRODUCTS[[#This Row],[HSN CODE]]</f>
        <v>N1004</v>
      </c>
      <c r="E10" s="4" t="str">
        <f>PRODUCTS[[#This Row],[PRODUCT NAME ]]</f>
        <v xml:space="preserve">DESKTOP </v>
      </c>
      <c r="F10" s="4">
        <f>PRODUCTS[[#This Row],[COST]]</f>
        <v>20000</v>
      </c>
      <c r="G10" s="4">
        <f>SUMIF(PURCHASE[PRODUCT NAME],INVENTORY[PRODUCT NAME],PURCHASE[UNITS])</f>
        <v>35</v>
      </c>
      <c r="H10" s="4">
        <f>SUMIF(SALES[PRODUCT NAME],INVENTORY[PRODUCT NAME],SALES[UNITS])</f>
        <v>0</v>
      </c>
      <c r="I10" s="4">
        <f>INVENTORY[[#This Row],[P. UNITS]]-INVENTORY[[#This Row],[S.UNIT]]</f>
        <v>35</v>
      </c>
      <c r="J10" s="6">
        <f>IFERROR(INVENTORY[[#This Row],[COST]]*INVENTORY[[#This Row],[IN STOCK]],"")</f>
        <v>700000</v>
      </c>
      <c r="K10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11" spans="4:11" ht="15" customHeight="1" x14ac:dyDescent="0.25">
      <c r="D11" s="4" t="str">
        <f>PRODUCTS[[#This Row],[HSN CODE]]</f>
        <v>N1005</v>
      </c>
      <c r="E11" s="4" t="str">
        <f>PRODUCTS[[#This Row],[PRODUCT NAME ]]</f>
        <v>MOUSE</v>
      </c>
      <c r="F11" s="4">
        <f>PRODUCTS[[#This Row],[COST]]</f>
        <v>500</v>
      </c>
      <c r="G11" s="4">
        <f>SUMIF(PURCHASE[PRODUCT NAME],INVENTORY[PRODUCT NAME],PURCHASE[UNITS])</f>
        <v>100</v>
      </c>
      <c r="H11" s="4">
        <f>SUMIF(SALES[PRODUCT NAME],INVENTORY[PRODUCT NAME],SALES[UNITS])</f>
        <v>100</v>
      </c>
      <c r="I11" s="4">
        <f>INVENTORY[[#This Row],[P. UNITS]]-INVENTORY[[#This Row],[S.UNIT]]</f>
        <v>0</v>
      </c>
      <c r="J11" s="6">
        <f>IFERROR(INVENTORY[[#This Row],[COST]]*INVENTORY[[#This Row],[IN STOCK]],"")</f>
        <v>0</v>
      </c>
      <c r="K11" s="22" t="str">
        <f>IF(INVENTORY[[#This Row],[IN STOCK]]&lt;5,"📞  "&amp;INVENTORY[[#This Row],[PRODUCT NAME]]&amp;"      NEEDS TO RE-ORDER   !    PH   "&amp;VLOOKUP(INVENTORY[[#This Row],[HSN CODE]],VENDORS[#All],4,0),"")</f>
        <v>📞  MOUSE      NEEDS TO RE-ORDER   !    PH   9813</v>
      </c>
    </row>
    <row r="12" spans="4:11" ht="15" customHeight="1" x14ac:dyDescent="0.25">
      <c r="D12" s="4" t="str">
        <f>PRODUCTS[[#This Row],[HSN CODE]]</f>
        <v>N1006</v>
      </c>
      <c r="E12" s="4" t="str">
        <f>PRODUCTS[[#This Row],[PRODUCT NAME ]]</f>
        <v>RGB KEYBOARD</v>
      </c>
      <c r="F12" s="4">
        <f>PRODUCTS[[#This Row],[COST]]</f>
        <v>800</v>
      </c>
      <c r="G12" s="4">
        <f>SUMIF(PURCHASE[PRODUCT NAME],INVENTORY[PRODUCT NAME],PURCHASE[UNITS])</f>
        <v>20</v>
      </c>
      <c r="H12" s="4">
        <f>SUMIF(SALES[PRODUCT NAME],INVENTORY[PRODUCT NAME],SALES[UNITS])</f>
        <v>5</v>
      </c>
      <c r="I12" s="4">
        <f>INVENTORY[[#This Row],[P. UNITS]]-INVENTORY[[#This Row],[S.UNIT]]</f>
        <v>15</v>
      </c>
      <c r="J12" s="6">
        <f>IFERROR(INVENTORY[[#This Row],[COST]]*INVENTORY[[#This Row],[IN STOCK]],"")</f>
        <v>12000</v>
      </c>
      <c r="K12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13" spans="4:11" ht="15" customHeight="1" x14ac:dyDescent="0.25">
      <c r="D13" s="4" t="str">
        <f>PRODUCTS[[#This Row],[HSN CODE]]</f>
        <v>N1007</v>
      </c>
      <c r="E13" s="4" t="str">
        <f>PRODUCTS[[#This Row],[PRODUCT NAME ]]</f>
        <v>CAMERA</v>
      </c>
      <c r="F13" s="4">
        <f>PRODUCTS[[#This Row],[COST]]</f>
        <v>4000</v>
      </c>
      <c r="G13" s="4">
        <f>SUMIF(PURCHASE[PRODUCT NAME],INVENTORY[PRODUCT NAME],PURCHASE[UNITS])</f>
        <v>45</v>
      </c>
      <c r="H13" s="4">
        <f>SUMIF(SALES[PRODUCT NAME],INVENTORY[PRODUCT NAME],SALES[UNITS])</f>
        <v>0</v>
      </c>
      <c r="I13" s="4">
        <f>INVENTORY[[#This Row],[P. UNITS]]-INVENTORY[[#This Row],[S.UNIT]]</f>
        <v>45</v>
      </c>
      <c r="J13" s="6">
        <f>IFERROR(INVENTORY[[#This Row],[COST]]*INVENTORY[[#This Row],[IN STOCK]],"")</f>
        <v>180000</v>
      </c>
      <c r="K13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14" spans="4:11" ht="15" customHeight="1" x14ac:dyDescent="0.25">
      <c r="D14" s="4" t="str">
        <f>PRODUCTS[[#This Row],[HSN CODE]]</f>
        <v>N1008</v>
      </c>
      <c r="E14" s="4" t="str">
        <f>PRODUCTS[[#This Row],[PRODUCT NAME ]]</f>
        <v>HEADPHONES</v>
      </c>
      <c r="F14" s="4">
        <f>PRODUCTS[[#This Row],[COST]]</f>
        <v>2500</v>
      </c>
      <c r="G14" s="4">
        <f>SUMIF(PURCHASE[PRODUCT NAME],INVENTORY[PRODUCT NAME],PURCHASE[UNITS])</f>
        <v>25</v>
      </c>
      <c r="H14" s="4">
        <f>SUMIF(SALES[PRODUCT NAME],INVENTORY[PRODUCT NAME],SALES[UNITS])</f>
        <v>8</v>
      </c>
      <c r="I14" s="4">
        <f>INVENTORY[[#This Row],[P. UNITS]]-INVENTORY[[#This Row],[S.UNIT]]</f>
        <v>17</v>
      </c>
      <c r="J14" s="6">
        <f>IFERROR(INVENTORY[[#This Row],[COST]]*INVENTORY[[#This Row],[IN STOCK]],"")</f>
        <v>42500</v>
      </c>
      <c r="K14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15" spans="4:11" ht="15" customHeight="1" x14ac:dyDescent="0.25">
      <c r="D15" s="4" t="str">
        <f>PRODUCTS[[#This Row],[HSN CODE]]</f>
        <v>N1009</v>
      </c>
      <c r="E15" s="4" t="str">
        <f>PRODUCTS[[#This Row],[PRODUCT NAME ]]</f>
        <v>SPEAKERS</v>
      </c>
      <c r="F15" s="4">
        <f>PRODUCTS[[#This Row],[COST]]</f>
        <v>1800</v>
      </c>
      <c r="G15" s="4">
        <f>SUMIF(PURCHASE[PRODUCT NAME],INVENTORY[PRODUCT NAME],PURCHASE[UNITS])</f>
        <v>30</v>
      </c>
      <c r="H15" s="4">
        <f>SUMIF(SALES[PRODUCT NAME],INVENTORY[PRODUCT NAME],SALES[UNITS])</f>
        <v>9</v>
      </c>
      <c r="I15" s="4">
        <f>INVENTORY[[#This Row],[P. UNITS]]-INVENTORY[[#This Row],[S.UNIT]]</f>
        <v>21</v>
      </c>
      <c r="J15" s="6">
        <f>IFERROR(INVENTORY[[#This Row],[COST]]*INVENTORY[[#This Row],[IN STOCK]],"")</f>
        <v>37800</v>
      </c>
      <c r="K15" s="22" t="str">
        <f>IF(INVENTORY[[#This Row],[IN STOCK]]&lt;5,"📞  "&amp;INVENTORY[[#This Row],[PRODUCT NAME]]&amp;"      NEEDS TO RE-ORDER   !    PH   "&amp;VLOOKUP(INVENTORY[[#This Row],[HSN CODE]],VENDORS[#All],4,0),"")</f>
        <v/>
      </c>
    </row>
    <row r="16" spans="4:11" ht="15" customHeight="1" x14ac:dyDescent="0.25">
      <c r="D16" s="4" t="str">
        <f>PRODUCTS[[#This Row],[HSN CODE]]</f>
        <v>N1010</v>
      </c>
      <c r="E16" s="4" t="str">
        <f>PRODUCTS[[#This Row],[PRODUCT NAME ]]</f>
        <v>TABLETS</v>
      </c>
      <c r="F16" s="4">
        <f>PRODUCTS[[#This Row],[COST]]</f>
        <v>30000</v>
      </c>
      <c r="G16" s="4">
        <f>SUMIF(PURCHASE[PRODUCT NAME],INVENTORY[PRODUCT NAME],PURCHASE[UNITS])</f>
        <v>40</v>
      </c>
      <c r="H16" s="4">
        <f>SUMIF(SALES[PRODUCT NAME],INVENTORY[PRODUCT NAME],SALES[UNITS])</f>
        <v>0</v>
      </c>
      <c r="I16" s="4">
        <f>INVENTORY[[#This Row],[P. UNITS]]-INVENTORY[[#This Row],[S.UNIT]]</f>
        <v>40</v>
      </c>
      <c r="J16" s="6">
        <f>IFERROR(INVENTORY[[#This Row],[COST]]*INVENTORY[[#This Row],[IN STOCK]],"")</f>
        <v>1200000</v>
      </c>
      <c r="K16" s="22" t="str">
        <f>IF(INVENTORY[[#This Row],[IN STOCK]]&lt;5,"📞  "&amp;INVENTORY[[#This Row],[PRODUCT NAME]]&amp;"      NEEDS TO RE-ORDER   !    PH   "&amp;VLOOKUP(INVENTORY[[#This Row],[HSN CODE]],VENDORS[#All],4,0),"")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C9CD-17C9-4AF4-8973-E0AA422506DD}">
  <dimension ref="A2:J31"/>
  <sheetViews>
    <sheetView showGridLines="0" tabSelected="1" workbookViewId="0"/>
  </sheetViews>
  <sheetFormatPr defaultRowHeight="15" customHeight="1" x14ac:dyDescent="0.3"/>
  <cols>
    <col min="1" max="1" width="21.140625" style="8" customWidth="1"/>
    <col min="2" max="2" width="9.140625" style="7"/>
    <col min="3" max="3" width="16" style="10" bestFit="1" customWidth="1"/>
    <col min="4" max="6" width="9.140625" style="7"/>
    <col min="7" max="7" width="22.7109375" style="7" bestFit="1" customWidth="1"/>
    <col min="8" max="8" width="18.42578125" style="7" bestFit="1" customWidth="1"/>
    <col min="9" max="16384" width="9.140625" style="7"/>
  </cols>
  <sheetData>
    <row r="2" spans="1:10" ht="15" customHeight="1" x14ac:dyDescent="0.25">
      <c r="A2" s="8" t="s">
        <v>74</v>
      </c>
      <c r="C2" s="11" t="s">
        <v>75</v>
      </c>
      <c r="G2" s="20" t="s">
        <v>86</v>
      </c>
      <c r="H2" s="20"/>
      <c r="I2" s="20"/>
      <c r="J2" s="17"/>
    </row>
    <row r="3" spans="1:10" ht="15" customHeight="1" x14ac:dyDescent="0.3">
      <c r="A3" s="8">
        <v>7</v>
      </c>
      <c r="C3" s="12">
        <f>GETPIVOTDATA("NAME",$A$2)</f>
        <v>7</v>
      </c>
      <c r="G3" s="18" t="s">
        <v>85</v>
      </c>
      <c r="H3" s="19" t="s">
        <v>84</v>
      </c>
    </row>
    <row r="4" spans="1:10" ht="18.75" x14ac:dyDescent="0.3">
      <c r="B4" s="13"/>
      <c r="C4" s="14"/>
      <c r="D4" s="13"/>
      <c r="G4" s="16" t="s">
        <v>39</v>
      </c>
      <c r="H4" s="10">
        <v>12</v>
      </c>
    </row>
    <row r="5" spans="1:10" ht="15" customHeight="1" x14ac:dyDescent="0.3">
      <c r="A5" s="8" t="s">
        <v>76</v>
      </c>
      <c r="C5" s="12" t="s">
        <v>77</v>
      </c>
      <c r="G5" s="16" t="s">
        <v>47</v>
      </c>
      <c r="H5" s="10">
        <v>9</v>
      </c>
    </row>
    <row r="6" spans="1:10" ht="15" customHeight="1" x14ac:dyDescent="0.3">
      <c r="A6" s="8">
        <v>10</v>
      </c>
      <c r="C6" s="12">
        <f>GETPIVOTDATA("PRODUCT NAME ",$A$5)</f>
        <v>10</v>
      </c>
      <c r="G6" s="16" t="s">
        <v>46</v>
      </c>
      <c r="H6" s="10">
        <v>8</v>
      </c>
    </row>
    <row r="7" spans="1:10" ht="15" customHeight="1" x14ac:dyDescent="0.3">
      <c r="C7" s="11"/>
      <c r="G7" s="16" t="s">
        <v>44</v>
      </c>
      <c r="H7" s="10">
        <v>5</v>
      </c>
    </row>
    <row r="8" spans="1:10" ht="15" customHeight="1" x14ac:dyDescent="0.3">
      <c r="B8" s="13"/>
      <c r="C8" s="15"/>
      <c r="D8" s="13"/>
      <c r="G8" s="16" t="s">
        <v>43</v>
      </c>
      <c r="H8" s="10">
        <v>3</v>
      </c>
    </row>
    <row r="9" spans="1:10" ht="15" customHeight="1" x14ac:dyDescent="0.25">
      <c r="A9" s="8" t="s">
        <v>78</v>
      </c>
      <c r="C9" s="11" t="s">
        <v>79</v>
      </c>
    </row>
    <row r="10" spans="1:10" ht="15" customHeight="1" x14ac:dyDescent="0.25">
      <c r="A10" s="8">
        <v>3385000</v>
      </c>
      <c r="C10" s="11">
        <f>GETPIVOTDATA("AMOUNT",$A$9)</f>
        <v>3385000</v>
      </c>
    </row>
    <row r="11" spans="1:10" ht="15" customHeight="1" x14ac:dyDescent="0.25">
      <c r="C11" s="11"/>
    </row>
    <row r="12" spans="1:10" ht="15" customHeight="1" x14ac:dyDescent="0.3">
      <c r="B12" s="13"/>
      <c r="C12" s="15"/>
      <c r="D12" s="13"/>
      <c r="G12" s="18" t="s">
        <v>87</v>
      </c>
      <c r="H12" s="19" t="s">
        <v>88</v>
      </c>
    </row>
    <row r="13" spans="1:10" ht="15" customHeight="1" x14ac:dyDescent="0.3">
      <c r="A13" s="8" t="s">
        <v>78</v>
      </c>
      <c r="C13" s="11" t="s">
        <v>80</v>
      </c>
      <c r="G13" s="16" t="s">
        <v>4</v>
      </c>
      <c r="H13" s="21">
        <v>46500</v>
      </c>
    </row>
    <row r="14" spans="1:10" ht="15" customHeight="1" x14ac:dyDescent="0.3">
      <c r="A14" s="8">
        <v>122250</v>
      </c>
      <c r="C14" s="11">
        <f>GETPIVOTDATA("AMOUNT",$A$13)</f>
        <v>122250</v>
      </c>
      <c r="G14" s="16" t="s">
        <v>10</v>
      </c>
      <c r="H14" s="21">
        <v>30000</v>
      </c>
    </row>
    <row r="15" spans="1:10" ht="15" customHeight="1" x14ac:dyDescent="0.3">
      <c r="C15" s="11"/>
      <c r="G15" s="16" t="s">
        <v>8</v>
      </c>
      <c r="H15" s="21">
        <v>21600</v>
      </c>
    </row>
    <row r="16" spans="1:10" ht="15" customHeight="1" x14ac:dyDescent="0.3">
      <c r="B16" s="13"/>
      <c r="C16" s="15"/>
      <c r="D16" s="13"/>
      <c r="G16" s="16" t="s">
        <v>9</v>
      </c>
      <c r="H16" s="21">
        <v>18000</v>
      </c>
    </row>
    <row r="17" spans="1:8" ht="15" customHeight="1" x14ac:dyDescent="0.3">
      <c r="A17" s="8" t="s">
        <v>81</v>
      </c>
      <c r="C17" s="11" t="s">
        <v>82</v>
      </c>
      <c r="G17" s="16" t="s">
        <v>7</v>
      </c>
      <c r="H17" s="21">
        <v>4500</v>
      </c>
    </row>
    <row r="18" spans="1:8" ht="15" customHeight="1" x14ac:dyDescent="0.25">
      <c r="A18" s="9">
        <v>3275300</v>
      </c>
      <c r="C18" s="11">
        <f>GETPIVOTDATA("IN STOCK AMT.",$A$17)</f>
        <v>3275300</v>
      </c>
    </row>
    <row r="19" spans="1:8" ht="15" customHeight="1" x14ac:dyDescent="0.25">
      <c r="C19" s="11"/>
    </row>
    <row r="20" spans="1:8" ht="15" customHeight="1" x14ac:dyDescent="0.25">
      <c r="B20" s="13"/>
      <c r="C20" s="15"/>
      <c r="D20" s="13"/>
    </row>
    <row r="21" spans="1:8" ht="15" customHeight="1" x14ac:dyDescent="0.3">
      <c r="C21" s="11" t="s">
        <v>83</v>
      </c>
      <c r="G21" s="19" t="s">
        <v>91</v>
      </c>
      <c r="H21" s="19" t="s">
        <v>92</v>
      </c>
    </row>
    <row r="22" spans="1:8" ht="15" customHeight="1" x14ac:dyDescent="0.3">
      <c r="C22" s="11">
        <f>C18+C14-C10</f>
        <v>12550</v>
      </c>
      <c r="G22" s="16" t="s">
        <v>45</v>
      </c>
      <c r="H22" s="25">
        <v>45</v>
      </c>
    </row>
    <row r="23" spans="1:8" ht="15" customHeight="1" x14ac:dyDescent="0.3">
      <c r="G23" s="16" t="s">
        <v>42</v>
      </c>
      <c r="H23" s="25">
        <v>35</v>
      </c>
    </row>
    <row r="24" spans="1:8" ht="15" customHeight="1" x14ac:dyDescent="0.3">
      <c r="G24" s="16" t="s">
        <v>46</v>
      </c>
      <c r="H24" s="25">
        <v>17</v>
      </c>
    </row>
    <row r="25" spans="1:8" ht="15" customHeight="1" x14ac:dyDescent="0.3">
      <c r="G25" s="16" t="s">
        <v>40</v>
      </c>
      <c r="H25" s="25">
        <v>15</v>
      </c>
    </row>
    <row r="26" spans="1:8" ht="15" customHeight="1" x14ac:dyDescent="0.3">
      <c r="G26" s="16" t="s">
        <v>43</v>
      </c>
      <c r="H26" s="25">
        <v>97</v>
      </c>
    </row>
    <row r="27" spans="1:8" ht="15" customHeight="1" x14ac:dyDescent="0.3">
      <c r="G27" s="16" t="s">
        <v>44</v>
      </c>
      <c r="H27" s="25">
        <v>15</v>
      </c>
    </row>
    <row r="28" spans="1:8" ht="15" customHeight="1" x14ac:dyDescent="0.3">
      <c r="G28" s="16" t="s">
        <v>39</v>
      </c>
      <c r="H28" s="25">
        <v>8</v>
      </c>
    </row>
    <row r="29" spans="1:8" ht="15" customHeight="1" x14ac:dyDescent="0.3">
      <c r="G29" s="16" t="s">
        <v>47</v>
      </c>
      <c r="H29" s="25">
        <v>21</v>
      </c>
    </row>
    <row r="30" spans="1:8" ht="15" customHeight="1" x14ac:dyDescent="0.3">
      <c r="G30" s="16" t="s">
        <v>48</v>
      </c>
      <c r="H30" s="25">
        <v>40</v>
      </c>
    </row>
    <row r="31" spans="1:8" ht="15" customHeight="1" x14ac:dyDescent="0.3">
      <c r="G31" s="16" t="s">
        <v>41</v>
      </c>
      <c r="H31" s="25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D K c W a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S D K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y n F k o i k e 4 D g A A A B E A A A A T A B w A R m 9 y b X V s Y X M v U 2 V j d G l v b j E u b S C i G A A o o B Q A A A A A A A A A A A A A A A A A A A A A A A A A A A A r T k 0 u y c z P U w i G 0 I b W A F B L A Q I t A B Q A A g A I A E g y n F m s S m v K p A A A A P Y A A A A S A A A A A A A A A A A A A A A A A A A A A A B D b 2 5 m a W c v U G F j a 2 F n Z S 5 4 b W x Q S w E C L Q A U A A I A C A B I M p x Z D 8 r p q 6 Q A A A D p A A A A E w A A A A A A A A A A A A A A A A D w A A A A W 0 N v b n R l b n R f V H l w Z X N d L n h t b F B L A Q I t A B Q A A g A I A E g y n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O g S B d q W o Q 6 m a L u Y F B H X K A A A A A A I A A A A A A B B m A A A A A Q A A I A A A A I W 5 N w x 3 c n H 6 2 c L e T 8 K q b g T E x D T S 5 S 9 Z / x c Q e n F 0 N 1 O z A A A A A A 6 A A A A A A g A A I A A A A P 0 f l z 2 O d w 6 F s v P s 3 d W 1 i j V b o q N P n z q O u 7 8 / r H 7 G D X u W U A A A A O k S u Q i 4 z s c a G G R 2 Z x 0 s s c H U 1 J f Z f u / R K f X O Y X 3 L 3 S c F + H c J R S u g 1 l V u X t 6 2 + 8 z Z L Y Z x 7 g j I 8 d f q 5 3 y + h K E M h / t D U y 0 w p T f y J a + v S T i n y d W p Q A A A A A v 4 w V k 0 n r g B + S H w s / k f F a 4 T y 0 p 6 S P k b J I Q i J / F u f v d D 0 0 S K f 8 4 f u 8 1 3 + N 4 u 4 X V E H x I y T u v u H Y g 0 i v U z 2 L L Q 9 C c = < / D a t a M a s h u p > 
</file>

<file path=customXml/itemProps1.xml><?xml version="1.0" encoding="utf-8"?>
<ds:datastoreItem xmlns:ds="http://schemas.openxmlformats.org/officeDocument/2006/customXml" ds:itemID="{8B8EEB6F-470D-474F-ACD2-191BAC82F0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DASHBORD</vt:lpstr>
      <vt:lpstr>CUSTOMERS</vt:lpstr>
      <vt:lpstr>PRODUCTS</vt:lpstr>
      <vt:lpstr>VENDORS</vt:lpstr>
      <vt:lpstr>NEW ENTRY</vt:lpstr>
      <vt:lpstr>PURCHASE</vt:lpstr>
      <vt:lpstr>SALES</vt:lpstr>
      <vt:lpstr>INVENTORY</vt:lpstr>
      <vt:lpstr>PIVOTS</vt:lpstr>
      <vt:lpstr>CUST_ID</vt:lpstr>
      <vt:lpstr>HSN_CODE</vt:lpstr>
      <vt:lpstr>HSNCODE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Singh</dc:creator>
  <cp:lastModifiedBy>Yash Singh</cp:lastModifiedBy>
  <dcterms:created xsi:type="dcterms:W3CDTF">2024-12-28T05:26:20Z</dcterms:created>
  <dcterms:modified xsi:type="dcterms:W3CDTF">2024-12-29T10:59:29Z</dcterms:modified>
</cp:coreProperties>
</file>