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180" windowWidth="19440" windowHeight="7425"/>
  </bookViews>
  <sheets>
    <sheet name="Report Parameters" sheetId="9" r:id="rId1"/>
    <sheet name="Summary" sheetId="1" r:id="rId2"/>
    <sheet name="Detailed Distributions" sheetId="3" r:id="rId3"/>
    <sheet name="Action Needed Graphs" sheetId="2" r:id="rId4"/>
    <sheet name="No Action Graphs" sheetId="12" r:id="rId5"/>
    <sheet name="Dictionary of Terms" sheetId="6" r:id="rId6"/>
    <sheet name="Example of Stockout Calculation" sheetId="10" r:id="rId7"/>
  </sheets>
  <externalReferences>
    <externalReference r:id="rId8"/>
  </externalReferences>
  <definedNames>
    <definedName name="_xlnm.Print_Area" localSheetId="2">'Detailed Distributions'!$A$1:$N$31</definedName>
    <definedName name="_xlnm.Print_Area" localSheetId="5">'Dictionary of Terms'!$A$1:$P$54</definedName>
  </definedNames>
  <calcPr calcId="125725"/>
</workbook>
</file>

<file path=xl/calcChain.xml><?xml version="1.0" encoding="utf-8"?>
<calcChain xmlns="http://schemas.openxmlformats.org/spreadsheetml/2006/main">
  <c r="F16" i="1"/>
  <c r="G16"/>
  <c r="F12"/>
  <c r="G12"/>
  <c r="E12"/>
  <c r="F11"/>
  <c r="G11"/>
  <c r="E11"/>
  <c r="F10"/>
  <c r="G10"/>
  <c r="E10"/>
  <c r="F9"/>
  <c r="G9"/>
  <c r="E9"/>
  <c r="H11"/>
  <c r="H12"/>
  <c r="C13"/>
  <c r="C20" i="3"/>
  <c r="C29"/>
  <c r="C26"/>
  <c r="C23"/>
  <c r="C17"/>
  <c r="C14"/>
  <c r="C11"/>
  <c r="C8"/>
  <c r="D17" i="1"/>
  <c r="H16"/>
  <c r="E16" s="1"/>
  <c r="H10"/>
  <c r="H9"/>
  <c r="F17" l="1"/>
  <c r="G17"/>
  <c r="E17"/>
  <c r="N30" i="3"/>
  <c r="M30"/>
  <c r="L30"/>
  <c r="K30"/>
  <c r="J30"/>
  <c r="N27"/>
  <c r="M27"/>
  <c r="L27"/>
  <c r="K27"/>
  <c r="J27"/>
  <c r="N24"/>
  <c r="M24"/>
  <c r="L24"/>
  <c r="K24"/>
  <c r="J24"/>
  <c r="N21"/>
  <c r="M21"/>
  <c r="N18"/>
  <c r="M18"/>
  <c r="N15"/>
  <c r="M15"/>
  <c r="L15"/>
  <c r="K15"/>
  <c r="J15"/>
  <c r="N12"/>
  <c r="M12"/>
  <c r="L12"/>
  <c r="K12"/>
  <c r="J12"/>
  <c r="N9"/>
  <c r="M9"/>
  <c r="AU18"/>
  <c r="AW18" s="1"/>
  <c r="AT9"/>
  <c r="AT10"/>
  <c r="AT11"/>
  <c r="AT12"/>
  <c r="AT13"/>
  <c r="AT14"/>
  <c r="AT15"/>
  <c r="AT17"/>
  <c r="AT18"/>
  <c r="AT19"/>
  <c r="AT20"/>
  <c r="AT21"/>
  <c r="AT22"/>
  <c r="AT23"/>
  <c r="AT24"/>
  <c r="AT25"/>
  <c r="AT26"/>
  <c r="AT27"/>
  <c r="AT28"/>
  <c r="AT29"/>
  <c r="AT30"/>
  <c r="AT31"/>
  <c r="AT8"/>
  <c r="AS9"/>
  <c r="AU9" s="1"/>
  <c r="AW9" s="1"/>
  <c r="AS10"/>
  <c r="AU10" s="1"/>
  <c r="AW10" s="1"/>
  <c r="AS12"/>
  <c r="AU12" s="1"/>
  <c r="AW12" s="1"/>
  <c r="AS13"/>
  <c r="AU13" s="1"/>
  <c r="AW13" s="1"/>
  <c r="AS15"/>
  <c r="AU15" s="1"/>
  <c r="AW15" s="1"/>
  <c r="AS16"/>
  <c r="AU16" s="1"/>
  <c r="AW16" s="1"/>
  <c r="AS18"/>
  <c r="AS19"/>
  <c r="AU19" s="1"/>
  <c r="AW19" s="1"/>
  <c r="AS21"/>
  <c r="AU21" s="1"/>
  <c r="AW21" s="1"/>
  <c r="AS22"/>
  <c r="AU22" s="1"/>
  <c r="AW22" s="1"/>
  <c r="AS24"/>
  <c r="AU24" s="1"/>
  <c r="AW24" s="1"/>
  <c r="AS25"/>
  <c r="AU25" s="1"/>
  <c r="AW25" s="1"/>
  <c r="AS27"/>
  <c r="AU27" s="1"/>
  <c r="AW27" s="1"/>
  <c r="AS28"/>
  <c r="AU28" s="1"/>
  <c r="AW28" s="1"/>
  <c r="AS30"/>
  <c r="AU30" s="1"/>
  <c r="AW30" s="1"/>
  <c r="AS31"/>
  <c r="AU31" s="1"/>
  <c r="AW31" s="1"/>
  <c r="AA17"/>
  <c r="AB17"/>
  <c r="AC17"/>
  <c r="AD17"/>
  <c r="AE17"/>
  <c r="AF17"/>
  <c r="AG17"/>
  <c r="AH17"/>
  <c r="AQ17" s="1"/>
  <c r="AI17"/>
  <c r="AR17" s="1"/>
  <c r="AA20"/>
  <c r="AB20"/>
  <c r="AC20"/>
  <c r="AD20"/>
  <c r="AE20"/>
  <c r="AF20"/>
  <c r="AG20"/>
  <c r="AH20"/>
  <c r="AQ20" s="1"/>
  <c r="AI20"/>
  <c r="AR20" s="1"/>
  <c r="AA23"/>
  <c r="AB23"/>
  <c r="AC23"/>
  <c r="AD23"/>
  <c r="AE23"/>
  <c r="AN23" s="1"/>
  <c r="AF23"/>
  <c r="AO23" s="1"/>
  <c r="AG23"/>
  <c r="AP23" s="1"/>
  <c r="AH23"/>
  <c r="AQ23" s="1"/>
  <c r="AI23"/>
  <c r="AR23" s="1"/>
  <c r="AA26"/>
  <c r="AB26"/>
  <c r="AC26"/>
  <c r="AD26"/>
  <c r="AE26"/>
  <c r="AN26" s="1"/>
  <c r="AF26"/>
  <c r="AO26" s="1"/>
  <c r="AG26"/>
  <c r="AP26" s="1"/>
  <c r="AH26"/>
  <c r="AQ26" s="1"/>
  <c r="AI26"/>
  <c r="AR26" s="1"/>
  <c r="AA29"/>
  <c r="AB29"/>
  <c r="AC29"/>
  <c r="AD29"/>
  <c r="AE29"/>
  <c r="AN29" s="1"/>
  <c r="AF29"/>
  <c r="AO29" s="1"/>
  <c r="AG29"/>
  <c r="AP29" s="1"/>
  <c r="AH29"/>
  <c r="AQ29" s="1"/>
  <c r="AI29"/>
  <c r="AR29" s="1"/>
  <c r="AA11"/>
  <c r="AB11"/>
  <c r="AC11"/>
  <c r="AD11"/>
  <c r="AE11"/>
  <c r="AN11" s="1"/>
  <c r="AF11"/>
  <c r="AO11" s="1"/>
  <c r="AG11"/>
  <c r="AP11" s="1"/>
  <c r="AH11"/>
  <c r="AQ11" s="1"/>
  <c r="AI11"/>
  <c r="AR11" s="1"/>
  <c r="AA14"/>
  <c r="AB14"/>
  <c r="AC14"/>
  <c r="AD14"/>
  <c r="AE14"/>
  <c r="AN14" s="1"/>
  <c r="AF14"/>
  <c r="AO14" s="1"/>
  <c r="AG14"/>
  <c r="AP14" s="1"/>
  <c r="AH14"/>
  <c r="AQ14" s="1"/>
  <c r="AI14"/>
  <c r="AR14" s="1"/>
  <c r="AB8"/>
  <c r="AC8"/>
  <c r="AD8"/>
  <c r="AE8"/>
  <c r="AF8"/>
  <c r="AG8"/>
  <c r="AH8"/>
  <c r="AQ8" s="1"/>
  <c r="AI8"/>
  <c r="AR8" s="1"/>
  <c r="AA8"/>
  <c r="Z11"/>
  <c r="Z14"/>
  <c r="Z17"/>
  <c r="Z20"/>
  <c r="Z23"/>
  <c r="Z26"/>
  <c r="Z29"/>
  <c r="Z8"/>
  <c r="P8" l="1"/>
  <c r="P10"/>
  <c r="F10" s="1"/>
  <c r="P11"/>
  <c r="P12"/>
  <c r="P13"/>
  <c r="Z12" s="1"/>
  <c r="P14"/>
  <c r="P15"/>
  <c r="P17"/>
  <c r="P18"/>
  <c r="P19"/>
  <c r="P20"/>
  <c r="P21"/>
  <c r="P22"/>
  <c r="P23"/>
  <c r="P24"/>
  <c r="P25"/>
  <c r="Z24" s="1"/>
  <c r="P26"/>
  <c r="P27"/>
  <c r="P28"/>
  <c r="P29"/>
  <c r="P30"/>
  <c r="P31"/>
  <c r="P9"/>
  <c r="N31"/>
  <c r="M31"/>
  <c r="L31"/>
  <c r="K31"/>
  <c r="J31"/>
  <c r="N28"/>
  <c r="M28"/>
  <c r="L28"/>
  <c r="K28"/>
  <c r="J28"/>
  <c r="N25"/>
  <c r="M25"/>
  <c r="N22"/>
  <c r="M22"/>
  <c r="N19"/>
  <c r="M19"/>
  <c r="N16"/>
  <c r="M16"/>
  <c r="L16"/>
  <c r="K16"/>
  <c r="J16"/>
  <c r="N13"/>
  <c r="M13"/>
  <c r="L13"/>
  <c r="K13"/>
  <c r="J13"/>
  <c r="N29"/>
  <c r="M29"/>
  <c r="L29"/>
  <c r="K29"/>
  <c r="J29"/>
  <c r="I29"/>
  <c r="H29"/>
  <c r="G29"/>
  <c r="F29"/>
  <c r="N26"/>
  <c r="M26"/>
  <c r="L26"/>
  <c r="K26"/>
  <c r="J26"/>
  <c r="I26"/>
  <c r="H26"/>
  <c r="G26"/>
  <c r="F26"/>
  <c r="N23"/>
  <c r="M23"/>
  <c r="L23"/>
  <c r="K23"/>
  <c r="J23"/>
  <c r="I23"/>
  <c r="H23"/>
  <c r="G23"/>
  <c r="F23"/>
  <c r="N20"/>
  <c r="M20"/>
  <c r="L20"/>
  <c r="K20"/>
  <c r="J20"/>
  <c r="I20"/>
  <c r="H20"/>
  <c r="G20"/>
  <c r="F20"/>
  <c r="N17"/>
  <c r="M17"/>
  <c r="L17"/>
  <c r="K17"/>
  <c r="J17"/>
  <c r="I17"/>
  <c r="H17"/>
  <c r="G17"/>
  <c r="F17"/>
  <c r="N14"/>
  <c r="M14"/>
  <c r="L14"/>
  <c r="K14"/>
  <c r="J14"/>
  <c r="I14"/>
  <c r="H14"/>
  <c r="G14"/>
  <c r="F14"/>
  <c r="N11"/>
  <c r="M11"/>
  <c r="L11"/>
  <c r="K11"/>
  <c r="J11"/>
  <c r="I11"/>
  <c r="H11"/>
  <c r="G11"/>
  <c r="F11"/>
  <c r="N10"/>
  <c r="M10"/>
  <c r="N8"/>
  <c r="M8"/>
  <c r="L8"/>
  <c r="K8"/>
  <c r="J8"/>
  <c r="I8"/>
  <c r="H8"/>
  <c r="G8"/>
  <c r="F8"/>
  <c r="F30" l="1"/>
  <c r="G30"/>
  <c r="H30"/>
  <c r="I30"/>
  <c r="Z27"/>
  <c r="AH27" s="1"/>
  <c r="AQ27" s="1"/>
  <c r="G27"/>
  <c r="H27"/>
  <c r="I27"/>
  <c r="F27"/>
  <c r="I24"/>
  <c r="F24"/>
  <c r="G24"/>
  <c r="H24"/>
  <c r="Z22"/>
  <c r="AI22" s="1"/>
  <c r="AR22" s="1"/>
  <c r="I21"/>
  <c r="L21"/>
  <c r="J21"/>
  <c r="F21"/>
  <c r="K21"/>
  <c r="G21"/>
  <c r="H21"/>
  <c r="J18"/>
  <c r="F18"/>
  <c r="I18"/>
  <c r="K18"/>
  <c r="G18"/>
  <c r="L18"/>
  <c r="H18"/>
  <c r="G15"/>
  <c r="F15"/>
  <c r="H15"/>
  <c r="I15"/>
  <c r="H12"/>
  <c r="G12"/>
  <c r="I12"/>
  <c r="F12"/>
  <c r="K9"/>
  <c r="G9"/>
  <c r="L9"/>
  <c r="H9"/>
  <c r="I9"/>
  <c r="J9"/>
  <c r="F9"/>
  <c r="Z30"/>
  <c r="AA30" s="1"/>
  <c r="Z18"/>
  <c r="AA18" s="1"/>
  <c r="Z10"/>
  <c r="AE10" s="1"/>
  <c r="AN10" s="1"/>
  <c r="Z25"/>
  <c r="AE25" s="1"/>
  <c r="AN25" s="1"/>
  <c r="AC24"/>
  <c r="AG24"/>
  <c r="AP24" s="1"/>
  <c r="AB24"/>
  <c r="AF24"/>
  <c r="AO24" s="1"/>
  <c r="AA24"/>
  <c r="AE24"/>
  <c r="AN24" s="1"/>
  <c r="AI24"/>
  <c r="AR24" s="1"/>
  <c r="AH24"/>
  <c r="AQ24" s="1"/>
  <c r="AD24"/>
  <c r="AA22"/>
  <c r="AJ22" s="1"/>
  <c r="AE22"/>
  <c r="AN22" s="1"/>
  <c r="AD22"/>
  <c r="AM22" s="1"/>
  <c r="AH22"/>
  <c r="AQ22" s="1"/>
  <c r="AC22"/>
  <c r="AL22" s="1"/>
  <c r="AF22"/>
  <c r="AO22" s="1"/>
  <c r="AB22"/>
  <c r="AK22" s="1"/>
  <c r="AD12"/>
  <c r="AH12"/>
  <c r="AQ12" s="1"/>
  <c r="AC12"/>
  <c r="AG12"/>
  <c r="AP12" s="1"/>
  <c r="AE12"/>
  <c r="AN12" s="1"/>
  <c r="AB12"/>
  <c r="AA12"/>
  <c r="AI12"/>
  <c r="AR12" s="1"/>
  <c r="AF12"/>
  <c r="AO12" s="1"/>
  <c r="Z31"/>
  <c r="Z21"/>
  <c r="Z19"/>
  <c r="Z9"/>
  <c r="AD18"/>
  <c r="Z28"/>
  <c r="Z13"/>
  <c r="D31"/>
  <c r="D25"/>
  <c r="D13"/>
  <c r="D22"/>
  <c r="K22" s="1"/>
  <c r="D28"/>
  <c r="C15" i="1" s="1"/>
  <c r="D19" i="3"/>
  <c r="H19" s="1"/>
  <c r="D10"/>
  <c r="G22"/>
  <c r="B53" i="10"/>
  <c r="B48"/>
  <c r="B35"/>
  <c r="E16"/>
  <c r="D16"/>
  <c r="C16"/>
  <c r="B16"/>
  <c r="E15"/>
  <c r="D15"/>
  <c r="C15"/>
  <c r="B15"/>
  <c r="B49" s="1"/>
  <c r="B51" s="1"/>
  <c r="AI27" i="3" l="1"/>
  <c r="AR27" s="1"/>
  <c r="AG27"/>
  <c r="AP27" s="1"/>
  <c r="AE27"/>
  <c r="AN27" s="1"/>
  <c r="AC27"/>
  <c r="I25"/>
  <c r="C14" i="1"/>
  <c r="F22" i="3"/>
  <c r="H22"/>
  <c r="AC18"/>
  <c r="AH10"/>
  <c r="AQ10" s="1"/>
  <c r="AB10"/>
  <c r="AK10" s="1"/>
  <c r="AG10"/>
  <c r="AP10" s="1"/>
  <c r="AF10"/>
  <c r="AO10" s="1"/>
  <c r="AD10"/>
  <c r="AM10" s="1"/>
  <c r="AA10"/>
  <c r="AJ10" s="1"/>
  <c r="AC10"/>
  <c r="AL10" s="1"/>
  <c r="AI10"/>
  <c r="AR10" s="1"/>
  <c r="AC30"/>
  <c r="AL30" s="1"/>
  <c r="AA27"/>
  <c r="AJ27" s="1"/>
  <c r="AB27"/>
  <c r="AD27"/>
  <c r="AF27"/>
  <c r="AO27" s="1"/>
  <c r="AG22"/>
  <c r="AP22" s="1"/>
  <c r="G10"/>
  <c r="AJ12"/>
  <c r="AL12"/>
  <c r="F13"/>
  <c r="AM12"/>
  <c r="AK12"/>
  <c r="AL27"/>
  <c r="H28"/>
  <c r="AK27"/>
  <c r="AM27"/>
  <c r="AJ30"/>
  <c r="I31"/>
  <c r="AF30"/>
  <c r="AO30" s="1"/>
  <c r="F31"/>
  <c r="AE30"/>
  <c r="AN30" s="1"/>
  <c r="J22"/>
  <c r="L22"/>
  <c r="AI25"/>
  <c r="AR25" s="1"/>
  <c r="AM24"/>
  <c r="AJ24"/>
  <c r="AL24"/>
  <c r="H25"/>
  <c r="J25"/>
  <c r="K25"/>
  <c r="L25"/>
  <c r="AK24"/>
  <c r="AH25"/>
  <c r="AQ25" s="1"/>
  <c r="AB25"/>
  <c r="AK25" s="1"/>
  <c r="AG25"/>
  <c r="AP25" s="1"/>
  <c r="AA25"/>
  <c r="AJ25" s="1"/>
  <c r="AC25"/>
  <c r="AL25" s="1"/>
  <c r="AM18"/>
  <c r="AL18"/>
  <c r="AJ18"/>
  <c r="G19"/>
  <c r="AG18"/>
  <c r="AE18"/>
  <c r="AF18"/>
  <c r="AI18"/>
  <c r="AR18" s="1"/>
  <c r="L19"/>
  <c r="AB30"/>
  <c r="AI30"/>
  <c r="AR30" s="1"/>
  <c r="I10"/>
  <c r="I22"/>
  <c r="AD25"/>
  <c r="AM25" s="1"/>
  <c r="AF25"/>
  <c r="AO25" s="1"/>
  <c r="AB18"/>
  <c r="AH18"/>
  <c r="AQ18" s="1"/>
  <c r="AG30"/>
  <c r="AP30" s="1"/>
  <c r="AD30"/>
  <c r="AH30"/>
  <c r="AQ30" s="1"/>
  <c r="AD31"/>
  <c r="AM31" s="1"/>
  <c r="AH31"/>
  <c r="AQ31" s="1"/>
  <c r="AC31"/>
  <c r="AL31" s="1"/>
  <c r="AG31"/>
  <c r="AP31" s="1"/>
  <c r="AB31"/>
  <c r="AK31" s="1"/>
  <c r="AA31"/>
  <c r="AJ31" s="1"/>
  <c r="AI31"/>
  <c r="AR31" s="1"/>
  <c r="AF31"/>
  <c r="AO31" s="1"/>
  <c r="AE31"/>
  <c r="AN31" s="1"/>
  <c r="J10"/>
  <c r="AB21"/>
  <c r="AF21"/>
  <c r="AA21"/>
  <c r="AE21"/>
  <c r="AI21"/>
  <c r="AR21" s="1"/>
  <c r="AD21"/>
  <c r="AH21"/>
  <c r="AQ21" s="1"/>
  <c r="AC21"/>
  <c r="AG21"/>
  <c r="AC13"/>
  <c r="AL13" s="1"/>
  <c r="AG13"/>
  <c r="AP13" s="1"/>
  <c r="AB13"/>
  <c r="AK13" s="1"/>
  <c r="AF13"/>
  <c r="AO13" s="1"/>
  <c r="AD13"/>
  <c r="AM13" s="1"/>
  <c r="AA13"/>
  <c r="AJ13" s="1"/>
  <c r="AI13"/>
  <c r="AR13" s="1"/>
  <c r="AH13"/>
  <c r="AQ13" s="1"/>
  <c r="AE13"/>
  <c r="AN13" s="1"/>
  <c r="AC28"/>
  <c r="AL28" s="1"/>
  <c r="AG28"/>
  <c r="AP28" s="1"/>
  <c r="AB28"/>
  <c r="AK28" s="1"/>
  <c r="AF28"/>
  <c r="AO28" s="1"/>
  <c r="AH28"/>
  <c r="AQ28" s="1"/>
  <c r="AI28"/>
  <c r="AR28" s="1"/>
  <c r="AE28"/>
  <c r="AN28" s="1"/>
  <c r="AD28"/>
  <c r="AM28" s="1"/>
  <c r="AA28"/>
  <c r="AJ28" s="1"/>
  <c r="AD19"/>
  <c r="AM19" s="1"/>
  <c r="AH19"/>
  <c r="AQ19" s="1"/>
  <c r="AC19"/>
  <c r="AL19" s="1"/>
  <c r="AG19"/>
  <c r="AP19" s="1"/>
  <c r="AB19"/>
  <c r="AK19" s="1"/>
  <c r="AF19"/>
  <c r="AO19" s="1"/>
  <c r="AA19"/>
  <c r="AJ19" s="1"/>
  <c r="AI19"/>
  <c r="AR19" s="1"/>
  <c r="AE19"/>
  <c r="AN19" s="1"/>
  <c r="H10"/>
  <c r="L10"/>
  <c r="AC9"/>
  <c r="AG9"/>
  <c r="AB9"/>
  <c r="AF9"/>
  <c r="AA9"/>
  <c r="AI9"/>
  <c r="AR9" s="1"/>
  <c r="AH9"/>
  <c r="AQ9" s="1"/>
  <c r="AE9"/>
  <c r="AD9"/>
  <c r="F25"/>
  <c r="H31"/>
  <c r="G31"/>
  <c r="G13"/>
  <c r="K19"/>
  <c r="K10"/>
  <c r="J19"/>
  <c r="I19"/>
  <c r="F28"/>
  <c r="G28"/>
  <c r="H13"/>
  <c r="I28"/>
  <c r="G25"/>
  <c r="I13"/>
  <c r="F19"/>
  <c r="B52" i="10"/>
  <c r="B54" s="1"/>
  <c r="B36"/>
  <c r="B37" s="1"/>
  <c r="B38" s="1"/>
  <c r="B50"/>
  <c r="AM17" i="3" l="1"/>
  <c r="AK11"/>
  <c r="AK26"/>
  <c r="AM8"/>
  <c r="AM9"/>
  <c r="AL9"/>
  <c r="AL8"/>
  <c r="AJ9"/>
  <c r="AJ8"/>
  <c r="AP9"/>
  <c r="AP8"/>
  <c r="AK9"/>
  <c r="AK8"/>
  <c r="AN9"/>
  <c r="AN8"/>
  <c r="AO8"/>
  <c r="AO9"/>
  <c r="AJ11"/>
  <c r="AM11"/>
  <c r="AL11"/>
  <c r="AM26"/>
  <c r="AJ26"/>
  <c r="AL26"/>
  <c r="AK30"/>
  <c r="AK29"/>
  <c r="AM30"/>
  <c r="AM29"/>
  <c r="AL29"/>
  <c r="AJ29"/>
  <c r="AJ23"/>
  <c r="AJ21"/>
  <c r="AJ20"/>
  <c r="AL21"/>
  <c r="AL20"/>
  <c r="AN21"/>
  <c r="AN20"/>
  <c r="AP21"/>
  <c r="AP20"/>
  <c r="AK21"/>
  <c r="AK20"/>
  <c r="AM21"/>
  <c r="AM20"/>
  <c r="AO21"/>
  <c r="AO20"/>
  <c r="AK23"/>
  <c r="AL23"/>
  <c r="AM23"/>
  <c r="AP17"/>
  <c r="AP18"/>
  <c r="AK18"/>
  <c r="AK17"/>
  <c r="AN18"/>
  <c r="AN17"/>
  <c r="AO18"/>
  <c r="AO17"/>
  <c r="AJ17"/>
  <c r="AL17"/>
  <c r="AS20" l="1"/>
  <c r="AU20" s="1"/>
  <c r="AW20" s="1"/>
  <c r="AS8"/>
  <c r="AU8" s="1"/>
  <c r="AW8" s="1"/>
  <c r="C9" i="1" s="1"/>
  <c r="AS11" i="3"/>
  <c r="AU11" s="1"/>
  <c r="AW11" s="1"/>
  <c r="C10" i="1" s="1"/>
  <c r="AS29" i="3"/>
  <c r="AU29" s="1"/>
  <c r="AW29" s="1"/>
  <c r="C16" i="1" s="1"/>
  <c r="AS23" i="3"/>
  <c r="AU23" s="1"/>
  <c r="AW23" s="1"/>
  <c r="AS17"/>
  <c r="AU17" s="1"/>
  <c r="AW17" s="1"/>
  <c r="C12" i="1" s="1"/>
  <c r="AS26" i="3"/>
  <c r="AU26" s="1"/>
  <c r="AW26" s="1"/>
  <c r="AT16"/>
  <c r="P16"/>
  <c r="D16" s="1"/>
  <c r="F16" l="1"/>
  <c r="I16"/>
  <c r="G16"/>
  <c r="H16"/>
  <c r="Z16"/>
  <c r="Z15"/>
  <c r="AF16" l="1"/>
  <c r="AO16" s="1"/>
  <c r="AE16"/>
  <c r="AN16" s="1"/>
  <c r="AA16"/>
  <c r="AJ16" s="1"/>
  <c r="AG16"/>
  <c r="AP16" s="1"/>
  <c r="AH16"/>
  <c r="AQ16" s="1"/>
  <c r="AD16"/>
  <c r="AM16" s="1"/>
  <c r="AB16"/>
  <c r="AK16" s="1"/>
  <c r="AI16"/>
  <c r="AR16" s="1"/>
  <c r="AC16"/>
  <c r="AL16" s="1"/>
  <c r="AG15"/>
  <c r="AP15" s="1"/>
  <c r="AE15"/>
  <c r="AN15" s="1"/>
  <c r="AH15"/>
  <c r="AQ15" s="1"/>
  <c r="AB15"/>
  <c r="AD15"/>
  <c r="AA15"/>
  <c r="AF15"/>
  <c r="AO15" s="1"/>
  <c r="AC15"/>
  <c r="AI15"/>
  <c r="AR15" s="1"/>
  <c r="AL14" l="1"/>
  <c r="AL15"/>
  <c r="AK14"/>
  <c r="AK15"/>
  <c r="AM14"/>
  <c r="AM15"/>
  <c r="AJ14"/>
  <c r="AJ15"/>
  <c r="AS14" l="1"/>
  <c r="AU14" s="1"/>
  <c r="AW14" s="1"/>
  <c r="C11" i="1" s="1"/>
</calcChain>
</file>

<file path=xl/comments1.xml><?xml version="1.0" encoding="utf-8"?>
<comments xmlns="http://schemas.openxmlformats.org/spreadsheetml/2006/main">
  <authors>
    <author>arpita.s</author>
  </authors>
  <commentList>
    <comment ref="E8" authorId="0">
      <text>
        <r>
          <rPr>
            <b/>
            <sz val="9"/>
            <color indexed="81"/>
            <rFont val="Tahoma"/>
            <family val="2"/>
          </rPr>
          <t>Total Inventory Impacted = Out of Stock Inventory + Excess Inventory
- Net of Cancels
- Not net of Returns
- Assumes no substitution of sizes during customer purchase process</t>
        </r>
      </text>
    </comment>
    <comment ref="F8" authorId="0">
      <text>
        <r>
          <rPr>
            <b/>
            <sz val="9"/>
            <color indexed="81"/>
            <rFont val="Tahoma"/>
            <family val="2"/>
          </rPr>
          <t>Out of Stock $ 
= Out of Stock Units * Average Price of all Sales within Vendor-Product Category during report time period</t>
        </r>
      </text>
    </comment>
    <comment ref="G8" authorId="0">
      <text>
        <r>
          <rPr>
            <b/>
            <sz val="9"/>
            <color indexed="81"/>
            <rFont val="Tahoma"/>
            <family val="2"/>
          </rPr>
          <t>Excess Inventory $ 
= Excess Inventory Units * Average Price of all Sales within Vendor-Product Category during report time period</t>
        </r>
      </text>
    </comment>
    <comment ref="H8" authorId="0">
      <text>
        <r>
          <rPr>
            <b/>
            <sz val="9"/>
            <color indexed="81"/>
            <rFont val="Tahoma"/>
            <family val="2"/>
          </rPr>
          <t>Total Inventory Impacted = Out of Stock Inventory + Excess Inventory
- Net of Cancels
- Not net of Returns
- Assumes no substitution of sizes during customer purchase process</t>
        </r>
      </text>
    </comment>
    <comment ref="I8" authorId="0">
      <text>
        <r>
          <rPr>
            <b/>
            <sz val="9"/>
            <color indexed="81"/>
            <rFont val="Tahoma"/>
            <family val="2"/>
          </rPr>
          <t xml:space="preserve">Out of Stock Units calculated as follows:
1.  Compare size distribution of Initial Buy and Adj Gross Sales
2.  Demarkate sizes into High Inventory and Low Inventory areas
3.  Calculate gross sales # for the High Inventory sizes for styles where stockout occurred
4.  Use the sales in High Inventory sizes and the Recommended Demand curve to calculate the sales that should have been there in Low Inventory sizes
(refer to Example worksheet for full details)
</t>
        </r>
      </text>
    </comment>
    <comment ref="J8" authorId="0">
      <text>
        <r>
          <rPr>
            <b/>
            <sz val="9"/>
            <color indexed="81"/>
            <rFont val="Tahoma"/>
            <family val="2"/>
          </rPr>
          <t xml:space="preserve">Excess Inventory Units calculated as follows:
1.  Compare size distribution of Initial Buy and Adj Gross Sales
2.  Demarkate sizes into High Inventory and Low Inventory areas
3.  Find Gross sales in the Low Inventory sizes 
4.  Then use Initial Buy curve to see how many units were ordered in the High Inventory sizes, in order to provide for the Low Inventory sizes
5.  Subtract the gross sales in the High Inventory sizes from the Inventory purchased in these sizes to get Excess Inventory Units
(refer to Example worksheet for full details)
</t>
        </r>
      </text>
    </comment>
  </commentList>
</comments>
</file>

<file path=xl/comments2.xml><?xml version="1.0" encoding="utf-8"?>
<comments xmlns="http://schemas.openxmlformats.org/spreadsheetml/2006/main">
  <authors>
    <author>Sarah J Gourley</author>
  </authors>
  <commentList>
    <comment ref="D7" authorId="0">
      <text>
        <r>
          <rPr>
            <b/>
            <sz val="9"/>
            <color indexed="81"/>
            <rFont val="Tahoma"/>
            <family val="2"/>
          </rPr>
          <t>Total quantity of adjusted Gross Sales that forms the base (denominator) of the Recommended Demand curve (size distribution curve).  It is an indicator of how reliable the recommendation is.
If this value is VERY LOW, then the confidence interval around the size distribution curve will be large.  That means that the recommended size curve is LESS robust.</t>
        </r>
      </text>
    </comment>
  </commentList>
</comments>
</file>

<file path=xl/sharedStrings.xml><?xml version="1.0" encoding="utf-8"?>
<sst xmlns="http://schemas.openxmlformats.org/spreadsheetml/2006/main" count="294" uniqueCount="170">
  <si>
    <t>SIZE-WISE REPORT</t>
  </si>
  <si>
    <t>Alice + Olivia</t>
  </si>
  <si>
    <t>Skirts</t>
  </si>
  <si>
    <t>Tops</t>
  </si>
  <si>
    <t>Sweaters</t>
  </si>
  <si>
    <t>Jackets</t>
  </si>
  <si>
    <t>Dresses</t>
  </si>
  <si>
    <t>Sparse</t>
  </si>
  <si>
    <t>Sufficient</t>
  </si>
  <si>
    <t>Degrees of freedom</t>
  </si>
  <si>
    <t>Size</t>
  </si>
  <si>
    <t>XS</t>
  </si>
  <si>
    <t>S</t>
  </si>
  <si>
    <t>M</t>
  </si>
  <si>
    <t>L</t>
  </si>
  <si>
    <t>Product Category</t>
  </si>
  <si>
    <t>Pants and Denim</t>
  </si>
  <si>
    <t>Department</t>
  </si>
  <si>
    <t>11 Pants</t>
  </si>
  <si>
    <t>117 Denim</t>
  </si>
  <si>
    <t>12 Skirts</t>
  </si>
  <si>
    <t>13 Woven Tops</t>
  </si>
  <si>
    <t>14 Knit Tops</t>
  </si>
  <si>
    <t>167 Tops</t>
  </si>
  <si>
    <t>16 Jackets</t>
  </si>
  <si>
    <t>19 Dresses</t>
  </si>
  <si>
    <t>15 Sweaters</t>
  </si>
  <si>
    <t>Product Category - Edison Class mapping</t>
  </si>
  <si>
    <t>Vendor - Department mapping</t>
  </si>
  <si>
    <t>Vendor Analysis Name</t>
  </si>
  <si>
    <t>Designer</t>
  </si>
  <si>
    <t>ALICE + OLIVIA</t>
  </si>
  <si>
    <t>Edison Class</t>
  </si>
  <si>
    <t>(Customer Orders Placed - Cancels) in Units during report time period, after correcting for drop in sales due to stock-outs</t>
  </si>
  <si>
    <t>Cancels</t>
  </si>
  <si>
    <t>NMO, BGO, CUSPO, NM Catalog</t>
  </si>
  <si>
    <t>Recommended Demand Curve</t>
  </si>
  <si>
    <t>Initial Buy</t>
  </si>
  <si>
    <t>Worksheet</t>
  </si>
  <si>
    <t>Summary</t>
  </si>
  <si>
    <t>Term</t>
  </si>
  <si>
    <t>Explanation / Formula</t>
  </si>
  <si>
    <t>Note:  One-to-one SKU level match not done between Sales and Inventory</t>
  </si>
  <si>
    <t xml:space="preserve">Distribution showing percentage in units (NOT $) for each size within a product category.  Total distribution across sizes will be 100%.  </t>
  </si>
  <si>
    <t>Report Time Period</t>
  </si>
  <si>
    <t>Start and end date of the period when available inventory and customer orders were measured</t>
  </si>
  <si>
    <t>Definition of Terms in the order in which they appear in the report</t>
  </si>
  <si>
    <t>Un-utilized data</t>
  </si>
  <si>
    <t>Proportion of customer orders that were excluded due to the various filters.  This shows how representative the estimated curves are of the report time period</t>
  </si>
  <si>
    <t>Filters applied</t>
  </si>
  <si>
    <t>This lists the different filters that were applied to estimate the Recommended Demand Curve</t>
  </si>
  <si>
    <t>Action Recommended</t>
  </si>
  <si>
    <t xml:space="preserve">This field can have different values as follows:  </t>
  </si>
  <si>
    <t>Sparse Data - When no recommendation can be made reliably, due to small volumes of total order quantities</t>
  </si>
  <si>
    <t>Data Sparsity</t>
  </si>
  <si>
    <t>Sparse - When adjusted gross order quantities are too low to draw conclusions</t>
  </si>
  <si>
    <t>Sufficient - When adjusted gross order quantities are high enough to measure distribution differences with statistical signifcance</t>
  </si>
  <si>
    <t>Detailed Distributions</t>
  </si>
  <si>
    <t>Action Recommended - When there is a mismatch between Initial Buy (Current size distribution used) and Proposed size distribution</t>
  </si>
  <si>
    <t>No Action - There is a good match between Initial Buy (Current size distribution used) and Proposed size distribution, so no action needed</t>
  </si>
  <si>
    <t>Note:  This has been calculated using Gross Demand units</t>
  </si>
  <si>
    <t>Number of units of stock-out faced due to incorrect size distribution used in Initial Buy</t>
  </si>
  <si>
    <t>Number of units of excess stock faced due to incorrect size distribution used in Initial Buy</t>
  </si>
  <si>
    <t>Total quantity in Customer Demand (adjusted Gross Sales) that forms the base of the values in the Recommended Demand Curve</t>
  </si>
  <si>
    <t>TOTAL</t>
  </si>
  <si>
    <t>Adj Gr Sales</t>
  </si>
  <si>
    <t>for S,M,L sizes</t>
  </si>
  <si>
    <t>Excess Inventory of S,M,L</t>
  </si>
  <si>
    <t>Vendor</t>
  </si>
  <si>
    <t>Brand / Channel</t>
  </si>
  <si>
    <t>Adj Gross Sales</t>
  </si>
  <si>
    <t>Un-Utlized Data</t>
  </si>
  <si>
    <t>Filters Applied</t>
  </si>
  <si>
    <t>Pants + Denim</t>
  </si>
  <si>
    <t>Gross Sales ($)</t>
  </si>
  <si>
    <t>Report Parameters</t>
  </si>
  <si>
    <t>Results Summary</t>
  </si>
  <si>
    <t>Units</t>
  </si>
  <si>
    <t>Total Inventory Impacted</t>
  </si>
  <si>
    <t>Out of Stock</t>
  </si>
  <si>
    <t>Excess Inventory</t>
  </si>
  <si>
    <t>Department(s)</t>
  </si>
  <si>
    <t>Alice &amp; Olivia</t>
  </si>
  <si>
    <t>555, 938</t>
  </si>
  <si>
    <t>Total Units - Adj Gross Sales</t>
  </si>
  <si>
    <t>Detailed Size Distribution</t>
  </si>
  <si>
    <t>PARAMETERS AND CRITERIA USED</t>
  </si>
  <si>
    <t>GROSS SALES AND INVENTORY COMPARISON</t>
  </si>
  <si>
    <t>DETAILED SIZE-WISE DISTRIBUTION</t>
  </si>
  <si>
    <t>GRAPHIC ILLUSTRATION FOR "ACTION NEEDED" CATEGORIES</t>
  </si>
  <si>
    <t>After the extraction of the Initial Buy data and the Gross Sales data, we get the following Size Distribution curves</t>
  </si>
  <si>
    <t>which have been plotted in the adjoining graph and tabulated below</t>
  </si>
  <si>
    <t>Inventory Distribution</t>
  </si>
  <si>
    <t>Looking at the curve, we can see that sufficient levels of inventory have not been bought in size XS, and excess inventory has been bought in S,M,L</t>
  </si>
  <si>
    <t>That is, customer demand for size XS (relative to other sizes) is higher than what was stocked, and correspondingly, customer demand for S, M, L (relative to other sizes) is lower than what was stocked</t>
  </si>
  <si>
    <t>For the time period of the analysis, we have looked at styles which had only partial inventory across sizes.</t>
  </si>
  <si>
    <t xml:space="preserve">For these styles, Available Inventory &gt;0 for some sizes, but, not all the sizes for the style. </t>
  </si>
  <si>
    <t>For styles where there is a stock-out in XS size, we extract the gross sales in the other sizes (47 units of gross sales in S,M,L)</t>
  </si>
  <si>
    <t xml:space="preserve">Since we know the Recommended Demand curve, we know that 47 units of S,M,L sizes account for 73% (30% in S, 30% in M and 13% in L) of gross sales (provided inventory is available).  </t>
  </si>
  <si>
    <t>Hence, we know that total Demand units (provided inventory is available) is 47/73% = 64 units.</t>
  </si>
  <si>
    <t>From this, we can deduce that, had there been inventory available in XS size, there could have been additional sales of (64-47) units = 17 units of XS size</t>
  </si>
  <si>
    <t>Hence, stock-out units in Tops = 17</t>
  </si>
  <si>
    <t>Calculations</t>
  </si>
  <si>
    <t>Excess Inventory Calculations</t>
  </si>
  <si>
    <t>According to the Initial Buy distribution curve, XS size accounts for 17% of inventory stocking.  If 41 units of XS had to be stocked, then total inventory stock across all sizes would have to be (41/17%) = 242 units</t>
  </si>
  <si>
    <t>Again, from the Initial Buy distribution curve, 83% of total stock would have been for S, M, L sizes.  Therefore, for 242 total units, 201 units would have been stocked in S, M, L sizes</t>
  </si>
  <si>
    <t xml:space="preserve">Total sales in S, M, L sizes  = (46+46+20) for styles with full inventory and = (17+17+13) for styles with partial inventory.  That is a total of 159 units were sold in S, M, L sizes. </t>
  </si>
  <si>
    <t>Adj. Gross Sales (units) in XS</t>
  </si>
  <si>
    <t>Inventory share of XS based on Initial Buy</t>
  </si>
  <si>
    <t>Inventory share of S,M,L based on Initial Buy</t>
  </si>
  <si>
    <t>Adj. Gross Sales in S, M, L</t>
  </si>
  <si>
    <t xml:space="preserve">Note:  Excess inventory and stock-outs could occur due to errors at 2 points in the inventory buying process.  Either the total demand forecast could be incorrect, or the size distribution forecast could be incorrect.  </t>
  </si>
  <si>
    <t>DICTIONARY OF TERMS</t>
  </si>
  <si>
    <t>OUT OF STOCK / EXCESS INVENTORY CALCULATIONS</t>
  </si>
  <si>
    <t>Explanation of Calculations for Out of Stock Units and Excess Inventory Units</t>
  </si>
  <si>
    <t>Out of Stock Calculations</t>
  </si>
  <si>
    <t>XS Out of Stock Gross Sales</t>
  </si>
  <si>
    <t>Example: Vendor - Alice+Olivia; Product Category - Tops</t>
  </si>
  <si>
    <t>Total sales in XS Out of Stock weeks</t>
  </si>
  <si>
    <t>Recommended Demand Distribution</t>
  </si>
  <si>
    <t>Hence, total sales w/o XS out of stock</t>
  </si>
  <si>
    <t>XS sales, had there been no out of stock</t>
  </si>
  <si>
    <t xml:space="preserve">The above calculation attempts to isolate the out of stock / excess inventory due to forecast errors in size distribution and not the forecast errors that might have been made for the total demand.  </t>
  </si>
  <si>
    <t>Out of Stock UNITS =</t>
  </si>
  <si>
    <t>Inventory bought for 41 XS units</t>
  </si>
  <si>
    <t>Inventory of S,M,L for 41 XS units</t>
  </si>
  <si>
    <t>Note:  Orders are included only for styles where inventory is available across all sizes  This enables us to estimate size distribution without the impact of being out of stock in a particular size.</t>
  </si>
  <si>
    <t>Note: Refer to the table below for documentation of clubbing.</t>
  </si>
  <si>
    <t>Adjusted Gross Sales</t>
  </si>
  <si>
    <t>Out of Stock (Units)</t>
  </si>
  <si>
    <t>Excess Inventory (Units)</t>
  </si>
  <si>
    <t>Low - When adjusted gross order quantities are too low to draw more robust statistical inferences, but has been used to draw visual inferences</t>
  </si>
  <si>
    <t>Initial Buy stock orders placed with the given vendor for styles that a web customer might buy at regular price during the report period, not including Basics, Reorders</t>
  </si>
  <si>
    <t>Approximate $</t>
  </si>
  <si>
    <t>Total Impacted Inventory (Appr $)</t>
  </si>
  <si>
    <t>Out of Stock (Appr $)</t>
  </si>
  <si>
    <t>Excess Inventory (Appr $)</t>
  </si>
  <si>
    <t>Total Impacted Inventory = Approximate $ Value of Out of Stock + Approximate $ Value of Excess Inventory</t>
  </si>
  <si>
    <t>Hence, the excess inventory in S, M, L = (201-159) = 42 units</t>
  </si>
  <si>
    <t>Orders placed by customers during the report time period, which (up to the time this report was generated), were not cancelled.  This is used to estimate customer demand.</t>
  </si>
  <si>
    <t>Original orders placed for styles that a web customer might buy at regular price during the report period, not including Basics, Reorders</t>
  </si>
  <si>
    <t>NMG Brand / Channels through which customer orders were sourced</t>
  </si>
  <si>
    <t xml:space="preserve">Edison Class level for which data has been collected and the recommended size curve established.   Some classes have been combined together to boost volume and robustness, if clubbing provides meaningful groups.  </t>
  </si>
  <si>
    <t>Total $ value of gross orders (gross demand - cancels) placed during the time period.  This figure is not adjusted for inventory out of stock positions across styles</t>
  </si>
  <si>
    <t>Total Impacted Inventory (Units)</t>
  </si>
  <si>
    <t>Total Impacted Inventory = Number of units of Out of Stock + Number of Units Value of Excess Inventory</t>
  </si>
  <si>
    <t>The size distribution for the Original Orders placed for styles that a web customer might buy at regular price during the report period - does not include Basics and Reorders, and is not exclusively styles for which sales data exists</t>
  </si>
  <si>
    <t>Actual Reads</t>
  </si>
  <si>
    <t>Dresses - Size Series 1</t>
  </si>
  <si>
    <t>Dresses - Size Series 2</t>
  </si>
  <si>
    <t>Skirts Size Series 1</t>
  </si>
  <si>
    <t>Skirts Size Series 2</t>
  </si>
  <si>
    <t>Total</t>
  </si>
  <si>
    <t>Sigma statistic</t>
  </si>
  <si>
    <t>Chi-square probability</t>
  </si>
  <si>
    <t>Significance Level</t>
  </si>
  <si>
    <t>Test Result</t>
  </si>
  <si>
    <t>Square root(Pop2/Pop1)</t>
  </si>
  <si>
    <t>Squareroot(PopY/PopX)*PopXi</t>
  </si>
  <si>
    <t>((Squareroot(PopY/PopX)*PopXi - (Squareroot(PopX/PopY)*PopYi)^2 / (PopXi + PopYi)</t>
  </si>
  <si>
    <t>Location = 50,83,8601,80 (NMO, BGO, CUSPO, Catalog)</t>
  </si>
  <si>
    <t>Company_code = 6 (NMD / CMOS)</t>
  </si>
  <si>
    <t>Low</t>
  </si>
  <si>
    <t>GRAPHIC ILLUSTRATION FOR "NO ACTION" CATEGORIES</t>
  </si>
  <si>
    <t>Feb 15 - May 24 2013, excluding week 5 (16th Mar - 22nd Mar)</t>
  </si>
  <si>
    <t>of gross sales number (due to filters applied)</t>
  </si>
  <si>
    <t>Unavailable inventory across all sizes excluded (exceptions for shared styles where store inventory is available, pre-orders, and backorders; contributes 23% of data, therefore un-utilized)</t>
  </si>
  <si>
    <t>Markdown and Promotional Gross Sales excluded (contributes 48% of data, therefore un-utilized)</t>
  </si>
  <si>
    <t>Approximate $ Value of Out of Stock Units - calculated by multiplying Stockout Units * Average price of regular price sales for given vendor, category</t>
  </si>
  <si>
    <t>Approximate $ value of Excess Inventory Units - calculated by multiplying Excess Inventory Units * Average price of regular price sales for given vendor, category</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</si>
</sst>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 #,##0_);_(* \(#,##0\);_(* &quot;-&quot;??_);_(@_)"/>
    <numFmt numFmtId="165" formatCode="_(* #,##0.0_);_(* \(#,##0.0\);_(* &quot;-&quot;??_);_(@_)"/>
    <numFmt numFmtId="166" formatCode="_(&quot;$&quot;* #,##0_);_(&quot;$&quot;* \(#,##0\);_(&quot;$&quot;* &quot;-&quot;??_);_(@_)"/>
    <numFmt numFmtId="167" formatCode="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name val="Calibri"/>
      <family val="2"/>
      <scheme val="minor"/>
    </font>
    <font>
      <b/>
      <sz val="11"/>
      <name val="Calibri"/>
      <family val="2"/>
      <scheme val="minor"/>
    </font>
    <font>
      <b/>
      <sz val="9"/>
      <color indexed="81"/>
      <name val="Tahoma"/>
      <family val="2"/>
    </font>
    <font>
      <u/>
      <sz val="11"/>
      <color theme="10"/>
      <name val="Calibri"/>
      <family val="2"/>
    </font>
    <font>
      <sz val="11"/>
      <color rgb="FF000000"/>
      <name val="Calibri"/>
      <family val="2"/>
      <scheme val="minor"/>
    </font>
    <font>
      <b/>
      <sz val="11"/>
      <color rgb="FFFF0000"/>
      <name val="Calibri"/>
      <family val="2"/>
      <scheme val="minor"/>
    </font>
    <font>
      <b/>
      <i/>
      <sz val="14"/>
      <color theme="1"/>
      <name val="Calibri"/>
      <family val="2"/>
      <scheme val="minor"/>
    </font>
    <font>
      <b/>
      <i/>
      <sz val="14"/>
      <name val="Calibri"/>
      <family val="2"/>
      <scheme val="minor"/>
    </font>
    <font>
      <b/>
      <u/>
      <sz val="11"/>
      <name val="Calibri"/>
      <family val="2"/>
      <scheme val="minor"/>
    </font>
    <font>
      <sz val="11"/>
      <name val="Calibri"/>
      <family val="2"/>
      <scheme val="minor"/>
    </font>
    <font>
      <i/>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gradientFill degree="90">
        <stop position="0">
          <color theme="0"/>
        </stop>
        <stop position="1">
          <color theme="0" tint="-0.34900967436750391"/>
        </stop>
      </gradientFill>
    </fill>
    <fill>
      <patternFill patternType="solid">
        <fgColor theme="0" tint="-0.14999847407452621"/>
        <bgColor auto="1"/>
      </patternFill>
    </fill>
    <fill>
      <patternFill patternType="solid">
        <fgColor theme="4" tint="0.79998168889431442"/>
        <bgColor theme="4" tint="0.79998168889431442"/>
      </patternFill>
    </fill>
    <fill>
      <patternFill patternType="solid">
        <fgColor theme="0" tint="-0.249977111117893"/>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right/>
      <top/>
      <bottom style="thin">
        <color theme="4" tint="0.39997558519241921"/>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xf numFmtId="9" fontId="1" fillId="0" borderId="0" applyFont="0" applyFill="0" applyBorder="0" applyAlignment="0" applyProtection="0"/>
    <xf numFmtId="44" fontId="1" fillId="0" borderId="0" applyFont="0" applyFill="0" applyBorder="0" applyAlignment="0" applyProtection="0"/>
  </cellStyleXfs>
  <cellXfs count="150">
    <xf numFmtId="0" fontId="0" fillId="0" borderId="0" xfId="0"/>
    <xf numFmtId="0" fontId="16" fillId="0" borderId="0" xfId="0" applyFont="1" applyAlignment="1">
      <alignment horizontal="left" indent="1"/>
    </xf>
    <xf numFmtId="0" fontId="0" fillId="0" borderId="0" xfId="0" applyAlignment="1">
      <alignment horizontal="center"/>
    </xf>
    <xf numFmtId="164" fontId="0" fillId="0" borderId="0" xfId="1" applyNumberFormat="1" applyFont="1"/>
    <xf numFmtId="0" fontId="0" fillId="0" borderId="10" xfId="0" applyBorder="1"/>
    <xf numFmtId="0" fontId="0" fillId="0" borderId="10" xfId="0" applyBorder="1" applyAlignment="1">
      <alignment horizontal="center"/>
    </xf>
    <xf numFmtId="164" fontId="0" fillId="0" borderId="10" xfId="1" applyNumberFormat="1" applyFont="1" applyBorder="1"/>
    <xf numFmtId="0" fontId="22" fillId="0" borderId="0" xfId="0" applyFont="1"/>
    <xf numFmtId="1" fontId="0" fillId="0" borderId="0" xfId="0" applyNumberFormat="1"/>
    <xf numFmtId="9" fontId="0" fillId="0" borderId="0" xfId="0" applyNumberFormat="1" applyBorder="1" applyAlignment="1">
      <alignment horizontal="center"/>
    </xf>
    <xf numFmtId="0" fontId="16" fillId="0" borderId="0" xfId="0" applyFont="1"/>
    <xf numFmtId="0" fontId="23" fillId="0" borderId="0" xfId="0" applyFont="1"/>
    <xf numFmtId="0" fontId="0" fillId="0" borderId="10" xfId="0" applyBorder="1" applyAlignment="1">
      <alignment horizontal="left"/>
    </xf>
    <xf numFmtId="0" fontId="0" fillId="0" borderId="0" xfId="0" applyBorder="1"/>
    <xf numFmtId="0" fontId="16" fillId="33" borderId="10" xfId="0" applyFont="1" applyFill="1" applyBorder="1"/>
    <xf numFmtId="0" fontId="0" fillId="0" borderId="16" xfId="0" applyBorder="1" applyAlignment="1">
      <alignment horizontal="center"/>
    </xf>
    <xf numFmtId="164" fontId="0" fillId="0" borderId="16" xfId="1" applyNumberFormat="1" applyFont="1" applyBorder="1" applyAlignment="1"/>
    <xf numFmtId="164" fontId="0" fillId="0" borderId="16" xfId="1" applyNumberFormat="1" applyFont="1" applyBorder="1"/>
    <xf numFmtId="0" fontId="0" fillId="0" borderId="0" xfId="0" applyBorder="1" applyAlignment="1">
      <alignment horizontal="center"/>
    </xf>
    <xf numFmtId="164" fontId="0" fillId="0" borderId="0" xfId="1" applyNumberFormat="1" applyFont="1" applyBorder="1" applyAlignment="1"/>
    <xf numFmtId="164" fontId="0" fillId="0" borderId="0" xfId="1" applyNumberFormat="1" applyFont="1" applyBorder="1"/>
    <xf numFmtId="164" fontId="0" fillId="0" borderId="18" xfId="1" applyNumberFormat="1" applyFont="1" applyBorder="1"/>
    <xf numFmtId="0" fontId="0" fillId="0" borderId="18" xfId="0" applyBorder="1"/>
    <xf numFmtId="0" fontId="0" fillId="0" borderId="20" xfId="0" applyBorder="1" applyAlignment="1">
      <alignment horizontal="center"/>
    </xf>
    <xf numFmtId="164" fontId="0" fillId="0" borderId="20" xfId="1" applyNumberFormat="1" applyFont="1" applyBorder="1" applyAlignment="1"/>
    <xf numFmtId="164" fontId="0" fillId="0" borderId="20" xfId="1" applyNumberFormat="1" applyFont="1" applyBorder="1"/>
    <xf numFmtId="0" fontId="0" fillId="0" borderId="21" xfId="0" applyBorder="1"/>
    <xf numFmtId="0" fontId="0" fillId="0" borderId="0" xfId="0" applyBorder="1" applyAlignment="1"/>
    <xf numFmtId="0" fontId="16" fillId="0" borderId="0" xfId="0" applyFont="1" applyBorder="1" applyAlignment="1"/>
    <xf numFmtId="0" fontId="0" fillId="0" borderId="17" xfId="0" applyBorder="1"/>
    <xf numFmtId="0" fontId="16" fillId="0" borderId="20" xfId="0" applyFont="1" applyBorder="1" applyAlignment="1">
      <alignment horizontal="left"/>
    </xf>
    <xf numFmtId="0" fontId="19" fillId="33" borderId="10" xfId="0" applyFont="1" applyFill="1" applyBorder="1" applyAlignment="1">
      <alignment horizontal="center" vertical="center" wrapText="1"/>
    </xf>
    <xf numFmtId="0" fontId="19" fillId="34" borderId="15" xfId="0" applyFont="1" applyFill="1" applyBorder="1" applyAlignment="1">
      <alignment horizontal="center" wrapText="1"/>
    </xf>
    <xf numFmtId="0" fontId="19" fillId="34" borderId="24" xfId="0" applyFont="1" applyFill="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0" fillId="0" borderId="16" xfId="0" applyFont="1" applyBorder="1" applyAlignment="1">
      <alignment horizontal="left"/>
    </xf>
    <xf numFmtId="0" fontId="0" fillId="0" borderId="0" xfId="0" applyFont="1" applyFill="1" applyBorder="1" applyAlignment="1">
      <alignment horizontal="left"/>
    </xf>
    <xf numFmtId="0" fontId="0" fillId="0" borderId="0" xfId="0" applyFont="1" applyBorder="1" applyAlignment="1"/>
    <xf numFmtId="9" fontId="0" fillId="0" borderId="0" xfId="0" applyNumberFormat="1" applyFont="1" applyBorder="1" applyAlignment="1">
      <alignment horizontal="left"/>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35" borderId="12" xfId="0" applyFont="1" applyFill="1" applyBorder="1" applyAlignment="1">
      <alignment horizontal="center" vertical="center" wrapText="1"/>
    </xf>
    <xf numFmtId="0" fontId="19" fillId="35" borderId="11" xfId="0" applyFont="1" applyFill="1" applyBorder="1" applyAlignment="1">
      <alignment horizontal="centerContinuous" vertical="center" wrapText="1"/>
    </xf>
    <xf numFmtId="0" fontId="19" fillId="35" borderId="22" xfId="0" applyFont="1" applyFill="1" applyBorder="1" applyAlignment="1">
      <alignment horizontal="centerContinuous" vertical="center" wrapText="1"/>
    </xf>
    <xf numFmtId="0" fontId="19" fillId="35" borderId="23" xfId="0" applyFont="1" applyFill="1" applyBorder="1" applyAlignment="1">
      <alignment horizontal="centerContinuous" vertical="center" wrapText="1"/>
    </xf>
    <xf numFmtId="9" fontId="0" fillId="0" borderId="24" xfId="0" applyNumberFormat="1" applyBorder="1" applyAlignment="1">
      <alignment horizontal="center"/>
    </xf>
    <xf numFmtId="9" fontId="0" fillId="0" borderId="18" xfId="0" applyNumberFormat="1" applyBorder="1" applyAlignment="1">
      <alignment horizontal="center"/>
    </xf>
    <xf numFmtId="9" fontId="0" fillId="0" borderId="19" xfId="0" applyNumberFormat="1" applyBorder="1" applyAlignment="1">
      <alignment horizontal="center"/>
    </xf>
    <xf numFmtId="9" fontId="0" fillId="0" borderId="20" xfId="0" applyNumberFormat="1" applyBorder="1" applyAlignment="1">
      <alignment horizontal="center"/>
    </xf>
    <xf numFmtId="9" fontId="0" fillId="0" borderId="21" xfId="0" applyNumberForma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9" fillId="35" borderId="17" xfId="0" applyFont="1" applyFill="1" applyBorder="1" applyAlignment="1">
      <alignment horizontal="center" vertical="center" wrapText="1"/>
    </xf>
    <xf numFmtId="0" fontId="18" fillId="33" borderId="15" xfId="0" applyFont="1" applyFill="1" applyBorder="1" applyAlignment="1">
      <alignment horizontal="centerContinuous"/>
    </xf>
    <xf numFmtId="0" fontId="18" fillId="33" borderId="16" xfId="0" applyFont="1" applyFill="1" applyBorder="1" applyAlignment="1">
      <alignment horizontal="centerContinuous"/>
    </xf>
    <xf numFmtId="0" fontId="18" fillId="33" borderId="17" xfId="0" applyFont="1" applyFill="1" applyBorder="1" applyAlignment="1">
      <alignment horizontal="centerContinuous"/>
    </xf>
    <xf numFmtId="0" fontId="18" fillId="33" borderId="19" xfId="0" applyFont="1" applyFill="1" applyBorder="1" applyAlignment="1">
      <alignment horizontal="centerContinuous"/>
    </xf>
    <xf numFmtId="0" fontId="18" fillId="33" borderId="20" xfId="0" applyFont="1" applyFill="1" applyBorder="1" applyAlignment="1">
      <alignment horizontal="centerContinuous"/>
    </xf>
    <xf numFmtId="0" fontId="18" fillId="33" borderId="21" xfId="0" applyFont="1" applyFill="1" applyBorder="1" applyAlignment="1">
      <alignment horizontal="centerContinuous"/>
    </xf>
    <xf numFmtId="0" fontId="24" fillId="33" borderId="11" xfId="0" applyFont="1" applyFill="1" applyBorder="1" applyAlignment="1">
      <alignment horizontal="centerContinuous"/>
    </xf>
    <xf numFmtId="0" fontId="24" fillId="33" borderId="22" xfId="0" applyFont="1" applyFill="1" applyBorder="1" applyAlignment="1">
      <alignment horizontal="centerContinuous"/>
    </xf>
    <xf numFmtId="0" fontId="24" fillId="33" borderId="23" xfId="0" applyFont="1" applyFill="1" applyBorder="1" applyAlignment="1">
      <alignment horizontal="centerContinuous"/>
    </xf>
    <xf numFmtId="0" fontId="25" fillId="33" borderId="11" xfId="0" applyFont="1" applyFill="1" applyBorder="1" applyAlignment="1">
      <alignment horizontal="centerContinuous"/>
    </xf>
    <xf numFmtId="0" fontId="25" fillId="33" borderId="22" xfId="0" applyFont="1" applyFill="1" applyBorder="1" applyAlignment="1">
      <alignment horizontal="centerContinuous"/>
    </xf>
    <xf numFmtId="0" fontId="25" fillId="33" borderId="23" xfId="0" applyFont="1" applyFill="1" applyBorder="1" applyAlignment="1">
      <alignment horizontal="centerContinuous"/>
    </xf>
    <xf numFmtId="0" fontId="0" fillId="33" borderId="16" xfId="0" applyFill="1" applyBorder="1" applyAlignment="1">
      <alignment horizontal="centerContinuous"/>
    </xf>
    <xf numFmtId="0" fontId="0" fillId="33" borderId="17" xfId="0" applyFill="1" applyBorder="1" applyAlignment="1">
      <alignment horizontal="centerContinuous"/>
    </xf>
    <xf numFmtId="0" fontId="0" fillId="33" borderId="20" xfId="0" applyFill="1" applyBorder="1" applyAlignment="1">
      <alignment horizontal="centerContinuous"/>
    </xf>
    <xf numFmtId="0" fontId="0" fillId="33" borderId="21" xfId="0" applyFill="1" applyBorder="1" applyAlignment="1">
      <alignment horizontal="centerContinuous"/>
    </xf>
    <xf numFmtId="0" fontId="16" fillId="0" borderId="25" xfId="0" applyFont="1" applyBorder="1" applyAlignment="1">
      <alignment horizontal="left"/>
    </xf>
    <xf numFmtId="0" fontId="23" fillId="0" borderId="0" xfId="0" applyFont="1" applyAlignment="1">
      <alignment horizontal="left"/>
    </xf>
    <xf numFmtId="0" fontId="26" fillId="0" borderId="0" xfId="0" applyFont="1" applyFill="1"/>
    <xf numFmtId="0" fontId="19" fillId="0" borderId="0" xfId="0" applyFont="1" applyFill="1"/>
    <xf numFmtId="0" fontId="27" fillId="0" borderId="0" xfId="0" applyFont="1" applyFill="1"/>
    <xf numFmtId="0" fontId="19" fillId="0" borderId="10" xfId="0" applyFont="1" applyFill="1" applyBorder="1"/>
    <xf numFmtId="0" fontId="19" fillId="0" borderId="10" xfId="0" applyFont="1" applyFill="1" applyBorder="1" applyAlignment="1">
      <alignment horizontal="center"/>
    </xf>
    <xf numFmtId="0" fontId="19" fillId="33" borderId="10" xfId="0" applyFont="1" applyFill="1" applyBorder="1"/>
    <xf numFmtId="9" fontId="19" fillId="33" borderId="10" xfId="44" applyFont="1" applyFill="1" applyBorder="1"/>
    <xf numFmtId="9" fontId="27" fillId="0" borderId="0" xfId="0" applyNumberFormat="1" applyFont="1" applyFill="1"/>
    <xf numFmtId="9" fontId="19" fillId="0" borderId="0" xfId="0" applyNumberFormat="1" applyFont="1" applyFill="1"/>
    <xf numFmtId="1" fontId="19" fillId="0" borderId="0" xfId="0" applyNumberFormat="1" applyFont="1" applyFill="1"/>
    <xf numFmtId="0" fontId="28" fillId="0" borderId="0" xfId="0" applyFont="1" applyFill="1"/>
    <xf numFmtId="0" fontId="0" fillId="0" borderId="0" xfId="0" applyBorder="1" applyAlignment="1">
      <alignment horizontal="left"/>
    </xf>
    <xf numFmtId="0" fontId="21" fillId="0" borderId="10" xfId="43" applyBorder="1" applyAlignment="1" applyProtection="1"/>
    <xf numFmtId="0" fontId="16" fillId="36" borderId="28" xfId="0" applyFont="1" applyFill="1" applyBorder="1"/>
    <xf numFmtId="0" fontId="16" fillId="0" borderId="28" xfId="0" applyNumberFormat="1" applyFont="1" applyBorder="1"/>
    <xf numFmtId="43" fontId="0" fillId="0" borderId="0" xfId="1" applyFont="1"/>
    <xf numFmtId="165" fontId="0" fillId="0" borderId="0" xfId="1" applyNumberFormat="1" applyFont="1"/>
    <xf numFmtId="165" fontId="0" fillId="0" borderId="0" xfId="1" applyNumberFormat="1" applyFont="1" applyAlignment="1">
      <alignment horizontal="center"/>
    </xf>
    <xf numFmtId="165" fontId="16" fillId="37" borderId="10" xfId="1" applyNumberFormat="1" applyFont="1" applyFill="1" applyBorder="1" applyAlignment="1">
      <alignment horizontal="center" vertical="center" wrapText="1"/>
    </xf>
    <xf numFmtId="43" fontId="16" fillId="37" borderId="10" xfId="1" applyFont="1" applyFill="1" applyBorder="1" applyAlignment="1">
      <alignment horizontal="center" vertical="center" wrapText="1"/>
    </xf>
    <xf numFmtId="0" fontId="16" fillId="37" borderId="10" xfId="0" applyFont="1" applyFill="1" applyBorder="1" applyAlignment="1">
      <alignment horizontal="center" vertical="center" wrapText="1"/>
    </xf>
    <xf numFmtId="0" fontId="0" fillId="0" borderId="0" xfId="0" applyFill="1" applyBorder="1" applyAlignment="1">
      <alignment horizontal="left"/>
    </xf>
    <xf numFmtId="0" fontId="21" fillId="0" borderId="10" xfId="43" applyBorder="1" applyAlignment="1" applyProtection="1">
      <alignment horizontal="center"/>
    </xf>
    <xf numFmtId="166" fontId="0" fillId="0" borderId="10" xfId="45" applyNumberFormat="1" applyFont="1" applyBorder="1"/>
    <xf numFmtId="9" fontId="0" fillId="0" borderId="0" xfId="44" applyFont="1"/>
    <xf numFmtId="0" fontId="16" fillId="0" borderId="0" xfId="0" applyFont="1" applyAlignment="1">
      <alignment horizontal="right"/>
    </xf>
    <xf numFmtId="166" fontId="16" fillId="0" borderId="0" xfId="0" applyNumberFormat="1" applyFont="1"/>
    <xf numFmtId="0" fontId="0" fillId="0" borderId="0" xfId="0" applyNumberFormat="1"/>
    <xf numFmtId="43" fontId="0" fillId="0" borderId="0" xfId="1" applyNumberFormat="1" applyFont="1"/>
    <xf numFmtId="0" fontId="21" fillId="0" borderId="0" xfId="43" applyAlignment="1" applyProtection="1"/>
    <xf numFmtId="9" fontId="16" fillId="0" borderId="0" xfId="44" applyFont="1"/>
    <xf numFmtId="166" fontId="16" fillId="0" borderId="0" xfId="44" applyNumberFormat="1" applyFont="1"/>
    <xf numFmtId="164" fontId="16" fillId="0" borderId="0" xfId="1" applyNumberFormat="1" applyFont="1"/>
    <xf numFmtId="167" fontId="0" fillId="0" borderId="0" xfId="44" applyNumberFormat="1" applyFont="1"/>
    <xf numFmtId="9" fontId="0" fillId="0" borderId="0" xfId="44" applyFont="1" applyBorder="1"/>
    <xf numFmtId="0" fontId="19" fillId="34" borderId="24" xfId="0" applyFont="1" applyFill="1" applyBorder="1" applyAlignment="1">
      <alignment horizontal="center" vertical="center" wrapText="1"/>
    </xf>
    <xf numFmtId="0" fontId="19" fillId="34" borderId="19" xfId="0" applyFont="1" applyFill="1" applyBorder="1" applyAlignment="1">
      <alignment horizontal="center" vertical="center" wrapText="1"/>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18" fillId="33" borderId="17"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0" fillId="0" borderId="10" xfId="0" applyBorder="1" applyAlignment="1">
      <alignment horizontal="center" vertical="center"/>
    </xf>
    <xf numFmtId="0" fontId="19" fillId="33" borderId="12"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9" fillId="33" borderId="17" xfId="0" applyFont="1" applyFill="1" applyBorder="1" applyAlignment="1">
      <alignment horizontal="center" vertical="center" wrapText="1"/>
    </xf>
    <xf numFmtId="0" fontId="19" fillId="33" borderId="21" xfId="0" applyFont="1" applyFill="1" applyBorder="1" applyAlignment="1">
      <alignment horizontal="center" vertical="center" wrapText="1"/>
    </xf>
    <xf numFmtId="0" fontId="25" fillId="33" borderId="11" xfId="0" applyFont="1" applyFill="1" applyBorder="1" applyAlignment="1">
      <alignment horizontal="center"/>
    </xf>
    <xf numFmtId="0" fontId="25" fillId="33" borderId="22" xfId="0" applyFont="1" applyFill="1" applyBorder="1" applyAlignment="1">
      <alignment horizontal="center"/>
    </xf>
    <xf numFmtId="0" fontId="25" fillId="33" borderId="23" xfId="0" applyFont="1" applyFill="1" applyBorder="1" applyAlignment="1">
      <alignment horizontal="center"/>
    </xf>
    <xf numFmtId="0" fontId="24" fillId="33" borderId="11" xfId="0" applyFont="1" applyFill="1" applyBorder="1" applyAlignment="1">
      <alignment horizontal="center"/>
    </xf>
    <xf numFmtId="0" fontId="24" fillId="33" borderId="22" xfId="0" applyFont="1" applyFill="1" applyBorder="1" applyAlignment="1">
      <alignment horizontal="center"/>
    </xf>
    <xf numFmtId="0" fontId="24" fillId="33" borderId="23" xfId="0" applyFont="1" applyFill="1" applyBorder="1" applyAlignment="1">
      <alignment horizontal="center"/>
    </xf>
    <xf numFmtId="2" fontId="0" fillId="0" borderId="15" xfId="0" applyNumberFormat="1" applyBorder="1" applyAlignment="1">
      <alignment horizontal="center" vertical="center"/>
    </xf>
    <xf numFmtId="2" fontId="0" fillId="0" borderId="24" xfId="0" applyNumberFormat="1" applyBorder="1" applyAlignment="1">
      <alignment horizontal="center" vertical="center"/>
    </xf>
    <xf numFmtId="2" fontId="0" fillId="0" borderId="19" xfId="0" applyNumberFormat="1" applyBorder="1" applyAlignment="1">
      <alignment horizontal="center" vertical="center"/>
    </xf>
    <xf numFmtId="0" fontId="21" fillId="0" borderId="12" xfId="43" applyBorder="1" applyAlignment="1" applyProtection="1">
      <alignment horizontal="center" vertical="center"/>
    </xf>
    <xf numFmtId="0" fontId="21" fillId="0" borderId="13" xfId="43" applyBorder="1" applyAlignment="1" applyProtection="1">
      <alignment horizontal="center" vertical="center"/>
    </xf>
    <xf numFmtId="0" fontId="21" fillId="0" borderId="14" xfId="43" applyBorder="1" applyAlignment="1" applyProtection="1">
      <alignment horizontal="center" vertical="center"/>
    </xf>
    <xf numFmtId="0" fontId="0" fillId="0" borderId="12" xfId="0"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6" fillId="37" borderId="10"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2" fontId="0" fillId="0" borderId="12" xfId="0" applyNumberFormat="1" applyBorder="1" applyAlignment="1">
      <alignment horizontal="center" vertical="center"/>
    </xf>
    <xf numFmtId="2" fontId="0" fillId="0" borderId="13" xfId="0" applyNumberFormat="1" applyBorder="1" applyAlignment="1">
      <alignment horizontal="center" vertical="center"/>
    </xf>
    <xf numFmtId="2" fontId="0" fillId="0" borderId="14" xfId="0" applyNumberFormat="1" applyBorder="1" applyAlignment="1">
      <alignment horizontal="center" vertical="center"/>
    </xf>
    <xf numFmtId="0" fontId="0" fillId="0" borderId="10" xfId="0" applyBorder="1" applyAlignment="1">
      <alignment horizontal="center" vertical="center" wrapText="1"/>
    </xf>
    <xf numFmtId="0" fontId="0" fillId="0" borderId="10" xfId="0" applyFont="1" applyBorder="1" applyAlignment="1">
      <alignment horizontal="center" vertical="center" wrapText="1"/>
    </xf>
    <xf numFmtId="0" fontId="0" fillId="0" borderId="10" xfId="0" applyFont="1" applyBorder="1" applyAlignment="1">
      <alignment horizontal="center" vertic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5"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3">
    <dxf>
      <font>
        <b/>
        <i val="0"/>
        <color rgb="FFFF0000"/>
      </font>
      <fill>
        <patternFill>
          <bgColor theme="9" tint="0.59996337778862885"/>
        </patternFill>
      </fill>
    </dxf>
    <dxf>
      <font>
        <b/>
        <i val="0"/>
        <color rgb="FFFF0000"/>
      </font>
      <fill>
        <patternFill>
          <bgColor rgb="FFF9AB6B"/>
        </patternFill>
      </fill>
    </dxf>
    <dxf>
      <fill>
        <patternFill>
          <bgColor rgb="FFFFFF9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baseline="0"/>
              <a:t>Dresses - Size Series 2</a:t>
            </a:r>
            <a:endParaRPr lang="en-US" sz="1000"/>
          </a:p>
        </c:rich>
      </c:tx>
      <c:layout/>
    </c:title>
    <c:plotArea>
      <c:layout>
        <c:manualLayout>
          <c:layoutTarget val="inner"/>
          <c:xMode val="edge"/>
          <c:yMode val="edge"/>
          <c:x val="0.18753082868296694"/>
          <c:y val="0.14185193517476991"/>
          <c:w val="0.7955648930329331"/>
          <c:h val="0.60361021538974802"/>
        </c:manualLayout>
      </c:layout>
      <c:lineChart>
        <c:grouping val="standard"/>
        <c:ser>
          <c:idx val="0"/>
          <c:order val="0"/>
          <c:tx>
            <c:strRef>
              <c:f>'Detailed Distributions'!$E$12</c:f>
              <c:strCache>
                <c:ptCount val="1"/>
                <c:pt idx="0">
                  <c:v>Initial Buy</c:v>
                </c:pt>
              </c:strCache>
            </c:strRef>
          </c:tx>
          <c:cat>
            <c:strRef>
              <c:f>'Detailed Distributions'!$F$11:$I$11</c:f>
              <c:strCache>
                <c:ptCount val="4"/>
                <c:pt idx="0">
                  <c:v>XS</c:v>
                </c:pt>
                <c:pt idx="1">
                  <c:v>S</c:v>
                </c:pt>
                <c:pt idx="2">
                  <c:v>M</c:v>
                </c:pt>
                <c:pt idx="3">
                  <c:v>L</c:v>
                </c:pt>
              </c:strCache>
            </c:strRef>
          </c:cat>
          <c:val>
            <c:numRef>
              <c:f>'Detailed Distributions'!$F$12:$I$12</c:f>
              <c:numCache>
                <c:formatCode>0%</c:formatCode>
                <c:ptCount val="4"/>
                <c:pt idx="0">
                  <c:v>0.17594594594594595</c:v>
                </c:pt>
                <c:pt idx="1">
                  <c:v>0.31486486486486487</c:v>
                </c:pt>
                <c:pt idx="2">
                  <c:v>0.33675675675675676</c:v>
                </c:pt>
                <c:pt idx="3">
                  <c:v>0.17243243243243242</c:v>
                </c:pt>
              </c:numCache>
            </c:numRef>
          </c:val>
        </c:ser>
        <c:ser>
          <c:idx val="1"/>
          <c:order val="1"/>
          <c:tx>
            <c:strRef>
              <c:f>'Detailed Distributions'!$E$13</c:f>
              <c:strCache>
                <c:ptCount val="1"/>
                <c:pt idx="0">
                  <c:v>Recommended Demand Curve</c:v>
                </c:pt>
              </c:strCache>
            </c:strRef>
          </c:tx>
          <c:cat>
            <c:strRef>
              <c:f>'Detailed Distributions'!$F$11:$I$11</c:f>
              <c:strCache>
                <c:ptCount val="4"/>
                <c:pt idx="0">
                  <c:v>XS</c:v>
                </c:pt>
                <c:pt idx="1">
                  <c:v>S</c:v>
                </c:pt>
                <c:pt idx="2">
                  <c:v>M</c:v>
                </c:pt>
                <c:pt idx="3">
                  <c:v>L</c:v>
                </c:pt>
              </c:strCache>
            </c:strRef>
          </c:cat>
          <c:val>
            <c:numRef>
              <c:f>'Detailed Distributions'!$F$13:$I$13</c:f>
              <c:numCache>
                <c:formatCode>0%</c:formatCode>
                <c:ptCount val="4"/>
                <c:pt idx="0">
                  <c:v>0.20817490494296578</c:v>
                </c:pt>
                <c:pt idx="1">
                  <c:v>0.34125475285171103</c:v>
                </c:pt>
                <c:pt idx="2">
                  <c:v>0.26901140684410646</c:v>
                </c:pt>
                <c:pt idx="3">
                  <c:v>0.18155893536121673</c:v>
                </c:pt>
              </c:numCache>
            </c:numRef>
          </c:val>
        </c:ser>
        <c:marker val="1"/>
        <c:axId val="38488320"/>
        <c:axId val="39730560"/>
      </c:lineChart>
      <c:catAx>
        <c:axId val="38488320"/>
        <c:scaling>
          <c:orientation val="minMax"/>
        </c:scaling>
        <c:axPos val="b"/>
        <c:title>
          <c:tx>
            <c:rich>
              <a:bodyPr/>
              <a:lstStyle/>
              <a:p>
                <a:pPr>
                  <a:defRPr/>
                </a:pPr>
                <a:r>
                  <a:rPr lang="en-US"/>
                  <a:t>Size</a:t>
                </a:r>
              </a:p>
            </c:rich>
          </c:tx>
          <c:layout/>
        </c:title>
        <c:numFmt formatCode="General" sourceLinked="1"/>
        <c:majorTickMark val="none"/>
        <c:tickLblPos val="nextTo"/>
        <c:crossAx val="39730560"/>
        <c:crosses val="autoZero"/>
        <c:auto val="1"/>
        <c:lblAlgn val="ctr"/>
        <c:lblOffset val="100"/>
      </c:catAx>
      <c:valAx>
        <c:axId val="39730560"/>
        <c:scaling>
          <c:orientation val="minMax"/>
        </c:scaling>
        <c:axPos val="l"/>
        <c:majorGridlines/>
        <c:title>
          <c:tx>
            <c:rich>
              <a:bodyPr rot="-5400000" vert="horz"/>
              <a:lstStyle/>
              <a:p>
                <a:pPr>
                  <a:defRPr sz="1100"/>
                </a:pPr>
                <a:r>
                  <a:rPr lang="en-US" sz="1100" b="1" i="0" baseline="0"/>
                  <a:t>Distribution  in Units</a:t>
                </a:r>
              </a:p>
            </c:rich>
          </c:tx>
          <c:layout>
            <c:manualLayout>
              <c:xMode val="edge"/>
              <c:yMode val="edge"/>
              <c:x val="5.4714089116509171E-2"/>
              <c:y val="0.23065183518726917"/>
            </c:manualLayout>
          </c:layout>
        </c:title>
        <c:numFmt formatCode="0%" sourceLinked="1"/>
        <c:majorTickMark val="none"/>
        <c:tickLblPos val="nextTo"/>
        <c:spPr>
          <a:ln w="9525">
            <a:solidFill>
              <a:schemeClr val="lt1">
                <a:shade val="50000"/>
              </a:schemeClr>
            </a:solidFill>
          </a:ln>
        </c:spPr>
        <c:crossAx val="38488320"/>
        <c:crosses val="autoZero"/>
        <c:crossBetween val="between"/>
      </c:valAx>
    </c:plotArea>
    <c:legend>
      <c:legendPos val="b"/>
      <c:layout/>
    </c:legend>
    <c:plotVisOnly val="1"/>
    <c:dispBlanksAs val="gap"/>
  </c:chart>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a:t>Dresses - Size Series 1</a:t>
            </a:r>
          </a:p>
        </c:rich>
      </c:tx>
      <c:layout/>
    </c:title>
    <c:plotArea>
      <c:layout>
        <c:manualLayout>
          <c:layoutTarget val="inner"/>
          <c:xMode val="edge"/>
          <c:yMode val="edge"/>
          <c:x val="0.15970034719372486"/>
          <c:y val="0.14185193517476991"/>
          <c:w val="0.82339537452218425"/>
          <c:h val="0.60361021538974791"/>
        </c:manualLayout>
      </c:layout>
      <c:lineChart>
        <c:grouping val="standard"/>
        <c:ser>
          <c:idx val="0"/>
          <c:order val="0"/>
          <c:tx>
            <c:strRef>
              <c:f>'Detailed Distributions'!$E$9</c:f>
              <c:strCache>
                <c:ptCount val="1"/>
                <c:pt idx="0">
                  <c:v>Initial Buy</c:v>
                </c:pt>
              </c:strCache>
            </c:strRef>
          </c:tx>
          <c:cat>
            <c:numRef>
              <c:f>'Detailed Distributions'!$F$8:$L$8</c:f>
              <c:numCache>
                <c:formatCode>General</c:formatCode>
                <c:ptCount val="7"/>
                <c:pt idx="0">
                  <c:v>0</c:v>
                </c:pt>
                <c:pt idx="1">
                  <c:v>2</c:v>
                </c:pt>
                <c:pt idx="2">
                  <c:v>4</c:v>
                </c:pt>
                <c:pt idx="3">
                  <c:v>6</c:v>
                </c:pt>
                <c:pt idx="4">
                  <c:v>8</c:v>
                </c:pt>
                <c:pt idx="5">
                  <c:v>10</c:v>
                </c:pt>
                <c:pt idx="6">
                  <c:v>12</c:v>
                </c:pt>
              </c:numCache>
            </c:numRef>
          </c:cat>
          <c:val>
            <c:numRef>
              <c:f>'Detailed Distributions'!$F$9:$L$9</c:f>
              <c:numCache>
                <c:formatCode>0%</c:formatCode>
                <c:ptCount val="7"/>
                <c:pt idx="0">
                  <c:v>0.1078204534937529</c:v>
                </c:pt>
                <c:pt idx="1">
                  <c:v>0.2091624248033318</c:v>
                </c:pt>
                <c:pt idx="2">
                  <c:v>0.26145303100416473</c:v>
                </c:pt>
                <c:pt idx="3">
                  <c:v>0.19389171679777881</c:v>
                </c:pt>
                <c:pt idx="4">
                  <c:v>0.10758907913003239</c:v>
                </c:pt>
                <c:pt idx="5">
                  <c:v>7.0106432207311428E-2</c:v>
                </c:pt>
                <c:pt idx="6">
                  <c:v>4.9976862563627947E-2</c:v>
                </c:pt>
              </c:numCache>
            </c:numRef>
          </c:val>
        </c:ser>
        <c:ser>
          <c:idx val="1"/>
          <c:order val="1"/>
          <c:tx>
            <c:strRef>
              <c:f>'Detailed Distributions'!$E$10</c:f>
              <c:strCache>
                <c:ptCount val="1"/>
                <c:pt idx="0">
                  <c:v>Recommended Demand Curve</c:v>
                </c:pt>
              </c:strCache>
            </c:strRef>
          </c:tx>
          <c:cat>
            <c:numRef>
              <c:f>'Detailed Distributions'!$F$8:$L$8</c:f>
              <c:numCache>
                <c:formatCode>General</c:formatCode>
                <c:ptCount val="7"/>
                <c:pt idx="0">
                  <c:v>0</c:v>
                </c:pt>
                <c:pt idx="1">
                  <c:v>2</c:v>
                </c:pt>
                <c:pt idx="2">
                  <c:v>4</c:v>
                </c:pt>
                <c:pt idx="3">
                  <c:v>6</c:v>
                </c:pt>
                <c:pt idx="4">
                  <c:v>8</c:v>
                </c:pt>
                <c:pt idx="5">
                  <c:v>10</c:v>
                </c:pt>
                <c:pt idx="6">
                  <c:v>12</c:v>
                </c:pt>
              </c:numCache>
            </c:numRef>
          </c:cat>
          <c:val>
            <c:numRef>
              <c:f>'Detailed Distributions'!$F$10:$L$10</c:f>
              <c:numCache>
                <c:formatCode>0%</c:formatCode>
                <c:ptCount val="7"/>
                <c:pt idx="0">
                  <c:v>0.14451612903225808</c:v>
                </c:pt>
                <c:pt idx="1">
                  <c:v>0.17290322580645162</c:v>
                </c:pt>
                <c:pt idx="2">
                  <c:v>0.21548387096774194</c:v>
                </c:pt>
                <c:pt idx="3">
                  <c:v>0.19483870967741934</c:v>
                </c:pt>
                <c:pt idx="4">
                  <c:v>0.11741935483870967</c:v>
                </c:pt>
                <c:pt idx="5">
                  <c:v>7.7419354838709681E-2</c:v>
                </c:pt>
                <c:pt idx="6">
                  <c:v>7.7419354838709681E-2</c:v>
                </c:pt>
              </c:numCache>
            </c:numRef>
          </c:val>
        </c:ser>
        <c:marker val="1"/>
        <c:axId val="69991040"/>
        <c:axId val="70173440"/>
      </c:lineChart>
      <c:catAx>
        <c:axId val="69991040"/>
        <c:scaling>
          <c:orientation val="minMax"/>
        </c:scaling>
        <c:axPos val="b"/>
        <c:title>
          <c:tx>
            <c:rich>
              <a:bodyPr/>
              <a:lstStyle/>
              <a:p>
                <a:pPr>
                  <a:defRPr/>
                </a:pPr>
                <a:r>
                  <a:rPr lang="en-US"/>
                  <a:t>Size</a:t>
                </a:r>
              </a:p>
            </c:rich>
          </c:tx>
          <c:layout/>
        </c:title>
        <c:numFmt formatCode="General" sourceLinked="1"/>
        <c:majorTickMark val="none"/>
        <c:tickLblPos val="nextTo"/>
        <c:crossAx val="70173440"/>
        <c:crosses val="autoZero"/>
        <c:auto val="1"/>
        <c:lblAlgn val="ctr"/>
        <c:lblOffset val="100"/>
      </c:catAx>
      <c:valAx>
        <c:axId val="70173440"/>
        <c:scaling>
          <c:orientation val="minMax"/>
        </c:scaling>
        <c:axPos val="l"/>
        <c:majorGridlines/>
        <c:title>
          <c:tx>
            <c:rich>
              <a:bodyPr rot="-5400000" vert="horz"/>
              <a:lstStyle/>
              <a:p>
                <a:pPr>
                  <a:defRPr b="1"/>
                </a:pPr>
                <a:r>
                  <a:rPr lang="en-US" b="1" baseline="0"/>
                  <a:t>Distribution  in Units</a:t>
                </a:r>
                <a:endParaRPr lang="en-US" b="1"/>
              </a:p>
            </c:rich>
          </c:tx>
          <c:layout>
            <c:manualLayout>
              <c:xMode val="edge"/>
              <c:yMode val="edge"/>
              <c:x val="3.2512855411385211E-2"/>
              <c:y val="0.24010598675165604"/>
            </c:manualLayout>
          </c:layout>
        </c:title>
        <c:numFmt formatCode="0%" sourceLinked="1"/>
        <c:majorTickMark val="none"/>
        <c:tickLblPos val="nextTo"/>
        <c:spPr>
          <a:ln w="9525">
            <a:solidFill>
              <a:schemeClr val="lt1">
                <a:shade val="50000"/>
              </a:schemeClr>
            </a:solidFill>
          </a:ln>
        </c:spPr>
        <c:crossAx val="69991040"/>
        <c:crosses val="autoZero"/>
        <c:crossBetween val="between"/>
      </c:val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baseline="0"/>
              <a:t>Tops</a:t>
            </a:r>
            <a:endParaRPr lang="en-US" sz="1000"/>
          </a:p>
        </c:rich>
      </c:tx>
    </c:title>
    <c:plotArea>
      <c:layout>
        <c:manualLayout>
          <c:layoutTarget val="inner"/>
          <c:xMode val="edge"/>
          <c:yMode val="edge"/>
          <c:x val="0.15970034719372481"/>
          <c:y val="0.14185193517476991"/>
          <c:w val="0.82339537452218425"/>
          <c:h val="0.60361021538974824"/>
        </c:manualLayout>
      </c:layout>
      <c:lineChart>
        <c:grouping val="standard"/>
        <c:ser>
          <c:idx val="0"/>
          <c:order val="0"/>
          <c:tx>
            <c:strRef>
              <c:f>'Detailed Distributions'!$E$30</c:f>
              <c:strCache>
                <c:ptCount val="1"/>
                <c:pt idx="0">
                  <c:v>Initial Buy</c:v>
                </c:pt>
              </c:strCache>
            </c:strRef>
          </c:tx>
          <c:cat>
            <c:strRef>
              <c:f>'Detailed Distributions'!$F$14:$I$14</c:f>
              <c:strCache>
                <c:ptCount val="4"/>
                <c:pt idx="0">
                  <c:v>XS</c:v>
                </c:pt>
                <c:pt idx="1">
                  <c:v>S</c:v>
                </c:pt>
                <c:pt idx="2">
                  <c:v>M</c:v>
                </c:pt>
                <c:pt idx="3">
                  <c:v>L</c:v>
                </c:pt>
              </c:strCache>
            </c:strRef>
          </c:cat>
          <c:val>
            <c:numRef>
              <c:f>'Detailed Distributions'!$F$30:$I$30</c:f>
              <c:numCache>
                <c:formatCode>0%</c:formatCode>
                <c:ptCount val="4"/>
                <c:pt idx="0">
                  <c:v>0.16944688323090429</c:v>
                </c:pt>
                <c:pt idx="1">
                  <c:v>0.32361720807726074</c:v>
                </c:pt>
                <c:pt idx="2">
                  <c:v>0.34907813871817384</c:v>
                </c:pt>
                <c:pt idx="3">
                  <c:v>0.15785776997366111</c:v>
                </c:pt>
              </c:numCache>
            </c:numRef>
          </c:val>
        </c:ser>
        <c:ser>
          <c:idx val="1"/>
          <c:order val="1"/>
          <c:tx>
            <c:strRef>
              <c:f>'Detailed Distributions'!$E$31</c:f>
              <c:strCache>
                <c:ptCount val="1"/>
                <c:pt idx="0">
                  <c:v>Recommended Demand Curve</c:v>
                </c:pt>
              </c:strCache>
            </c:strRef>
          </c:tx>
          <c:cat>
            <c:strRef>
              <c:f>'Detailed Distributions'!$F$14:$I$14</c:f>
              <c:strCache>
                <c:ptCount val="4"/>
                <c:pt idx="0">
                  <c:v>XS</c:v>
                </c:pt>
                <c:pt idx="1">
                  <c:v>S</c:v>
                </c:pt>
                <c:pt idx="2">
                  <c:v>M</c:v>
                </c:pt>
                <c:pt idx="3">
                  <c:v>L</c:v>
                </c:pt>
              </c:strCache>
            </c:strRef>
          </c:cat>
          <c:val>
            <c:numRef>
              <c:f>'Detailed Distributions'!$F$31:$I$31</c:f>
              <c:numCache>
                <c:formatCode>0%</c:formatCode>
                <c:ptCount val="4"/>
                <c:pt idx="0">
                  <c:v>0.22062350119904076</c:v>
                </c:pt>
                <c:pt idx="1">
                  <c:v>0.31494804156674661</c:v>
                </c:pt>
                <c:pt idx="2">
                  <c:v>0.27817745803357313</c:v>
                </c:pt>
                <c:pt idx="3">
                  <c:v>0.18625099920063948</c:v>
                </c:pt>
              </c:numCache>
            </c:numRef>
          </c:val>
        </c:ser>
        <c:marker val="1"/>
        <c:axId val="37343616"/>
        <c:axId val="37345536"/>
      </c:lineChart>
      <c:catAx>
        <c:axId val="37343616"/>
        <c:scaling>
          <c:orientation val="minMax"/>
        </c:scaling>
        <c:axPos val="b"/>
        <c:title>
          <c:tx>
            <c:rich>
              <a:bodyPr/>
              <a:lstStyle/>
              <a:p>
                <a:pPr>
                  <a:defRPr/>
                </a:pPr>
                <a:r>
                  <a:rPr lang="en-US"/>
                  <a:t>Size</a:t>
                </a:r>
              </a:p>
            </c:rich>
          </c:tx>
        </c:title>
        <c:numFmt formatCode="General" sourceLinked="1"/>
        <c:majorTickMark val="none"/>
        <c:tickLblPos val="nextTo"/>
        <c:crossAx val="37345536"/>
        <c:crosses val="autoZero"/>
        <c:auto val="1"/>
        <c:lblAlgn val="ctr"/>
        <c:lblOffset val="100"/>
      </c:catAx>
      <c:valAx>
        <c:axId val="37345536"/>
        <c:scaling>
          <c:orientation val="minMax"/>
        </c:scaling>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500" b="1" i="0" u="none" strike="noStrike" kern="1200" baseline="0">
                    <a:solidFill>
                      <a:sysClr val="windowText" lastClr="000000"/>
                    </a:solidFill>
                    <a:latin typeface="+mn-lt"/>
                    <a:ea typeface="+mn-ea"/>
                    <a:cs typeface="+mn-cs"/>
                  </a:defRPr>
                </a:pPr>
                <a:r>
                  <a:rPr lang="en-US" sz="1050" b="1" i="0" baseline="0"/>
                  <a:t>Distribution  in Units</a:t>
                </a:r>
              </a:p>
              <a:p>
                <a:pPr marL="0" marR="0" indent="0" algn="ctr" defTabSz="914400" rtl="0" eaLnBrk="1" fontAlgn="auto" latinLnBrk="0" hangingPunct="1">
                  <a:lnSpc>
                    <a:spcPct val="100000"/>
                  </a:lnSpc>
                  <a:spcBef>
                    <a:spcPts val="0"/>
                  </a:spcBef>
                  <a:spcAft>
                    <a:spcPts val="0"/>
                  </a:spcAft>
                  <a:buClrTx/>
                  <a:buSzTx/>
                  <a:buFontTx/>
                  <a:buNone/>
                  <a:tabLst/>
                  <a:defRPr sz="500" b="1" i="0" u="none" strike="noStrike" kern="1200" baseline="0">
                    <a:solidFill>
                      <a:sysClr val="windowText" lastClr="000000"/>
                    </a:solidFill>
                    <a:latin typeface="+mn-lt"/>
                    <a:ea typeface="+mn-ea"/>
                    <a:cs typeface="+mn-cs"/>
                  </a:defRPr>
                </a:pPr>
                <a:endParaRPr lang="en-US" sz="500"/>
              </a:p>
            </c:rich>
          </c:tx>
        </c:title>
        <c:numFmt formatCode="0%" sourceLinked="1"/>
        <c:majorTickMark val="none"/>
        <c:tickLblPos val="nextTo"/>
        <c:spPr>
          <a:ln w="9525">
            <a:solidFill>
              <a:schemeClr val="lt1">
                <a:shade val="50000"/>
              </a:schemeClr>
            </a:solidFill>
          </a:ln>
        </c:spPr>
        <c:crossAx val="37343616"/>
        <c:crosses val="autoZero"/>
        <c:crossBetween val="between"/>
      </c:valAx>
    </c:plotArea>
    <c:legend>
      <c:legendPos val="b"/>
    </c:legend>
    <c:plotVisOnly val="1"/>
    <c:dispBlanksAs val="gap"/>
  </c:chart>
  <c:printSettings>
    <c:headerFooter/>
    <c:pageMargins b="0.75000000000000511" l="0.70000000000000062" r="0.70000000000000062" t="0.750000000000005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baseline="0"/>
              <a:t>Pants and Denim</a:t>
            </a:r>
            <a:endParaRPr lang="en-US" sz="1000"/>
          </a:p>
        </c:rich>
      </c:tx>
      <c:layout/>
    </c:title>
    <c:plotArea>
      <c:layout>
        <c:manualLayout>
          <c:layoutTarget val="inner"/>
          <c:xMode val="edge"/>
          <c:yMode val="edge"/>
          <c:x val="0.18753082868296694"/>
          <c:y val="0.14185193517476991"/>
          <c:w val="0.79556489303293287"/>
          <c:h val="0.60361021538974824"/>
        </c:manualLayout>
      </c:layout>
      <c:lineChart>
        <c:grouping val="standard"/>
        <c:ser>
          <c:idx val="0"/>
          <c:order val="0"/>
          <c:tx>
            <c:strRef>
              <c:f>'Detailed Distributions'!$E$18</c:f>
              <c:strCache>
                <c:ptCount val="1"/>
                <c:pt idx="0">
                  <c:v>Initial Buy</c:v>
                </c:pt>
              </c:strCache>
            </c:strRef>
          </c:tx>
          <c:cat>
            <c:numRef>
              <c:f>'Detailed Distributions'!$F$17:$L$17</c:f>
              <c:numCache>
                <c:formatCode>General</c:formatCode>
                <c:ptCount val="7"/>
                <c:pt idx="0">
                  <c:v>0</c:v>
                </c:pt>
                <c:pt idx="1">
                  <c:v>2</c:v>
                </c:pt>
                <c:pt idx="2">
                  <c:v>4</c:v>
                </c:pt>
                <c:pt idx="3">
                  <c:v>6</c:v>
                </c:pt>
                <c:pt idx="4">
                  <c:v>8</c:v>
                </c:pt>
                <c:pt idx="5">
                  <c:v>10</c:v>
                </c:pt>
                <c:pt idx="6">
                  <c:v>12</c:v>
                </c:pt>
              </c:numCache>
            </c:numRef>
          </c:cat>
          <c:val>
            <c:numRef>
              <c:f>'Detailed Distributions'!$F$18:$L$18</c:f>
              <c:numCache>
                <c:formatCode>0%</c:formatCode>
                <c:ptCount val="7"/>
                <c:pt idx="0">
                  <c:v>0.10434348477284074</c:v>
                </c:pt>
                <c:pt idx="1">
                  <c:v>0.19620569146280578</c:v>
                </c:pt>
                <c:pt idx="2">
                  <c:v>0.24363454817773339</c:v>
                </c:pt>
                <c:pt idx="3">
                  <c:v>0.21467798302546182</c:v>
                </c:pt>
                <c:pt idx="4">
                  <c:v>0.12231652521218173</c:v>
                </c:pt>
                <c:pt idx="5">
                  <c:v>7.1892161757363959E-2</c:v>
                </c:pt>
                <c:pt idx="6">
                  <c:v>4.6929605591612585E-2</c:v>
                </c:pt>
              </c:numCache>
            </c:numRef>
          </c:val>
        </c:ser>
        <c:ser>
          <c:idx val="1"/>
          <c:order val="1"/>
          <c:tx>
            <c:strRef>
              <c:f>'Detailed Distributions'!$E$19</c:f>
              <c:strCache>
                <c:ptCount val="1"/>
                <c:pt idx="0">
                  <c:v>Recommended Demand Curve</c:v>
                </c:pt>
              </c:strCache>
            </c:strRef>
          </c:tx>
          <c:cat>
            <c:numRef>
              <c:f>'Detailed Distributions'!$F$17:$L$17</c:f>
              <c:numCache>
                <c:formatCode>General</c:formatCode>
                <c:ptCount val="7"/>
                <c:pt idx="0">
                  <c:v>0</c:v>
                </c:pt>
                <c:pt idx="1">
                  <c:v>2</c:v>
                </c:pt>
                <c:pt idx="2">
                  <c:v>4</c:v>
                </c:pt>
                <c:pt idx="3">
                  <c:v>6</c:v>
                </c:pt>
                <c:pt idx="4">
                  <c:v>8</c:v>
                </c:pt>
                <c:pt idx="5">
                  <c:v>10</c:v>
                </c:pt>
                <c:pt idx="6">
                  <c:v>12</c:v>
                </c:pt>
              </c:numCache>
            </c:numRef>
          </c:cat>
          <c:val>
            <c:numRef>
              <c:f>'Detailed Distributions'!$F$19:$L$19</c:f>
              <c:numCache>
                <c:formatCode>0%</c:formatCode>
                <c:ptCount val="7"/>
                <c:pt idx="0">
                  <c:v>0.13333333333333333</c:v>
                </c:pt>
                <c:pt idx="1">
                  <c:v>0.18181818181818182</c:v>
                </c:pt>
                <c:pt idx="2">
                  <c:v>0.19393939393939394</c:v>
                </c:pt>
                <c:pt idx="3">
                  <c:v>0.22424242424242424</c:v>
                </c:pt>
                <c:pt idx="4">
                  <c:v>0.10909090909090909</c:v>
                </c:pt>
                <c:pt idx="5">
                  <c:v>7.2727272727272724E-2</c:v>
                </c:pt>
                <c:pt idx="6">
                  <c:v>8.4848484848484854E-2</c:v>
                </c:pt>
              </c:numCache>
            </c:numRef>
          </c:val>
        </c:ser>
        <c:marker val="1"/>
        <c:axId val="37421440"/>
        <c:axId val="37423360"/>
      </c:lineChart>
      <c:catAx>
        <c:axId val="37421440"/>
        <c:scaling>
          <c:orientation val="minMax"/>
        </c:scaling>
        <c:axPos val="b"/>
        <c:title>
          <c:tx>
            <c:rich>
              <a:bodyPr/>
              <a:lstStyle/>
              <a:p>
                <a:pPr>
                  <a:defRPr/>
                </a:pPr>
                <a:r>
                  <a:rPr lang="en-US"/>
                  <a:t>Size</a:t>
                </a:r>
              </a:p>
            </c:rich>
          </c:tx>
          <c:layout/>
        </c:title>
        <c:numFmt formatCode="General" sourceLinked="1"/>
        <c:majorTickMark val="none"/>
        <c:tickLblPos val="nextTo"/>
        <c:crossAx val="37423360"/>
        <c:crosses val="autoZero"/>
        <c:auto val="1"/>
        <c:lblAlgn val="ctr"/>
        <c:lblOffset val="100"/>
      </c:catAx>
      <c:valAx>
        <c:axId val="37423360"/>
        <c:scaling>
          <c:orientation val="minMax"/>
        </c:scaling>
        <c:axPos val="l"/>
        <c:majorGridlines/>
        <c:title>
          <c:tx>
            <c:rich>
              <a:bodyPr rot="-5400000" vert="horz"/>
              <a:lstStyle/>
              <a:p>
                <a:pPr>
                  <a:defRPr sz="1100"/>
                </a:pPr>
                <a:r>
                  <a:rPr lang="en-US" sz="1100" b="1" i="0" baseline="0"/>
                  <a:t>Distribution  in Units</a:t>
                </a:r>
              </a:p>
            </c:rich>
          </c:tx>
          <c:layout>
            <c:manualLayout>
              <c:xMode val="edge"/>
              <c:yMode val="edge"/>
              <c:x val="5.4714089116509199E-2"/>
              <c:y val="0.23065183518726926"/>
            </c:manualLayout>
          </c:layout>
        </c:title>
        <c:numFmt formatCode="0%" sourceLinked="1"/>
        <c:majorTickMark val="none"/>
        <c:tickLblPos val="nextTo"/>
        <c:spPr>
          <a:ln w="9525">
            <a:solidFill>
              <a:schemeClr val="lt1">
                <a:shade val="50000"/>
              </a:schemeClr>
            </a:solidFill>
          </a:ln>
        </c:spPr>
        <c:crossAx val="37421440"/>
        <c:crosses val="autoZero"/>
        <c:crossBetween val="between"/>
      </c:valAx>
    </c:plotArea>
    <c:legend>
      <c:legendPos val="b"/>
      <c:layout/>
    </c:legend>
    <c:plotVisOnly val="1"/>
    <c:dispBlanksAs val="gap"/>
  </c:chart>
  <c:printSettings>
    <c:headerFooter/>
    <c:pageMargins b="0.75000000000000511" l="0.70000000000000062" r="0.70000000000000062" t="0.750000000000005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a:t>Jackets</a:t>
            </a:r>
          </a:p>
        </c:rich>
      </c:tx>
      <c:layout/>
    </c:title>
    <c:plotArea>
      <c:layout>
        <c:manualLayout>
          <c:layoutTarget val="inner"/>
          <c:xMode val="edge"/>
          <c:yMode val="edge"/>
          <c:x val="0.15970034719372497"/>
          <c:y val="0.14185193517476991"/>
          <c:w val="0.82339537452218459"/>
          <c:h val="0.60361021538974813"/>
        </c:manualLayout>
      </c:layout>
      <c:lineChart>
        <c:grouping val="standard"/>
        <c:ser>
          <c:idx val="0"/>
          <c:order val="0"/>
          <c:tx>
            <c:strRef>
              <c:f>'Detailed Distributions'!$E$15</c:f>
              <c:strCache>
                <c:ptCount val="1"/>
                <c:pt idx="0">
                  <c:v>Initial Buy</c:v>
                </c:pt>
              </c:strCache>
            </c:strRef>
          </c:tx>
          <c:cat>
            <c:strRef>
              <c:f>'Detailed Distributions'!$F$14:$I$14</c:f>
              <c:strCache>
                <c:ptCount val="4"/>
                <c:pt idx="0">
                  <c:v>XS</c:v>
                </c:pt>
                <c:pt idx="1">
                  <c:v>S</c:v>
                </c:pt>
                <c:pt idx="2">
                  <c:v>M</c:v>
                </c:pt>
                <c:pt idx="3">
                  <c:v>L</c:v>
                </c:pt>
              </c:strCache>
            </c:strRef>
          </c:cat>
          <c:val>
            <c:numRef>
              <c:f>'Detailed Distributions'!$F$15:$I$15</c:f>
              <c:numCache>
                <c:formatCode>0%</c:formatCode>
                <c:ptCount val="4"/>
                <c:pt idx="0">
                  <c:v>0.16093880972338642</c:v>
                </c:pt>
                <c:pt idx="1">
                  <c:v>0.31852472757753564</c:v>
                </c:pt>
                <c:pt idx="2">
                  <c:v>0.3495389773679799</c:v>
                </c:pt>
                <c:pt idx="3">
                  <c:v>0.17099748533109807</c:v>
                </c:pt>
              </c:numCache>
            </c:numRef>
          </c:val>
        </c:ser>
        <c:ser>
          <c:idx val="1"/>
          <c:order val="1"/>
          <c:tx>
            <c:strRef>
              <c:f>'Detailed Distributions'!$E$16</c:f>
              <c:strCache>
                <c:ptCount val="1"/>
                <c:pt idx="0">
                  <c:v>Recommended Demand Curve</c:v>
                </c:pt>
              </c:strCache>
            </c:strRef>
          </c:tx>
          <c:cat>
            <c:strRef>
              <c:f>'Detailed Distributions'!$F$14:$I$14</c:f>
              <c:strCache>
                <c:ptCount val="4"/>
                <c:pt idx="0">
                  <c:v>XS</c:v>
                </c:pt>
                <c:pt idx="1">
                  <c:v>S</c:v>
                </c:pt>
                <c:pt idx="2">
                  <c:v>M</c:v>
                </c:pt>
                <c:pt idx="3">
                  <c:v>L</c:v>
                </c:pt>
              </c:strCache>
            </c:strRef>
          </c:cat>
          <c:val>
            <c:numRef>
              <c:f>'Detailed Distributions'!$F$16:$I$16</c:f>
              <c:numCache>
                <c:formatCode>0%</c:formatCode>
                <c:ptCount val="4"/>
                <c:pt idx="0">
                  <c:v>0.19583333333333333</c:v>
                </c:pt>
                <c:pt idx="1">
                  <c:v>0.35</c:v>
                </c:pt>
                <c:pt idx="2">
                  <c:v>0.27916666666666667</c:v>
                </c:pt>
                <c:pt idx="3">
                  <c:v>0.17499999999999999</c:v>
                </c:pt>
              </c:numCache>
            </c:numRef>
          </c:val>
        </c:ser>
        <c:marker val="1"/>
        <c:axId val="37477376"/>
        <c:axId val="37803136"/>
      </c:lineChart>
      <c:catAx>
        <c:axId val="37477376"/>
        <c:scaling>
          <c:orientation val="minMax"/>
        </c:scaling>
        <c:axPos val="b"/>
        <c:title>
          <c:tx>
            <c:rich>
              <a:bodyPr/>
              <a:lstStyle/>
              <a:p>
                <a:pPr>
                  <a:defRPr/>
                </a:pPr>
                <a:r>
                  <a:rPr lang="en-US"/>
                  <a:t>Size</a:t>
                </a:r>
              </a:p>
            </c:rich>
          </c:tx>
          <c:layout/>
        </c:title>
        <c:numFmt formatCode="General" sourceLinked="1"/>
        <c:majorTickMark val="none"/>
        <c:tickLblPos val="nextTo"/>
        <c:crossAx val="37803136"/>
        <c:crosses val="autoZero"/>
        <c:auto val="1"/>
        <c:lblAlgn val="ctr"/>
        <c:lblOffset val="100"/>
      </c:catAx>
      <c:valAx>
        <c:axId val="37803136"/>
        <c:scaling>
          <c:orientation val="minMax"/>
        </c:scaling>
        <c:axPos val="l"/>
        <c:majorGridlines/>
        <c:title>
          <c:tx>
            <c:rich>
              <a:bodyPr rot="-5400000" vert="horz"/>
              <a:lstStyle/>
              <a:p>
                <a:pPr>
                  <a:defRPr b="1"/>
                </a:pPr>
                <a:r>
                  <a:rPr lang="en-US" b="1" baseline="0"/>
                  <a:t>Distribution  in Units</a:t>
                </a:r>
                <a:endParaRPr lang="en-US" b="1"/>
              </a:p>
            </c:rich>
          </c:tx>
          <c:layout>
            <c:manualLayout>
              <c:xMode val="edge"/>
              <c:yMode val="edge"/>
              <c:x val="3.2512855411385211E-2"/>
              <c:y val="0.24010598675165604"/>
            </c:manualLayout>
          </c:layout>
        </c:title>
        <c:numFmt formatCode="0%" sourceLinked="1"/>
        <c:majorTickMark val="none"/>
        <c:tickLblPos val="nextTo"/>
        <c:spPr>
          <a:ln w="9525">
            <a:solidFill>
              <a:schemeClr val="lt1">
                <a:shade val="50000"/>
              </a:schemeClr>
            </a:solidFill>
          </a:ln>
        </c:spPr>
        <c:crossAx val="37477376"/>
        <c:crosses val="autoZero"/>
        <c:crossBetween val="between"/>
      </c:valAx>
    </c:plotArea>
    <c:legend>
      <c:legendPos val="b"/>
      <c:layout/>
    </c:legend>
    <c:plotVisOnly val="1"/>
    <c:dispBlanksAs val="gap"/>
  </c:chart>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a:pPr>
            <a:r>
              <a:rPr lang="en-US" sz="1000"/>
              <a:t>Alice</a:t>
            </a:r>
            <a:r>
              <a:rPr lang="en-US" sz="1000" baseline="0"/>
              <a:t> + Olivia</a:t>
            </a:r>
          </a:p>
          <a:p>
            <a:pPr>
              <a:defRPr sz="1000"/>
            </a:pPr>
            <a:r>
              <a:rPr lang="en-US" sz="1000" baseline="0"/>
              <a:t>Tops</a:t>
            </a:r>
            <a:endParaRPr lang="en-US" sz="1000"/>
          </a:p>
        </c:rich>
      </c:tx>
      <c:layout/>
    </c:title>
    <c:plotArea>
      <c:layout>
        <c:manualLayout>
          <c:layoutTarget val="inner"/>
          <c:xMode val="edge"/>
          <c:yMode val="edge"/>
          <c:x val="0.15970034719372508"/>
          <c:y val="0.21754335293241303"/>
          <c:w val="0.82339537452218503"/>
          <c:h val="0.47551719790485003"/>
        </c:manualLayout>
      </c:layout>
      <c:lineChart>
        <c:grouping val="standard"/>
        <c:ser>
          <c:idx val="0"/>
          <c:order val="0"/>
          <c:tx>
            <c:strRef>
              <c:f>'[1]Detailed Distributions'!$F$27</c:f>
              <c:strCache>
                <c:ptCount val="1"/>
                <c:pt idx="0">
                  <c:v>Initial Buy</c:v>
                </c:pt>
              </c:strCache>
            </c:strRef>
          </c:tx>
          <c:cat>
            <c:strRef>
              <c:f>'[1]Detailed Distributions'!$G$26:$J$26</c:f>
              <c:strCache>
                <c:ptCount val="4"/>
                <c:pt idx="0">
                  <c:v>XS</c:v>
                </c:pt>
                <c:pt idx="1">
                  <c:v>S</c:v>
                </c:pt>
                <c:pt idx="2">
                  <c:v>M</c:v>
                </c:pt>
                <c:pt idx="3">
                  <c:v>L</c:v>
                </c:pt>
              </c:strCache>
            </c:strRef>
          </c:cat>
          <c:val>
            <c:numRef>
              <c:f>'[1]Detailed Distributions'!$G$27:$J$27</c:f>
              <c:numCache>
                <c:formatCode>General</c:formatCode>
                <c:ptCount val="4"/>
                <c:pt idx="0">
                  <c:v>0.16944688323090429</c:v>
                </c:pt>
                <c:pt idx="1">
                  <c:v>0.32361720807726074</c:v>
                </c:pt>
                <c:pt idx="2">
                  <c:v>0.34907813871817384</c:v>
                </c:pt>
                <c:pt idx="3">
                  <c:v>0.15785776997366111</c:v>
                </c:pt>
              </c:numCache>
            </c:numRef>
          </c:val>
        </c:ser>
        <c:ser>
          <c:idx val="1"/>
          <c:order val="1"/>
          <c:tx>
            <c:strRef>
              <c:f>'[1]Detailed Distributions'!$F$28</c:f>
              <c:strCache>
                <c:ptCount val="1"/>
                <c:pt idx="0">
                  <c:v>Recommended Demand Curve</c:v>
                </c:pt>
              </c:strCache>
            </c:strRef>
          </c:tx>
          <c:cat>
            <c:strRef>
              <c:f>'[1]Detailed Distributions'!$G$26:$J$26</c:f>
              <c:strCache>
                <c:ptCount val="4"/>
                <c:pt idx="0">
                  <c:v>XS</c:v>
                </c:pt>
                <c:pt idx="1">
                  <c:v>S</c:v>
                </c:pt>
                <c:pt idx="2">
                  <c:v>M</c:v>
                </c:pt>
                <c:pt idx="3">
                  <c:v>L</c:v>
                </c:pt>
              </c:strCache>
            </c:strRef>
          </c:cat>
          <c:val>
            <c:numRef>
              <c:f>'[1]Detailed Distributions'!$G$28:$J$28</c:f>
              <c:numCache>
                <c:formatCode>General</c:formatCode>
                <c:ptCount val="4"/>
                <c:pt idx="0">
                  <c:v>0.26797385620915032</c:v>
                </c:pt>
                <c:pt idx="1">
                  <c:v>0.30065359477124182</c:v>
                </c:pt>
                <c:pt idx="2">
                  <c:v>0.30065359477124182</c:v>
                </c:pt>
                <c:pt idx="3">
                  <c:v>0.13071895424836602</c:v>
                </c:pt>
              </c:numCache>
            </c:numRef>
          </c:val>
        </c:ser>
        <c:marker val="1"/>
        <c:axId val="38436864"/>
        <c:axId val="38438784"/>
      </c:lineChart>
      <c:catAx>
        <c:axId val="38436864"/>
        <c:scaling>
          <c:orientation val="minMax"/>
        </c:scaling>
        <c:axPos val="b"/>
        <c:title>
          <c:tx>
            <c:rich>
              <a:bodyPr/>
              <a:lstStyle/>
              <a:p>
                <a:pPr>
                  <a:defRPr/>
                </a:pPr>
                <a:r>
                  <a:rPr lang="en-US"/>
                  <a:t>Size</a:t>
                </a:r>
              </a:p>
            </c:rich>
          </c:tx>
          <c:layout/>
        </c:title>
        <c:numFmt formatCode="General" sourceLinked="1"/>
        <c:majorTickMark val="none"/>
        <c:tickLblPos val="nextTo"/>
        <c:crossAx val="38438784"/>
        <c:crosses val="autoZero"/>
        <c:auto val="1"/>
        <c:lblAlgn val="ctr"/>
        <c:lblOffset val="100"/>
      </c:catAx>
      <c:valAx>
        <c:axId val="38438784"/>
        <c:scaling>
          <c:orientation val="minMax"/>
        </c:scaling>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500" b="1" i="0" u="none" strike="noStrike" kern="1200" baseline="0">
                    <a:solidFill>
                      <a:sysClr val="windowText" lastClr="000000"/>
                    </a:solidFill>
                    <a:latin typeface="+mn-lt"/>
                    <a:ea typeface="+mn-ea"/>
                    <a:cs typeface="+mn-cs"/>
                  </a:defRPr>
                </a:pPr>
                <a:r>
                  <a:rPr lang="en-US" sz="1050" b="1" i="0" baseline="0"/>
                  <a:t>Distribution  in Units</a:t>
                </a:r>
              </a:p>
              <a:p>
                <a:pPr marL="0" marR="0" indent="0" algn="ctr" defTabSz="914400" rtl="0" eaLnBrk="1" fontAlgn="auto" latinLnBrk="0" hangingPunct="1">
                  <a:lnSpc>
                    <a:spcPct val="100000"/>
                  </a:lnSpc>
                  <a:spcBef>
                    <a:spcPts val="0"/>
                  </a:spcBef>
                  <a:spcAft>
                    <a:spcPts val="0"/>
                  </a:spcAft>
                  <a:buClrTx/>
                  <a:buSzTx/>
                  <a:buFontTx/>
                  <a:buNone/>
                  <a:tabLst/>
                  <a:defRPr sz="500" b="1" i="0" u="none" strike="noStrike" kern="1200" baseline="0">
                    <a:solidFill>
                      <a:sysClr val="windowText" lastClr="000000"/>
                    </a:solidFill>
                    <a:latin typeface="+mn-lt"/>
                    <a:ea typeface="+mn-ea"/>
                    <a:cs typeface="+mn-cs"/>
                  </a:defRPr>
                </a:pPr>
                <a:endParaRPr lang="en-US" sz="500"/>
              </a:p>
            </c:rich>
          </c:tx>
          <c:layout/>
        </c:title>
        <c:numFmt formatCode="General" sourceLinked="1"/>
        <c:majorTickMark val="none"/>
        <c:tickLblPos val="nextTo"/>
        <c:spPr>
          <a:ln w="9525">
            <a:solidFill>
              <a:schemeClr val="lt1">
                <a:shade val="50000"/>
              </a:schemeClr>
            </a:solidFill>
          </a:ln>
        </c:spPr>
        <c:crossAx val="38436864"/>
        <c:crosses val="autoZero"/>
        <c:crossBetween val="between"/>
      </c:val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485775</xdr:colOff>
      <xdr:row>0</xdr:row>
      <xdr:rowOff>66675</xdr:rowOff>
    </xdr:from>
    <xdr:to>
      <xdr:col>10</xdr:col>
      <xdr:colOff>914400</xdr:colOff>
      <xdr:row>1</xdr:row>
      <xdr:rowOff>294322</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10687050" y="66675"/>
          <a:ext cx="1524000" cy="5991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485775</xdr:colOff>
      <xdr:row>0</xdr:row>
      <xdr:rowOff>66675</xdr:rowOff>
    </xdr:from>
    <xdr:to>
      <xdr:col>10</xdr:col>
      <xdr:colOff>914400</xdr:colOff>
      <xdr:row>1</xdr:row>
      <xdr:rowOff>294322</xdr:rowOff>
    </xdr:to>
    <xdr:pic>
      <xdr:nvPicPr>
        <xdr:cNvPr id="3" name="Picture 2" descr="logo.png"/>
        <xdr:cNvPicPr>
          <a:picLocks noChangeAspect="1"/>
        </xdr:cNvPicPr>
      </xdr:nvPicPr>
      <xdr:blipFill>
        <a:blip xmlns:r="http://schemas.openxmlformats.org/officeDocument/2006/relationships" r:embed="rId1" cstate="print"/>
        <a:stretch>
          <a:fillRect/>
        </a:stretch>
      </xdr:blipFill>
      <xdr:spPr>
        <a:xfrm>
          <a:off x="9382125" y="66675"/>
          <a:ext cx="1524000" cy="5991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47625</xdr:colOff>
      <xdr:row>0</xdr:row>
      <xdr:rowOff>66675</xdr:rowOff>
    </xdr:from>
    <xdr:to>
      <xdr:col>13</xdr:col>
      <xdr:colOff>476250</xdr:colOff>
      <xdr:row>1</xdr:row>
      <xdr:rowOff>294322</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9829800" y="66675"/>
          <a:ext cx="1533525" cy="5991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404813</xdr:colOff>
      <xdr:row>6</xdr:row>
      <xdr:rowOff>38099</xdr:rowOff>
    </xdr:from>
    <xdr:to>
      <xdr:col>18</xdr:col>
      <xdr:colOff>566739</xdr:colOff>
      <xdr:row>21</xdr:row>
      <xdr:rowOff>180974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109538</xdr:colOff>
      <xdr:row>6</xdr:row>
      <xdr:rowOff>28574</xdr:rowOff>
    </xdr:from>
    <xdr:to>
      <xdr:col>8</xdr:col>
      <xdr:colOff>271464</xdr:colOff>
      <xdr:row>21</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523877</xdr:colOff>
      <xdr:row>0</xdr:row>
      <xdr:rowOff>64294</xdr:rowOff>
    </xdr:from>
    <xdr:to>
      <xdr:col>18</xdr:col>
      <xdr:colOff>478633</xdr:colOff>
      <xdr:row>1</xdr:row>
      <xdr:rowOff>280988</xdr:rowOff>
    </xdr:to>
    <xdr:pic>
      <xdr:nvPicPr>
        <xdr:cNvPr id="13" name="Picture 12" descr="logo.png"/>
        <xdr:cNvPicPr>
          <a:picLocks noChangeAspect="1"/>
        </xdr:cNvPicPr>
      </xdr:nvPicPr>
      <xdr:blipFill>
        <a:blip xmlns:r="http://schemas.openxmlformats.org/officeDocument/2006/relationships" r:embed="rId3" cstate="print"/>
        <a:stretch>
          <a:fillRect/>
        </a:stretch>
      </xdr:blipFill>
      <xdr:spPr>
        <a:xfrm>
          <a:off x="10239377" y="64294"/>
          <a:ext cx="1897856" cy="588169"/>
        </a:xfrm>
        <a:prstGeom prst="rect">
          <a:avLst/>
        </a:prstGeom>
      </xdr:spPr>
    </xdr:pic>
    <xdr:clientData/>
  </xdr:twoCellAnchor>
  <xdr:twoCellAnchor>
    <xdr:from>
      <xdr:col>0</xdr:col>
      <xdr:colOff>0</xdr:colOff>
      <xdr:row>25</xdr:row>
      <xdr:rowOff>0</xdr:rowOff>
    </xdr:from>
    <xdr:to>
      <xdr:col>8</xdr:col>
      <xdr:colOff>161926</xdr:colOff>
      <xdr:row>40</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523877</xdr:colOff>
      <xdr:row>0</xdr:row>
      <xdr:rowOff>64294</xdr:rowOff>
    </xdr:from>
    <xdr:to>
      <xdr:col>18</xdr:col>
      <xdr:colOff>478633</xdr:colOff>
      <xdr:row>1</xdr:row>
      <xdr:rowOff>280988</xdr:rowOff>
    </xdr:to>
    <xdr:pic>
      <xdr:nvPicPr>
        <xdr:cNvPr id="9" name="Picture 8" descr="logo.png"/>
        <xdr:cNvPicPr>
          <a:picLocks noChangeAspect="1"/>
        </xdr:cNvPicPr>
      </xdr:nvPicPr>
      <xdr:blipFill>
        <a:blip xmlns:r="http://schemas.openxmlformats.org/officeDocument/2006/relationships" r:embed="rId3" cstate="print"/>
        <a:stretch>
          <a:fillRect/>
        </a:stretch>
      </xdr:blipFill>
      <xdr:spPr>
        <a:xfrm>
          <a:off x="10239377" y="64294"/>
          <a:ext cx="1897856" cy="5881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404813</xdr:colOff>
      <xdr:row>6</xdr:row>
      <xdr:rowOff>38099</xdr:rowOff>
    </xdr:from>
    <xdr:to>
      <xdr:col>18</xdr:col>
      <xdr:colOff>566739</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109538</xdr:colOff>
      <xdr:row>6</xdr:row>
      <xdr:rowOff>28574</xdr:rowOff>
    </xdr:from>
    <xdr:to>
      <xdr:col>8</xdr:col>
      <xdr:colOff>271464</xdr:colOff>
      <xdr:row>21</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523877</xdr:colOff>
      <xdr:row>0</xdr:row>
      <xdr:rowOff>64294</xdr:rowOff>
    </xdr:from>
    <xdr:to>
      <xdr:col>18</xdr:col>
      <xdr:colOff>478633</xdr:colOff>
      <xdr:row>1</xdr:row>
      <xdr:rowOff>280988</xdr:rowOff>
    </xdr:to>
    <xdr:pic>
      <xdr:nvPicPr>
        <xdr:cNvPr id="4" name="Picture 3" descr="logo.png"/>
        <xdr:cNvPicPr>
          <a:picLocks noChangeAspect="1"/>
        </xdr:cNvPicPr>
      </xdr:nvPicPr>
      <xdr:blipFill>
        <a:blip xmlns:r="http://schemas.openxmlformats.org/officeDocument/2006/relationships" r:embed="rId3" cstate="print"/>
        <a:stretch>
          <a:fillRect/>
        </a:stretch>
      </xdr:blipFill>
      <xdr:spPr>
        <a:xfrm>
          <a:off x="10239377" y="64294"/>
          <a:ext cx="1897856" cy="588169"/>
        </a:xfrm>
        <a:prstGeom prst="rect">
          <a:avLst/>
        </a:prstGeom>
      </xdr:spPr>
    </xdr:pic>
    <xdr:clientData/>
  </xdr:twoCellAnchor>
  <xdr:twoCellAnchor editAs="oneCell">
    <xdr:from>
      <xdr:col>15</xdr:col>
      <xdr:colOff>523877</xdr:colOff>
      <xdr:row>0</xdr:row>
      <xdr:rowOff>64294</xdr:rowOff>
    </xdr:from>
    <xdr:to>
      <xdr:col>18</xdr:col>
      <xdr:colOff>478633</xdr:colOff>
      <xdr:row>1</xdr:row>
      <xdr:rowOff>280988</xdr:rowOff>
    </xdr:to>
    <xdr:pic>
      <xdr:nvPicPr>
        <xdr:cNvPr id="6" name="Picture 5" descr="logo.png"/>
        <xdr:cNvPicPr>
          <a:picLocks noChangeAspect="1"/>
        </xdr:cNvPicPr>
      </xdr:nvPicPr>
      <xdr:blipFill>
        <a:blip xmlns:r="http://schemas.openxmlformats.org/officeDocument/2006/relationships" r:embed="rId3" cstate="print"/>
        <a:stretch>
          <a:fillRect/>
        </a:stretch>
      </xdr:blipFill>
      <xdr:spPr>
        <a:xfrm>
          <a:off x="10239377" y="64294"/>
          <a:ext cx="1897856" cy="5881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133350</xdr:colOff>
      <xdr:row>0</xdr:row>
      <xdr:rowOff>73820</xdr:rowOff>
    </xdr:from>
    <xdr:to>
      <xdr:col>15</xdr:col>
      <xdr:colOff>309178</xdr:colOff>
      <xdr:row>1</xdr:row>
      <xdr:rowOff>238125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12563475" y="73820"/>
          <a:ext cx="1756978" cy="5357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390524</xdr:colOff>
      <xdr:row>4</xdr:row>
      <xdr:rowOff>47625</xdr:rowOff>
    </xdr:from>
    <xdr:to>
      <xdr:col>17</xdr:col>
      <xdr:colOff>371475</xdr:colOff>
      <xdr:row>15</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523877</xdr:colOff>
      <xdr:row>0</xdr:row>
      <xdr:rowOff>64294</xdr:rowOff>
    </xdr:from>
    <xdr:to>
      <xdr:col>18</xdr:col>
      <xdr:colOff>478633</xdr:colOff>
      <xdr:row>1</xdr:row>
      <xdr:rowOff>185738</xdr:rowOff>
    </xdr:to>
    <xdr:pic>
      <xdr:nvPicPr>
        <xdr:cNvPr id="3" name="Picture 2" descr="logo.png"/>
        <xdr:cNvPicPr>
          <a:picLocks noChangeAspect="1"/>
        </xdr:cNvPicPr>
      </xdr:nvPicPr>
      <xdr:blipFill>
        <a:blip xmlns:r="http://schemas.openxmlformats.org/officeDocument/2006/relationships" r:embed="rId2" cstate="print"/>
        <a:stretch>
          <a:fillRect/>
        </a:stretch>
      </xdr:blipFill>
      <xdr:spPr>
        <a:xfrm>
          <a:off x="10239377" y="64294"/>
          <a:ext cx="1897856" cy="5881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M-DIV%20Apparel-Glass\Sarah\Projects\UGAM\Output%20File\SizeWise%20Output%20template%20for%20Alice+Olivia%20v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Detailed Distributions"/>
      <sheetName val="Action Needed Graphs"/>
      <sheetName val="Dictionary of Terms"/>
      <sheetName val="Example of Stockout Calculation"/>
    </sheetNames>
    <sheetDataSet>
      <sheetData sheetId="0"/>
      <sheetData sheetId="1">
        <row r="26">
          <cell r="G26" t="str">
            <v>XS</v>
          </cell>
          <cell r="H26" t="str">
            <v>S</v>
          </cell>
          <cell r="I26" t="str">
            <v>M</v>
          </cell>
          <cell r="J26" t="str">
            <v>L</v>
          </cell>
        </row>
        <row r="27">
          <cell r="F27" t="str">
            <v>Initial Buy</v>
          </cell>
          <cell r="G27">
            <v>0.16944688323090429</v>
          </cell>
          <cell r="H27">
            <v>0.32361720807726074</v>
          </cell>
          <cell r="I27">
            <v>0.34907813871817384</v>
          </cell>
          <cell r="J27">
            <v>0.15785776997366111</v>
          </cell>
        </row>
        <row r="28">
          <cell r="F28" t="str">
            <v>Recommended Demand Curve</v>
          </cell>
          <cell r="G28">
            <v>0.26797385620915032</v>
          </cell>
          <cell r="H28">
            <v>0.30065359477124182</v>
          </cell>
          <cell r="I28">
            <v>0.30065359477124182</v>
          </cell>
          <cell r="J28">
            <v>0.13071895424836602</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pageSetUpPr fitToPage="1"/>
  </sheetPr>
  <dimension ref="A1:M20"/>
  <sheetViews>
    <sheetView tabSelected="1" zoomScaleNormal="100" workbookViewId="0"/>
  </sheetViews>
  <sheetFormatPr defaultRowHeight="15"/>
  <cols>
    <col min="1" max="1" width="21.42578125" customWidth="1"/>
    <col min="2" max="2" width="16.5703125" customWidth="1"/>
    <col min="3" max="10" width="16.42578125" customWidth="1"/>
    <col min="11" max="11" width="18.140625" customWidth="1"/>
  </cols>
  <sheetData>
    <row r="1" spans="1:13" ht="29.25" customHeight="1">
      <c r="A1" s="57" t="s">
        <v>0</v>
      </c>
      <c r="B1" s="58"/>
      <c r="C1" s="58"/>
      <c r="D1" s="58"/>
      <c r="E1" s="58"/>
      <c r="F1" s="58"/>
      <c r="G1" s="58"/>
      <c r="H1" s="58"/>
      <c r="I1" s="58"/>
      <c r="J1" s="58"/>
      <c r="K1" s="59"/>
    </row>
    <row r="2" spans="1:13" ht="29.25" customHeight="1">
      <c r="A2" s="60" t="s">
        <v>86</v>
      </c>
      <c r="B2" s="61"/>
      <c r="C2" s="61"/>
      <c r="D2" s="61"/>
      <c r="E2" s="61"/>
      <c r="F2" s="61"/>
      <c r="G2" s="61"/>
      <c r="H2" s="61"/>
      <c r="I2" s="61"/>
      <c r="J2" s="61"/>
      <c r="K2" s="62"/>
    </row>
    <row r="5" spans="1:13" ht="18.75">
      <c r="A5" s="63" t="s">
        <v>75</v>
      </c>
      <c r="B5" s="64"/>
      <c r="C5" s="64"/>
      <c r="D5" s="64"/>
      <c r="E5" s="64"/>
      <c r="F5" s="64"/>
      <c r="G5" s="64"/>
      <c r="H5" s="64"/>
      <c r="I5" s="64"/>
      <c r="J5" s="64"/>
      <c r="K5" s="65"/>
    </row>
    <row r="6" spans="1:13" ht="6" customHeight="1"/>
    <row r="7" spans="1:13" ht="15" customHeight="1">
      <c r="A7" s="32" t="s">
        <v>68</v>
      </c>
      <c r="B7" s="36" t="s">
        <v>82</v>
      </c>
      <c r="C7" s="15"/>
      <c r="D7" s="16"/>
      <c r="E7" s="17"/>
      <c r="F7" s="17"/>
      <c r="G7" s="17"/>
      <c r="H7" s="17"/>
      <c r="I7" s="17"/>
      <c r="J7" s="17"/>
      <c r="K7" s="29"/>
    </row>
    <row r="8" spans="1:13" ht="15" customHeight="1">
      <c r="A8" s="33" t="s">
        <v>81</v>
      </c>
      <c r="B8" s="37" t="s">
        <v>83</v>
      </c>
      <c r="C8" s="27"/>
      <c r="D8" s="27"/>
      <c r="E8" s="13"/>
      <c r="F8" s="13"/>
      <c r="G8" s="13"/>
      <c r="H8" s="13"/>
      <c r="I8" s="13"/>
      <c r="J8" s="13"/>
      <c r="K8" s="22"/>
    </row>
    <row r="9" spans="1:13" ht="15" customHeight="1">
      <c r="A9" s="33" t="s">
        <v>44</v>
      </c>
      <c r="B9" s="96" t="s">
        <v>164</v>
      </c>
      <c r="C9" s="27"/>
      <c r="D9" s="27"/>
      <c r="E9" s="13"/>
      <c r="F9" s="13"/>
      <c r="G9" s="13"/>
      <c r="H9" s="13"/>
      <c r="I9" s="13"/>
      <c r="J9" s="13"/>
      <c r="K9" s="22"/>
    </row>
    <row r="10" spans="1:13" ht="15" customHeight="1">
      <c r="A10" s="33" t="s">
        <v>69</v>
      </c>
      <c r="B10" s="37" t="s">
        <v>35</v>
      </c>
      <c r="C10" s="27"/>
      <c r="D10" s="27"/>
      <c r="E10" s="13"/>
      <c r="F10" s="13"/>
      <c r="G10" s="13"/>
      <c r="H10" s="13"/>
      <c r="I10" s="13"/>
      <c r="J10" s="13"/>
      <c r="K10" s="22"/>
    </row>
    <row r="11" spans="1:13" ht="15" customHeight="1">
      <c r="A11" s="33" t="s">
        <v>70</v>
      </c>
      <c r="B11" s="38" t="s">
        <v>33</v>
      </c>
      <c r="C11" s="28"/>
      <c r="D11" s="28"/>
      <c r="E11" s="20"/>
      <c r="F11" s="20"/>
      <c r="G11" s="20"/>
      <c r="H11" s="20"/>
      <c r="I11" s="20"/>
      <c r="J11" s="20"/>
      <c r="K11" s="22"/>
    </row>
    <row r="12" spans="1:13" ht="15" customHeight="1">
      <c r="A12" s="33" t="s">
        <v>37</v>
      </c>
      <c r="B12" s="86" t="s">
        <v>132</v>
      </c>
      <c r="C12" s="18"/>
      <c r="D12" s="19"/>
      <c r="E12" s="20"/>
      <c r="F12" s="20"/>
      <c r="G12" s="20"/>
      <c r="H12" s="20"/>
      <c r="I12" s="20"/>
      <c r="J12" s="20"/>
      <c r="K12" s="22"/>
    </row>
    <row r="13" spans="1:13" ht="15" customHeight="1">
      <c r="A13" s="33" t="s">
        <v>71</v>
      </c>
      <c r="B13" s="39">
        <v>0.71</v>
      </c>
      <c r="C13" s="27" t="s">
        <v>165</v>
      </c>
      <c r="D13" s="27"/>
      <c r="E13" s="13"/>
      <c r="F13" s="13"/>
      <c r="G13" s="13"/>
      <c r="H13" s="13"/>
      <c r="I13" s="13"/>
      <c r="J13" s="13"/>
      <c r="K13" s="22"/>
    </row>
    <row r="14" spans="1:13" ht="15" customHeight="1">
      <c r="A14" s="110" t="s">
        <v>72</v>
      </c>
      <c r="B14" s="86" t="s">
        <v>167</v>
      </c>
      <c r="C14" s="18"/>
      <c r="D14" s="19"/>
      <c r="E14" s="20"/>
      <c r="F14" s="13"/>
      <c r="G14" s="13"/>
      <c r="H14" s="20"/>
      <c r="I14" s="20"/>
      <c r="J14" s="20"/>
      <c r="K14" s="21"/>
      <c r="L14" s="3"/>
      <c r="M14" s="3"/>
    </row>
    <row r="15" spans="1:13" ht="15" customHeight="1">
      <c r="A15" s="110"/>
      <c r="B15" s="86" t="s">
        <v>166</v>
      </c>
      <c r="C15" s="18"/>
      <c r="D15" s="19"/>
      <c r="E15" s="20"/>
      <c r="F15" s="13"/>
      <c r="G15" s="13"/>
      <c r="H15" s="20"/>
      <c r="I15" s="20"/>
      <c r="J15" s="20"/>
      <c r="K15" s="21"/>
      <c r="L15" s="3"/>
      <c r="M15" s="3"/>
    </row>
    <row r="16" spans="1:13" ht="15" customHeight="1">
      <c r="A16" s="110"/>
      <c r="B16" s="86" t="s">
        <v>34</v>
      </c>
      <c r="C16" s="18"/>
      <c r="D16" s="19"/>
      <c r="E16" s="20"/>
      <c r="F16" s="20"/>
      <c r="G16" s="20"/>
      <c r="H16" s="20"/>
      <c r="I16" s="20"/>
      <c r="J16" s="20"/>
      <c r="K16" s="22"/>
    </row>
    <row r="17" spans="1:11" ht="15" customHeight="1">
      <c r="A17" s="110"/>
      <c r="B17" t="s">
        <v>161</v>
      </c>
      <c r="C17" s="18"/>
      <c r="D17" s="19"/>
      <c r="E17" s="20"/>
      <c r="F17" s="20"/>
      <c r="G17" s="109"/>
      <c r="H17" s="20"/>
      <c r="I17" s="20"/>
      <c r="J17" s="20"/>
      <c r="K17" s="22"/>
    </row>
    <row r="18" spans="1:11" ht="15" customHeight="1">
      <c r="A18" s="110"/>
      <c r="B18" t="s">
        <v>160</v>
      </c>
      <c r="C18" s="18"/>
      <c r="D18" s="19"/>
      <c r="E18" s="20"/>
      <c r="F18" s="20"/>
      <c r="G18" s="20"/>
      <c r="H18" s="20"/>
      <c r="I18" s="20"/>
      <c r="J18" s="20"/>
      <c r="K18" s="22"/>
    </row>
    <row r="19" spans="1:11" ht="15" customHeight="1">
      <c r="A19" s="111"/>
      <c r="B19" s="30"/>
      <c r="C19" s="23"/>
      <c r="D19" s="24"/>
      <c r="E19" s="25"/>
      <c r="F19" s="25"/>
      <c r="G19" s="25"/>
      <c r="H19" s="25"/>
      <c r="I19" s="25"/>
      <c r="J19" s="25"/>
      <c r="K19" s="26"/>
    </row>
    <row r="20" spans="1:11">
      <c r="B20" s="1"/>
      <c r="C20" s="2"/>
      <c r="D20" s="3"/>
      <c r="E20" s="3"/>
      <c r="F20" s="3"/>
      <c r="G20" s="3"/>
      <c r="H20" s="3"/>
      <c r="I20" s="3"/>
      <c r="J20" s="3"/>
    </row>
  </sheetData>
  <sheetProtection password="CAE1" sheet="1" objects="1" scenarios="1"/>
  <mergeCells count="1">
    <mergeCell ref="A14:A19"/>
  </mergeCells>
  <pageMargins left="0.5" right="0.5" top="1" bottom="1" header="0.5" footer="0.5"/>
  <pageSetup scale="68"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L19"/>
  <sheetViews>
    <sheetView zoomScaleNormal="100" workbookViewId="0">
      <selection sqref="A1:K1"/>
    </sheetView>
  </sheetViews>
  <sheetFormatPr defaultRowHeight="15"/>
  <cols>
    <col min="1" max="1" width="21.42578125" customWidth="1"/>
    <col min="2" max="2" width="20.5703125" bestFit="1" customWidth="1"/>
    <col min="3" max="11" width="16.42578125" customWidth="1"/>
  </cols>
  <sheetData>
    <row r="1" spans="1:12" ht="29.25" customHeight="1">
      <c r="A1" s="112" t="s">
        <v>0</v>
      </c>
      <c r="B1" s="113"/>
      <c r="C1" s="113"/>
      <c r="D1" s="113"/>
      <c r="E1" s="113"/>
      <c r="F1" s="113"/>
      <c r="G1" s="113"/>
      <c r="H1" s="113"/>
      <c r="I1" s="113"/>
      <c r="J1" s="113"/>
      <c r="K1" s="114"/>
    </row>
    <row r="2" spans="1:12" ht="29.25" customHeight="1">
      <c r="A2" s="115" t="s">
        <v>87</v>
      </c>
      <c r="B2" s="116"/>
      <c r="C2" s="116"/>
      <c r="D2" s="116"/>
      <c r="E2" s="116"/>
      <c r="F2" s="116"/>
      <c r="G2" s="116"/>
      <c r="H2" s="116"/>
      <c r="I2" s="116"/>
      <c r="J2" s="116"/>
      <c r="K2" s="117"/>
    </row>
    <row r="3" spans="1:12">
      <c r="C3" s="11"/>
    </row>
    <row r="5" spans="1:12" ht="18.75">
      <c r="A5" s="63" t="s">
        <v>76</v>
      </c>
      <c r="B5" s="64"/>
      <c r="C5" s="64"/>
      <c r="D5" s="64"/>
      <c r="E5" s="64"/>
      <c r="F5" s="64"/>
      <c r="G5" s="64"/>
      <c r="H5" s="64"/>
      <c r="I5" s="64"/>
      <c r="J5" s="64"/>
      <c r="K5" s="65"/>
    </row>
    <row r="6" spans="1:12" ht="6" customHeight="1"/>
    <row r="7" spans="1:12" ht="18.75">
      <c r="A7" s="119" t="s">
        <v>68</v>
      </c>
      <c r="B7" s="119" t="s">
        <v>15</v>
      </c>
      <c r="C7" s="119" t="s">
        <v>51</v>
      </c>
      <c r="D7" s="121" t="s">
        <v>74</v>
      </c>
      <c r="E7" s="123" t="s">
        <v>133</v>
      </c>
      <c r="F7" s="124"/>
      <c r="G7" s="125"/>
      <c r="H7" s="66" t="s">
        <v>77</v>
      </c>
      <c r="I7" s="67"/>
      <c r="J7" s="68"/>
      <c r="K7" s="119" t="s">
        <v>54</v>
      </c>
    </row>
    <row r="8" spans="1:12" ht="30">
      <c r="A8" s="120"/>
      <c r="B8" s="120"/>
      <c r="C8" s="120"/>
      <c r="D8" s="122"/>
      <c r="E8" s="31" t="s">
        <v>78</v>
      </c>
      <c r="F8" s="31" t="s">
        <v>79</v>
      </c>
      <c r="G8" s="31" t="s">
        <v>80</v>
      </c>
      <c r="H8" s="31" t="s">
        <v>78</v>
      </c>
      <c r="I8" s="31" t="s">
        <v>79</v>
      </c>
      <c r="J8" s="31" t="s">
        <v>80</v>
      </c>
      <c r="K8" s="120"/>
    </row>
    <row r="9" spans="1:12" ht="15" customHeight="1">
      <c r="A9" s="118" t="s">
        <v>1</v>
      </c>
      <c r="B9" s="87" t="s">
        <v>148</v>
      </c>
      <c r="C9" s="97" t="str">
        <f>'Detailed Distributions'!C8</f>
        <v>ACTION NEEDED</v>
      </c>
      <c r="D9" s="98">
        <v>1353327.8999999966</v>
      </c>
      <c r="E9" s="98">
        <f>H9*433</f>
        <v>131610.41348973609</v>
      </c>
      <c r="F9" s="98">
        <f t="shared" ref="F9:G9" si="0">I9*433</f>
        <v>24681</v>
      </c>
      <c r="G9" s="98">
        <f t="shared" si="0"/>
        <v>106929.41348973609</v>
      </c>
      <c r="H9" s="6">
        <f>SUM(I9:J9)</f>
        <v>303.95014662756603</v>
      </c>
      <c r="I9" s="6">
        <v>57</v>
      </c>
      <c r="J9" s="6">
        <v>246.95014662756603</v>
      </c>
      <c r="K9" s="5" t="s">
        <v>8</v>
      </c>
      <c r="L9" s="99"/>
    </row>
    <row r="10" spans="1:12">
      <c r="A10" s="118"/>
      <c r="B10" s="87" t="s">
        <v>149</v>
      </c>
      <c r="C10" s="97" t="str">
        <f>'Detailed Distributions'!C11</f>
        <v>ACTION NEEDED</v>
      </c>
      <c r="D10" s="98">
        <v>606223.39999999607</v>
      </c>
      <c r="E10" s="98">
        <f>H10*313</f>
        <v>38472.801762114526</v>
      </c>
      <c r="F10" s="98">
        <f t="shared" ref="F10:G10" si="1">I10*313</f>
        <v>0</v>
      </c>
      <c r="G10" s="98">
        <f t="shared" si="1"/>
        <v>38472.801762114526</v>
      </c>
      <c r="H10" s="6">
        <f>SUM(I10:J10)</f>
        <v>122.91629955947133</v>
      </c>
      <c r="I10" s="6">
        <v>0</v>
      </c>
      <c r="J10" s="6">
        <v>122.91629955947133</v>
      </c>
      <c r="K10" s="5" t="s">
        <v>8</v>
      </c>
      <c r="L10" s="99"/>
    </row>
    <row r="11" spans="1:12">
      <c r="A11" s="118"/>
      <c r="B11" s="87" t="s">
        <v>5</v>
      </c>
      <c r="C11" s="97" t="str">
        <f>'Detailed Distributions'!C14</f>
        <v>NO ACTION</v>
      </c>
      <c r="D11" s="98">
        <v>287367.45999999979</v>
      </c>
      <c r="E11" s="98">
        <f>H11*545</f>
        <v>16891.188811188807</v>
      </c>
      <c r="F11" s="98">
        <f t="shared" ref="F11:G11" si="2">I11*545</f>
        <v>1635</v>
      </c>
      <c r="G11" s="98">
        <f t="shared" si="2"/>
        <v>15256.188811188807</v>
      </c>
      <c r="H11" s="6">
        <f t="shared" ref="H11:H12" si="3">SUM(I11:J11)</f>
        <v>30.993006993006986</v>
      </c>
      <c r="I11" s="6">
        <v>3</v>
      </c>
      <c r="J11" s="6">
        <v>27.993006993006986</v>
      </c>
      <c r="K11" s="5" t="s">
        <v>162</v>
      </c>
    </row>
    <row r="12" spans="1:12">
      <c r="A12" s="118"/>
      <c r="B12" s="87" t="s">
        <v>73</v>
      </c>
      <c r="C12" s="97" t="str">
        <f>'Detailed Distributions'!C17</f>
        <v>NO ACTION</v>
      </c>
      <c r="D12" s="98">
        <v>226179.50999999998</v>
      </c>
      <c r="E12" s="98">
        <f>H12*317</f>
        <v>11385.844884488451</v>
      </c>
      <c r="F12" s="98">
        <f t="shared" ref="F12:G12" si="4">I12*317</f>
        <v>7608</v>
      </c>
      <c r="G12" s="98">
        <f t="shared" si="4"/>
        <v>3777.8448844884524</v>
      </c>
      <c r="H12" s="6">
        <f t="shared" si="3"/>
        <v>35.917491749174928</v>
      </c>
      <c r="I12" s="6">
        <v>24</v>
      </c>
      <c r="J12" s="6">
        <v>11.917491749174928</v>
      </c>
      <c r="K12" s="5" t="s">
        <v>162</v>
      </c>
    </row>
    <row r="13" spans="1:12">
      <c r="A13" s="118"/>
      <c r="B13" s="87" t="s">
        <v>150</v>
      </c>
      <c r="C13" s="5" t="str">
        <f>'Detailed Distributions'!C20</f>
        <v>SPARSE DATA</v>
      </c>
      <c r="D13" s="98">
        <v>107327.2999999999</v>
      </c>
      <c r="E13" s="98"/>
      <c r="F13" s="98"/>
      <c r="G13" s="98"/>
      <c r="H13" s="6"/>
      <c r="I13" s="6"/>
      <c r="J13" s="6"/>
      <c r="K13" s="5" t="s">
        <v>7</v>
      </c>
    </row>
    <row r="14" spans="1:12">
      <c r="A14" s="118"/>
      <c r="B14" s="87" t="s">
        <v>151</v>
      </c>
      <c r="C14" s="5" t="str">
        <f>'Detailed Distributions'!C23</f>
        <v>SPARSE DATA</v>
      </c>
      <c r="D14" s="98">
        <v>15623.5</v>
      </c>
      <c r="E14" s="98"/>
      <c r="F14" s="98"/>
      <c r="G14" s="98"/>
      <c r="H14" s="6"/>
      <c r="I14" s="6"/>
      <c r="J14" s="6"/>
      <c r="K14" s="5" t="s">
        <v>7</v>
      </c>
    </row>
    <row r="15" spans="1:12">
      <c r="A15" s="118"/>
      <c r="B15" s="104" t="s">
        <v>4</v>
      </c>
      <c r="C15" s="5" t="str">
        <f>'Detailed Distributions'!C26</f>
        <v>SPARSE DATA</v>
      </c>
      <c r="D15" s="98">
        <v>38887.5</v>
      </c>
      <c r="E15" s="98"/>
      <c r="F15" s="98"/>
      <c r="G15" s="98"/>
      <c r="H15" s="6"/>
      <c r="I15" s="6"/>
      <c r="J15" s="6"/>
      <c r="K15" s="5" t="s">
        <v>7</v>
      </c>
    </row>
    <row r="16" spans="1:12">
      <c r="A16" s="118"/>
      <c r="B16" s="87" t="s">
        <v>3</v>
      </c>
      <c r="C16" s="97" t="str">
        <f>'Detailed Distributions'!C29</f>
        <v>ACTION NEEDED</v>
      </c>
      <c r="D16" s="98">
        <v>653255.72999999812</v>
      </c>
      <c r="E16" s="98">
        <f>H16*239</f>
        <v>100605.66523605156</v>
      </c>
      <c r="F16" s="98">
        <f t="shared" ref="F16:G16" si="5">I16*239</f>
        <v>35850</v>
      </c>
      <c r="G16" s="98">
        <f t="shared" si="5"/>
        <v>64755.665236051558</v>
      </c>
      <c r="H16" s="6">
        <f>SUM(I16:J16)</f>
        <v>420.94420600858393</v>
      </c>
      <c r="I16" s="6">
        <v>150</v>
      </c>
      <c r="J16" s="6">
        <v>270.94420600858393</v>
      </c>
      <c r="K16" s="5" t="s">
        <v>8</v>
      </c>
      <c r="L16" s="99"/>
    </row>
    <row r="17" spans="3:10">
      <c r="C17" s="100" t="s">
        <v>64</v>
      </c>
      <c r="D17" s="101">
        <f>SUM(D9:D16)</f>
        <v>3288192.2999999905</v>
      </c>
      <c r="E17" s="101">
        <f>SUM(E9:E16)</f>
        <v>298965.91418357939</v>
      </c>
      <c r="F17" s="101">
        <f>SUM(F9:F16)</f>
        <v>69774</v>
      </c>
      <c r="G17" s="101">
        <f>SUM(G9:G16)</f>
        <v>229191.91418357939</v>
      </c>
      <c r="H17" s="101"/>
      <c r="I17" s="105"/>
      <c r="J17" s="101"/>
    </row>
    <row r="18" spans="3:10">
      <c r="D18" s="101"/>
      <c r="E18" s="105"/>
      <c r="F18" s="106"/>
      <c r="G18" s="107"/>
    </row>
    <row r="19" spans="3:10">
      <c r="F19" s="108"/>
    </row>
  </sheetData>
  <sheetProtection password="CAE1" sheet="1" objects="1" scenarios="1"/>
  <mergeCells count="9">
    <mergeCell ref="A1:K1"/>
    <mergeCell ref="A2:K2"/>
    <mergeCell ref="A9:A16"/>
    <mergeCell ref="K7:K8"/>
    <mergeCell ref="D7:D8"/>
    <mergeCell ref="C7:C8"/>
    <mergeCell ref="B7:B8"/>
    <mergeCell ref="A7:A8"/>
    <mergeCell ref="E7:G7"/>
  </mergeCells>
  <conditionalFormatting sqref="C9:C16">
    <cfRule type="cellIs" dxfId="2" priority="19" operator="equal">
      <formula>"Continue to Monitor"</formula>
    </cfRule>
    <cfRule type="cellIs" dxfId="1" priority="20" operator="equal">
      <formula>"Action Needed"</formula>
    </cfRule>
  </conditionalFormatting>
  <hyperlinks>
    <hyperlink ref="C9" location="'Action Needed Graphs'!A7" display="'Action Needed Graphs'!A7"/>
    <hyperlink ref="C10" location="'Action Needed Graphs'!L7" display="'Action Needed Graphs'!L7"/>
    <hyperlink ref="C16" location="'Action Needed Graphs'!A42" display="'Action Needed Graphs'!A42"/>
    <hyperlink ref="B9" location="'Detailed Distributions'!B8" display="Dresses - Size Series 1"/>
    <hyperlink ref="B10" location="'Detailed Distributions'!B11" display="Dresses - Size Series 2"/>
    <hyperlink ref="B11" location="'Detailed Distributions'!B14" display="Jackets"/>
    <hyperlink ref="B12" location="'Detailed Distributions'!B17" display="Pants + Denim"/>
    <hyperlink ref="B13" location="'Detailed Distributions'!B20" display="Skirts Size Series 1"/>
    <hyperlink ref="B14" location="'Detailed Distributions'!B23" display="Skirts Size Series 2"/>
    <hyperlink ref="B16" location="'Detailed Distributions'!B29" display="Tops"/>
    <hyperlink ref="C11" location="'No Action Graphs'!A7" display="'No Action Graphs'!A7"/>
    <hyperlink ref="C12" location="'No Action Graphs'!L7" display="'No Action Graphs'!L7"/>
    <hyperlink ref="B15" location="'Detailed Distributions'!B26" display="Sweaters"/>
    <hyperlink ref="C13" location="'No Action Graphs'!A40" display="'No Action Graphs'!A40"/>
  </hyperlinks>
  <pageMargins left="0.5" right="0.5" top="1" bottom="1" header="0.5" footer="0.5"/>
  <pageSetup scale="67" orientation="landscape" r:id="rId1"/>
  <drawing r:id="rId2"/>
  <legacyDrawing r:id="rId3"/>
</worksheet>
</file>

<file path=xl/worksheets/sheet3.xml><?xml version="1.0" encoding="utf-8"?>
<worksheet xmlns="http://schemas.openxmlformats.org/spreadsheetml/2006/main" xmlns:r="http://schemas.openxmlformats.org/officeDocument/2006/relationships">
  <sheetPr>
    <pageSetUpPr fitToPage="1"/>
  </sheetPr>
  <dimension ref="A1:AW31"/>
  <sheetViews>
    <sheetView zoomScaleNormal="100" workbookViewId="0">
      <selection sqref="A1:N1"/>
    </sheetView>
  </sheetViews>
  <sheetFormatPr defaultRowHeight="15"/>
  <cols>
    <col min="1" max="1" width="20.5703125" customWidth="1"/>
    <col min="2" max="3" width="16.7109375" customWidth="1"/>
    <col min="4" max="4" width="14.5703125" customWidth="1"/>
    <col min="5" max="5" width="28.42578125" bestFit="1" customWidth="1"/>
    <col min="6" max="14" width="8.28515625" customWidth="1"/>
    <col min="15" max="15" width="9.140625" customWidth="1"/>
    <col min="16" max="16" width="11.7109375" style="91" hidden="1" customWidth="1"/>
    <col min="17" max="25" width="9.140625" hidden="1" customWidth="1"/>
    <col min="26" max="26" width="23.7109375" style="90" hidden="1" customWidth="1"/>
    <col min="27" max="45" width="9.140625" hidden="1" customWidth="1"/>
    <col min="46" max="46" width="12.42578125" style="2" hidden="1" customWidth="1"/>
    <col min="47" max="48" width="9.140625" hidden="1" customWidth="1"/>
    <col min="49" max="49" width="38.7109375" hidden="1" customWidth="1"/>
  </cols>
  <sheetData>
    <row r="1" spans="1:49" ht="29.25" customHeight="1">
      <c r="A1" s="112" t="s">
        <v>0</v>
      </c>
      <c r="B1" s="113"/>
      <c r="C1" s="113"/>
      <c r="D1" s="113"/>
      <c r="E1" s="113"/>
      <c r="F1" s="113"/>
      <c r="G1" s="113"/>
      <c r="H1" s="113"/>
      <c r="I1" s="113"/>
      <c r="J1" s="113"/>
      <c r="K1" s="113"/>
      <c r="L1" s="113"/>
      <c r="M1" s="113"/>
      <c r="N1" s="114"/>
    </row>
    <row r="2" spans="1:49" ht="29.25" customHeight="1">
      <c r="A2" s="115" t="s">
        <v>88</v>
      </c>
      <c r="B2" s="116"/>
      <c r="C2" s="116"/>
      <c r="D2" s="116"/>
      <c r="E2" s="116"/>
      <c r="F2" s="116"/>
      <c r="G2" s="116"/>
      <c r="H2" s="116"/>
      <c r="I2" s="116"/>
      <c r="J2" s="116"/>
      <c r="K2" s="116"/>
      <c r="L2" s="116"/>
      <c r="M2" s="116"/>
      <c r="N2" s="117"/>
      <c r="Q2" s="7"/>
      <c r="R2" s="8"/>
    </row>
    <row r="3" spans="1:49">
      <c r="C3" s="74"/>
    </row>
    <row r="4" spans="1:49">
      <c r="C4" s="74"/>
      <c r="F4" s="3"/>
      <c r="G4" s="3"/>
      <c r="H4" s="3"/>
      <c r="I4" s="3"/>
      <c r="J4" s="3"/>
      <c r="K4" s="3"/>
      <c r="L4" s="3"/>
    </row>
    <row r="5" spans="1:49" ht="18.75">
      <c r="A5" s="126" t="s">
        <v>76</v>
      </c>
      <c r="B5" s="127"/>
      <c r="C5" s="127"/>
      <c r="D5" s="127"/>
      <c r="E5" s="127"/>
      <c r="F5" s="127"/>
      <c r="G5" s="127"/>
      <c r="H5" s="127"/>
      <c r="I5" s="127"/>
      <c r="J5" s="127"/>
      <c r="K5" s="127"/>
      <c r="L5" s="127"/>
      <c r="M5" s="127"/>
      <c r="N5" s="128"/>
    </row>
    <row r="6" spans="1:49" ht="6" customHeight="1"/>
    <row r="7" spans="1:49" s="35" customFormat="1" ht="30.75" customHeight="1">
      <c r="A7" s="56" t="s">
        <v>68</v>
      </c>
      <c r="B7" s="43" t="s">
        <v>15</v>
      </c>
      <c r="C7" s="43" t="s">
        <v>51</v>
      </c>
      <c r="D7" s="43" t="s">
        <v>84</v>
      </c>
      <c r="E7" s="44" t="s">
        <v>85</v>
      </c>
      <c r="F7" s="45"/>
      <c r="G7" s="45"/>
      <c r="H7" s="45"/>
      <c r="I7" s="45"/>
      <c r="J7" s="45"/>
      <c r="K7" s="45"/>
      <c r="L7" s="45"/>
      <c r="M7" s="45"/>
      <c r="N7" s="46"/>
      <c r="O7" s="34"/>
      <c r="P7" s="93" t="s">
        <v>152</v>
      </c>
      <c r="Q7" s="141" t="s">
        <v>147</v>
      </c>
      <c r="R7" s="141"/>
      <c r="S7" s="141"/>
      <c r="T7" s="141"/>
      <c r="U7" s="141"/>
      <c r="V7" s="141"/>
      <c r="W7" s="141"/>
      <c r="X7" s="141"/>
      <c r="Y7" s="141"/>
      <c r="Z7" s="94" t="s">
        <v>157</v>
      </c>
      <c r="AA7" s="141" t="s">
        <v>158</v>
      </c>
      <c r="AB7" s="141"/>
      <c r="AC7" s="141"/>
      <c r="AD7" s="141"/>
      <c r="AE7" s="141"/>
      <c r="AF7" s="141"/>
      <c r="AG7" s="141"/>
      <c r="AH7" s="141"/>
      <c r="AI7" s="141"/>
      <c r="AJ7" s="141" t="s">
        <v>159</v>
      </c>
      <c r="AK7" s="141"/>
      <c r="AL7" s="141"/>
      <c r="AM7" s="141"/>
      <c r="AN7" s="141"/>
      <c r="AO7" s="141"/>
      <c r="AP7" s="141"/>
      <c r="AQ7" s="141"/>
      <c r="AR7" s="141"/>
      <c r="AS7" s="95" t="s">
        <v>153</v>
      </c>
      <c r="AT7" s="95" t="s">
        <v>9</v>
      </c>
      <c r="AU7" s="95" t="s">
        <v>154</v>
      </c>
      <c r="AV7" s="95" t="s">
        <v>155</v>
      </c>
      <c r="AW7" s="95" t="s">
        <v>156</v>
      </c>
    </row>
    <row r="8" spans="1:49">
      <c r="A8" s="144" t="s">
        <v>1</v>
      </c>
      <c r="B8" s="135" t="s">
        <v>148</v>
      </c>
      <c r="C8" s="132" t="str">
        <f>IF(D10&lt;100,"SPARSE DATA",IF(AW8="Reject null - hence diff distributions","ACTION NEEDED","NO ACTION"))</f>
        <v>ACTION NEEDED</v>
      </c>
      <c r="D8" s="40"/>
      <c r="E8" s="73" t="s">
        <v>10</v>
      </c>
      <c r="F8" s="52">
        <f>IF(Q8="","",Q8)</f>
        <v>0</v>
      </c>
      <c r="G8" s="53">
        <f t="shared" ref="G8:N8" si="0">IF(R8="","",R8)</f>
        <v>2</v>
      </c>
      <c r="H8" s="53">
        <f t="shared" si="0"/>
        <v>4</v>
      </c>
      <c r="I8" s="53">
        <f t="shared" si="0"/>
        <v>6</v>
      </c>
      <c r="J8" s="53">
        <f t="shared" si="0"/>
        <v>8</v>
      </c>
      <c r="K8" s="53">
        <f t="shared" si="0"/>
        <v>10</v>
      </c>
      <c r="L8" s="53">
        <f t="shared" si="0"/>
        <v>12</v>
      </c>
      <c r="M8" s="54" t="str">
        <f t="shared" si="0"/>
        <v/>
      </c>
      <c r="N8" s="55" t="str">
        <f t="shared" si="0"/>
        <v/>
      </c>
      <c r="O8" s="2"/>
      <c r="P8" s="92">
        <f>SUM(Q8:Y8)</f>
        <v>42</v>
      </c>
      <c r="Q8" s="88">
        <v>0</v>
      </c>
      <c r="R8" s="88">
        <v>2</v>
      </c>
      <c r="S8" s="88">
        <v>4</v>
      </c>
      <c r="T8" s="88">
        <v>6</v>
      </c>
      <c r="U8" s="88">
        <v>8</v>
      </c>
      <c r="V8" s="88">
        <v>10</v>
      </c>
      <c r="W8" s="88">
        <v>12</v>
      </c>
      <c r="Y8" s="2"/>
      <c r="Z8" s="90" t="str">
        <f>IF($E8="Size","",IF($E7="Size",SQRT(P9/P8),SQRT(P7/P8)))</f>
        <v/>
      </c>
      <c r="AA8" t="str">
        <f t="shared" ref="AA8:AA31" si="1">IF($E8="Size","",$Z8*Q8)</f>
        <v/>
      </c>
      <c r="AB8" t="str">
        <f t="shared" ref="AB8:AB31" si="2">IF($E8="Size","",$Z8*R8)</f>
        <v/>
      </c>
      <c r="AC8" t="str">
        <f t="shared" ref="AC8:AC31" si="3">IF($E8="Size","",$Z8*S8)</f>
        <v/>
      </c>
      <c r="AD8" t="str">
        <f t="shared" ref="AD8:AD31" si="4">IF($E8="Size","",$Z8*T8)</f>
        <v/>
      </c>
      <c r="AE8" t="str">
        <f t="shared" ref="AE8:AE31" si="5">IF($E8="Size","",$Z8*U8)</f>
        <v/>
      </c>
      <c r="AF8" t="str">
        <f t="shared" ref="AF8:AF31" si="6">IF($E8="Size","",$Z8*V8)</f>
        <v/>
      </c>
      <c r="AG8" t="str">
        <f t="shared" ref="AG8:AG31" si="7">IF($E8="Size","",$Z8*W8)</f>
        <v/>
      </c>
      <c r="AH8" t="str">
        <f t="shared" ref="AH8:AH31" si="8">IF($E8="Size","",$Z8*X8)</f>
        <v/>
      </c>
      <c r="AI8" t="str">
        <f t="shared" ref="AI8:AI31" si="9">IF($E8="Size","",$Z8*Y8)</f>
        <v/>
      </c>
      <c r="AJ8">
        <f>IF(AA8="",IF(Q8="","",(AA9-AA10)^2/(Q9+Q10)),"")</f>
        <v>7.8034814241173391</v>
      </c>
      <c r="AK8">
        <f t="shared" ref="AK8:AR8" si="10">IF(AB8="",IF(R8="","",(AB9-AB10)^2/(R9+R10)),"")</f>
        <v>4.2425358733806302</v>
      </c>
      <c r="AL8">
        <f t="shared" si="10"/>
        <v>5.4573225796208495</v>
      </c>
      <c r="AM8">
        <f t="shared" si="10"/>
        <v>3.0372713996155236E-3</v>
      </c>
      <c r="AN8">
        <f t="shared" si="10"/>
        <v>0.5821609501072238</v>
      </c>
      <c r="AO8">
        <f t="shared" si="10"/>
        <v>0.49347118417658326</v>
      </c>
      <c r="AP8">
        <f t="shared" si="10"/>
        <v>9.1395430794402621</v>
      </c>
      <c r="AQ8" t="str">
        <f t="shared" si="10"/>
        <v/>
      </c>
      <c r="AR8" t="str">
        <f t="shared" si="10"/>
        <v/>
      </c>
      <c r="AS8">
        <f>IF($E8="Size",SUM(AJ8:AR8),"")</f>
        <v>27.721552362242505</v>
      </c>
      <c r="AT8" s="2">
        <f>COUNTA(Q8:Y8)</f>
        <v>7</v>
      </c>
      <c r="AU8" s="103">
        <f>IF(AS8&lt;&gt;"",CHIDIST(AS8,AT8),"")</f>
        <v>2.4695610261734485E-4</v>
      </c>
      <c r="AV8">
        <v>0.05</v>
      </c>
      <c r="AW8" t="str">
        <f>IF(AU8="","",IF(AU8&lt;AV8,"Reject null - hence diff distributions","Cannot reject null - cannot say if different"))</f>
        <v>Reject null - hence diff distributions</v>
      </c>
    </row>
    <row r="9" spans="1:49">
      <c r="A9" s="145"/>
      <c r="B9" s="142"/>
      <c r="C9" s="133"/>
      <c r="D9" s="41"/>
      <c r="E9" s="22" t="s">
        <v>37</v>
      </c>
      <c r="F9" s="47">
        <f>IF(Q9&gt;0,Q9/$P9,"")</f>
        <v>0.1078204534937529</v>
      </c>
      <c r="G9" s="9">
        <f t="shared" ref="G9:N9" si="11">IF(R9&gt;0,R9/$P9,"")</f>
        <v>0.2091624248033318</v>
      </c>
      <c r="H9" s="9">
        <f t="shared" si="11"/>
        <v>0.26145303100416473</v>
      </c>
      <c r="I9" s="9">
        <f t="shared" si="11"/>
        <v>0.19389171679777881</v>
      </c>
      <c r="J9" s="9">
        <f t="shared" si="11"/>
        <v>0.10758907913003239</v>
      </c>
      <c r="K9" s="9">
        <f t="shared" si="11"/>
        <v>7.0106432207311428E-2</v>
      </c>
      <c r="L9" s="9">
        <f t="shared" si="11"/>
        <v>4.9976862563627947E-2</v>
      </c>
      <c r="M9" s="9" t="str">
        <f t="shared" si="11"/>
        <v/>
      </c>
      <c r="N9" s="48" t="str">
        <f t="shared" si="11"/>
        <v/>
      </c>
      <c r="O9" s="2"/>
      <c r="P9" s="92">
        <f>SUM(Q9:Y9)</f>
        <v>4322</v>
      </c>
      <c r="Q9" s="89">
        <v>466</v>
      </c>
      <c r="R9" s="89">
        <v>904</v>
      </c>
      <c r="S9" s="89">
        <v>1130</v>
      </c>
      <c r="T9" s="89">
        <v>838</v>
      </c>
      <c r="U9" s="89">
        <v>465</v>
      </c>
      <c r="V9" s="89">
        <v>303</v>
      </c>
      <c r="W9" s="89">
        <v>216</v>
      </c>
      <c r="Y9" s="2"/>
      <c r="Z9" s="90">
        <f t="shared" ref="Z9:Z31" si="12">IF($E9="Size","",IF($E8="Size",SQRT(P10/P9),SQRT(P8/P9)))</f>
        <v>0.42345617469035368</v>
      </c>
      <c r="AA9">
        <f t="shared" si="1"/>
        <v>197.33057740570482</v>
      </c>
      <c r="AB9">
        <f t="shared" si="2"/>
        <v>382.80438192007972</v>
      </c>
      <c r="AC9">
        <f t="shared" si="3"/>
        <v>478.50547740009966</v>
      </c>
      <c r="AD9">
        <f t="shared" si="4"/>
        <v>354.85627439051638</v>
      </c>
      <c r="AE9">
        <f t="shared" si="5"/>
        <v>196.90712123101446</v>
      </c>
      <c r="AF9">
        <f t="shared" si="6"/>
        <v>128.30722093117717</v>
      </c>
      <c r="AG9">
        <f t="shared" si="7"/>
        <v>91.466533733116393</v>
      </c>
      <c r="AH9">
        <f t="shared" si="8"/>
        <v>0</v>
      </c>
      <c r="AI9">
        <f t="shared" si="9"/>
        <v>0</v>
      </c>
      <c r="AJ9" t="str">
        <f t="shared" ref="AJ9:AJ31" si="13">IF(AA9="",IF(Q9="","",(AA10-AA11)^2/(Q10+Q11)),"")</f>
        <v/>
      </c>
      <c r="AK9" t="str">
        <f t="shared" ref="AK9:AK31" si="14">IF(AB9="",IF(R9="","",(AB10-AB11)^2/(R10+R11)),"")</f>
        <v/>
      </c>
      <c r="AL9" t="str">
        <f t="shared" ref="AL9:AL31" si="15">IF(AC9="",IF(S9="","",(AC10-AC11)^2/(S10+S11)),"")</f>
        <v/>
      </c>
      <c r="AM9" t="str">
        <f t="shared" ref="AM9:AM31" si="16">IF(AD9="",IF(T9="","",(AD10-AD11)^2/(T10+T11)),"")</f>
        <v/>
      </c>
      <c r="AN9" t="str">
        <f t="shared" ref="AN9:AN31" si="17">IF(AE9="",IF(U9="","",(AE10-AE11)^2/(U10+U11)),"")</f>
        <v/>
      </c>
      <c r="AO9" t="str">
        <f t="shared" ref="AO9:AO31" si="18">IF(AF9="",IF(V9="","",(AF10-AF11)^2/(V10+V11)),"")</f>
        <v/>
      </c>
      <c r="AP9" t="str">
        <f t="shared" ref="AP9:AP31" si="19">IF(AG9="",IF(W9="","",(AG10-AG11)^2/(W10+W11)),"")</f>
        <v/>
      </c>
      <c r="AQ9" t="str">
        <f t="shared" ref="AQ9:AQ31" si="20">IF(AH9="",IF(X9="","",(AH10-AH11)^2/(X10+X11)),"")</f>
        <v/>
      </c>
      <c r="AR9" t="str">
        <f t="shared" ref="AR9:AR31" si="21">IF(AI9="",IF(Y9="","",(AI10-AI11)^2/(Y10+Y11)),"")</f>
        <v/>
      </c>
      <c r="AS9" t="str">
        <f t="shared" ref="AS9:AS31" si="22">IF($E9="Size",SUM(AJ9:AR9),"")</f>
        <v/>
      </c>
      <c r="AT9" s="2">
        <f t="shared" ref="AT9:AT31" si="23">COUNTA(Q9:Y9)</f>
        <v>7</v>
      </c>
      <c r="AU9" s="90" t="str">
        <f t="shared" ref="AU9:AU31" si="24">IF(AS9&lt;&gt;"",CHIDIST(AS9,AT9),"")</f>
        <v/>
      </c>
      <c r="AV9">
        <v>0.05</v>
      </c>
      <c r="AW9" t="str">
        <f t="shared" ref="AW9:AW31" si="25">IF(AU9="","",IF(AU9&lt;AV9,"Reject null - hence diff distributions","Cannot reject null - cannot say if different"))</f>
        <v/>
      </c>
    </row>
    <row r="10" spans="1:49">
      <c r="A10" s="146"/>
      <c r="B10" s="143"/>
      <c r="C10" s="134"/>
      <c r="D10" s="42">
        <f>P10</f>
        <v>775</v>
      </c>
      <c r="E10" s="26" t="s">
        <v>36</v>
      </c>
      <c r="F10" s="49">
        <f>IF(Q10&gt;0,Q10/$P10,"")</f>
        <v>0.14451612903225808</v>
      </c>
      <c r="G10" s="50">
        <f t="shared" ref="G10:N10" si="26">IF(R10&gt;0,R10/$D10,"")</f>
        <v>0.17290322580645162</v>
      </c>
      <c r="H10" s="50">
        <f t="shared" si="26"/>
        <v>0.21548387096774194</v>
      </c>
      <c r="I10" s="50">
        <f t="shared" si="26"/>
        <v>0.19483870967741934</v>
      </c>
      <c r="J10" s="50">
        <f t="shared" si="26"/>
        <v>0.11741935483870967</v>
      </c>
      <c r="K10" s="50">
        <f t="shared" si="26"/>
        <v>7.7419354838709681E-2</v>
      </c>
      <c r="L10" s="50">
        <f t="shared" si="26"/>
        <v>7.7419354838709681E-2</v>
      </c>
      <c r="M10" s="50" t="str">
        <f t="shared" si="26"/>
        <v/>
      </c>
      <c r="N10" s="51" t="str">
        <f t="shared" si="26"/>
        <v/>
      </c>
      <c r="O10" s="2"/>
      <c r="P10" s="92">
        <f t="shared" ref="P10:P31" si="27">SUM(Q10:Y10)</f>
        <v>775</v>
      </c>
      <c r="Q10" s="102">
        <v>112</v>
      </c>
      <c r="R10" s="102">
        <v>134</v>
      </c>
      <c r="S10" s="102">
        <v>167</v>
      </c>
      <c r="T10" s="102">
        <v>151</v>
      </c>
      <c r="U10" s="102">
        <v>91</v>
      </c>
      <c r="V10" s="102">
        <v>60</v>
      </c>
      <c r="W10" s="102">
        <v>60</v>
      </c>
      <c r="Y10" s="2"/>
      <c r="Z10" s="90">
        <f t="shared" si="12"/>
        <v>2.361519467111882</v>
      </c>
      <c r="AA10">
        <f t="shared" si="1"/>
        <v>264.49018031653077</v>
      </c>
      <c r="AB10">
        <f t="shared" si="2"/>
        <v>316.44360859299218</v>
      </c>
      <c r="AC10">
        <f t="shared" si="3"/>
        <v>394.37375100768429</v>
      </c>
      <c r="AD10">
        <f t="shared" si="4"/>
        <v>356.58943953389416</v>
      </c>
      <c r="AE10">
        <f t="shared" si="5"/>
        <v>214.89827150718125</v>
      </c>
      <c r="AF10">
        <f t="shared" si="6"/>
        <v>141.69116802671292</v>
      </c>
      <c r="AG10">
        <f t="shared" si="7"/>
        <v>141.69116802671292</v>
      </c>
      <c r="AH10">
        <f t="shared" si="8"/>
        <v>0</v>
      </c>
      <c r="AI10">
        <f t="shared" si="9"/>
        <v>0</v>
      </c>
      <c r="AJ10" t="str">
        <f t="shared" si="13"/>
        <v/>
      </c>
      <c r="AK10" t="str">
        <f t="shared" si="14"/>
        <v/>
      </c>
      <c r="AL10" t="str">
        <f t="shared" si="15"/>
        <v/>
      </c>
      <c r="AM10" t="str">
        <f t="shared" si="16"/>
        <v/>
      </c>
      <c r="AN10" t="str">
        <f t="shared" si="17"/>
        <v/>
      </c>
      <c r="AO10" t="str">
        <f t="shared" si="18"/>
        <v/>
      </c>
      <c r="AP10" t="str">
        <f t="shared" si="19"/>
        <v/>
      </c>
      <c r="AQ10" t="str">
        <f t="shared" si="20"/>
        <v/>
      </c>
      <c r="AR10" t="str">
        <f t="shared" si="21"/>
        <v/>
      </c>
      <c r="AS10" t="str">
        <f t="shared" si="22"/>
        <v/>
      </c>
      <c r="AT10" s="2">
        <f t="shared" si="23"/>
        <v>7</v>
      </c>
      <c r="AU10" s="90" t="str">
        <f t="shared" si="24"/>
        <v/>
      </c>
      <c r="AV10">
        <v>0.05</v>
      </c>
      <c r="AW10" t="str">
        <f t="shared" si="25"/>
        <v/>
      </c>
    </row>
    <row r="11" spans="1:49" ht="15" customHeight="1">
      <c r="A11" s="144" t="s">
        <v>1</v>
      </c>
      <c r="B11" s="135" t="s">
        <v>149</v>
      </c>
      <c r="C11" s="132" t="str">
        <f>IF(D13&lt;100,"SPARSE DATA",IF(AW11="Reject null - hence diff distributions","ACTION NEEDED","NO ACTION"))</f>
        <v>ACTION NEEDED</v>
      </c>
      <c r="D11" s="40"/>
      <c r="E11" s="73" t="s">
        <v>10</v>
      </c>
      <c r="F11" s="52" t="str">
        <f>IF(Q11="","",Q11)</f>
        <v>XS</v>
      </c>
      <c r="G11" s="53" t="str">
        <f t="shared" ref="G11" si="28">IF(R11="","",R11)</f>
        <v>S</v>
      </c>
      <c r="H11" s="53" t="str">
        <f t="shared" ref="H11" si="29">IF(S11="","",S11)</f>
        <v>M</v>
      </c>
      <c r="I11" s="53" t="str">
        <f t="shared" ref="I11" si="30">IF(T11="","",T11)</f>
        <v>L</v>
      </c>
      <c r="J11" s="53" t="str">
        <f t="shared" ref="J11" si="31">IF(U11="","",U11)</f>
        <v/>
      </c>
      <c r="K11" s="53" t="str">
        <f t="shared" ref="K11" si="32">IF(V11="","",V11)</f>
        <v/>
      </c>
      <c r="L11" s="53" t="str">
        <f t="shared" ref="L11" si="33">IF(W11="","",W11)</f>
        <v/>
      </c>
      <c r="M11" s="54" t="str">
        <f t="shared" ref="M11" si="34">IF(X11="","",X11)</f>
        <v/>
      </c>
      <c r="N11" s="55" t="str">
        <f t="shared" ref="N11" si="35">IF(Y11="","",Y11)</f>
        <v/>
      </c>
      <c r="O11" s="2"/>
      <c r="P11" s="92">
        <f t="shared" si="27"/>
        <v>0</v>
      </c>
      <c r="Q11" s="88" t="s">
        <v>11</v>
      </c>
      <c r="R11" s="88" t="s">
        <v>12</v>
      </c>
      <c r="S11" s="88" t="s">
        <v>13</v>
      </c>
      <c r="T11" s="88" t="s">
        <v>14</v>
      </c>
      <c r="U11" s="88"/>
      <c r="V11" s="88"/>
      <c r="W11" s="88"/>
      <c r="Y11" s="2"/>
      <c r="Z11" s="90" t="str">
        <f t="shared" si="12"/>
        <v/>
      </c>
      <c r="AA11" t="str">
        <f t="shared" si="1"/>
        <v/>
      </c>
      <c r="AB11" t="str">
        <f t="shared" si="2"/>
        <v/>
      </c>
      <c r="AC11" t="str">
        <f t="shared" si="3"/>
        <v/>
      </c>
      <c r="AD11" t="str">
        <f t="shared" si="4"/>
        <v/>
      </c>
      <c r="AE11" t="str">
        <f t="shared" si="5"/>
        <v/>
      </c>
      <c r="AF11" t="str">
        <f t="shared" si="6"/>
        <v/>
      </c>
      <c r="AG11" t="str">
        <f t="shared" si="7"/>
        <v/>
      </c>
      <c r="AH11" t="str">
        <f t="shared" si="8"/>
        <v/>
      </c>
      <c r="AI11" t="str">
        <f t="shared" si="9"/>
        <v/>
      </c>
      <c r="AJ11">
        <f t="shared" si="13"/>
        <v>4.6471936186875205</v>
      </c>
      <c r="AK11">
        <f t="shared" si="14"/>
        <v>1.7787200091921447</v>
      </c>
      <c r="AL11">
        <f t="shared" si="15"/>
        <v>11.683392288532765</v>
      </c>
      <c r="AM11">
        <f t="shared" si="16"/>
        <v>0.39108551271668363</v>
      </c>
      <c r="AN11" t="str">
        <f t="shared" si="17"/>
        <v/>
      </c>
      <c r="AO11" t="str">
        <f t="shared" si="18"/>
        <v/>
      </c>
      <c r="AP11" t="str">
        <f t="shared" si="19"/>
        <v/>
      </c>
      <c r="AQ11" t="str">
        <f t="shared" si="20"/>
        <v/>
      </c>
      <c r="AR11" t="str">
        <f t="shared" si="21"/>
        <v/>
      </c>
      <c r="AS11">
        <f t="shared" si="22"/>
        <v>18.500391429129113</v>
      </c>
      <c r="AT11" s="2">
        <f t="shared" si="23"/>
        <v>4</v>
      </c>
      <c r="AU11" s="90">
        <f t="shared" si="24"/>
        <v>9.8497045223528367E-4</v>
      </c>
      <c r="AV11">
        <v>0.05</v>
      </c>
      <c r="AW11" t="str">
        <f t="shared" si="25"/>
        <v>Reject null - hence diff distributions</v>
      </c>
    </row>
    <row r="12" spans="1:49">
      <c r="A12" s="145"/>
      <c r="B12" s="136"/>
      <c r="C12" s="133"/>
      <c r="D12" s="41"/>
      <c r="E12" s="22" t="s">
        <v>37</v>
      </c>
      <c r="F12" s="47">
        <f>IF(Q12&gt;0,Q12/$P12,"")</f>
        <v>0.17594594594594595</v>
      </c>
      <c r="G12" s="9">
        <f t="shared" ref="G12" si="36">IF(R12&gt;0,R12/$P12,"")</f>
        <v>0.31486486486486487</v>
      </c>
      <c r="H12" s="9">
        <f t="shared" ref="H12" si="37">IF(S12&gt;0,S12/$P12,"")</f>
        <v>0.33675675675675676</v>
      </c>
      <c r="I12" s="9">
        <f t="shared" ref="I12" si="38">IF(T12&gt;0,T12/$P12,"")</f>
        <v>0.17243243243243242</v>
      </c>
      <c r="J12" s="9" t="str">
        <f t="shared" ref="J12" si="39">IF(U12&gt;0,U12/$P12,"")</f>
        <v/>
      </c>
      <c r="K12" s="9" t="str">
        <f t="shared" ref="K12" si="40">IF(V12&gt;0,V12/$P12,"")</f>
        <v/>
      </c>
      <c r="L12" s="9" t="str">
        <f t="shared" ref="L12" si="41">IF(W12&gt;0,W12/$P12,"")</f>
        <v/>
      </c>
      <c r="M12" s="9" t="str">
        <f t="shared" ref="M12" si="42">IF(X12&gt;0,X12/$P12,"")</f>
        <v/>
      </c>
      <c r="N12" s="48" t="str">
        <f t="shared" ref="N12" si="43">IF(Y12&gt;0,Y12/$P12,"")</f>
        <v/>
      </c>
      <c r="O12" s="2"/>
      <c r="P12" s="92">
        <f t="shared" si="27"/>
        <v>3700</v>
      </c>
      <c r="Q12" s="2">
        <v>651</v>
      </c>
      <c r="R12" s="2">
        <v>1165</v>
      </c>
      <c r="S12" s="2">
        <v>1246</v>
      </c>
      <c r="T12" s="2">
        <v>638</v>
      </c>
      <c r="U12" s="2"/>
      <c r="V12" s="2"/>
      <c r="W12" s="2"/>
      <c r="Y12" s="2"/>
      <c r="Z12" s="90">
        <f t="shared" si="12"/>
        <v>0.53322070882920924</v>
      </c>
      <c r="AA12">
        <f t="shared" si="1"/>
        <v>347.1266814478152</v>
      </c>
      <c r="AB12">
        <f t="shared" si="2"/>
        <v>621.20212578602877</v>
      </c>
      <c r="AC12">
        <f t="shared" si="3"/>
        <v>664.39300320119469</v>
      </c>
      <c r="AD12">
        <f t="shared" si="4"/>
        <v>340.19481223303552</v>
      </c>
      <c r="AE12">
        <f t="shared" si="5"/>
        <v>0</v>
      </c>
      <c r="AF12">
        <f t="shared" si="6"/>
        <v>0</v>
      </c>
      <c r="AG12">
        <f t="shared" si="7"/>
        <v>0</v>
      </c>
      <c r="AH12">
        <f t="shared" si="8"/>
        <v>0</v>
      </c>
      <c r="AI12">
        <f t="shared" si="9"/>
        <v>0</v>
      </c>
      <c r="AJ12" t="str">
        <f t="shared" si="13"/>
        <v/>
      </c>
      <c r="AK12" t="str">
        <f t="shared" si="14"/>
        <v/>
      </c>
      <c r="AL12" t="str">
        <f t="shared" si="15"/>
        <v/>
      </c>
      <c r="AM12" t="str">
        <f t="shared" si="16"/>
        <v/>
      </c>
      <c r="AN12" t="str">
        <f t="shared" si="17"/>
        <v/>
      </c>
      <c r="AO12" t="str">
        <f t="shared" si="18"/>
        <v/>
      </c>
      <c r="AP12" t="str">
        <f t="shared" si="19"/>
        <v/>
      </c>
      <c r="AQ12" t="str">
        <f t="shared" si="20"/>
        <v/>
      </c>
      <c r="AR12" t="str">
        <f t="shared" si="21"/>
        <v/>
      </c>
      <c r="AS12" t="str">
        <f t="shared" si="22"/>
        <v/>
      </c>
      <c r="AT12" s="2">
        <f t="shared" si="23"/>
        <v>4</v>
      </c>
      <c r="AU12" s="90" t="str">
        <f t="shared" si="24"/>
        <v/>
      </c>
      <c r="AV12">
        <v>0.05</v>
      </c>
      <c r="AW12" t="str">
        <f t="shared" si="25"/>
        <v/>
      </c>
    </row>
    <row r="13" spans="1:49">
      <c r="A13" s="146"/>
      <c r="B13" s="137"/>
      <c r="C13" s="134"/>
      <c r="D13" s="42">
        <f>P13</f>
        <v>1052</v>
      </c>
      <c r="E13" s="26" t="s">
        <v>36</v>
      </c>
      <c r="F13" s="49">
        <f>IF(Q13&gt;0,Q13/$D13,"")</f>
        <v>0.20817490494296578</v>
      </c>
      <c r="G13" s="50">
        <f t="shared" ref="G13" si="44">IF(R13&gt;0,R13/$D13,"")</f>
        <v>0.34125475285171103</v>
      </c>
      <c r="H13" s="50">
        <f t="shared" ref="H13" si="45">IF(S13&gt;0,S13/$D13,"")</f>
        <v>0.26901140684410646</v>
      </c>
      <c r="I13" s="50">
        <f t="shared" ref="I13" si="46">IF(T13&gt;0,T13/$D13,"")</f>
        <v>0.18155893536121673</v>
      </c>
      <c r="J13" s="50" t="str">
        <f t="shared" ref="J13" si="47">IF(U13&gt;0,U13/$D13,"")</f>
        <v/>
      </c>
      <c r="K13" s="50" t="str">
        <f t="shared" ref="K13" si="48">IF(V13&gt;0,V13/$D13,"")</f>
        <v/>
      </c>
      <c r="L13" s="50" t="str">
        <f t="shared" ref="L13" si="49">IF(W13&gt;0,W13/$D13,"")</f>
        <v/>
      </c>
      <c r="M13" s="50" t="str">
        <f t="shared" ref="M13" si="50">IF(X13&gt;0,X13/$D13,"")</f>
        <v/>
      </c>
      <c r="N13" s="51" t="str">
        <f t="shared" ref="N13" si="51">IF(Y13&gt;0,Y13/$D13,"")</f>
        <v/>
      </c>
      <c r="O13" s="2"/>
      <c r="P13" s="92">
        <f t="shared" si="27"/>
        <v>1052</v>
      </c>
      <c r="Q13" s="102">
        <v>219</v>
      </c>
      <c r="R13" s="102">
        <v>359</v>
      </c>
      <c r="S13" s="102">
        <v>283</v>
      </c>
      <c r="T13" s="102">
        <v>191</v>
      </c>
      <c r="U13" s="89"/>
      <c r="V13" s="89"/>
      <c r="W13" s="89"/>
      <c r="Y13" s="2"/>
      <c r="Z13" s="90">
        <f t="shared" si="12"/>
        <v>1.8753960291521616</v>
      </c>
      <c r="AA13">
        <f t="shared" si="1"/>
        <v>410.7117303843234</v>
      </c>
      <c r="AB13">
        <f t="shared" si="2"/>
        <v>673.267174465626</v>
      </c>
      <c r="AC13">
        <f t="shared" si="3"/>
        <v>530.7370762500617</v>
      </c>
      <c r="AD13">
        <f t="shared" si="4"/>
        <v>358.20064156806285</v>
      </c>
      <c r="AE13">
        <f t="shared" si="5"/>
        <v>0</v>
      </c>
      <c r="AF13">
        <f t="shared" si="6"/>
        <v>0</v>
      </c>
      <c r="AG13">
        <f t="shared" si="7"/>
        <v>0</v>
      </c>
      <c r="AH13">
        <f t="shared" si="8"/>
        <v>0</v>
      </c>
      <c r="AI13">
        <f t="shared" si="9"/>
        <v>0</v>
      </c>
      <c r="AJ13" t="str">
        <f t="shared" si="13"/>
        <v/>
      </c>
      <c r="AK13" t="str">
        <f t="shared" si="14"/>
        <v/>
      </c>
      <c r="AL13" t="str">
        <f t="shared" si="15"/>
        <v/>
      </c>
      <c r="AM13" t="str">
        <f t="shared" si="16"/>
        <v/>
      </c>
      <c r="AN13" t="str">
        <f t="shared" si="17"/>
        <v/>
      </c>
      <c r="AO13" t="str">
        <f t="shared" si="18"/>
        <v/>
      </c>
      <c r="AP13" t="str">
        <f t="shared" si="19"/>
        <v/>
      </c>
      <c r="AQ13" t="str">
        <f t="shared" si="20"/>
        <v/>
      </c>
      <c r="AR13" t="str">
        <f t="shared" si="21"/>
        <v/>
      </c>
      <c r="AS13" t="str">
        <f t="shared" si="22"/>
        <v/>
      </c>
      <c r="AT13" s="2">
        <f t="shared" si="23"/>
        <v>4</v>
      </c>
      <c r="AU13" s="90" t="str">
        <f t="shared" si="24"/>
        <v/>
      </c>
      <c r="AV13">
        <v>0.05</v>
      </c>
      <c r="AW13" t="str">
        <f t="shared" si="25"/>
        <v/>
      </c>
    </row>
    <row r="14" spans="1:49" ht="15" customHeight="1">
      <c r="A14" s="130" t="s">
        <v>1</v>
      </c>
      <c r="B14" s="147" t="s">
        <v>5</v>
      </c>
      <c r="C14" s="132" t="str">
        <f>IF(D16&lt;100,"SPARSE DATA",IF(AW14="Reject null - hence diff distributions","ACTION NEEDED","NO ACTION"))</f>
        <v>NO ACTION</v>
      </c>
      <c r="D14" s="40"/>
      <c r="E14" s="73" t="s">
        <v>10</v>
      </c>
      <c r="F14" s="52" t="str">
        <f>IF(Q14="","",Q14)</f>
        <v>XS</v>
      </c>
      <c r="G14" s="53" t="str">
        <f t="shared" ref="G14" si="52">IF(R14="","",R14)</f>
        <v>S</v>
      </c>
      <c r="H14" s="53" t="str">
        <f t="shared" ref="H14" si="53">IF(S14="","",S14)</f>
        <v>M</v>
      </c>
      <c r="I14" s="53" t="str">
        <f t="shared" ref="I14" si="54">IF(T14="","",T14)</f>
        <v>L</v>
      </c>
      <c r="J14" s="53" t="str">
        <f t="shared" ref="J14" si="55">IF(U14="","",U14)</f>
        <v/>
      </c>
      <c r="K14" s="53" t="str">
        <f t="shared" ref="K14" si="56">IF(V14="","",V14)</f>
        <v/>
      </c>
      <c r="L14" s="53" t="str">
        <f t="shared" ref="L14" si="57">IF(W14="","",W14)</f>
        <v/>
      </c>
      <c r="M14" s="54" t="str">
        <f t="shared" ref="M14" si="58">IF(X14="","",X14)</f>
        <v/>
      </c>
      <c r="N14" s="55" t="str">
        <f t="shared" ref="N14" si="59">IF(Y14="","",Y14)</f>
        <v/>
      </c>
      <c r="O14" s="2"/>
      <c r="P14" s="92">
        <f t="shared" si="27"/>
        <v>0</v>
      </c>
      <c r="Q14" s="88" t="s">
        <v>11</v>
      </c>
      <c r="R14" s="88" t="s">
        <v>12</v>
      </c>
      <c r="S14" s="88" t="s">
        <v>13</v>
      </c>
      <c r="T14" s="88" t="s">
        <v>14</v>
      </c>
      <c r="U14" s="2"/>
      <c r="V14" s="2"/>
      <c r="W14" s="2"/>
      <c r="Y14" s="2"/>
      <c r="Z14" s="90" t="str">
        <f t="shared" si="12"/>
        <v/>
      </c>
      <c r="AA14" t="str">
        <f t="shared" si="1"/>
        <v/>
      </c>
      <c r="AB14" t="str">
        <f t="shared" si="2"/>
        <v/>
      </c>
      <c r="AC14" t="str">
        <f t="shared" si="3"/>
        <v/>
      </c>
      <c r="AD14" t="str">
        <f t="shared" si="4"/>
        <v/>
      </c>
      <c r="AE14" t="str">
        <f t="shared" si="5"/>
        <v/>
      </c>
      <c r="AF14" t="str">
        <f t="shared" si="6"/>
        <v/>
      </c>
      <c r="AG14" t="str">
        <f t="shared" si="7"/>
        <v/>
      </c>
      <c r="AH14" t="str">
        <f t="shared" si="8"/>
        <v/>
      </c>
      <c r="AI14" t="str">
        <f t="shared" si="9"/>
        <v/>
      </c>
      <c r="AJ14">
        <f t="shared" si="13"/>
        <v>1.4587078886484504</v>
      </c>
      <c r="AK14">
        <f t="shared" si="14"/>
        <v>0.61132576523976112</v>
      </c>
      <c r="AL14">
        <f t="shared" si="15"/>
        <v>2.9296109262825634</v>
      </c>
      <c r="AM14">
        <f t="shared" si="16"/>
        <v>1.8645861018543201E-2</v>
      </c>
      <c r="AN14" t="str">
        <f t="shared" si="17"/>
        <v/>
      </c>
      <c r="AO14" t="str">
        <f t="shared" si="18"/>
        <v/>
      </c>
      <c r="AP14" t="str">
        <f t="shared" si="19"/>
        <v/>
      </c>
      <c r="AQ14" t="str">
        <f t="shared" si="20"/>
        <v/>
      </c>
      <c r="AR14" t="str">
        <f t="shared" si="21"/>
        <v/>
      </c>
      <c r="AS14">
        <f t="shared" si="22"/>
        <v>5.0182904411893183</v>
      </c>
      <c r="AT14" s="2">
        <f t="shared" si="23"/>
        <v>4</v>
      </c>
      <c r="AU14" s="90">
        <f t="shared" si="24"/>
        <v>0.28542592530226363</v>
      </c>
      <c r="AV14">
        <v>0.05</v>
      </c>
      <c r="AW14" t="str">
        <f t="shared" si="25"/>
        <v>Cannot reject null - cannot say if different</v>
      </c>
    </row>
    <row r="15" spans="1:49">
      <c r="A15" s="130"/>
      <c r="B15" s="148"/>
      <c r="C15" s="133"/>
      <c r="D15" s="41"/>
      <c r="E15" s="22" t="s">
        <v>37</v>
      </c>
      <c r="F15" s="47">
        <f>IF(Q15&gt;0,Q15/$P15,"")</f>
        <v>0.16093880972338642</v>
      </c>
      <c r="G15" s="9">
        <f t="shared" ref="G15" si="60">IF(R15&gt;0,R15/$P15,"")</f>
        <v>0.31852472757753564</v>
      </c>
      <c r="H15" s="9">
        <f t="shared" ref="H15" si="61">IF(S15&gt;0,S15/$P15,"")</f>
        <v>0.3495389773679799</v>
      </c>
      <c r="I15" s="9">
        <f t="shared" ref="I15" si="62">IF(T15&gt;0,T15/$P15,"")</f>
        <v>0.17099748533109807</v>
      </c>
      <c r="J15" s="9" t="str">
        <f t="shared" ref="J15" si="63">IF(U15&gt;0,U15/$P15,"")</f>
        <v/>
      </c>
      <c r="K15" s="9" t="str">
        <f t="shared" ref="K15" si="64">IF(V15&gt;0,V15/$P15,"")</f>
        <v/>
      </c>
      <c r="L15" s="9" t="str">
        <f t="shared" ref="L15" si="65">IF(W15&gt;0,W15/$P15,"")</f>
        <v/>
      </c>
      <c r="M15" s="9" t="str">
        <f t="shared" ref="M15" si="66">IF(X15&gt;0,X15/$P15,"")</f>
        <v/>
      </c>
      <c r="N15" s="48" t="str">
        <f t="shared" ref="N15" si="67">IF(Y15&gt;0,Y15/$P15,"")</f>
        <v/>
      </c>
      <c r="O15" s="2"/>
      <c r="P15" s="92">
        <f t="shared" si="27"/>
        <v>1193</v>
      </c>
      <c r="Q15" s="2">
        <v>192</v>
      </c>
      <c r="R15" s="2">
        <v>380</v>
      </c>
      <c r="S15" s="2">
        <v>417</v>
      </c>
      <c r="T15" s="2">
        <v>204</v>
      </c>
      <c r="U15" s="2"/>
      <c r="V15" s="2"/>
      <c r="W15" s="2"/>
      <c r="Y15" s="2"/>
      <c r="Z15" s="90">
        <f t="shared" si="12"/>
        <v>0.44852370300156158</v>
      </c>
      <c r="AA15">
        <f t="shared" si="1"/>
        <v>86.11655097629982</v>
      </c>
      <c r="AB15">
        <f t="shared" si="2"/>
        <v>170.43900714059339</v>
      </c>
      <c r="AC15">
        <f t="shared" si="3"/>
        <v>187.03438415165118</v>
      </c>
      <c r="AD15">
        <f t="shared" si="4"/>
        <v>91.498835412318556</v>
      </c>
      <c r="AE15">
        <f t="shared" si="5"/>
        <v>0</v>
      </c>
      <c r="AF15">
        <f t="shared" si="6"/>
        <v>0</v>
      </c>
      <c r="AG15">
        <f t="shared" si="7"/>
        <v>0</v>
      </c>
      <c r="AH15">
        <f t="shared" si="8"/>
        <v>0</v>
      </c>
      <c r="AI15">
        <f t="shared" si="9"/>
        <v>0</v>
      </c>
      <c r="AJ15" t="str">
        <f t="shared" si="13"/>
        <v/>
      </c>
      <c r="AK15" t="str">
        <f t="shared" si="14"/>
        <v/>
      </c>
      <c r="AL15" t="str">
        <f t="shared" si="15"/>
        <v/>
      </c>
      <c r="AM15" t="str">
        <f t="shared" si="16"/>
        <v/>
      </c>
      <c r="AN15" t="str">
        <f t="shared" si="17"/>
        <v/>
      </c>
      <c r="AO15" t="str">
        <f t="shared" si="18"/>
        <v/>
      </c>
      <c r="AP15" t="str">
        <f t="shared" si="19"/>
        <v/>
      </c>
      <c r="AQ15" t="str">
        <f t="shared" si="20"/>
        <v/>
      </c>
      <c r="AR15" t="str">
        <f t="shared" si="21"/>
        <v/>
      </c>
      <c r="AS15" t="str">
        <f t="shared" si="22"/>
        <v/>
      </c>
      <c r="AT15" s="2">
        <f t="shared" si="23"/>
        <v>4</v>
      </c>
      <c r="AU15" s="90" t="str">
        <f t="shared" si="24"/>
        <v/>
      </c>
      <c r="AV15">
        <v>0.05</v>
      </c>
      <c r="AW15" t="str">
        <f t="shared" si="25"/>
        <v/>
      </c>
    </row>
    <row r="16" spans="1:49">
      <c r="A16" s="131"/>
      <c r="B16" s="148"/>
      <c r="C16" s="134"/>
      <c r="D16" s="42">
        <f>P16</f>
        <v>240</v>
      </c>
      <c r="E16" s="26" t="s">
        <v>36</v>
      </c>
      <c r="F16" s="49">
        <f>IF(Q16&gt;0,Q16/$D16,"")</f>
        <v>0.19583333333333333</v>
      </c>
      <c r="G16" s="50">
        <f t="shared" ref="G16" si="68">IF(R16&gt;0,R16/$D16,"")</f>
        <v>0.35</v>
      </c>
      <c r="H16" s="50">
        <f t="shared" ref="H16" si="69">IF(S16&gt;0,S16/$D16,"")</f>
        <v>0.27916666666666667</v>
      </c>
      <c r="I16" s="50">
        <f t="shared" ref="I16" si="70">IF(T16&gt;0,T16/$D16,"")</f>
        <v>0.17499999999999999</v>
      </c>
      <c r="J16" s="50" t="str">
        <f t="shared" ref="J16" si="71">IF(U16&gt;0,U16/$D16,"")</f>
        <v/>
      </c>
      <c r="K16" s="50" t="str">
        <f t="shared" ref="K16" si="72">IF(V16&gt;0,V16/$D16,"")</f>
        <v/>
      </c>
      <c r="L16" s="50" t="str">
        <f t="shared" ref="L16" si="73">IF(W16&gt;0,W16/$D16,"")</f>
        <v/>
      </c>
      <c r="M16" s="50" t="str">
        <f t="shared" ref="M16" si="74">IF(X16&gt;0,X16/$D16,"")</f>
        <v/>
      </c>
      <c r="N16" s="51" t="str">
        <f t="shared" ref="N16" si="75">IF(Y16&gt;0,Y16/$D16,"")</f>
        <v/>
      </c>
      <c r="O16" s="2"/>
      <c r="P16" s="92">
        <f t="shared" si="27"/>
        <v>240</v>
      </c>
      <c r="Q16" s="102">
        <v>47</v>
      </c>
      <c r="R16" s="102">
        <v>84</v>
      </c>
      <c r="S16" s="102">
        <v>67</v>
      </c>
      <c r="T16" s="102">
        <v>42</v>
      </c>
      <c r="U16" s="2"/>
      <c r="V16" s="2"/>
      <c r="W16" s="2"/>
      <c r="Y16" s="2"/>
      <c r="Z16" s="90">
        <f t="shared" si="12"/>
        <v>2.2295365736702624</v>
      </c>
      <c r="AA16">
        <f t="shared" si="1"/>
        <v>104.78821896250233</v>
      </c>
      <c r="AB16">
        <f t="shared" si="2"/>
        <v>187.28107218830203</v>
      </c>
      <c r="AC16">
        <f t="shared" si="3"/>
        <v>149.37895043590757</v>
      </c>
      <c r="AD16">
        <f t="shared" si="4"/>
        <v>93.640536094151017</v>
      </c>
      <c r="AE16">
        <f t="shared" si="5"/>
        <v>0</v>
      </c>
      <c r="AF16">
        <f t="shared" si="6"/>
        <v>0</v>
      </c>
      <c r="AG16">
        <f t="shared" si="7"/>
        <v>0</v>
      </c>
      <c r="AH16">
        <f t="shared" si="8"/>
        <v>0</v>
      </c>
      <c r="AI16">
        <f t="shared" si="9"/>
        <v>0</v>
      </c>
      <c r="AJ16" t="str">
        <f t="shared" si="13"/>
        <v/>
      </c>
      <c r="AK16" t="str">
        <f t="shared" si="14"/>
        <v/>
      </c>
      <c r="AL16" t="str">
        <f t="shared" si="15"/>
        <v/>
      </c>
      <c r="AM16" t="str">
        <f t="shared" si="16"/>
        <v/>
      </c>
      <c r="AN16" t="str">
        <f t="shared" si="17"/>
        <v/>
      </c>
      <c r="AO16" t="str">
        <f t="shared" si="18"/>
        <v/>
      </c>
      <c r="AP16" t="str">
        <f t="shared" si="19"/>
        <v/>
      </c>
      <c r="AQ16" t="str">
        <f t="shared" si="20"/>
        <v/>
      </c>
      <c r="AR16" t="str">
        <f t="shared" si="21"/>
        <v/>
      </c>
      <c r="AS16" t="str">
        <f t="shared" si="22"/>
        <v/>
      </c>
      <c r="AT16" s="2">
        <f t="shared" si="23"/>
        <v>4</v>
      </c>
      <c r="AU16" s="90" t="str">
        <f t="shared" si="24"/>
        <v/>
      </c>
      <c r="AV16">
        <v>0.05</v>
      </c>
      <c r="AW16" t="str">
        <f t="shared" si="25"/>
        <v/>
      </c>
    </row>
    <row r="17" spans="1:49">
      <c r="A17" s="129" t="s">
        <v>1</v>
      </c>
      <c r="B17" s="149" t="s">
        <v>73</v>
      </c>
      <c r="C17" s="132" t="str">
        <f>IF(D19&lt;100,"SPARSE DATA",IF(AW17="Reject null - hence diff distributions","ACTION NEEDED","NO ACTION"))</f>
        <v>NO ACTION</v>
      </c>
      <c r="D17" s="40"/>
      <c r="E17" s="73" t="s">
        <v>10</v>
      </c>
      <c r="F17" s="52">
        <f>IF(Q17="","",Q17)</f>
        <v>0</v>
      </c>
      <c r="G17" s="53">
        <f t="shared" ref="G17" si="76">IF(R17="","",R17)</f>
        <v>2</v>
      </c>
      <c r="H17" s="53">
        <f t="shared" ref="H17" si="77">IF(S17="","",S17)</f>
        <v>4</v>
      </c>
      <c r="I17" s="53">
        <f t="shared" ref="I17" si="78">IF(T17="","",T17)</f>
        <v>6</v>
      </c>
      <c r="J17" s="53">
        <f t="shared" ref="J17" si="79">IF(U17="","",U17)</f>
        <v>8</v>
      </c>
      <c r="K17" s="53">
        <f t="shared" ref="K17" si="80">IF(V17="","",V17)</f>
        <v>10</v>
      </c>
      <c r="L17" s="53">
        <f t="shared" ref="L17" si="81">IF(W17="","",W17)</f>
        <v>12</v>
      </c>
      <c r="M17" s="54" t="str">
        <f t="shared" ref="M17" si="82">IF(X17="","",X17)</f>
        <v/>
      </c>
      <c r="N17" s="55" t="str">
        <f t="shared" ref="N17" si="83">IF(Y17="","",Y17)</f>
        <v/>
      </c>
      <c r="O17" s="2"/>
      <c r="P17" s="92">
        <f t="shared" si="27"/>
        <v>42</v>
      </c>
      <c r="Q17" s="88">
        <v>0</v>
      </c>
      <c r="R17" s="88">
        <v>2</v>
      </c>
      <c r="S17" s="88">
        <v>4</v>
      </c>
      <c r="T17" s="88">
        <v>6</v>
      </c>
      <c r="U17" s="2">
        <v>8</v>
      </c>
      <c r="V17" s="2">
        <v>10</v>
      </c>
      <c r="W17" s="2">
        <v>12</v>
      </c>
      <c r="Y17" s="2"/>
      <c r="Z17" s="90" t="str">
        <f t="shared" si="12"/>
        <v/>
      </c>
      <c r="AA17" t="str">
        <f t="shared" si="1"/>
        <v/>
      </c>
      <c r="AB17" t="str">
        <f t="shared" si="2"/>
        <v/>
      </c>
      <c r="AC17" t="str">
        <f t="shared" si="3"/>
        <v/>
      </c>
      <c r="AD17" t="str">
        <f t="shared" si="4"/>
        <v/>
      </c>
      <c r="AE17" t="str">
        <f t="shared" si="5"/>
        <v/>
      </c>
      <c r="AF17" t="str">
        <f t="shared" si="6"/>
        <v/>
      </c>
      <c r="AG17" t="str">
        <f t="shared" si="7"/>
        <v/>
      </c>
      <c r="AH17" t="str">
        <f t="shared" si="8"/>
        <v/>
      </c>
      <c r="AI17" t="str">
        <f t="shared" si="9"/>
        <v/>
      </c>
      <c r="AJ17">
        <f t="shared" si="13"/>
        <v>1.2023884807709082</v>
      </c>
      <c r="AK17">
        <f t="shared" si="14"/>
        <v>0.16173193465765293</v>
      </c>
      <c r="AL17">
        <f t="shared" si="15"/>
        <v>1.5696023330970912</v>
      </c>
      <c r="AM17">
        <f t="shared" si="16"/>
        <v>6.4739183483550691E-2</v>
      </c>
      <c r="AN17">
        <f t="shared" si="17"/>
        <v>0.21980672268472554</v>
      </c>
      <c r="AO17">
        <f t="shared" si="18"/>
        <v>1.4775040236847568E-3</v>
      </c>
      <c r="AP17">
        <f t="shared" si="19"/>
        <v>4.399994396732624</v>
      </c>
      <c r="AQ17" t="str">
        <f t="shared" si="20"/>
        <v/>
      </c>
      <c r="AR17" t="str">
        <f t="shared" si="21"/>
        <v/>
      </c>
      <c r="AS17">
        <f t="shared" si="22"/>
        <v>7.619740555450238</v>
      </c>
      <c r="AT17" s="2">
        <f t="shared" si="23"/>
        <v>7</v>
      </c>
      <c r="AU17" s="90">
        <f t="shared" si="24"/>
        <v>0.36731503252442166</v>
      </c>
      <c r="AV17">
        <v>0.05</v>
      </c>
      <c r="AW17" t="str">
        <f t="shared" si="25"/>
        <v>Cannot reject null - cannot say if different</v>
      </c>
    </row>
    <row r="18" spans="1:49">
      <c r="A18" s="130"/>
      <c r="B18" s="149"/>
      <c r="C18" s="133"/>
      <c r="D18" s="41"/>
      <c r="E18" s="22" t="s">
        <v>37</v>
      </c>
      <c r="F18" s="47">
        <f>IF(Q18&gt;0,Q18/$P18,"")</f>
        <v>0.10434348477284074</v>
      </c>
      <c r="G18" s="9">
        <f t="shared" ref="G18" si="84">IF(R18&gt;0,R18/$P18,"")</f>
        <v>0.19620569146280578</v>
      </c>
      <c r="H18" s="9">
        <f t="shared" ref="H18" si="85">IF(S18&gt;0,S18/$P18,"")</f>
        <v>0.24363454817773339</v>
      </c>
      <c r="I18" s="9">
        <f t="shared" ref="I18" si="86">IF(T18&gt;0,T18/$P18,"")</f>
        <v>0.21467798302546182</v>
      </c>
      <c r="J18" s="9">
        <f t="shared" ref="J18" si="87">IF(U18&gt;0,U18/$P18,"")</f>
        <v>0.12231652521218173</v>
      </c>
      <c r="K18" s="9">
        <f t="shared" ref="K18" si="88">IF(V18&gt;0,V18/$P18,"")</f>
        <v>7.1892161757363959E-2</v>
      </c>
      <c r="L18" s="9">
        <f t="shared" ref="L18" si="89">IF(W18&gt;0,W18/$P18,"")</f>
        <v>4.6929605591612585E-2</v>
      </c>
      <c r="M18" s="9" t="str">
        <f t="shared" ref="M18" si="90">IF(X18&gt;0,X18/$P18,"")</f>
        <v/>
      </c>
      <c r="N18" s="48" t="str">
        <f t="shared" ref="N18" si="91">IF(Y18&gt;0,Y18/$P18,"")</f>
        <v/>
      </c>
      <c r="O18" s="2"/>
      <c r="P18" s="92">
        <f t="shared" si="27"/>
        <v>2003</v>
      </c>
      <c r="Q18" s="2">
        <v>209</v>
      </c>
      <c r="R18" s="2">
        <v>393</v>
      </c>
      <c r="S18" s="2">
        <v>488</v>
      </c>
      <c r="T18" s="2">
        <v>430</v>
      </c>
      <c r="U18" s="2">
        <v>245</v>
      </c>
      <c r="V18" s="2">
        <v>144</v>
      </c>
      <c r="W18" s="2">
        <v>94</v>
      </c>
      <c r="Y18" s="2"/>
      <c r="Z18" s="90">
        <f t="shared" si="12"/>
        <v>0.28701295327385407</v>
      </c>
      <c r="AA18">
        <f t="shared" si="1"/>
        <v>59.985707234235498</v>
      </c>
      <c r="AB18">
        <f t="shared" si="2"/>
        <v>112.79609063662465</v>
      </c>
      <c r="AC18">
        <f t="shared" si="3"/>
        <v>140.06232119764078</v>
      </c>
      <c r="AD18">
        <f t="shared" si="4"/>
        <v>123.41556990775725</v>
      </c>
      <c r="AE18">
        <f t="shared" si="5"/>
        <v>70.318173552094251</v>
      </c>
      <c r="AF18">
        <f t="shared" si="6"/>
        <v>41.329865271434983</v>
      </c>
      <c r="AG18">
        <f t="shared" si="7"/>
        <v>26.979217607742282</v>
      </c>
      <c r="AH18">
        <f t="shared" si="8"/>
        <v>0</v>
      </c>
      <c r="AI18">
        <f t="shared" si="9"/>
        <v>0</v>
      </c>
      <c r="AJ18" t="str">
        <f t="shared" si="13"/>
        <v/>
      </c>
      <c r="AK18" t="str">
        <f t="shared" si="14"/>
        <v/>
      </c>
      <c r="AL18" t="str">
        <f t="shared" si="15"/>
        <v/>
      </c>
      <c r="AM18" t="str">
        <f t="shared" si="16"/>
        <v/>
      </c>
      <c r="AN18" t="str">
        <f t="shared" si="17"/>
        <v/>
      </c>
      <c r="AO18" t="str">
        <f t="shared" si="18"/>
        <v/>
      </c>
      <c r="AP18" t="str">
        <f t="shared" si="19"/>
        <v/>
      </c>
      <c r="AQ18" t="str">
        <f t="shared" si="20"/>
        <v/>
      </c>
      <c r="AR18" t="str">
        <f t="shared" si="21"/>
        <v/>
      </c>
      <c r="AS18" t="str">
        <f t="shared" si="22"/>
        <v/>
      </c>
      <c r="AT18" s="2">
        <f t="shared" si="23"/>
        <v>7</v>
      </c>
      <c r="AU18" s="90" t="str">
        <f t="shared" si="24"/>
        <v/>
      </c>
      <c r="AV18">
        <v>0.05</v>
      </c>
      <c r="AW18" t="str">
        <f t="shared" si="25"/>
        <v/>
      </c>
    </row>
    <row r="19" spans="1:49">
      <c r="A19" s="131"/>
      <c r="B19" s="149"/>
      <c r="C19" s="134"/>
      <c r="D19" s="42">
        <f>P19</f>
        <v>165</v>
      </c>
      <c r="E19" s="26" t="s">
        <v>36</v>
      </c>
      <c r="F19" s="49">
        <f>IF(Q19&gt;0,Q19/$D19,"")</f>
        <v>0.13333333333333333</v>
      </c>
      <c r="G19" s="50">
        <f t="shared" ref="G19" si="92">IF(R19&gt;0,R19/$D19,"")</f>
        <v>0.18181818181818182</v>
      </c>
      <c r="H19" s="50">
        <f t="shared" ref="H19" si="93">IF(S19&gt;0,S19/$D19,"")</f>
        <v>0.19393939393939394</v>
      </c>
      <c r="I19" s="50">
        <f t="shared" ref="I19" si="94">IF(T19&gt;0,T19/$D19,"")</f>
        <v>0.22424242424242424</v>
      </c>
      <c r="J19" s="50">
        <f t="shared" ref="J19" si="95">IF(U19&gt;0,U19/$D19,"")</f>
        <v>0.10909090909090909</v>
      </c>
      <c r="K19" s="50">
        <f t="shared" ref="K19" si="96">IF(V19&gt;0,V19/$D19,"")</f>
        <v>7.2727272727272724E-2</v>
      </c>
      <c r="L19" s="50">
        <f t="shared" ref="L19" si="97">IF(W19&gt;0,W19/$D19,"")</f>
        <v>8.4848484848484854E-2</v>
      </c>
      <c r="M19" s="50" t="str">
        <f t="shared" ref="M19" si="98">IF(X19&gt;0,X19/$D19,"")</f>
        <v/>
      </c>
      <c r="N19" s="51" t="str">
        <f t="shared" ref="N19" si="99">IF(Y19&gt;0,Y19/$D19,"")</f>
        <v/>
      </c>
      <c r="O19" s="2"/>
      <c r="P19" s="92">
        <f t="shared" si="27"/>
        <v>165</v>
      </c>
      <c r="Q19" s="102">
        <v>22</v>
      </c>
      <c r="R19" s="102">
        <v>30</v>
      </c>
      <c r="S19" s="102">
        <v>32</v>
      </c>
      <c r="T19" s="102">
        <v>37</v>
      </c>
      <c r="U19" s="102">
        <v>18</v>
      </c>
      <c r="V19" s="102">
        <v>12</v>
      </c>
      <c r="W19" s="102">
        <v>14</v>
      </c>
      <c r="Y19" s="2"/>
      <c r="Z19" s="90">
        <f t="shared" si="12"/>
        <v>3.4841633055001799</v>
      </c>
      <c r="AA19">
        <f t="shared" si="1"/>
        <v>76.651592721003965</v>
      </c>
      <c r="AB19">
        <f t="shared" si="2"/>
        <v>104.52489916500539</v>
      </c>
      <c r="AC19">
        <f t="shared" si="3"/>
        <v>111.49322577600576</v>
      </c>
      <c r="AD19">
        <f t="shared" si="4"/>
        <v>128.91404230350665</v>
      </c>
      <c r="AE19">
        <f t="shared" si="5"/>
        <v>62.714939499003236</v>
      </c>
      <c r="AF19">
        <f t="shared" si="6"/>
        <v>41.809959666002158</v>
      </c>
      <c r="AG19">
        <f t="shared" si="7"/>
        <v>48.778286277002522</v>
      </c>
      <c r="AH19">
        <f t="shared" si="8"/>
        <v>0</v>
      </c>
      <c r="AI19">
        <f t="shared" si="9"/>
        <v>0</v>
      </c>
      <c r="AJ19" t="str">
        <f t="shared" si="13"/>
        <v/>
      </c>
      <c r="AK19" t="str">
        <f t="shared" si="14"/>
        <v/>
      </c>
      <c r="AL19" t="str">
        <f t="shared" si="15"/>
        <v/>
      </c>
      <c r="AM19" t="str">
        <f t="shared" si="16"/>
        <v/>
      </c>
      <c r="AN19" t="str">
        <f t="shared" si="17"/>
        <v/>
      </c>
      <c r="AO19" t="str">
        <f t="shared" si="18"/>
        <v/>
      </c>
      <c r="AP19" t="str">
        <f t="shared" si="19"/>
        <v/>
      </c>
      <c r="AQ19" t="str">
        <f t="shared" si="20"/>
        <v/>
      </c>
      <c r="AR19" t="str">
        <f t="shared" si="21"/>
        <v/>
      </c>
      <c r="AS19" t="str">
        <f t="shared" si="22"/>
        <v/>
      </c>
      <c r="AT19" s="2">
        <f t="shared" si="23"/>
        <v>7</v>
      </c>
      <c r="AU19" s="90" t="str">
        <f t="shared" si="24"/>
        <v/>
      </c>
      <c r="AV19">
        <v>0.05</v>
      </c>
      <c r="AW19" t="str">
        <f t="shared" si="25"/>
        <v/>
      </c>
    </row>
    <row r="20" spans="1:49">
      <c r="A20" s="129" t="s">
        <v>1</v>
      </c>
      <c r="B20" s="135" t="s">
        <v>150</v>
      </c>
      <c r="C20" s="138" t="str">
        <f>IF(D22&lt;100,"SPARSE DATA",IF(AW20="Reject null - hence diff distributions","ACTION NEEDED","NO ACTION"))</f>
        <v>SPARSE DATA</v>
      </c>
      <c r="D20" s="40"/>
      <c r="E20" s="73" t="s">
        <v>10</v>
      </c>
      <c r="F20" s="52">
        <f>IF(Q20="","",Q20)</f>
        <v>0</v>
      </c>
      <c r="G20" s="53">
        <f t="shared" ref="G20" si="100">IF(R20="","",R20)</f>
        <v>2</v>
      </c>
      <c r="H20" s="53">
        <f t="shared" ref="H20" si="101">IF(S20="","",S20)</f>
        <v>4</v>
      </c>
      <c r="I20" s="53">
        <f t="shared" ref="I20" si="102">IF(T20="","",T20)</f>
        <v>6</v>
      </c>
      <c r="J20" s="53">
        <f t="shared" ref="J20" si="103">IF(U20="","",U20)</f>
        <v>8</v>
      </c>
      <c r="K20" s="53">
        <f t="shared" ref="K20" si="104">IF(V20="","",V20)</f>
        <v>10</v>
      </c>
      <c r="L20" s="53">
        <f t="shared" ref="L20" si="105">IF(W20="","",W20)</f>
        <v>12</v>
      </c>
      <c r="M20" s="54" t="str">
        <f t="shared" ref="M20" si="106">IF(X20="","",X20)</f>
        <v/>
      </c>
      <c r="N20" s="55" t="str">
        <f t="shared" ref="N20" si="107">IF(Y20="","",Y20)</f>
        <v/>
      </c>
      <c r="O20" s="2"/>
      <c r="P20" s="92">
        <f t="shared" si="27"/>
        <v>42</v>
      </c>
      <c r="Q20" s="88">
        <v>0</v>
      </c>
      <c r="R20" s="88">
        <v>2</v>
      </c>
      <c r="S20" s="88">
        <v>4</v>
      </c>
      <c r="T20" s="88">
        <v>6</v>
      </c>
      <c r="U20" s="2">
        <v>8</v>
      </c>
      <c r="V20" s="2">
        <v>10</v>
      </c>
      <c r="W20" s="2">
        <v>12</v>
      </c>
      <c r="Y20" s="2"/>
      <c r="Z20" s="90" t="str">
        <f t="shared" si="12"/>
        <v/>
      </c>
      <c r="AA20" t="str">
        <f t="shared" si="1"/>
        <v/>
      </c>
      <c r="AB20" t="str">
        <f t="shared" si="2"/>
        <v/>
      </c>
      <c r="AC20" t="str">
        <f t="shared" si="3"/>
        <v/>
      </c>
      <c r="AD20" t="str">
        <f t="shared" si="4"/>
        <v/>
      </c>
      <c r="AE20" t="str">
        <f t="shared" si="5"/>
        <v/>
      </c>
      <c r="AF20" t="str">
        <f t="shared" si="6"/>
        <v/>
      </c>
      <c r="AG20" t="str">
        <f t="shared" si="7"/>
        <v/>
      </c>
      <c r="AH20" t="str">
        <f t="shared" si="8"/>
        <v/>
      </c>
      <c r="AI20" t="str">
        <f t="shared" si="9"/>
        <v/>
      </c>
      <c r="AJ20">
        <f t="shared" si="13"/>
        <v>1.5706521739130428</v>
      </c>
      <c r="AK20">
        <f t="shared" si="14"/>
        <v>0.64473684210526339</v>
      </c>
      <c r="AL20">
        <f t="shared" si="15"/>
        <v>0.94502617801047151</v>
      </c>
      <c r="AM20">
        <f t="shared" si="16"/>
        <v>1.2738853503184715</v>
      </c>
      <c r="AN20">
        <f t="shared" si="17"/>
        <v>1.0304878048780495</v>
      </c>
      <c r="AO20">
        <f t="shared" si="18"/>
        <v>2.7788461538461542</v>
      </c>
      <c r="AP20">
        <f t="shared" si="19"/>
        <v>1.8461538461538458</v>
      </c>
      <c r="AQ20" t="str">
        <f t="shared" si="20"/>
        <v/>
      </c>
      <c r="AR20" t="str">
        <f t="shared" si="21"/>
        <v/>
      </c>
      <c r="AS20">
        <f t="shared" si="22"/>
        <v>10.089788349225298</v>
      </c>
      <c r="AT20" s="2">
        <f t="shared" si="23"/>
        <v>7</v>
      </c>
      <c r="AU20" s="90">
        <f t="shared" si="24"/>
        <v>0.18354208999457114</v>
      </c>
      <c r="AV20">
        <v>0.05</v>
      </c>
      <c r="AW20" t="str">
        <f t="shared" si="25"/>
        <v>Cannot reject null - cannot say if different</v>
      </c>
    </row>
    <row r="21" spans="1:49">
      <c r="A21" s="130"/>
      <c r="B21" s="142"/>
      <c r="C21" s="139"/>
      <c r="D21" s="41"/>
      <c r="E21" s="22" t="s">
        <v>37</v>
      </c>
      <c r="F21" s="47">
        <f>IF(Q21&gt;0,Q21/$P21,"")</f>
        <v>0.11470588235294117</v>
      </c>
      <c r="G21" s="9">
        <f t="shared" ref="G21" si="108">IF(R21&gt;0,R21/$P21,"")</f>
        <v>0.19411764705882353</v>
      </c>
      <c r="H21" s="9">
        <f t="shared" ref="H21" si="109">IF(S21&gt;0,S21/$P21,"")</f>
        <v>0.25588235294117645</v>
      </c>
      <c r="I21" s="9">
        <f t="shared" ref="I21" si="110">IF(T21&gt;0,T21/$P21,"")</f>
        <v>0.21176470588235294</v>
      </c>
      <c r="J21" s="9">
        <f t="shared" ref="J21" si="111">IF(U21&gt;0,U21/$P21,"")</f>
        <v>0.10294117647058823</v>
      </c>
      <c r="K21" s="9">
        <f t="shared" ref="K21" si="112">IF(V21&gt;0,V21/$P21,"")</f>
        <v>7.3529411764705885E-2</v>
      </c>
      <c r="L21" s="9">
        <f t="shared" ref="L21" si="113">IF(W21&gt;0,W21/$P21,"")</f>
        <v>4.7058823529411764E-2</v>
      </c>
      <c r="M21" s="9" t="str">
        <f t="shared" ref="M21" si="114">IF(X21&gt;0,X21/$P21,"")</f>
        <v/>
      </c>
      <c r="N21" s="48" t="str">
        <f t="shared" ref="N21" si="115">IF(Y21&gt;0,Y21/$P21,"")</f>
        <v/>
      </c>
      <c r="O21" s="2"/>
      <c r="P21" s="92">
        <f t="shared" si="27"/>
        <v>680</v>
      </c>
      <c r="Q21" s="2">
        <v>78</v>
      </c>
      <c r="R21" s="2">
        <v>132</v>
      </c>
      <c r="S21" s="2">
        <v>174</v>
      </c>
      <c r="T21" s="2">
        <v>144</v>
      </c>
      <c r="U21" s="2">
        <v>70</v>
      </c>
      <c r="V21" s="2">
        <v>50</v>
      </c>
      <c r="W21" s="2">
        <v>32</v>
      </c>
      <c r="Y21" s="2"/>
      <c r="Z21" s="90">
        <f t="shared" si="12"/>
        <v>0.35355339059327379</v>
      </c>
      <c r="AA21">
        <f t="shared" si="1"/>
        <v>27.577164466275356</v>
      </c>
      <c r="AB21">
        <f t="shared" si="2"/>
        <v>46.669047558312137</v>
      </c>
      <c r="AC21">
        <f t="shared" si="3"/>
        <v>61.518289963229641</v>
      </c>
      <c r="AD21">
        <f t="shared" si="4"/>
        <v>50.911688245431428</v>
      </c>
      <c r="AE21">
        <f t="shared" si="5"/>
        <v>24.748737341529164</v>
      </c>
      <c r="AF21">
        <f t="shared" si="6"/>
        <v>17.677669529663689</v>
      </c>
      <c r="AG21">
        <f t="shared" si="7"/>
        <v>11.313708498984761</v>
      </c>
      <c r="AH21">
        <f t="shared" si="8"/>
        <v>0</v>
      </c>
      <c r="AI21">
        <f t="shared" si="9"/>
        <v>0</v>
      </c>
      <c r="AJ21" t="str">
        <f t="shared" si="13"/>
        <v/>
      </c>
      <c r="AK21" t="str">
        <f t="shared" si="14"/>
        <v/>
      </c>
      <c r="AL21" t="str">
        <f t="shared" si="15"/>
        <v/>
      </c>
      <c r="AM21" t="str">
        <f t="shared" si="16"/>
        <v/>
      </c>
      <c r="AN21" t="str">
        <f t="shared" si="17"/>
        <v/>
      </c>
      <c r="AO21" t="str">
        <f t="shared" si="18"/>
        <v/>
      </c>
      <c r="AP21" t="str">
        <f t="shared" si="19"/>
        <v/>
      </c>
      <c r="AQ21" t="str">
        <f t="shared" si="20"/>
        <v/>
      </c>
      <c r="AR21" t="str">
        <f t="shared" si="21"/>
        <v/>
      </c>
      <c r="AS21" t="str">
        <f t="shared" si="22"/>
        <v/>
      </c>
      <c r="AT21" s="2">
        <f t="shared" si="23"/>
        <v>7</v>
      </c>
      <c r="AU21" s="90" t="str">
        <f t="shared" si="24"/>
        <v/>
      </c>
      <c r="AV21">
        <v>0.05</v>
      </c>
      <c r="AW21" t="str">
        <f t="shared" si="25"/>
        <v/>
      </c>
    </row>
    <row r="22" spans="1:49">
      <c r="A22" s="131"/>
      <c r="B22" s="143"/>
      <c r="C22" s="140"/>
      <c r="D22" s="42">
        <f>P22</f>
        <v>85</v>
      </c>
      <c r="E22" s="26" t="s">
        <v>36</v>
      </c>
      <c r="F22" s="49">
        <f>IF(Q22&gt;0,Q22/$D22,"")</f>
        <v>0.16470588235294117</v>
      </c>
      <c r="G22" s="50">
        <f t="shared" ref="G22" si="116">IF(R22&gt;0,R22/$D22,"")</f>
        <v>0.23529411764705882</v>
      </c>
      <c r="H22" s="50">
        <f t="shared" ref="H22" si="117">IF(S22&gt;0,S22/$D22,"")</f>
        <v>0.2</v>
      </c>
      <c r="I22" s="50">
        <f t="shared" ref="I22" si="118">IF(T22&gt;0,T22/$D22,"")</f>
        <v>0.15294117647058825</v>
      </c>
      <c r="J22" s="50">
        <f t="shared" ref="J22" si="119">IF(U22&gt;0,U22/$D22,"")</f>
        <v>0.14117647058823529</v>
      </c>
      <c r="K22" s="50">
        <f t="shared" ref="K22" si="120">IF(V22&gt;0,V22/$D22,"")</f>
        <v>2.3529411764705882E-2</v>
      </c>
      <c r="L22" s="50">
        <f t="shared" ref="L22" si="121">IF(W22&gt;0,W22/$D22,"")</f>
        <v>8.2352941176470587E-2</v>
      </c>
      <c r="M22" s="50" t="str">
        <f t="shared" ref="M22" si="122">IF(X22&gt;0,X22/$D22,"")</f>
        <v/>
      </c>
      <c r="N22" s="51" t="str">
        <f t="shared" ref="N22" si="123">IF(Y22&gt;0,Y22/$D22,"")</f>
        <v/>
      </c>
      <c r="O22" s="2"/>
      <c r="P22" s="92">
        <f t="shared" si="27"/>
        <v>85</v>
      </c>
      <c r="Q22" s="102">
        <v>14</v>
      </c>
      <c r="R22" s="102">
        <v>20</v>
      </c>
      <c r="S22" s="102">
        <v>17</v>
      </c>
      <c r="T22" s="102">
        <v>13</v>
      </c>
      <c r="U22" s="102">
        <v>12</v>
      </c>
      <c r="V22" s="102">
        <v>2</v>
      </c>
      <c r="W22" s="102">
        <v>7</v>
      </c>
      <c r="Y22" s="2"/>
      <c r="Z22" s="90">
        <f t="shared" si="12"/>
        <v>2.8284271247461903</v>
      </c>
      <c r="AA22">
        <f t="shared" si="1"/>
        <v>39.597979746446661</v>
      </c>
      <c r="AB22">
        <f t="shared" si="2"/>
        <v>56.568542494923804</v>
      </c>
      <c r="AC22">
        <f t="shared" si="3"/>
        <v>48.083261120685236</v>
      </c>
      <c r="AD22">
        <f t="shared" si="4"/>
        <v>36.769552621700477</v>
      </c>
      <c r="AE22">
        <f t="shared" si="5"/>
        <v>33.941125496954285</v>
      </c>
      <c r="AF22">
        <f t="shared" si="6"/>
        <v>5.6568542494923806</v>
      </c>
      <c r="AG22">
        <f t="shared" si="7"/>
        <v>19.798989873223331</v>
      </c>
      <c r="AH22">
        <f t="shared" si="8"/>
        <v>0</v>
      </c>
      <c r="AI22">
        <f t="shared" si="9"/>
        <v>0</v>
      </c>
      <c r="AJ22" t="str">
        <f t="shared" si="13"/>
        <v/>
      </c>
      <c r="AK22" t="str">
        <f t="shared" si="14"/>
        <v/>
      </c>
      <c r="AL22" t="str">
        <f t="shared" si="15"/>
        <v/>
      </c>
      <c r="AM22" t="str">
        <f t="shared" si="16"/>
        <v/>
      </c>
      <c r="AN22" t="str">
        <f t="shared" si="17"/>
        <v/>
      </c>
      <c r="AO22" t="str">
        <f t="shared" si="18"/>
        <v/>
      </c>
      <c r="AP22" t="str">
        <f t="shared" si="19"/>
        <v/>
      </c>
      <c r="AQ22" t="str">
        <f t="shared" si="20"/>
        <v/>
      </c>
      <c r="AR22" t="str">
        <f t="shared" si="21"/>
        <v/>
      </c>
      <c r="AS22" t="str">
        <f t="shared" si="22"/>
        <v/>
      </c>
      <c r="AT22" s="2">
        <f t="shared" si="23"/>
        <v>7</v>
      </c>
      <c r="AU22" s="90" t="str">
        <f t="shared" si="24"/>
        <v/>
      </c>
      <c r="AV22">
        <v>0.05</v>
      </c>
      <c r="AW22" t="str">
        <f t="shared" si="25"/>
        <v/>
      </c>
    </row>
    <row r="23" spans="1:49" ht="15" customHeight="1">
      <c r="A23" s="129" t="s">
        <v>1</v>
      </c>
      <c r="B23" s="135" t="s">
        <v>151</v>
      </c>
      <c r="C23" s="138" t="str">
        <f>IF(D25&lt;100,"SPARSE DATA",IF(AW23="Reject null - hence diff distributions","ACTION NEEDED","NO ACTION"))</f>
        <v>SPARSE DATA</v>
      </c>
      <c r="D23" s="40"/>
      <c r="E23" s="73" t="s">
        <v>10</v>
      </c>
      <c r="F23" s="52" t="str">
        <f>IF(Q23="","",Q23)</f>
        <v>XS</v>
      </c>
      <c r="G23" s="53" t="str">
        <f t="shared" ref="G23" si="124">IF(R23="","",R23)</f>
        <v>S</v>
      </c>
      <c r="H23" s="53" t="str">
        <f t="shared" ref="H23" si="125">IF(S23="","",S23)</f>
        <v>M</v>
      </c>
      <c r="I23" s="53" t="str">
        <f t="shared" ref="I23" si="126">IF(T23="","",T23)</f>
        <v>L</v>
      </c>
      <c r="J23" s="53" t="str">
        <f t="shared" ref="J23" si="127">IF(U23="","",U23)</f>
        <v/>
      </c>
      <c r="K23" s="53" t="str">
        <f t="shared" ref="K23" si="128">IF(V23="","",V23)</f>
        <v/>
      </c>
      <c r="L23" s="53" t="str">
        <f t="shared" ref="L23" si="129">IF(W23="","",W23)</f>
        <v/>
      </c>
      <c r="M23" s="54" t="str">
        <f t="shared" ref="M23" si="130">IF(X23="","",X23)</f>
        <v/>
      </c>
      <c r="N23" s="55" t="str">
        <f t="shared" ref="N23" si="131">IF(Y23="","",Y23)</f>
        <v/>
      </c>
      <c r="O23" s="2"/>
      <c r="P23" s="92">
        <f t="shared" si="27"/>
        <v>0</v>
      </c>
      <c r="Q23" s="88" t="s">
        <v>11</v>
      </c>
      <c r="R23" s="88" t="s">
        <v>12</v>
      </c>
      <c r="S23" s="88" t="s">
        <v>13</v>
      </c>
      <c r="T23" s="88" t="s">
        <v>14</v>
      </c>
      <c r="U23" s="2"/>
      <c r="V23" s="2"/>
      <c r="W23" s="2"/>
      <c r="Y23" s="2"/>
      <c r="Z23" s="90" t="str">
        <f t="shared" si="12"/>
        <v/>
      </c>
      <c r="AA23" t="str">
        <f t="shared" si="1"/>
        <v/>
      </c>
      <c r="AB23" t="str">
        <f t="shared" si="2"/>
        <v/>
      </c>
      <c r="AC23" t="str">
        <f t="shared" si="3"/>
        <v/>
      </c>
      <c r="AD23" t="str">
        <f t="shared" si="4"/>
        <v/>
      </c>
      <c r="AE23" t="str">
        <f t="shared" si="5"/>
        <v/>
      </c>
      <c r="AF23" t="str">
        <f t="shared" si="6"/>
        <v/>
      </c>
      <c r="AG23" t="str">
        <f t="shared" si="7"/>
        <v/>
      </c>
      <c r="AH23" t="str">
        <f t="shared" si="8"/>
        <v/>
      </c>
      <c r="AI23" t="str">
        <f t="shared" si="9"/>
        <v/>
      </c>
      <c r="AJ23">
        <f t="shared" si="13"/>
        <v>3.4806822137133049E-5</v>
      </c>
      <c r="AK23">
        <f t="shared" si="14"/>
        <v>1.3815660043281521E-2</v>
      </c>
      <c r="AL23">
        <f t="shared" si="15"/>
        <v>6.1692400988944497E-2</v>
      </c>
      <c r="AM23">
        <f t="shared" si="16"/>
        <v>0.23525996755741521</v>
      </c>
      <c r="AN23" t="str">
        <f t="shared" si="17"/>
        <v/>
      </c>
      <c r="AO23" t="str">
        <f t="shared" si="18"/>
        <v/>
      </c>
      <c r="AP23" t="str">
        <f t="shared" si="19"/>
        <v/>
      </c>
      <c r="AQ23" t="str">
        <f t="shared" si="20"/>
        <v/>
      </c>
      <c r="AR23" t="str">
        <f t="shared" si="21"/>
        <v/>
      </c>
      <c r="AS23">
        <f t="shared" si="22"/>
        <v>0.31080283541177833</v>
      </c>
      <c r="AT23" s="2">
        <f t="shared" si="23"/>
        <v>4</v>
      </c>
      <c r="AU23" s="90">
        <f t="shared" si="24"/>
        <v>0.98910618577879039</v>
      </c>
      <c r="AV23">
        <v>0.05</v>
      </c>
      <c r="AW23" t="str">
        <f t="shared" si="25"/>
        <v>Cannot reject null - cannot say if different</v>
      </c>
    </row>
    <row r="24" spans="1:49">
      <c r="A24" s="130"/>
      <c r="B24" s="136"/>
      <c r="C24" s="139"/>
      <c r="D24" s="41"/>
      <c r="E24" s="22" t="s">
        <v>37</v>
      </c>
      <c r="F24" s="47">
        <f>IF(Q24&gt;0,Q24/$P24,"")</f>
        <v>0.17692307692307693</v>
      </c>
      <c r="G24" s="9">
        <f t="shared" ref="G24" si="132">IF(R24&gt;0,R24/$P24,"")</f>
        <v>0.31153846153846154</v>
      </c>
      <c r="H24" s="9">
        <f t="shared" ref="H24" si="133">IF(S24&gt;0,S24/$P24,"")</f>
        <v>0.32692307692307693</v>
      </c>
      <c r="I24" s="9">
        <f t="shared" ref="I24" si="134">IF(T24&gt;0,T24/$P24,"")</f>
        <v>0.18461538461538463</v>
      </c>
      <c r="J24" s="9" t="str">
        <f t="shared" ref="J24" si="135">IF(U24&gt;0,U24/$P24,"")</f>
        <v/>
      </c>
      <c r="K24" s="9" t="str">
        <f t="shared" ref="K24" si="136">IF(V24&gt;0,V24/$P24,"")</f>
        <v/>
      </c>
      <c r="L24" s="9" t="str">
        <f t="shared" ref="L24" si="137">IF(W24&gt;0,W24/$P24,"")</f>
        <v/>
      </c>
      <c r="M24" s="9" t="str">
        <f t="shared" ref="M24" si="138">IF(X24&gt;0,X24/$P24,"")</f>
        <v/>
      </c>
      <c r="N24" s="48" t="str">
        <f t="shared" ref="N24" si="139">IF(Y24&gt;0,Y24/$P24,"")</f>
        <v/>
      </c>
      <c r="O24" s="2"/>
      <c r="P24" s="92">
        <f t="shared" si="27"/>
        <v>260</v>
      </c>
      <c r="Q24" s="2">
        <v>46</v>
      </c>
      <c r="R24" s="2">
        <v>81</v>
      </c>
      <c r="S24" s="2">
        <v>85</v>
      </c>
      <c r="T24" s="2">
        <v>48</v>
      </c>
      <c r="U24" s="2"/>
      <c r="V24" s="2"/>
      <c r="W24" s="2"/>
      <c r="Y24" s="2"/>
      <c r="Z24" s="90">
        <f t="shared" si="12"/>
        <v>0.36162028533978952</v>
      </c>
      <c r="AA24">
        <f t="shared" si="1"/>
        <v>16.634533125630316</v>
      </c>
      <c r="AB24">
        <f t="shared" si="2"/>
        <v>29.291243112522952</v>
      </c>
      <c r="AC24">
        <f t="shared" si="3"/>
        <v>30.73772425388211</v>
      </c>
      <c r="AD24">
        <f t="shared" si="4"/>
        <v>17.357773696309899</v>
      </c>
      <c r="AE24">
        <f t="shared" si="5"/>
        <v>0</v>
      </c>
      <c r="AF24">
        <f t="shared" si="6"/>
        <v>0</v>
      </c>
      <c r="AG24">
        <f t="shared" si="7"/>
        <v>0</v>
      </c>
      <c r="AH24">
        <f t="shared" si="8"/>
        <v>0</v>
      </c>
      <c r="AI24">
        <f t="shared" si="9"/>
        <v>0</v>
      </c>
      <c r="AJ24" t="str">
        <f t="shared" si="13"/>
        <v/>
      </c>
      <c r="AK24" t="str">
        <f t="shared" si="14"/>
        <v/>
      </c>
      <c r="AL24" t="str">
        <f t="shared" si="15"/>
        <v/>
      </c>
      <c r="AM24" t="str">
        <f t="shared" si="16"/>
        <v/>
      </c>
      <c r="AN24" t="str">
        <f t="shared" si="17"/>
        <v/>
      </c>
      <c r="AO24" t="str">
        <f t="shared" si="18"/>
        <v/>
      </c>
      <c r="AP24" t="str">
        <f t="shared" si="19"/>
        <v/>
      </c>
      <c r="AQ24" t="str">
        <f t="shared" si="20"/>
        <v/>
      </c>
      <c r="AR24" t="str">
        <f t="shared" si="21"/>
        <v/>
      </c>
      <c r="AS24" t="str">
        <f t="shared" si="22"/>
        <v/>
      </c>
      <c r="AT24" s="2">
        <f t="shared" si="23"/>
        <v>4</v>
      </c>
      <c r="AU24" s="90" t="str">
        <f t="shared" si="24"/>
        <v/>
      </c>
      <c r="AV24">
        <v>0.05</v>
      </c>
      <c r="AW24" t="str">
        <f t="shared" si="25"/>
        <v/>
      </c>
    </row>
    <row r="25" spans="1:49">
      <c r="A25" s="131"/>
      <c r="B25" s="137"/>
      <c r="C25" s="140"/>
      <c r="D25" s="42">
        <f>P25</f>
        <v>34</v>
      </c>
      <c r="E25" s="26" t="s">
        <v>36</v>
      </c>
      <c r="F25" s="49">
        <f>IF(Q25&gt;0,Q25/$D25,"")</f>
        <v>0.17647058823529413</v>
      </c>
      <c r="G25" s="50">
        <f t="shared" ref="G25" si="140">IF(R25&gt;0,R25/$D25,"")</f>
        <v>0.3235294117647059</v>
      </c>
      <c r="H25" s="50">
        <f t="shared" ref="H25" si="141">IF(S25&gt;0,S25/$D25,"")</f>
        <v>0.35294117647058826</v>
      </c>
      <c r="I25" s="50">
        <f t="shared" ref="I25" si="142">IF(T25&gt;0,T25/$D25,"")</f>
        <v>0.14705882352941177</v>
      </c>
      <c r="J25" s="50" t="str">
        <f t="shared" ref="J25" si="143">IF(U25&gt;0,U25/$D25,"")</f>
        <v/>
      </c>
      <c r="K25" s="50" t="str">
        <f t="shared" ref="K25" si="144">IF(V25&gt;0,V25/$D25,"")</f>
        <v/>
      </c>
      <c r="L25" s="50" t="str">
        <f t="shared" ref="L25" si="145">IF(W25&gt;0,W25/$D25,"")</f>
        <v/>
      </c>
      <c r="M25" s="50" t="str">
        <f t="shared" ref="M25" si="146">IF(X25&gt;0,X25/$D25,"")</f>
        <v/>
      </c>
      <c r="N25" s="51" t="str">
        <f t="shared" ref="N25" si="147">IF(Y25&gt;0,Y25/$D25,"")</f>
        <v/>
      </c>
      <c r="O25" s="2"/>
      <c r="P25" s="92">
        <f t="shared" si="27"/>
        <v>34</v>
      </c>
      <c r="Q25" s="102">
        <v>6</v>
      </c>
      <c r="R25" s="102">
        <v>11</v>
      </c>
      <c r="S25" s="102">
        <v>12</v>
      </c>
      <c r="T25" s="102">
        <v>5</v>
      </c>
      <c r="U25" s="2"/>
      <c r="V25" s="2"/>
      <c r="W25" s="2"/>
      <c r="Y25" s="2"/>
      <c r="Z25" s="90">
        <f t="shared" si="12"/>
        <v>2.765331593774861</v>
      </c>
      <c r="AA25">
        <f t="shared" si="1"/>
        <v>16.591989562649168</v>
      </c>
      <c r="AB25">
        <f t="shared" si="2"/>
        <v>30.418647531523472</v>
      </c>
      <c r="AC25">
        <f t="shared" si="3"/>
        <v>33.183979125298336</v>
      </c>
      <c r="AD25">
        <f t="shared" si="4"/>
        <v>13.826657968874304</v>
      </c>
      <c r="AE25">
        <f t="shared" si="5"/>
        <v>0</v>
      </c>
      <c r="AF25">
        <f t="shared" si="6"/>
        <v>0</v>
      </c>
      <c r="AG25">
        <f t="shared" si="7"/>
        <v>0</v>
      </c>
      <c r="AH25">
        <f t="shared" si="8"/>
        <v>0</v>
      </c>
      <c r="AI25">
        <f t="shared" si="9"/>
        <v>0</v>
      </c>
      <c r="AJ25" t="str">
        <f t="shared" si="13"/>
        <v/>
      </c>
      <c r="AK25" t="str">
        <f t="shared" si="14"/>
        <v/>
      </c>
      <c r="AL25" t="str">
        <f t="shared" si="15"/>
        <v/>
      </c>
      <c r="AM25" t="str">
        <f t="shared" si="16"/>
        <v/>
      </c>
      <c r="AN25" t="str">
        <f t="shared" si="17"/>
        <v/>
      </c>
      <c r="AO25" t="str">
        <f t="shared" si="18"/>
        <v/>
      </c>
      <c r="AP25" t="str">
        <f t="shared" si="19"/>
        <v/>
      </c>
      <c r="AQ25" t="str">
        <f t="shared" si="20"/>
        <v/>
      </c>
      <c r="AR25" t="str">
        <f t="shared" si="21"/>
        <v/>
      </c>
      <c r="AS25" t="str">
        <f t="shared" si="22"/>
        <v/>
      </c>
      <c r="AT25" s="2">
        <f t="shared" si="23"/>
        <v>4</v>
      </c>
      <c r="AU25" s="90" t="str">
        <f t="shared" si="24"/>
        <v/>
      </c>
      <c r="AV25">
        <v>0.05</v>
      </c>
      <c r="AW25" t="str">
        <f t="shared" si="25"/>
        <v/>
      </c>
    </row>
    <row r="26" spans="1:49" ht="15" customHeight="1">
      <c r="A26" s="129" t="s">
        <v>1</v>
      </c>
      <c r="B26" s="135" t="s">
        <v>4</v>
      </c>
      <c r="C26" s="138" t="str">
        <f>IF(D28&lt;100,"SPARSE DATA",IF(AW26="Reject null - hence diff distributions","ACTION NEEDED","NO ACTION"))</f>
        <v>SPARSE DATA</v>
      </c>
      <c r="D26" s="40"/>
      <c r="E26" s="73" t="s">
        <v>10</v>
      </c>
      <c r="F26" s="52" t="str">
        <f>IF(Q26="","",Q26)</f>
        <v>XS</v>
      </c>
      <c r="G26" s="53" t="str">
        <f t="shared" ref="G26" si="148">IF(R26="","",R26)</f>
        <v>S</v>
      </c>
      <c r="H26" s="53" t="str">
        <f t="shared" ref="H26" si="149">IF(S26="","",S26)</f>
        <v>M</v>
      </c>
      <c r="I26" s="53" t="str">
        <f t="shared" ref="I26" si="150">IF(T26="","",T26)</f>
        <v>L</v>
      </c>
      <c r="J26" s="53" t="str">
        <f t="shared" ref="J26" si="151">IF(U26="","",U26)</f>
        <v/>
      </c>
      <c r="K26" s="53" t="str">
        <f t="shared" ref="K26" si="152">IF(V26="","",V26)</f>
        <v/>
      </c>
      <c r="L26" s="53" t="str">
        <f t="shared" ref="L26" si="153">IF(W26="","",W26)</f>
        <v/>
      </c>
      <c r="M26" s="54" t="str">
        <f t="shared" ref="M26" si="154">IF(X26="","",X26)</f>
        <v/>
      </c>
      <c r="N26" s="55" t="str">
        <f t="shared" ref="N26" si="155">IF(Y26="","",Y26)</f>
        <v/>
      </c>
      <c r="O26" s="2"/>
      <c r="P26" s="92">
        <f t="shared" si="27"/>
        <v>0</v>
      </c>
      <c r="Q26" s="88" t="s">
        <v>11</v>
      </c>
      <c r="R26" s="88" t="s">
        <v>12</v>
      </c>
      <c r="S26" s="88" t="s">
        <v>13</v>
      </c>
      <c r="T26" s="88" t="s">
        <v>14</v>
      </c>
      <c r="U26" s="88"/>
      <c r="V26" s="88"/>
      <c r="W26" s="88"/>
      <c r="Y26" s="2"/>
      <c r="Z26" s="90" t="str">
        <f t="shared" si="12"/>
        <v/>
      </c>
      <c r="AA26" t="str">
        <f t="shared" si="1"/>
        <v/>
      </c>
      <c r="AB26" t="str">
        <f t="shared" si="2"/>
        <v/>
      </c>
      <c r="AC26" t="str">
        <f t="shared" si="3"/>
        <v/>
      </c>
      <c r="AD26" t="str">
        <f t="shared" si="4"/>
        <v/>
      </c>
      <c r="AE26" t="str">
        <f t="shared" si="5"/>
        <v/>
      </c>
      <c r="AF26" t="str">
        <f t="shared" si="6"/>
        <v/>
      </c>
      <c r="AG26" t="str">
        <f t="shared" si="7"/>
        <v/>
      </c>
      <c r="AH26" t="str">
        <f t="shared" si="8"/>
        <v/>
      </c>
      <c r="AI26" t="str">
        <f t="shared" si="9"/>
        <v/>
      </c>
      <c r="AJ26">
        <f t="shared" si="13"/>
        <v>0.95433547410948605</v>
      </c>
      <c r="AK26">
        <f t="shared" si="14"/>
        <v>2.0974855652821751</v>
      </c>
      <c r="AL26">
        <f t="shared" si="15"/>
        <v>0.37377848140560055</v>
      </c>
      <c r="AM26">
        <f t="shared" si="16"/>
        <v>5.0288694356491047E-2</v>
      </c>
      <c r="AN26" t="str">
        <f t="shared" si="17"/>
        <v/>
      </c>
      <c r="AO26" t="str">
        <f t="shared" si="18"/>
        <v/>
      </c>
      <c r="AP26" t="str">
        <f t="shared" si="19"/>
        <v/>
      </c>
      <c r="AQ26" t="str">
        <f t="shared" si="20"/>
        <v/>
      </c>
      <c r="AR26" t="str">
        <f t="shared" si="21"/>
        <v/>
      </c>
      <c r="AS26">
        <f t="shared" si="22"/>
        <v>3.4758882151537525</v>
      </c>
      <c r="AT26" s="2">
        <f t="shared" si="23"/>
        <v>4</v>
      </c>
      <c r="AU26" s="90">
        <f t="shared" si="24"/>
        <v>0.48155405814760111</v>
      </c>
      <c r="AV26">
        <v>0.05</v>
      </c>
      <c r="AW26" t="str">
        <f t="shared" si="25"/>
        <v>Cannot reject null - cannot say if different</v>
      </c>
    </row>
    <row r="27" spans="1:49">
      <c r="A27" s="130"/>
      <c r="B27" s="136"/>
      <c r="C27" s="139"/>
      <c r="D27" s="41"/>
      <c r="E27" s="22" t="s">
        <v>37</v>
      </c>
      <c r="F27" s="47">
        <f>IF(Q27&gt;0,Q27/$P27,"")</f>
        <v>0.16949152542372881</v>
      </c>
      <c r="G27" s="9">
        <f t="shared" ref="G27" si="156">IF(R27&gt;0,R27/$P27,"")</f>
        <v>0.31864406779661014</v>
      </c>
      <c r="H27" s="9">
        <f t="shared" ref="H27" si="157">IF(S27&gt;0,S27/$P27,"")</f>
        <v>0.34237288135593219</v>
      </c>
      <c r="I27" s="9">
        <f t="shared" ref="I27" si="158">IF(T27&gt;0,T27/$P27,"")</f>
        <v>0.16949152542372881</v>
      </c>
      <c r="J27" s="9" t="str">
        <f t="shared" ref="J27" si="159">IF(U27&gt;0,U27/$P27,"")</f>
        <v/>
      </c>
      <c r="K27" s="9" t="str">
        <f t="shared" ref="K27" si="160">IF(V27&gt;0,V27/$P27,"")</f>
        <v/>
      </c>
      <c r="L27" s="9" t="str">
        <f t="shared" ref="L27" si="161">IF(W27&gt;0,W27/$P27,"")</f>
        <v/>
      </c>
      <c r="M27" s="9" t="str">
        <f t="shared" ref="M27" si="162">IF(X27&gt;0,X27/$P27,"")</f>
        <v/>
      </c>
      <c r="N27" s="48" t="str">
        <f t="shared" ref="N27" si="163">IF(Y27&gt;0,Y27/$P27,"")</f>
        <v/>
      </c>
      <c r="O27" s="2"/>
      <c r="P27" s="92">
        <f t="shared" si="27"/>
        <v>295</v>
      </c>
      <c r="Q27" s="2">
        <v>50</v>
      </c>
      <c r="R27" s="2">
        <v>94</v>
      </c>
      <c r="S27" s="2">
        <v>101</v>
      </c>
      <c r="T27" s="2">
        <v>50</v>
      </c>
      <c r="U27" s="2"/>
      <c r="V27" s="2"/>
      <c r="W27" s="2"/>
      <c r="Y27" s="2"/>
      <c r="Z27" s="90">
        <f t="shared" si="12"/>
        <v>0.36359784079461815</v>
      </c>
      <c r="AA27">
        <f t="shared" si="1"/>
        <v>18.179892039730909</v>
      </c>
      <c r="AB27">
        <f t="shared" si="2"/>
        <v>34.178197034694108</v>
      </c>
      <c r="AC27">
        <f t="shared" si="3"/>
        <v>36.723381920256436</v>
      </c>
      <c r="AD27">
        <f t="shared" si="4"/>
        <v>18.179892039730909</v>
      </c>
      <c r="AE27">
        <f t="shared" si="5"/>
        <v>0</v>
      </c>
      <c r="AF27">
        <f t="shared" si="6"/>
        <v>0</v>
      </c>
      <c r="AG27">
        <f t="shared" si="7"/>
        <v>0</v>
      </c>
      <c r="AH27">
        <f t="shared" si="8"/>
        <v>0</v>
      </c>
      <c r="AI27">
        <f t="shared" si="9"/>
        <v>0</v>
      </c>
      <c r="AJ27" t="str">
        <f t="shared" si="13"/>
        <v/>
      </c>
      <c r="AK27" t="str">
        <f t="shared" si="14"/>
        <v/>
      </c>
      <c r="AL27" t="str">
        <f t="shared" si="15"/>
        <v/>
      </c>
      <c r="AM27" t="str">
        <f t="shared" si="16"/>
        <v/>
      </c>
      <c r="AN27" t="str">
        <f t="shared" si="17"/>
        <v/>
      </c>
      <c r="AO27" t="str">
        <f t="shared" si="18"/>
        <v/>
      </c>
      <c r="AP27" t="str">
        <f t="shared" si="19"/>
        <v/>
      </c>
      <c r="AQ27" t="str">
        <f t="shared" si="20"/>
        <v/>
      </c>
      <c r="AR27" t="str">
        <f t="shared" si="21"/>
        <v/>
      </c>
      <c r="AS27" t="str">
        <f t="shared" si="22"/>
        <v/>
      </c>
      <c r="AT27" s="2">
        <f t="shared" si="23"/>
        <v>4</v>
      </c>
      <c r="AU27" s="90" t="str">
        <f t="shared" si="24"/>
        <v/>
      </c>
      <c r="AV27">
        <v>0.05</v>
      </c>
      <c r="AW27" t="str">
        <f t="shared" si="25"/>
        <v/>
      </c>
    </row>
    <row r="28" spans="1:49">
      <c r="A28" s="131"/>
      <c r="B28" s="137"/>
      <c r="C28" s="140"/>
      <c r="D28" s="42">
        <f>P28</f>
        <v>39</v>
      </c>
      <c r="E28" s="26" t="s">
        <v>36</v>
      </c>
      <c r="F28" s="49">
        <f>IF(Q28&gt;0,Q28/$D28,"")</f>
        <v>0.10256410256410256</v>
      </c>
      <c r="G28" s="50">
        <f t="shared" ref="G28" si="164">IF(R28&gt;0,R28/$D28,"")</f>
        <v>0.46153846153846156</v>
      </c>
      <c r="H28" s="50">
        <f t="shared" ref="H28" si="165">IF(S28&gt;0,S28/$D28,"")</f>
        <v>0.28205128205128205</v>
      </c>
      <c r="I28" s="50">
        <f t="shared" ref="I28" si="166">IF(T28&gt;0,T28/$D28,"")</f>
        <v>0.15384615384615385</v>
      </c>
      <c r="J28" s="50" t="str">
        <f t="shared" ref="J28" si="167">IF(U28&gt;0,U28/$D28,"")</f>
        <v/>
      </c>
      <c r="K28" s="50" t="str">
        <f t="shared" ref="K28" si="168">IF(V28&gt;0,V28/$D28,"")</f>
        <v/>
      </c>
      <c r="L28" s="50" t="str">
        <f t="shared" ref="L28" si="169">IF(W28&gt;0,W28/$D28,"")</f>
        <v/>
      </c>
      <c r="M28" s="50" t="str">
        <f t="shared" ref="M28" si="170">IF(X28&gt;0,X28/$D28,"")</f>
        <v/>
      </c>
      <c r="N28" s="51" t="str">
        <f t="shared" ref="N28" si="171">IF(Y28&gt;0,Y28/$D28,"")</f>
        <v/>
      </c>
      <c r="O28" s="2"/>
      <c r="P28" s="92">
        <f t="shared" si="27"/>
        <v>39</v>
      </c>
      <c r="Q28" s="102">
        <v>4</v>
      </c>
      <c r="R28" s="102">
        <v>18</v>
      </c>
      <c r="S28" s="102">
        <v>11</v>
      </c>
      <c r="T28" s="102">
        <v>6</v>
      </c>
      <c r="U28" s="89"/>
      <c r="V28" s="89"/>
      <c r="W28" s="89"/>
      <c r="Y28" s="2"/>
      <c r="Z28" s="90">
        <f t="shared" si="12"/>
        <v>2.7502913598567269</v>
      </c>
      <c r="AA28">
        <f t="shared" si="1"/>
        <v>11.001165439426908</v>
      </c>
      <c r="AB28">
        <f t="shared" si="2"/>
        <v>49.505244477421087</v>
      </c>
      <c r="AC28">
        <f t="shared" si="3"/>
        <v>30.253204958423996</v>
      </c>
      <c r="AD28">
        <f t="shared" si="4"/>
        <v>16.501748159140362</v>
      </c>
      <c r="AE28">
        <f t="shared" si="5"/>
        <v>0</v>
      </c>
      <c r="AF28">
        <f t="shared" si="6"/>
        <v>0</v>
      </c>
      <c r="AG28">
        <f t="shared" si="7"/>
        <v>0</v>
      </c>
      <c r="AH28">
        <f t="shared" si="8"/>
        <v>0</v>
      </c>
      <c r="AI28">
        <f t="shared" si="9"/>
        <v>0</v>
      </c>
      <c r="AJ28" t="str">
        <f t="shared" si="13"/>
        <v/>
      </c>
      <c r="AK28" t="str">
        <f t="shared" si="14"/>
        <v/>
      </c>
      <c r="AL28" t="str">
        <f t="shared" si="15"/>
        <v/>
      </c>
      <c r="AM28" t="str">
        <f t="shared" si="16"/>
        <v/>
      </c>
      <c r="AN28" t="str">
        <f t="shared" si="17"/>
        <v/>
      </c>
      <c r="AO28" t="str">
        <f t="shared" si="18"/>
        <v/>
      </c>
      <c r="AP28" t="str">
        <f t="shared" si="19"/>
        <v/>
      </c>
      <c r="AQ28" t="str">
        <f t="shared" si="20"/>
        <v/>
      </c>
      <c r="AR28" t="str">
        <f t="shared" si="21"/>
        <v/>
      </c>
      <c r="AS28" t="str">
        <f t="shared" si="22"/>
        <v/>
      </c>
      <c r="AT28" s="2">
        <f t="shared" si="23"/>
        <v>4</v>
      </c>
      <c r="AU28" s="90" t="str">
        <f t="shared" si="24"/>
        <v/>
      </c>
      <c r="AV28">
        <v>0.05</v>
      </c>
      <c r="AW28" t="str">
        <f t="shared" si="25"/>
        <v/>
      </c>
    </row>
    <row r="29" spans="1:49" ht="15" customHeight="1">
      <c r="A29" s="129" t="s">
        <v>1</v>
      </c>
      <c r="B29" s="135" t="s">
        <v>3</v>
      </c>
      <c r="C29" s="132" t="str">
        <f>IF(D31&lt;100,"SPARSE DATA",IF(AW29="Reject null - hence diff distributions","ACTION NEEDED","NO ACTION"))</f>
        <v>ACTION NEEDED</v>
      </c>
      <c r="D29" s="40"/>
      <c r="E29" s="73" t="s">
        <v>10</v>
      </c>
      <c r="F29" s="52" t="str">
        <f>IF(Q29="","",Q29)</f>
        <v>XS</v>
      </c>
      <c r="G29" s="53" t="str">
        <f t="shared" ref="G29" si="172">IF(R29="","",R29)</f>
        <v>S</v>
      </c>
      <c r="H29" s="53" t="str">
        <f t="shared" ref="H29" si="173">IF(S29="","",S29)</f>
        <v>M</v>
      </c>
      <c r="I29" s="53" t="str">
        <f t="shared" ref="I29" si="174">IF(T29="","",T29)</f>
        <v>L</v>
      </c>
      <c r="J29" s="53" t="str">
        <f t="shared" ref="J29" si="175">IF(U29="","",U29)</f>
        <v/>
      </c>
      <c r="K29" s="53" t="str">
        <f t="shared" ref="K29" si="176">IF(V29="","",V29)</f>
        <v/>
      </c>
      <c r="L29" s="53" t="str">
        <f t="shared" ref="L29" si="177">IF(W29="","",W29)</f>
        <v/>
      </c>
      <c r="M29" s="54" t="str">
        <f t="shared" ref="M29" si="178">IF(X29="","",X29)</f>
        <v/>
      </c>
      <c r="N29" s="55" t="str">
        <f t="shared" ref="N29" si="179">IF(Y29="","",Y29)</f>
        <v/>
      </c>
      <c r="O29" s="2"/>
      <c r="P29" s="92">
        <f t="shared" si="27"/>
        <v>0</v>
      </c>
      <c r="Q29" s="88" t="s">
        <v>11</v>
      </c>
      <c r="R29" s="88" t="s">
        <v>12</v>
      </c>
      <c r="S29" s="88" t="s">
        <v>13</v>
      </c>
      <c r="T29" s="88" t="s">
        <v>14</v>
      </c>
      <c r="U29" s="2"/>
      <c r="V29" s="2"/>
      <c r="W29" s="2"/>
      <c r="Y29" s="2"/>
      <c r="Z29" s="90" t="str">
        <f t="shared" si="12"/>
        <v/>
      </c>
      <c r="AA29" t="str">
        <f t="shared" si="1"/>
        <v/>
      </c>
      <c r="AB29" t="str">
        <f t="shared" si="2"/>
        <v/>
      </c>
      <c r="AC29" t="str">
        <f t="shared" si="3"/>
        <v/>
      </c>
      <c r="AD29" t="str">
        <f t="shared" si="4"/>
        <v/>
      </c>
      <c r="AE29" t="str">
        <f t="shared" si="5"/>
        <v/>
      </c>
      <c r="AF29" t="str">
        <f t="shared" si="6"/>
        <v/>
      </c>
      <c r="AG29" t="str">
        <f t="shared" si="7"/>
        <v/>
      </c>
      <c r="AH29" t="str">
        <f t="shared" si="8"/>
        <v/>
      </c>
      <c r="AI29" t="str">
        <f t="shared" si="9"/>
        <v/>
      </c>
      <c r="AJ29">
        <f t="shared" si="13"/>
        <v>15.035657368470925</v>
      </c>
      <c r="AK29">
        <f t="shared" si="14"/>
        <v>0.23935347840361385</v>
      </c>
      <c r="AL29">
        <f t="shared" si="15"/>
        <v>15.331300955843719</v>
      </c>
      <c r="AM29">
        <f t="shared" si="16"/>
        <v>5.0738098652019037</v>
      </c>
      <c r="AN29" t="str">
        <f t="shared" si="17"/>
        <v/>
      </c>
      <c r="AO29" t="str">
        <f t="shared" si="18"/>
        <v/>
      </c>
      <c r="AP29" t="str">
        <f t="shared" si="19"/>
        <v/>
      </c>
      <c r="AQ29" t="str">
        <f t="shared" si="20"/>
        <v/>
      </c>
      <c r="AR29" t="str">
        <f t="shared" si="21"/>
        <v/>
      </c>
      <c r="AS29">
        <f t="shared" si="22"/>
        <v>35.680121667920162</v>
      </c>
      <c r="AT29" s="2">
        <f t="shared" si="23"/>
        <v>4</v>
      </c>
      <c r="AU29" s="90">
        <f t="shared" si="24"/>
        <v>3.3669938553209994E-7</v>
      </c>
      <c r="AV29">
        <v>0.05</v>
      </c>
      <c r="AW29" t="str">
        <f t="shared" si="25"/>
        <v>Reject null - hence diff distributions</v>
      </c>
    </row>
    <row r="30" spans="1:49">
      <c r="A30" s="130"/>
      <c r="B30" s="136"/>
      <c r="C30" s="133"/>
      <c r="D30" s="41"/>
      <c r="E30" s="22" t="s">
        <v>37</v>
      </c>
      <c r="F30" s="47">
        <f>IF(Q30&gt;0,Q30/$P30,"")</f>
        <v>0.16944688323090429</v>
      </c>
      <c r="G30" s="9">
        <f t="shared" ref="G30" si="180">IF(R30&gt;0,R30/$P30,"")</f>
        <v>0.32361720807726074</v>
      </c>
      <c r="H30" s="9">
        <f t="shared" ref="H30" si="181">IF(S30&gt;0,S30/$P30,"")</f>
        <v>0.34907813871817384</v>
      </c>
      <c r="I30" s="9">
        <f t="shared" ref="I30" si="182">IF(T30&gt;0,T30/$P30,"")</f>
        <v>0.15785776997366111</v>
      </c>
      <c r="J30" s="9" t="str">
        <f t="shared" ref="J30" si="183">IF(U30&gt;0,U30/$P30,"")</f>
        <v/>
      </c>
      <c r="K30" s="9" t="str">
        <f t="shared" ref="K30" si="184">IF(V30&gt;0,V30/$P30,"")</f>
        <v/>
      </c>
      <c r="L30" s="9" t="str">
        <f t="shared" ref="L30" si="185">IF(W30&gt;0,W30/$P30,"")</f>
        <v/>
      </c>
      <c r="M30" s="9" t="str">
        <f t="shared" ref="M30" si="186">IF(X30&gt;0,X30/$P30,"")</f>
        <v/>
      </c>
      <c r="N30" s="48" t="str">
        <f t="shared" ref="N30" si="187">IF(Y30&gt;0,Y30/$P30,"")</f>
        <v/>
      </c>
      <c r="O30" s="2"/>
      <c r="P30" s="92">
        <f t="shared" si="27"/>
        <v>5695</v>
      </c>
      <c r="Q30" s="2">
        <v>965</v>
      </c>
      <c r="R30" s="2">
        <v>1843</v>
      </c>
      <c r="S30" s="2">
        <v>1988</v>
      </c>
      <c r="T30" s="2">
        <v>899</v>
      </c>
      <c r="U30" s="2"/>
      <c r="V30" s="2"/>
      <c r="W30" s="2"/>
      <c r="Y30" s="2"/>
      <c r="Z30" s="90">
        <f t="shared" si="12"/>
        <v>0.46868579454928166</v>
      </c>
      <c r="AA30">
        <f t="shared" si="1"/>
        <v>452.2817917400568</v>
      </c>
      <c r="AB30">
        <f t="shared" si="2"/>
        <v>863.78791935432616</v>
      </c>
      <c r="AC30">
        <f t="shared" si="3"/>
        <v>931.74735956397194</v>
      </c>
      <c r="AD30">
        <f t="shared" si="4"/>
        <v>421.34852929980423</v>
      </c>
      <c r="AE30">
        <f t="shared" si="5"/>
        <v>0</v>
      </c>
      <c r="AF30">
        <f t="shared" si="6"/>
        <v>0</v>
      </c>
      <c r="AG30">
        <f t="shared" si="7"/>
        <v>0</v>
      </c>
      <c r="AH30">
        <f t="shared" si="8"/>
        <v>0</v>
      </c>
      <c r="AI30">
        <f t="shared" si="9"/>
        <v>0</v>
      </c>
      <c r="AJ30" t="str">
        <f t="shared" si="13"/>
        <v/>
      </c>
      <c r="AK30" t="str">
        <f t="shared" si="14"/>
        <v/>
      </c>
      <c r="AL30" t="str">
        <f t="shared" si="15"/>
        <v/>
      </c>
      <c r="AM30" t="str">
        <f t="shared" si="16"/>
        <v/>
      </c>
      <c r="AN30" t="str">
        <f t="shared" si="17"/>
        <v/>
      </c>
      <c r="AO30" t="str">
        <f t="shared" si="18"/>
        <v/>
      </c>
      <c r="AP30" t="str">
        <f t="shared" si="19"/>
        <v/>
      </c>
      <c r="AQ30" t="str">
        <f t="shared" si="20"/>
        <v/>
      </c>
      <c r="AR30" t="str">
        <f t="shared" si="21"/>
        <v/>
      </c>
      <c r="AS30" t="str">
        <f t="shared" si="22"/>
        <v/>
      </c>
      <c r="AT30" s="2">
        <f t="shared" si="23"/>
        <v>4</v>
      </c>
      <c r="AU30" s="90" t="str">
        <f t="shared" si="24"/>
        <v/>
      </c>
      <c r="AV30">
        <v>0.05</v>
      </c>
      <c r="AW30" t="str">
        <f t="shared" si="25"/>
        <v/>
      </c>
    </row>
    <row r="31" spans="1:49">
      <c r="A31" s="131"/>
      <c r="B31" s="137"/>
      <c r="C31" s="134"/>
      <c r="D31" s="42">
        <f>P31</f>
        <v>1251</v>
      </c>
      <c r="E31" s="26" t="s">
        <v>36</v>
      </c>
      <c r="F31" s="49">
        <f>IF(Q31&gt;0,Q31/$D31,"")</f>
        <v>0.22062350119904076</v>
      </c>
      <c r="G31" s="50">
        <f t="shared" ref="G31" si="188">IF(R31&gt;0,R31/$D31,"")</f>
        <v>0.31494804156674661</v>
      </c>
      <c r="H31" s="50">
        <f t="shared" ref="H31" si="189">IF(S31&gt;0,S31/$D31,"")</f>
        <v>0.27817745803357313</v>
      </c>
      <c r="I31" s="50">
        <f t="shared" ref="I31" si="190">IF(T31&gt;0,T31/$D31,"")</f>
        <v>0.18625099920063948</v>
      </c>
      <c r="J31" s="50" t="str">
        <f t="shared" ref="J31" si="191">IF(U31&gt;0,U31/$D31,"")</f>
        <v/>
      </c>
      <c r="K31" s="50" t="str">
        <f t="shared" ref="K31" si="192">IF(V31&gt;0,V31/$D31,"")</f>
        <v/>
      </c>
      <c r="L31" s="50" t="str">
        <f t="shared" ref="L31" si="193">IF(W31&gt;0,W31/$D31,"")</f>
        <v/>
      </c>
      <c r="M31" s="50" t="str">
        <f t="shared" ref="M31" si="194">IF(X31&gt;0,X31/$D31,"")</f>
        <v/>
      </c>
      <c r="N31" s="51" t="str">
        <f t="shared" ref="N31" si="195">IF(Y31&gt;0,Y31/$D31,"")</f>
        <v/>
      </c>
      <c r="O31" s="2"/>
      <c r="P31" s="92">
        <f t="shared" si="27"/>
        <v>1251</v>
      </c>
      <c r="Q31" s="102">
        <v>276</v>
      </c>
      <c r="R31" s="102">
        <v>394</v>
      </c>
      <c r="S31" s="102">
        <v>348</v>
      </c>
      <c r="T31" s="102">
        <v>233</v>
      </c>
      <c r="U31" s="2"/>
      <c r="V31" s="2"/>
      <c r="W31" s="2"/>
      <c r="Y31" s="2"/>
      <c r="Z31" s="90">
        <f t="shared" si="12"/>
        <v>2.1336255795029251</v>
      </c>
      <c r="AA31">
        <f t="shared" si="1"/>
        <v>588.88065994280737</v>
      </c>
      <c r="AB31">
        <f t="shared" si="2"/>
        <v>840.64847832415251</v>
      </c>
      <c r="AC31">
        <f t="shared" si="3"/>
        <v>742.50170166701798</v>
      </c>
      <c r="AD31">
        <f t="shared" si="4"/>
        <v>497.13476002418156</v>
      </c>
      <c r="AE31">
        <f t="shared" si="5"/>
        <v>0</v>
      </c>
      <c r="AF31">
        <f t="shared" si="6"/>
        <v>0</v>
      </c>
      <c r="AG31">
        <f t="shared" si="7"/>
        <v>0</v>
      </c>
      <c r="AH31">
        <f t="shared" si="8"/>
        <v>0</v>
      </c>
      <c r="AI31">
        <f t="shared" si="9"/>
        <v>0</v>
      </c>
      <c r="AJ31" t="str">
        <f t="shared" si="13"/>
        <v/>
      </c>
      <c r="AK31" t="str">
        <f t="shared" si="14"/>
        <v/>
      </c>
      <c r="AL31" t="str">
        <f t="shared" si="15"/>
        <v/>
      </c>
      <c r="AM31" t="str">
        <f t="shared" si="16"/>
        <v/>
      </c>
      <c r="AN31" t="str">
        <f t="shared" si="17"/>
        <v/>
      </c>
      <c r="AO31" t="str">
        <f t="shared" si="18"/>
        <v/>
      </c>
      <c r="AP31" t="str">
        <f t="shared" si="19"/>
        <v/>
      </c>
      <c r="AQ31" t="str">
        <f t="shared" si="20"/>
        <v/>
      </c>
      <c r="AR31" t="str">
        <f t="shared" si="21"/>
        <v/>
      </c>
      <c r="AS31" t="str">
        <f t="shared" si="22"/>
        <v/>
      </c>
      <c r="AT31" s="2">
        <f t="shared" si="23"/>
        <v>4</v>
      </c>
      <c r="AU31" s="90" t="str">
        <f t="shared" si="24"/>
        <v/>
      </c>
      <c r="AV31">
        <v>0.05</v>
      </c>
      <c r="AW31" t="str">
        <f t="shared" si="25"/>
        <v/>
      </c>
    </row>
  </sheetData>
  <sheetProtection password="CAE1" sheet="1" objects="1" scenarios="1"/>
  <mergeCells count="30">
    <mergeCell ref="AA7:AI7"/>
    <mergeCell ref="AJ7:AR7"/>
    <mergeCell ref="A20:A22"/>
    <mergeCell ref="B20:B22"/>
    <mergeCell ref="C20:C22"/>
    <mergeCell ref="B8:B10"/>
    <mergeCell ref="A8:A10"/>
    <mergeCell ref="C8:C10"/>
    <mergeCell ref="Q7:Y7"/>
    <mergeCell ref="A14:A16"/>
    <mergeCell ref="B14:B16"/>
    <mergeCell ref="C14:C16"/>
    <mergeCell ref="A17:A19"/>
    <mergeCell ref="B17:B19"/>
    <mergeCell ref="C17:C19"/>
    <mergeCell ref="A11:A13"/>
    <mergeCell ref="A1:N1"/>
    <mergeCell ref="A2:N2"/>
    <mergeCell ref="A5:N5"/>
    <mergeCell ref="A29:A31"/>
    <mergeCell ref="C29:C31"/>
    <mergeCell ref="B29:B31"/>
    <mergeCell ref="A26:A28"/>
    <mergeCell ref="B26:B28"/>
    <mergeCell ref="C26:C28"/>
    <mergeCell ref="A23:A25"/>
    <mergeCell ref="B23:B25"/>
    <mergeCell ref="C23:C25"/>
    <mergeCell ref="B11:B13"/>
    <mergeCell ref="C11:C13"/>
  </mergeCells>
  <conditionalFormatting sqref="C8 C11 C14 C17 C23 C26 C29 C20">
    <cfRule type="cellIs" dxfId="0" priority="1" operator="equal">
      <formula>"ACTION NEEDED"</formula>
    </cfRule>
  </conditionalFormatting>
  <hyperlinks>
    <hyperlink ref="C8:C10" location="'Action Needed Graphs'!A7" display="'Action Needed Graphs'!A7"/>
    <hyperlink ref="C11:C13" location="'Action Needed Graphs'!L7" display="'Action Needed Graphs'!L7"/>
    <hyperlink ref="C14:C16" location="'No Action Graphs'!A7" display="'No Action Graphs'!A7"/>
    <hyperlink ref="C17:C19" location="'No Action Graphs'!L7" display="'No Action Graphs'!L7"/>
    <hyperlink ref="C29:C31" location="'Action Needed Graphs'!A42" display="'Action Needed Graphs'!A42"/>
  </hyperlinks>
  <pageMargins left="0.5" right="0.5" top="1" bottom="1" header="0.5" footer="0.5"/>
  <pageSetup scale="74" orientation="landscape" r:id="rId1"/>
  <ignoredErrors>
    <ignoredError sqref="F11" formula="1"/>
  </ignoredErrors>
  <drawing r:id="rId2"/>
  <legacyDrawing r:id="rId3"/>
</worksheet>
</file>

<file path=xl/worksheets/sheet4.xml><?xml version="1.0" encoding="utf-8"?>
<worksheet xmlns="http://schemas.openxmlformats.org/spreadsheetml/2006/main" xmlns:r="http://schemas.openxmlformats.org/officeDocument/2006/relationships">
  <sheetPr>
    <pageSetUpPr fitToPage="1"/>
  </sheetPr>
  <dimension ref="A1:S5"/>
  <sheetViews>
    <sheetView zoomScaleNormal="100" workbookViewId="0">
      <pane ySplit="2" topLeftCell="A3" activePane="bottomLeft" state="frozen"/>
      <selection pane="bottomLeft" sqref="A1:N1"/>
    </sheetView>
  </sheetViews>
  <sheetFormatPr defaultRowHeight="15"/>
  <cols>
    <col min="1" max="19" width="9.7109375" customWidth="1"/>
    <col min="21" max="21" width="29.5703125" customWidth="1"/>
  </cols>
  <sheetData>
    <row r="1" spans="1:19" ht="29.25" customHeight="1">
      <c r="A1" s="112" t="s">
        <v>0</v>
      </c>
      <c r="B1" s="113"/>
      <c r="C1" s="113"/>
      <c r="D1" s="113"/>
      <c r="E1" s="113"/>
      <c r="F1" s="113"/>
      <c r="G1" s="113"/>
      <c r="H1" s="113"/>
      <c r="I1" s="113"/>
      <c r="J1" s="113"/>
      <c r="K1" s="113"/>
      <c r="L1" s="113"/>
      <c r="M1" s="113"/>
      <c r="N1" s="113"/>
      <c r="O1" s="69"/>
      <c r="P1" s="69"/>
      <c r="Q1" s="69"/>
      <c r="R1" s="69"/>
      <c r="S1" s="70"/>
    </row>
    <row r="2" spans="1:19" ht="29.25" customHeight="1">
      <c r="A2" s="115" t="s">
        <v>89</v>
      </c>
      <c r="B2" s="116"/>
      <c r="C2" s="116"/>
      <c r="D2" s="116"/>
      <c r="E2" s="116"/>
      <c r="F2" s="116"/>
      <c r="G2" s="116"/>
      <c r="H2" s="116"/>
      <c r="I2" s="116"/>
      <c r="J2" s="116"/>
      <c r="K2" s="116"/>
      <c r="L2" s="116"/>
      <c r="M2" s="116"/>
      <c r="N2" s="116"/>
      <c r="O2" s="71"/>
      <c r="P2" s="71"/>
      <c r="Q2" s="71"/>
      <c r="R2" s="71"/>
      <c r="S2" s="72"/>
    </row>
    <row r="4" spans="1:19">
      <c r="B4" s="11"/>
    </row>
    <row r="5" spans="1:19">
      <c r="B5" s="11"/>
    </row>
  </sheetData>
  <sheetProtection password="CAE1" sheet="1" objects="1" scenarios="1"/>
  <mergeCells count="2">
    <mergeCell ref="A1:N1"/>
    <mergeCell ref="A2:N2"/>
  </mergeCells>
  <pageMargins left="0.5" right="0.5" top="1" bottom="1" header="0.5" footer="0.5"/>
  <pageSetup scale="69" orientation="landscape"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S5"/>
  <sheetViews>
    <sheetView zoomScaleNormal="100" workbookViewId="0">
      <pane ySplit="2" topLeftCell="A3" activePane="bottomLeft" state="frozen"/>
      <selection pane="bottomLeft" sqref="A1:N1"/>
    </sheetView>
  </sheetViews>
  <sheetFormatPr defaultRowHeight="15"/>
  <cols>
    <col min="1" max="19" width="9.7109375" customWidth="1"/>
    <col min="21" max="21" width="29.5703125" customWidth="1"/>
  </cols>
  <sheetData>
    <row r="1" spans="1:19" ht="29.25" customHeight="1">
      <c r="A1" s="112" t="s">
        <v>0</v>
      </c>
      <c r="B1" s="113"/>
      <c r="C1" s="113"/>
      <c r="D1" s="113"/>
      <c r="E1" s="113"/>
      <c r="F1" s="113"/>
      <c r="G1" s="113"/>
      <c r="H1" s="113"/>
      <c r="I1" s="113"/>
      <c r="J1" s="113"/>
      <c r="K1" s="113"/>
      <c r="L1" s="113"/>
      <c r="M1" s="113"/>
      <c r="N1" s="113"/>
      <c r="O1" s="69"/>
      <c r="P1" s="69"/>
      <c r="Q1" s="69"/>
      <c r="R1" s="69"/>
      <c r="S1" s="70"/>
    </row>
    <row r="2" spans="1:19" ht="29.25" customHeight="1">
      <c r="A2" s="115" t="s">
        <v>163</v>
      </c>
      <c r="B2" s="116"/>
      <c r="C2" s="116"/>
      <c r="D2" s="116"/>
      <c r="E2" s="116"/>
      <c r="F2" s="116"/>
      <c r="G2" s="116"/>
      <c r="H2" s="116"/>
      <c r="I2" s="116"/>
      <c r="J2" s="116"/>
      <c r="K2" s="116"/>
      <c r="L2" s="116"/>
      <c r="M2" s="116"/>
      <c r="N2" s="116"/>
      <c r="O2" s="71"/>
      <c r="P2" s="71"/>
      <c r="Q2" s="71"/>
      <c r="R2" s="71"/>
      <c r="S2" s="72"/>
    </row>
    <row r="4" spans="1:19">
      <c r="B4" s="11"/>
    </row>
    <row r="5" spans="1:19">
      <c r="B5" s="11"/>
    </row>
  </sheetData>
  <sheetProtection password="CAE1" sheet="1" objects="1" scenarios="1"/>
  <mergeCells count="2">
    <mergeCell ref="A1:N1"/>
    <mergeCell ref="A2:N2"/>
  </mergeCells>
  <pageMargins left="0.5" right="0.5" top="1" bottom="1" header="0.5" footer="0.5"/>
  <pageSetup scale="69" orientation="landscape" r:id="rId1"/>
  <drawing r:id="rId2"/>
</worksheet>
</file>

<file path=xl/worksheets/sheet6.xml><?xml version="1.0" encoding="utf-8"?>
<worksheet xmlns="http://schemas.openxmlformats.org/spreadsheetml/2006/main" xmlns:r="http://schemas.openxmlformats.org/officeDocument/2006/relationships">
  <sheetPr>
    <pageSetUpPr fitToPage="1"/>
  </sheetPr>
  <dimension ref="A1:P54"/>
  <sheetViews>
    <sheetView view="pageBreakPreview" zoomScaleNormal="100" zoomScaleSheetLayoutView="100" workbookViewId="0">
      <pane xSplit="2" ySplit="6" topLeftCell="C7" activePane="bottomRight" state="frozen"/>
      <selection activeCell="A18" sqref="A18"/>
      <selection pane="topRight" activeCell="A18" sqref="A18"/>
      <selection pane="bottomLeft" activeCell="A18" sqref="A18"/>
      <selection pane="bottomRight" activeCell="C7" sqref="C7"/>
    </sheetView>
  </sheetViews>
  <sheetFormatPr defaultRowHeight="15"/>
  <cols>
    <col min="1" max="1" width="23.85546875" customWidth="1"/>
    <col min="2" max="2" width="32.140625" bestFit="1" customWidth="1"/>
    <col min="3" max="16" width="11.85546875" customWidth="1"/>
  </cols>
  <sheetData>
    <row r="1" spans="1:16" ht="29.25" customHeight="1">
      <c r="A1" s="57" t="s">
        <v>0</v>
      </c>
      <c r="B1" s="58"/>
      <c r="C1" s="58"/>
      <c r="D1" s="58"/>
      <c r="E1" s="58"/>
      <c r="F1" s="58"/>
      <c r="G1" s="58"/>
      <c r="H1" s="58"/>
      <c r="I1" s="58"/>
      <c r="J1" s="58"/>
      <c r="K1" s="59"/>
      <c r="L1" s="69"/>
      <c r="M1" s="69"/>
      <c r="N1" s="69"/>
      <c r="O1" s="69"/>
      <c r="P1" s="69"/>
    </row>
    <row r="2" spans="1:16" ht="29.25" customHeight="1">
      <c r="A2" s="60" t="s">
        <v>112</v>
      </c>
      <c r="B2" s="61"/>
      <c r="C2" s="61"/>
      <c r="D2" s="61"/>
      <c r="E2" s="61"/>
      <c r="F2" s="61"/>
      <c r="G2" s="61"/>
      <c r="H2" s="61"/>
      <c r="I2" s="61"/>
      <c r="J2" s="61"/>
      <c r="K2" s="62"/>
      <c r="L2" s="71"/>
      <c r="M2" s="71"/>
      <c r="N2" s="71"/>
      <c r="O2" s="71"/>
      <c r="P2" s="71"/>
    </row>
    <row r="3" spans="1:16">
      <c r="A3" s="10"/>
    </row>
    <row r="4" spans="1:16">
      <c r="A4" s="10"/>
    </row>
    <row r="5" spans="1:16">
      <c r="A5" s="10" t="s">
        <v>46</v>
      </c>
    </row>
    <row r="6" spans="1:16">
      <c r="A6" s="10" t="s">
        <v>38</v>
      </c>
      <c r="B6" s="10" t="s">
        <v>40</v>
      </c>
      <c r="C6" s="10" t="s">
        <v>41</v>
      </c>
    </row>
    <row r="7" spans="1:16">
      <c r="A7" t="s">
        <v>75</v>
      </c>
      <c r="B7" t="s">
        <v>128</v>
      </c>
      <c r="C7" t="s">
        <v>139</v>
      </c>
    </row>
    <row r="8" spans="1:16" ht="15" customHeight="1">
      <c r="C8" t="s">
        <v>126</v>
      </c>
    </row>
    <row r="9" spans="1:16" ht="15" customHeight="1">
      <c r="A9" t="s">
        <v>75</v>
      </c>
      <c r="B9" t="s">
        <v>37</v>
      </c>
      <c r="C9" t="s">
        <v>140</v>
      </c>
    </row>
    <row r="10" spans="1:16">
      <c r="C10" t="s">
        <v>42</v>
      </c>
    </row>
    <row r="11" spans="1:16">
      <c r="A11" t="s">
        <v>75</v>
      </c>
      <c r="B11" t="s">
        <v>44</v>
      </c>
      <c r="C11" t="s">
        <v>45</v>
      </c>
    </row>
    <row r="12" spans="1:16">
      <c r="A12" t="s">
        <v>75</v>
      </c>
      <c r="B12" t="s">
        <v>69</v>
      </c>
      <c r="C12" t="s">
        <v>141</v>
      </c>
    </row>
    <row r="13" spans="1:16">
      <c r="A13" t="s">
        <v>75</v>
      </c>
      <c r="B13" t="s">
        <v>47</v>
      </c>
      <c r="C13" t="s">
        <v>48</v>
      </c>
    </row>
    <row r="14" spans="1:16">
      <c r="A14" t="s">
        <v>75</v>
      </c>
      <c r="B14" t="s">
        <v>49</v>
      </c>
      <c r="C14" t="s">
        <v>50</v>
      </c>
    </row>
    <row r="15" spans="1:16">
      <c r="A15" t="s">
        <v>39</v>
      </c>
      <c r="B15" t="s">
        <v>15</v>
      </c>
      <c r="C15" t="s">
        <v>142</v>
      </c>
    </row>
    <row r="16" spans="1:16">
      <c r="C16" t="s">
        <v>127</v>
      </c>
    </row>
    <row r="17" spans="1:3">
      <c r="A17" t="s">
        <v>39</v>
      </c>
      <c r="B17" t="s">
        <v>51</v>
      </c>
      <c r="C17" t="s">
        <v>52</v>
      </c>
    </row>
    <row r="18" spans="1:3">
      <c r="C18" t="s">
        <v>58</v>
      </c>
    </row>
    <row r="19" spans="1:3">
      <c r="C19" t="s">
        <v>59</v>
      </c>
    </row>
    <row r="20" spans="1:3">
      <c r="C20" t="s">
        <v>53</v>
      </c>
    </row>
    <row r="21" spans="1:3">
      <c r="A21" t="s">
        <v>39</v>
      </c>
      <c r="B21" t="s">
        <v>74</v>
      </c>
      <c r="C21" t="s">
        <v>143</v>
      </c>
    </row>
    <row r="22" spans="1:3">
      <c r="A22" t="s">
        <v>39</v>
      </c>
      <c r="B22" t="s">
        <v>134</v>
      </c>
      <c r="C22" t="s">
        <v>137</v>
      </c>
    </row>
    <row r="23" spans="1:3">
      <c r="A23" t="s">
        <v>39</v>
      </c>
      <c r="B23" t="s">
        <v>135</v>
      </c>
      <c r="C23" t="s">
        <v>168</v>
      </c>
    </row>
    <row r="24" spans="1:3">
      <c r="A24" t="s">
        <v>39</v>
      </c>
      <c r="B24" t="s">
        <v>136</v>
      </c>
      <c r="C24" t="s">
        <v>169</v>
      </c>
    </row>
    <row r="25" spans="1:3">
      <c r="A25" t="s">
        <v>39</v>
      </c>
      <c r="B25" t="s">
        <v>144</v>
      </c>
      <c r="C25" t="s">
        <v>145</v>
      </c>
    </row>
    <row r="26" spans="1:3">
      <c r="A26" t="s">
        <v>39</v>
      </c>
      <c r="B26" t="s">
        <v>129</v>
      </c>
      <c r="C26" t="s">
        <v>61</v>
      </c>
    </row>
    <row r="27" spans="1:3">
      <c r="A27" t="s">
        <v>39</v>
      </c>
      <c r="B27" t="s">
        <v>130</v>
      </c>
      <c r="C27" t="s">
        <v>62</v>
      </c>
    </row>
    <row r="28" spans="1:3">
      <c r="A28" t="s">
        <v>39</v>
      </c>
      <c r="B28" t="s">
        <v>54</v>
      </c>
      <c r="C28" t="s">
        <v>52</v>
      </c>
    </row>
    <row r="29" spans="1:3">
      <c r="C29" t="s">
        <v>56</v>
      </c>
    </row>
    <row r="30" spans="1:3">
      <c r="C30" t="s">
        <v>131</v>
      </c>
    </row>
    <row r="31" spans="1:3">
      <c r="C31" t="s">
        <v>55</v>
      </c>
    </row>
    <row r="32" spans="1:3">
      <c r="A32" t="s">
        <v>57</v>
      </c>
      <c r="B32" t="s">
        <v>84</v>
      </c>
      <c r="C32" t="s">
        <v>63</v>
      </c>
    </row>
    <row r="33" spans="1:7">
      <c r="A33" t="s">
        <v>57</v>
      </c>
      <c r="B33" t="s">
        <v>37</v>
      </c>
      <c r="C33" t="s">
        <v>146</v>
      </c>
    </row>
    <row r="34" spans="1:7">
      <c r="A34" t="s">
        <v>57</v>
      </c>
      <c r="B34" t="s">
        <v>36</v>
      </c>
      <c r="C34" t="s">
        <v>43</v>
      </c>
    </row>
    <row r="35" spans="1:7">
      <c r="C35" t="s">
        <v>60</v>
      </c>
    </row>
    <row r="43" spans="1:7">
      <c r="A43" s="10" t="s">
        <v>28</v>
      </c>
      <c r="F43" s="10" t="s">
        <v>27</v>
      </c>
    </row>
    <row r="45" spans="1:7">
      <c r="A45" s="14" t="s">
        <v>30</v>
      </c>
      <c r="B45" s="14" t="s">
        <v>29</v>
      </c>
      <c r="C45" s="14" t="s">
        <v>17</v>
      </c>
      <c r="F45" s="14" t="s">
        <v>15</v>
      </c>
      <c r="G45" s="14" t="s">
        <v>32</v>
      </c>
    </row>
    <row r="46" spans="1:7">
      <c r="A46" s="4" t="s">
        <v>1</v>
      </c>
      <c r="B46" s="4" t="s">
        <v>31</v>
      </c>
      <c r="C46" s="4">
        <v>555</v>
      </c>
      <c r="D46" s="13"/>
      <c r="F46" s="12" t="s">
        <v>16</v>
      </c>
      <c r="G46" s="12" t="s">
        <v>18</v>
      </c>
    </row>
    <row r="47" spans="1:7">
      <c r="A47" s="4" t="s">
        <v>1</v>
      </c>
      <c r="B47" s="4" t="s">
        <v>31</v>
      </c>
      <c r="C47" s="4">
        <v>938</v>
      </c>
      <c r="F47" s="12" t="s">
        <v>16</v>
      </c>
      <c r="G47" s="12" t="s">
        <v>19</v>
      </c>
    </row>
    <row r="48" spans="1:7">
      <c r="F48" s="12" t="s">
        <v>2</v>
      </c>
      <c r="G48" s="12" t="s">
        <v>20</v>
      </c>
    </row>
    <row r="49" spans="6:7">
      <c r="F49" s="12" t="s">
        <v>3</v>
      </c>
      <c r="G49" s="12" t="s">
        <v>21</v>
      </c>
    </row>
    <row r="50" spans="6:7">
      <c r="F50" s="12" t="s">
        <v>3</v>
      </c>
      <c r="G50" s="12" t="s">
        <v>22</v>
      </c>
    </row>
    <row r="51" spans="6:7">
      <c r="F51" s="12" t="s">
        <v>3</v>
      </c>
      <c r="G51" s="12" t="s">
        <v>23</v>
      </c>
    </row>
    <row r="52" spans="6:7">
      <c r="F52" s="12" t="s">
        <v>5</v>
      </c>
      <c r="G52" s="12" t="s">
        <v>24</v>
      </c>
    </row>
    <row r="53" spans="6:7">
      <c r="F53" s="12" t="s">
        <v>6</v>
      </c>
      <c r="G53" s="12" t="s">
        <v>25</v>
      </c>
    </row>
    <row r="54" spans="6:7">
      <c r="F54" s="12" t="s">
        <v>4</v>
      </c>
      <c r="G54" s="12" t="s">
        <v>26</v>
      </c>
    </row>
  </sheetData>
  <sheetProtection password="CAE1" sheet="1" objects="1" scenarios="1"/>
  <pageMargins left="0.5" right="0.5" top="1" bottom="1" header="0.5" footer="0.5"/>
  <pageSetup scale="57" orientation="landscape" r:id="rId1"/>
  <drawing r:id="rId2"/>
</worksheet>
</file>

<file path=xl/worksheets/sheet7.xml><?xml version="1.0" encoding="utf-8"?>
<worksheet xmlns="http://schemas.openxmlformats.org/spreadsheetml/2006/main" xmlns:r="http://schemas.openxmlformats.org/officeDocument/2006/relationships">
  <sheetPr>
    <pageSetUpPr fitToPage="1"/>
  </sheetPr>
  <dimension ref="A1:S57"/>
  <sheetViews>
    <sheetView workbookViewId="0">
      <selection sqref="A1:S1"/>
    </sheetView>
  </sheetViews>
  <sheetFormatPr defaultRowHeight="15"/>
  <cols>
    <col min="1" max="1" width="41.28515625" style="77" customWidth="1"/>
    <col min="2" max="16384" width="9.140625" style="77"/>
  </cols>
  <sheetData>
    <row r="1" spans="1:19" customFormat="1" ht="29.25" customHeight="1">
      <c r="A1" s="112" t="s">
        <v>0</v>
      </c>
      <c r="B1" s="113"/>
      <c r="C1" s="113"/>
      <c r="D1" s="113"/>
      <c r="E1" s="113"/>
      <c r="F1" s="113"/>
      <c r="G1" s="113"/>
      <c r="H1" s="113"/>
      <c r="I1" s="113"/>
      <c r="J1" s="113"/>
      <c r="K1" s="113"/>
      <c r="L1" s="113"/>
      <c r="M1" s="113"/>
      <c r="N1" s="113"/>
      <c r="O1" s="113"/>
      <c r="P1" s="113"/>
      <c r="Q1" s="113"/>
      <c r="R1" s="113"/>
      <c r="S1" s="114"/>
    </row>
    <row r="2" spans="1:19" customFormat="1" ht="29.25" customHeight="1">
      <c r="A2" s="115" t="s">
        <v>113</v>
      </c>
      <c r="B2" s="116"/>
      <c r="C2" s="116"/>
      <c r="D2" s="116"/>
      <c r="E2" s="116"/>
      <c r="F2" s="116"/>
      <c r="G2" s="116"/>
      <c r="H2" s="116"/>
      <c r="I2" s="116"/>
      <c r="J2" s="116"/>
      <c r="K2" s="116"/>
      <c r="L2" s="116"/>
      <c r="M2" s="116"/>
      <c r="N2" s="116"/>
      <c r="O2" s="116"/>
      <c r="P2" s="116"/>
      <c r="Q2" s="116"/>
      <c r="R2" s="116"/>
      <c r="S2" s="117"/>
    </row>
    <row r="3" spans="1:19" customFormat="1">
      <c r="A3" s="11"/>
    </row>
    <row r="4" spans="1:19" customFormat="1">
      <c r="A4" s="11"/>
    </row>
    <row r="6" spans="1:19">
      <c r="A6" s="75" t="s">
        <v>114</v>
      </c>
      <c r="B6" s="76"/>
      <c r="C6" s="76"/>
      <c r="D6" s="76"/>
      <c r="E6" s="76"/>
      <c r="F6" s="76"/>
      <c r="G6" s="76"/>
      <c r="H6" s="76"/>
      <c r="I6" s="76"/>
      <c r="J6" s="76"/>
      <c r="K6" s="76"/>
    </row>
    <row r="7" spans="1:19">
      <c r="A7" s="76"/>
      <c r="B7" s="76"/>
      <c r="C7" s="76"/>
      <c r="D7" s="76"/>
      <c r="E7" s="76"/>
      <c r="F7" s="76"/>
      <c r="G7" s="76"/>
      <c r="H7" s="76"/>
      <c r="I7" s="76"/>
      <c r="J7" s="76"/>
      <c r="K7" s="76"/>
    </row>
    <row r="8" spans="1:19">
      <c r="A8" s="77" t="s">
        <v>117</v>
      </c>
    </row>
    <row r="10" spans="1:19">
      <c r="A10" s="77" t="s">
        <v>90</v>
      </c>
    </row>
    <row r="11" spans="1:19">
      <c r="A11" s="77" t="s">
        <v>91</v>
      </c>
    </row>
    <row r="12" spans="1:19">
      <c r="A12" s="78"/>
      <c r="B12" s="79" t="s">
        <v>11</v>
      </c>
      <c r="C12" s="79" t="s">
        <v>12</v>
      </c>
      <c r="D12" s="79" t="s">
        <v>13</v>
      </c>
      <c r="E12" s="79" t="s">
        <v>14</v>
      </c>
      <c r="F12" s="78" t="s">
        <v>64</v>
      </c>
    </row>
    <row r="13" spans="1:19">
      <c r="A13" s="78" t="s">
        <v>37</v>
      </c>
      <c r="B13" s="78">
        <v>965</v>
      </c>
      <c r="C13" s="78">
        <v>1843</v>
      </c>
      <c r="D13" s="78">
        <v>1988</v>
      </c>
      <c r="E13" s="78">
        <v>899</v>
      </c>
      <c r="F13" s="78">
        <v>5695</v>
      </c>
    </row>
    <row r="14" spans="1:19">
      <c r="A14" s="78" t="s">
        <v>65</v>
      </c>
      <c r="B14" s="78">
        <v>41</v>
      </c>
      <c r="C14" s="78">
        <v>46</v>
      </c>
      <c r="D14" s="78">
        <v>46</v>
      </c>
      <c r="E14" s="78">
        <v>20</v>
      </c>
      <c r="F14" s="78">
        <v>153</v>
      </c>
    </row>
    <row r="15" spans="1:19">
      <c r="A15" s="80" t="s">
        <v>92</v>
      </c>
      <c r="B15" s="81">
        <f>B13/$F13</f>
        <v>0.16944688323090429</v>
      </c>
      <c r="C15" s="81">
        <f t="shared" ref="C15:E16" si="0">C13/$F13</f>
        <v>0.32361720807726074</v>
      </c>
      <c r="D15" s="81">
        <f t="shared" si="0"/>
        <v>0.34907813871817384</v>
      </c>
      <c r="E15" s="81">
        <f t="shared" si="0"/>
        <v>0.15785776997366111</v>
      </c>
      <c r="F15" s="78"/>
    </row>
    <row r="16" spans="1:19">
      <c r="A16" s="80" t="s">
        <v>36</v>
      </c>
      <c r="B16" s="81">
        <f>B14/$F14</f>
        <v>0.26797385620915032</v>
      </c>
      <c r="C16" s="81">
        <f t="shared" si="0"/>
        <v>0.30065359477124182</v>
      </c>
      <c r="D16" s="81">
        <f t="shared" si="0"/>
        <v>0.30065359477124182</v>
      </c>
      <c r="E16" s="81">
        <f t="shared" si="0"/>
        <v>0.13071895424836602</v>
      </c>
      <c r="F16" s="78"/>
    </row>
    <row r="17" spans="1:14">
      <c r="D17" s="82"/>
    </row>
    <row r="19" spans="1:14">
      <c r="A19" s="77" t="s">
        <v>93</v>
      </c>
    </row>
    <row r="20" spans="1:14">
      <c r="A20" s="77" t="s">
        <v>94</v>
      </c>
    </row>
    <row r="22" spans="1:14">
      <c r="A22" s="75" t="s">
        <v>115</v>
      </c>
    </row>
    <row r="23" spans="1:14">
      <c r="A23" s="77" t="s">
        <v>95</v>
      </c>
    </row>
    <row r="24" spans="1:14">
      <c r="A24" s="77" t="s">
        <v>96</v>
      </c>
    </row>
    <row r="25" spans="1:14">
      <c r="A25" s="77" t="s">
        <v>97</v>
      </c>
      <c r="B25"/>
      <c r="C25"/>
      <c r="D25"/>
      <c r="E25"/>
      <c r="F25"/>
      <c r="G25"/>
      <c r="H25" s="76"/>
      <c r="I25" s="76"/>
      <c r="J25" s="76"/>
      <c r="K25" s="76"/>
    </row>
    <row r="26" spans="1:14">
      <c r="A26" s="78"/>
      <c r="B26" s="79" t="s">
        <v>11</v>
      </c>
      <c r="C26" s="79" t="s">
        <v>12</v>
      </c>
      <c r="D26" s="79" t="s">
        <v>13</v>
      </c>
      <c r="E26" s="79" t="s">
        <v>14</v>
      </c>
      <c r="F26" s="78" t="s">
        <v>64</v>
      </c>
      <c r="G26"/>
      <c r="H26" s="76"/>
      <c r="I26" s="76"/>
      <c r="J26" s="76"/>
      <c r="K26" s="76"/>
    </row>
    <row r="27" spans="1:14">
      <c r="A27" s="78" t="s">
        <v>116</v>
      </c>
      <c r="B27" s="78">
        <v>0</v>
      </c>
      <c r="C27" s="78">
        <v>17</v>
      </c>
      <c r="D27" s="78">
        <v>17</v>
      </c>
      <c r="E27" s="78">
        <v>13</v>
      </c>
      <c r="F27" s="78">
        <v>47</v>
      </c>
      <c r="G27"/>
      <c r="H27" s="76"/>
      <c r="I27" s="76"/>
      <c r="J27" s="76"/>
      <c r="K27" s="76"/>
    </row>
    <row r="28" spans="1:14">
      <c r="A28"/>
      <c r="B28"/>
      <c r="C28"/>
      <c r="D28"/>
      <c r="E28"/>
      <c r="F28"/>
      <c r="G28"/>
      <c r="H28" s="76"/>
      <c r="I28" s="76"/>
      <c r="J28" s="76"/>
      <c r="K28" s="76"/>
    </row>
    <row r="29" spans="1:14">
      <c r="A29" t="s">
        <v>98</v>
      </c>
      <c r="B29"/>
      <c r="C29"/>
      <c r="D29"/>
      <c r="E29"/>
      <c r="F29"/>
      <c r="G29"/>
      <c r="H29" s="76"/>
      <c r="I29" s="76"/>
      <c r="J29" s="76"/>
      <c r="K29" s="76"/>
    </row>
    <row r="30" spans="1:14">
      <c r="A30" t="s">
        <v>99</v>
      </c>
      <c r="B30"/>
      <c r="C30"/>
      <c r="D30"/>
      <c r="E30"/>
      <c r="F30"/>
      <c r="G30"/>
      <c r="H30" s="76"/>
      <c r="I30" s="76"/>
      <c r="J30" s="76"/>
      <c r="K30" s="76"/>
    </row>
    <row r="31" spans="1:14">
      <c r="A31" t="s">
        <v>100</v>
      </c>
      <c r="B31"/>
      <c r="C31"/>
      <c r="D31"/>
      <c r="E31"/>
      <c r="F31"/>
      <c r="G31"/>
      <c r="H31"/>
      <c r="I31"/>
      <c r="J31"/>
      <c r="K31"/>
      <c r="L31"/>
      <c r="M31"/>
      <c r="N31"/>
    </row>
    <row r="32" spans="1:14">
      <c r="A32" t="s">
        <v>101</v>
      </c>
      <c r="B32"/>
      <c r="C32"/>
      <c r="D32"/>
      <c r="E32"/>
      <c r="F32"/>
      <c r="G32"/>
      <c r="H32"/>
      <c r="I32"/>
      <c r="J32"/>
      <c r="K32"/>
      <c r="L32"/>
      <c r="M32"/>
      <c r="N32"/>
    </row>
    <row r="33" spans="1:14">
      <c r="A33"/>
      <c r="B33"/>
      <c r="C33"/>
      <c r="D33"/>
      <c r="E33"/>
      <c r="F33"/>
      <c r="G33"/>
      <c r="H33"/>
      <c r="I33"/>
      <c r="J33"/>
      <c r="K33"/>
      <c r="L33"/>
      <c r="M33"/>
      <c r="N33"/>
    </row>
    <row r="34" spans="1:14">
      <c r="A34" s="76" t="s">
        <v>102</v>
      </c>
      <c r="B34" s="76"/>
      <c r="C34" s="76"/>
      <c r="D34" s="76"/>
      <c r="E34" s="76"/>
      <c r="F34" s="76"/>
      <c r="G34" s="76"/>
      <c r="H34" s="76"/>
      <c r="I34" s="76"/>
      <c r="J34" s="76"/>
      <c r="K34" s="76"/>
    </row>
    <row r="35" spans="1:14">
      <c r="A35" s="76" t="s">
        <v>118</v>
      </c>
      <c r="B35" s="76">
        <f>SUM(C27:E27)</f>
        <v>47</v>
      </c>
      <c r="C35" s="76" t="s">
        <v>66</v>
      </c>
      <c r="D35" s="76"/>
      <c r="E35" s="76"/>
      <c r="F35" s="76"/>
      <c r="G35" s="76"/>
      <c r="H35" s="76"/>
      <c r="I35" s="76"/>
      <c r="J35" s="76"/>
      <c r="K35" s="76"/>
    </row>
    <row r="36" spans="1:14">
      <c r="A36" s="76" t="s">
        <v>119</v>
      </c>
      <c r="B36" s="83">
        <f>SUM(C16:E16)</f>
        <v>0.73202614379084963</v>
      </c>
      <c r="C36" s="76" t="s">
        <v>66</v>
      </c>
      <c r="D36" s="76"/>
      <c r="E36" s="76"/>
      <c r="F36" s="76"/>
      <c r="G36" s="76"/>
      <c r="H36" s="76"/>
      <c r="I36" s="76"/>
      <c r="J36" s="76"/>
      <c r="K36" s="76"/>
    </row>
    <row r="37" spans="1:14">
      <c r="A37" s="76" t="s">
        <v>120</v>
      </c>
      <c r="B37" s="84">
        <f>SUM(B35/B36)</f>
        <v>64.205357142857153</v>
      </c>
      <c r="C37" s="76"/>
      <c r="D37" s="76"/>
      <c r="E37" s="76"/>
      <c r="F37" s="76"/>
      <c r="G37" s="76"/>
      <c r="H37" s="76"/>
      <c r="I37" s="76"/>
      <c r="J37" s="76"/>
      <c r="K37" s="76"/>
    </row>
    <row r="38" spans="1:14">
      <c r="A38" s="76" t="s">
        <v>121</v>
      </c>
      <c r="B38" s="84">
        <f>B37*B16</f>
        <v>17.205357142857146</v>
      </c>
      <c r="C38" s="76"/>
      <c r="D38" s="76"/>
      <c r="E38" s="76"/>
      <c r="F38" s="76"/>
      <c r="G38" s="76"/>
      <c r="H38" s="76"/>
      <c r="I38" s="76"/>
      <c r="J38" s="76"/>
      <c r="K38" s="76"/>
    </row>
    <row r="39" spans="1:14">
      <c r="A39" s="76" t="s">
        <v>123</v>
      </c>
      <c r="B39" s="76">
        <v>17</v>
      </c>
      <c r="C39" s="76"/>
      <c r="D39" s="76"/>
      <c r="E39" s="76"/>
      <c r="F39" s="76"/>
      <c r="G39" s="76"/>
      <c r="H39" s="76"/>
      <c r="I39" s="76"/>
      <c r="J39" s="76"/>
      <c r="K39" s="76"/>
    </row>
    <row r="40" spans="1:14">
      <c r="A40" s="76"/>
      <c r="B40" s="76"/>
      <c r="C40" s="76"/>
      <c r="D40" s="76"/>
      <c r="E40" s="76"/>
      <c r="F40" s="76"/>
      <c r="G40" s="76"/>
      <c r="H40" s="76"/>
      <c r="I40" s="76"/>
      <c r="J40" s="76"/>
      <c r="K40" s="76"/>
    </row>
    <row r="41" spans="1:14">
      <c r="A41" s="76"/>
      <c r="B41" s="76"/>
      <c r="C41" s="76"/>
      <c r="D41" s="76"/>
      <c r="E41" s="76"/>
      <c r="F41" s="76"/>
      <c r="G41" s="76"/>
      <c r="H41" s="76"/>
      <c r="I41" s="76"/>
      <c r="J41" s="76"/>
      <c r="K41" s="76"/>
    </row>
    <row r="42" spans="1:14">
      <c r="A42" s="75" t="s">
        <v>103</v>
      </c>
      <c r="B42" s="76"/>
      <c r="C42" s="76"/>
      <c r="D42" s="76"/>
      <c r="E42" s="76"/>
      <c r="F42" s="76"/>
      <c r="G42" s="76"/>
      <c r="H42" s="76"/>
      <c r="I42" s="76"/>
      <c r="J42" s="76"/>
      <c r="K42" s="76"/>
    </row>
    <row r="43" spans="1:14">
      <c r="A43" s="77" t="s">
        <v>104</v>
      </c>
    </row>
    <row r="44" spans="1:14">
      <c r="A44" s="77" t="s">
        <v>105</v>
      </c>
    </row>
    <row r="45" spans="1:14">
      <c r="A45" s="77" t="s">
        <v>106</v>
      </c>
    </row>
    <row r="46" spans="1:14">
      <c r="A46" s="77" t="s">
        <v>138</v>
      </c>
    </row>
    <row r="48" spans="1:14">
      <c r="A48" s="76" t="s">
        <v>107</v>
      </c>
      <c r="B48" s="84">
        <f>B14</f>
        <v>41</v>
      </c>
      <c r="C48" s="76"/>
      <c r="D48" s="76"/>
      <c r="E48" s="76"/>
      <c r="F48" s="76"/>
      <c r="G48" s="76"/>
      <c r="H48" s="76"/>
      <c r="I48" s="76"/>
      <c r="J48" s="76"/>
      <c r="K48" s="76"/>
      <c r="L48" s="85"/>
    </row>
    <row r="49" spans="1:11">
      <c r="A49" s="76" t="s">
        <v>108</v>
      </c>
      <c r="B49" s="83">
        <f>B15</f>
        <v>0.16944688323090429</v>
      </c>
      <c r="C49" s="76"/>
      <c r="D49" s="76"/>
      <c r="E49" s="76"/>
      <c r="F49" s="76"/>
      <c r="G49" s="76"/>
      <c r="H49" s="76"/>
      <c r="I49" s="76"/>
      <c r="J49" s="76"/>
      <c r="K49" s="76"/>
    </row>
    <row r="50" spans="1:11">
      <c r="A50" s="76" t="s">
        <v>109</v>
      </c>
      <c r="B50" s="83">
        <f>SUM(C15:E15)</f>
        <v>0.83055311676909571</v>
      </c>
      <c r="C50" s="76"/>
      <c r="D50" s="76"/>
      <c r="E50" s="76"/>
      <c r="F50" s="76"/>
      <c r="G50" s="76"/>
      <c r="H50" s="76"/>
      <c r="I50" s="76"/>
      <c r="J50" s="76"/>
      <c r="K50" s="76"/>
    </row>
    <row r="51" spans="1:11">
      <c r="A51" s="76" t="s">
        <v>124</v>
      </c>
      <c r="B51" s="84">
        <f>B48/B49</f>
        <v>241.96373056994821</v>
      </c>
      <c r="C51" s="84"/>
      <c r="D51" s="76"/>
      <c r="E51" s="76"/>
      <c r="F51" s="76"/>
      <c r="G51" s="76"/>
      <c r="H51" s="76"/>
      <c r="I51" s="76"/>
      <c r="J51" s="76"/>
      <c r="K51" s="76"/>
    </row>
    <row r="52" spans="1:11">
      <c r="A52" s="76" t="s">
        <v>125</v>
      </c>
      <c r="B52" s="84">
        <f>B51*B50</f>
        <v>200.96373056994821</v>
      </c>
      <c r="C52" s="84"/>
      <c r="D52" s="76"/>
      <c r="E52" s="76"/>
      <c r="F52" s="76"/>
      <c r="G52" s="76"/>
      <c r="H52" s="76"/>
      <c r="I52" s="76"/>
      <c r="J52" s="76"/>
      <c r="K52" s="76"/>
    </row>
    <row r="53" spans="1:11">
      <c r="A53" s="76" t="s">
        <v>110</v>
      </c>
      <c r="B53" s="76">
        <f>SUM(C14:E14,C27:E27)</f>
        <v>159</v>
      </c>
      <c r="C53" s="84"/>
      <c r="D53" s="76"/>
      <c r="E53" s="76"/>
      <c r="F53" s="76"/>
      <c r="G53" s="76"/>
      <c r="H53" s="76"/>
      <c r="I53" s="76"/>
      <c r="J53" s="76"/>
      <c r="K53" s="76"/>
    </row>
    <row r="54" spans="1:11">
      <c r="A54" s="76" t="s">
        <v>67</v>
      </c>
      <c r="B54" s="84">
        <f>B52-SUM(C14:E14,C27:E27)</f>
        <v>41.963730569948211</v>
      </c>
      <c r="C54" s="76"/>
      <c r="D54" s="76"/>
      <c r="E54" s="76"/>
      <c r="F54" s="76"/>
      <c r="G54" s="76"/>
      <c r="H54" s="76"/>
      <c r="I54" s="76"/>
      <c r="J54" s="76"/>
      <c r="K54" s="76"/>
    </row>
    <row r="55" spans="1:11">
      <c r="A55" s="76"/>
      <c r="B55" s="76"/>
      <c r="C55" s="76"/>
      <c r="D55" s="76"/>
      <c r="E55" s="76"/>
      <c r="F55" s="76"/>
      <c r="G55" s="76"/>
      <c r="H55" s="76"/>
      <c r="I55" s="76"/>
      <c r="J55" s="76"/>
      <c r="K55" s="76"/>
    </row>
    <row r="56" spans="1:11">
      <c r="A56" s="85" t="s">
        <v>111</v>
      </c>
      <c r="B56" s="76"/>
      <c r="C56" s="76"/>
      <c r="D56" s="76"/>
      <c r="E56" s="76"/>
      <c r="F56" s="76"/>
      <c r="G56" s="76"/>
      <c r="H56" s="76"/>
      <c r="I56" s="76"/>
      <c r="J56" s="76"/>
      <c r="K56" s="76"/>
    </row>
    <row r="57" spans="1:11">
      <c r="A57" s="85" t="s">
        <v>122</v>
      </c>
      <c r="B57" s="76"/>
      <c r="C57" s="76"/>
      <c r="D57" s="76"/>
      <c r="E57" s="76"/>
      <c r="F57" s="76"/>
      <c r="G57" s="76"/>
      <c r="H57" s="76"/>
      <c r="I57" s="76"/>
      <c r="J57" s="76"/>
      <c r="K57" s="76"/>
    </row>
  </sheetData>
  <sheetProtection password="CAE1" sheet="1" objects="1" scenarios="1"/>
  <mergeCells count="2">
    <mergeCell ref="A1:S1"/>
    <mergeCell ref="A2:S2"/>
  </mergeCells>
  <pageMargins left="0.5" right="0.5" top="1" bottom="1" header="0.5" footer="0.5"/>
  <pageSetup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Report Parameters</vt:lpstr>
      <vt:lpstr>Summary</vt:lpstr>
      <vt:lpstr>Detailed Distributions</vt:lpstr>
      <vt:lpstr>Action Needed Graphs</vt:lpstr>
      <vt:lpstr>No Action Graphs</vt:lpstr>
      <vt:lpstr>Dictionary of Terms</vt:lpstr>
      <vt:lpstr>Example of Stockout Calculation</vt:lpstr>
      <vt:lpstr>'Detailed Distributions'!Print_Area</vt:lpstr>
      <vt:lpstr>'Dictionary of Terms'!Print_Area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Arpita Sur</dc:creator>
  <cp:lastModifiedBy>arpita.s</cp:lastModifiedBy>
  <cp:lastPrinted>2013-07-18T21:30:38Z</cp:lastPrinted>
  <dcterms:created xsi:type="dcterms:W3CDTF">2013-04-03T04:43:37Z</dcterms:created>
  <dcterms:modified xsi:type="dcterms:W3CDTF">2013-07-23T06:40:46Z</dcterms:modified>
</cp:coreProperties>
</file>