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0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1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2.xml" ContentType="application/vnd.openxmlformats-officedocument.drawingml.chartshape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User\Desktop\mis_project-excel\"/>
    </mc:Choice>
  </mc:AlternateContent>
  <xr:revisionPtr revIDLastSave="0" documentId="8_{F28B6406-24DE-4E09-AF4F-DBBCF500BA1F}" xr6:coauthVersionLast="47" xr6:coauthVersionMax="47" xr10:uidLastSave="{00000000-0000-0000-0000-000000000000}"/>
  <bookViews>
    <workbookView xWindow="-110" yWindow="-110" windowWidth="19420" windowHeight="10300" activeTab="2" xr2:uid="{A82902FB-B20E-4D2E-B352-07769AB8E087}"/>
  </bookViews>
  <sheets>
    <sheet name="Process" sheetId="3" r:id="rId1"/>
    <sheet name="Data Collection" sheetId="2" r:id="rId2"/>
    <sheet name="Written.Information" sheetId="1" r:id="rId3"/>
    <sheet name="Partner's Data" sheetId="6" r:id="rId4"/>
    <sheet name="Chart 1" sheetId="4" r:id="rId5"/>
    <sheet name="Chart 2" sheetId="5" r:id="rId6"/>
    <sheet name="Chart 3" sheetId="7" r:id="rId7"/>
    <sheet name="Chart 4" sheetId="8" r:id="rId8"/>
    <sheet name="Chart 5" sheetId="10" r:id="rId9"/>
    <sheet name="Chart 6" sheetId="12" r:id="rId10"/>
    <sheet name="Chart 7" sheetId="9" r:id="rId11"/>
    <sheet name="Chart 8" sheetId="13" r:id="rId12"/>
    <sheet name="Chart 9" sheetId="11" r:id="rId13"/>
    <sheet name="Chart 10" sheetId="14" r:id="rId14"/>
    <sheet name="Chart 11" sheetId="15" r:id="rId15"/>
    <sheet name="Chart 12" sheetId="16" r:id="rId16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3" i="1" l="1"/>
  <c r="F9" i="1"/>
  <c r="G13" i="1"/>
  <c r="D13" i="1"/>
  <c r="C13" i="1"/>
  <c r="F7" i="1"/>
  <c r="G7" i="1"/>
  <c r="C11" i="1"/>
  <c r="C9" i="1"/>
  <c r="D9" i="1"/>
  <c r="D7" i="1"/>
  <c r="C7" i="1"/>
  <c r="G11" i="1"/>
  <c r="F9" i="3"/>
  <c r="E9" i="3"/>
  <c r="D9" i="3"/>
  <c r="F8" i="3"/>
  <c r="E8" i="3"/>
  <c r="D8" i="3"/>
  <c r="F7" i="3"/>
  <c r="E7" i="3"/>
  <c r="D7" i="3"/>
  <c r="F6" i="3"/>
  <c r="E6" i="3"/>
  <c r="D6" i="3"/>
  <c r="F5" i="3"/>
  <c r="E5" i="3"/>
  <c r="D5" i="3"/>
  <c r="E4" i="3"/>
  <c r="F4" i="3"/>
  <c r="D4" i="3"/>
  <c r="F3" i="3"/>
  <c r="E3" i="3"/>
  <c r="D3" i="3"/>
  <c r="F2" i="3"/>
  <c r="E2" i="3"/>
  <c r="D2" i="3"/>
</calcChain>
</file>

<file path=xl/sharedStrings.xml><?xml version="1.0" encoding="utf-8"?>
<sst xmlns="http://schemas.openxmlformats.org/spreadsheetml/2006/main" count="83" uniqueCount="47">
  <si>
    <t>ADP</t>
  </si>
  <si>
    <t>Quarterly</t>
  </si>
  <si>
    <t>Gross Profit</t>
  </si>
  <si>
    <t>Total Assets</t>
  </si>
  <si>
    <t>Total Liabilities</t>
  </si>
  <si>
    <t>Stockholders' Equity</t>
  </si>
  <si>
    <t>Net Income</t>
  </si>
  <si>
    <t>Cash Flow from Operations</t>
  </si>
  <si>
    <t>Changes in Cash</t>
  </si>
  <si>
    <t>Annually</t>
  </si>
  <si>
    <t>Total Score</t>
  </si>
  <si>
    <t>Profitability</t>
  </si>
  <si>
    <t>profits are the key to financial strength, for without profits all companies will eventually fail.</t>
  </si>
  <si>
    <t>Debt and Capital</t>
  </si>
  <si>
    <t>is the company digging deeper into debt or is it climbing out of debt? Is it raising cash by selling shares? Is it growing through acquisition instead of growing organically.</t>
  </si>
  <si>
    <t>Quarter</t>
  </si>
  <si>
    <t>STATEMENT</t>
  </si>
  <si>
    <t>INCOME</t>
  </si>
  <si>
    <t>BALANCE</t>
  </si>
  <si>
    <t>Total Stockholder Equity</t>
  </si>
  <si>
    <t>Net Income (Income Statement)</t>
  </si>
  <si>
    <t>Net Income (Cashflow Statement)</t>
  </si>
  <si>
    <t>CASHFLOW</t>
  </si>
  <si>
    <t>Cashflow from Operations</t>
  </si>
  <si>
    <t>Change in Cash and Cash Equivalents</t>
  </si>
  <si>
    <t>Annual</t>
  </si>
  <si>
    <t>Return on Equity</t>
  </si>
  <si>
    <t>Return on Assets</t>
  </si>
  <si>
    <t>Working Capital</t>
  </si>
  <si>
    <t>Date</t>
  </si>
  <si>
    <t>Stock</t>
  </si>
  <si>
    <t>The point of your charts: To show how much more successful ADP is compared to PXW</t>
  </si>
  <si>
    <t>PayCheck</t>
  </si>
  <si>
    <t>B. Operating Cash Flow should be positive</t>
  </si>
  <si>
    <t>A. Net Income should be positive</t>
  </si>
  <si>
    <t>C. ROA is net income/total assests should be above 1%</t>
  </si>
  <si>
    <t>D. Quality of Earnings cash flow is greater than net income</t>
  </si>
  <si>
    <t>E. Total Liabilities vs Total Assets</t>
  </si>
  <si>
    <t>F. Working Capital</t>
  </si>
  <si>
    <t>Operating Efficiency</t>
  </si>
  <si>
    <t xml:space="preserve">This takes the company's operational pulse. Rising gross margins along with improving asset turnover signals that both </t>
  </si>
  <si>
    <t>the company's competitive position and its productivity are notably improving.</t>
  </si>
  <si>
    <t>H. Gross Profit</t>
  </si>
  <si>
    <t>Financial Strength</t>
  </si>
  <si>
    <t>This test allows you to differentiate between companies that are on the ropes or financially strong.</t>
  </si>
  <si>
    <t>I. Total Liabilities vs Operating Cash Flow</t>
  </si>
  <si>
    <t>PAYCHEX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</si>
</sst>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6" formatCode="&quot;$&quot;#,##0.00"/>
  </numFmts>
  <fonts count="27" x14ac:knownFonts="1">
    <font>
      <sz val="11"/>
      <color theme="1"/>
      <name val="Gill Sans MT"/>
      <family val="2"/>
      <scheme val="minor"/>
    </font>
    <font>
      <sz val="11"/>
      <color theme="1"/>
      <name val="Gill Sans MT"/>
      <family val="2"/>
      <scheme val="minor"/>
    </font>
    <font>
      <b/>
      <sz val="11"/>
      <color theme="0"/>
      <name val="Gill Sans MT"/>
      <family val="2"/>
      <scheme val="minor"/>
    </font>
    <font>
      <sz val="11"/>
      <color theme="0"/>
      <name val="Gill Sans MT"/>
      <family val="2"/>
      <scheme val="minor"/>
    </font>
    <font>
      <sz val="11"/>
      <name val="Gill Sans MT"/>
      <family val="2"/>
      <scheme val="minor"/>
    </font>
    <font>
      <b/>
      <i/>
      <sz val="11"/>
      <color rgb="FF000000"/>
      <name val="Gill Sans MT"/>
      <family val="2"/>
      <scheme val="minor"/>
    </font>
    <font>
      <sz val="11"/>
      <color rgb="FF000000"/>
      <name val="Gill Sans MT"/>
      <family val="2"/>
      <scheme val="minor"/>
    </font>
    <font>
      <b/>
      <sz val="11"/>
      <color rgb="FF000000"/>
      <name val="Gill Sans MT"/>
      <family val="2"/>
      <scheme val="minor"/>
    </font>
    <font>
      <sz val="11"/>
      <color rgb="FF232A31"/>
      <name val="Gill Sans MT"/>
      <family val="2"/>
      <scheme val="minor"/>
    </font>
    <font>
      <b/>
      <sz val="11"/>
      <color rgb="FFC00000"/>
      <name val="Gill Sans MT"/>
      <family val="2"/>
      <scheme val="minor"/>
    </font>
    <font>
      <b/>
      <sz val="11"/>
      <name val="Gill Sans MT"/>
      <family val="2"/>
      <scheme val="minor"/>
    </font>
    <font>
      <sz val="11"/>
      <color rgb="FFFFF2CC"/>
      <name val="Calibri"/>
    </font>
    <font>
      <sz val="9"/>
      <color rgb="FFDDEBF7"/>
      <name val="Calibri"/>
      <family val="2"/>
    </font>
    <font>
      <b/>
      <sz val="9"/>
      <color rgb="FFDDEBF7"/>
      <name val="Calibri"/>
      <family val="2"/>
    </font>
    <font>
      <sz val="10"/>
      <color rgb="FFDDEBF7"/>
      <name val="Calibri"/>
      <family val="2"/>
    </font>
    <font>
      <sz val="9"/>
      <color rgb="FFFFF2CC"/>
      <name val="Calibri"/>
      <family val="2"/>
    </font>
    <font>
      <sz val="11"/>
      <color rgb="FF222B35"/>
      <name val="Calibri"/>
    </font>
    <font>
      <sz val="11"/>
      <color rgb="FF222B35"/>
      <name val="Calibri"/>
      <family val="2"/>
    </font>
    <font>
      <sz val="11"/>
      <color rgb="FFFFC000"/>
      <name val="Calibri"/>
    </font>
    <font>
      <b/>
      <sz val="7"/>
      <color theme="0"/>
      <name val="Aharoni"/>
      <charset val="177"/>
    </font>
    <font>
      <b/>
      <sz val="8"/>
      <color theme="0"/>
      <name val="Aharoni"/>
      <charset val="177"/>
    </font>
    <font>
      <b/>
      <sz val="9"/>
      <color rgb="FFC00000"/>
      <name val="Gill Sans MT"/>
      <family val="2"/>
      <scheme val="minor"/>
    </font>
    <font>
      <b/>
      <sz val="28"/>
      <color rgb="FFC00000"/>
      <name val="Gill Sans MT"/>
      <family val="2"/>
      <scheme val="minor"/>
    </font>
    <font>
      <b/>
      <sz val="20"/>
      <color rgb="FFC00000"/>
      <name val="Gill Sans MT"/>
      <family val="2"/>
      <scheme val="minor"/>
    </font>
    <font>
      <b/>
      <sz val="14"/>
      <color rgb="FFC00000"/>
      <name val="Gill Sans MT"/>
      <family val="2"/>
      <scheme val="minor"/>
    </font>
    <font>
      <b/>
      <sz val="11"/>
      <color rgb="FFC00000"/>
      <name val="Aptos Display"/>
      <family val="2"/>
    </font>
    <font>
      <b/>
      <sz val="10"/>
      <color rgb="FFC00000"/>
      <name val="Gill Sans MT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333F4F"/>
        <bgColor rgb="FF333F4F"/>
      </patternFill>
    </fill>
    <fill>
      <patternFill patternType="solid">
        <fgColor rgb="FF161616"/>
        <bgColor rgb="FF161616"/>
      </patternFill>
    </fill>
    <fill>
      <patternFill patternType="solid">
        <fgColor rgb="FF3A3838"/>
        <bgColor rgb="FF3A3838"/>
      </patternFill>
    </fill>
    <fill>
      <patternFill patternType="solid">
        <fgColor rgb="FF222B35"/>
        <bgColor rgb="FF222B35"/>
      </patternFill>
    </fill>
    <fill>
      <patternFill patternType="solid">
        <fgColor rgb="FFFFF2CC"/>
        <bgColor rgb="FFFFF2CC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79998168889431442"/>
        <bgColor rgb="FF000000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9">
    <xf numFmtId="0" fontId="0" fillId="0" borderId="0" xfId="0"/>
    <xf numFmtId="0" fontId="11" fillId="7" borderId="0" xfId="0" applyFont="1" applyFill="1" applyAlignment="1">
      <alignment horizontal="right"/>
    </xf>
    <xf numFmtId="14" fontId="12" fillId="8" borderId="15" xfId="0" applyNumberFormat="1" applyFont="1" applyFill="1" applyBorder="1" applyAlignment="1">
      <alignment horizontal="center"/>
    </xf>
    <xf numFmtId="14" fontId="13" fillId="8" borderId="16" xfId="0" applyNumberFormat="1" applyFont="1" applyFill="1" applyBorder="1" applyAlignment="1">
      <alignment horizontal="center"/>
    </xf>
    <xf numFmtId="14" fontId="12" fillId="8" borderId="16" xfId="0" applyNumberFormat="1" applyFont="1" applyFill="1" applyBorder="1" applyAlignment="1">
      <alignment horizontal="center"/>
    </xf>
    <xf numFmtId="0" fontId="14" fillId="8" borderId="0" xfId="0" applyFont="1" applyFill="1" applyAlignment="1">
      <alignment horizontal="center"/>
    </xf>
    <xf numFmtId="0" fontId="15" fillId="9" borderId="0" xfId="0" applyFont="1" applyFill="1" applyAlignment="1">
      <alignment horizontal="right"/>
    </xf>
    <xf numFmtId="3" fontId="16" fillId="10" borderId="17" xfId="0" applyNumberFormat="1" applyFont="1" applyFill="1" applyBorder="1" applyAlignment="1">
      <alignment horizontal="center"/>
    </xf>
    <xf numFmtId="3" fontId="16" fillId="10" borderId="18" xfId="0" applyNumberFormat="1" applyFont="1" applyFill="1" applyBorder="1" applyAlignment="1">
      <alignment horizontal="center"/>
    </xf>
    <xf numFmtId="0" fontId="16" fillId="10" borderId="16" xfId="0" applyFont="1" applyFill="1" applyBorder="1" applyAlignment="1">
      <alignment horizontal="center"/>
    </xf>
    <xf numFmtId="0" fontId="16" fillId="10" borderId="18" xfId="0" applyFont="1" applyFill="1" applyBorder="1" applyAlignment="1">
      <alignment horizontal="center"/>
    </xf>
    <xf numFmtId="0" fontId="17" fillId="10" borderId="18" xfId="0" applyFont="1" applyFill="1" applyBorder="1" applyAlignment="1">
      <alignment horizontal="center"/>
    </xf>
    <xf numFmtId="0" fontId="18" fillId="7" borderId="0" xfId="0" applyFont="1" applyFill="1" applyAlignment="1">
      <alignment horizontal="right"/>
    </xf>
    <xf numFmtId="14" fontId="12" fillId="8" borderId="0" xfId="0" applyNumberFormat="1" applyFont="1" applyFill="1" applyAlignment="1">
      <alignment horizontal="center"/>
    </xf>
    <xf numFmtId="3" fontId="16" fillId="10" borderId="15" xfId="0" applyNumberFormat="1" applyFont="1" applyFill="1" applyBorder="1" applyAlignment="1">
      <alignment horizontal="center"/>
    </xf>
    <xf numFmtId="3" fontId="16" fillId="10" borderId="16" xfId="0" applyNumberFormat="1" applyFont="1" applyFill="1" applyBorder="1" applyAlignment="1">
      <alignment horizontal="center"/>
    </xf>
    <xf numFmtId="14" fontId="7" fillId="12" borderId="1" xfId="0" applyNumberFormat="1" applyFont="1" applyFill="1" applyBorder="1"/>
    <xf numFmtId="0" fontId="3" fillId="13" borderId="1" xfId="0" applyFont="1" applyFill="1" applyBorder="1" applyAlignment="1">
      <alignment horizontal="right" readingOrder="1"/>
    </xf>
    <xf numFmtId="3" fontId="6" fillId="2" borderId="1" xfId="0" applyNumberFormat="1" applyFont="1" applyFill="1" applyBorder="1" applyAlignment="1">
      <alignment readingOrder="1"/>
    </xf>
    <xf numFmtId="3" fontId="3" fillId="5" borderId="1" xfId="0" applyNumberFormat="1" applyFont="1" applyFill="1" applyBorder="1" applyAlignment="1">
      <alignment readingOrder="1"/>
    </xf>
    <xf numFmtId="3" fontId="8" fillId="14" borderId="1" xfId="0" applyNumberFormat="1" applyFont="1" applyFill="1" applyBorder="1" applyAlignment="1">
      <alignment readingOrder="1"/>
    </xf>
    <xf numFmtId="3" fontId="8" fillId="2" borderId="1" xfId="0" applyNumberFormat="1" applyFont="1" applyFill="1" applyBorder="1" applyAlignment="1">
      <alignment readingOrder="1"/>
    </xf>
    <xf numFmtId="0" fontId="7" fillId="12" borderId="1" xfId="0" applyFont="1" applyFill="1" applyBorder="1" applyAlignment="1">
      <alignment horizontal="center" vertical="center"/>
    </xf>
    <xf numFmtId="0" fontId="2" fillId="15" borderId="19" xfId="0" applyFont="1" applyFill="1" applyBorder="1" applyAlignment="1">
      <alignment horizontal="center" vertical="center"/>
    </xf>
    <xf numFmtId="14" fontId="7" fillId="18" borderId="1" xfId="0" applyNumberFormat="1" applyFont="1" applyFill="1" applyBorder="1" applyAlignment="1">
      <alignment readingOrder="1"/>
    </xf>
    <xf numFmtId="14" fontId="7" fillId="18" borderId="1" xfId="0" applyNumberFormat="1" applyFont="1" applyFill="1" applyBorder="1"/>
    <xf numFmtId="0" fontId="2" fillId="15" borderId="20" xfId="0" applyFont="1" applyFill="1" applyBorder="1" applyAlignment="1">
      <alignment horizontal="center" vertical="center"/>
    </xf>
    <xf numFmtId="0" fontId="2" fillId="15" borderId="21" xfId="0" applyFont="1" applyFill="1" applyBorder="1" applyAlignment="1">
      <alignment horizontal="center" vertical="center"/>
    </xf>
    <xf numFmtId="9" fontId="0" fillId="18" borderId="23" xfId="2" applyFont="1" applyFill="1" applyBorder="1" applyAlignment="1">
      <alignment horizontal="center"/>
    </xf>
    <xf numFmtId="9" fontId="0" fillId="18" borderId="1" xfId="2" applyFont="1" applyFill="1" applyBorder="1" applyAlignment="1">
      <alignment horizontal="center"/>
    </xf>
    <xf numFmtId="44" fontId="0" fillId="18" borderId="1" xfId="1" applyFont="1" applyFill="1" applyBorder="1" applyAlignment="1"/>
    <xf numFmtId="9" fontId="0" fillId="18" borderId="25" xfId="2" applyFont="1" applyFill="1" applyBorder="1" applyAlignment="1">
      <alignment horizontal="center"/>
    </xf>
    <xf numFmtId="9" fontId="0" fillId="18" borderId="26" xfId="2" applyFont="1" applyFill="1" applyBorder="1" applyAlignment="1">
      <alignment horizontal="center"/>
    </xf>
    <xf numFmtId="44" fontId="6" fillId="18" borderId="1" xfId="1" applyFont="1" applyFill="1" applyBorder="1" applyAlignment="1">
      <alignment readingOrder="1"/>
    </xf>
    <xf numFmtId="44" fontId="0" fillId="18" borderId="25" xfId="1" applyFont="1" applyFill="1" applyBorder="1" applyAlignment="1"/>
    <xf numFmtId="0" fontId="0" fillId="4" borderId="1" xfId="0" applyFill="1" applyBorder="1"/>
    <xf numFmtId="14" fontId="7" fillId="18" borderId="12" xfId="0" applyNumberFormat="1" applyFont="1" applyFill="1" applyBorder="1"/>
    <xf numFmtId="44" fontId="0" fillId="18" borderId="12" xfId="1" applyFont="1" applyFill="1" applyBorder="1" applyAlignment="1"/>
    <xf numFmtId="9" fontId="0" fillId="18" borderId="12" xfId="2" applyFont="1" applyFill="1" applyBorder="1" applyAlignment="1">
      <alignment horizontal="center"/>
    </xf>
    <xf numFmtId="9" fontId="0" fillId="18" borderId="27" xfId="2" applyFont="1" applyFill="1" applyBorder="1" applyAlignment="1">
      <alignment horizontal="center"/>
    </xf>
    <xf numFmtId="14" fontId="7" fillId="18" borderId="25" xfId="0" applyNumberFormat="1" applyFont="1" applyFill="1" applyBorder="1" applyAlignment="1">
      <alignment readingOrder="1"/>
    </xf>
    <xf numFmtId="0" fontId="7" fillId="12" borderId="12" xfId="0" applyFont="1" applyFill="1" applyBorder="1" applyAlignment="1">
      <alignment horizontal="center"/>
    </xf>
    <xf numFmtId="14" fontId="7" fillId="12" borderId="12" xfId="0" applyNumberFormat="1" applyFont="1" applyFill="1" applyBorder="1" applyAlignment="1">
      <alignment readingOrder="1"/>
    </xf>
    <xf numFmtId="0" fontId="3" fillId="13" borderId="25" xfId="0" applyFont="1" applyFill="1" applyBorder="1" applyAlignment="1">
      <alignment horizontal="right" readingOrder="1"/>
    </xf>
    <xf numFmtId="3" fontId="3" fillId="5" borderId="25" xfId="0" applyNumberFormat="1" applyFont="1" applyFill="1" applyBorder="1" applyAlignment="1">
      <alignment readingOrder="1"/>
    </xf>
    <xf numFmtId="3" fontId="4" fillId="2" borderId="25" xfId="0" applyNumberFormat="1" applyFont="1" applyFill="1" applyBorder="1" applyAlignment="1">
      <alignment readingOrder="1"/>
    </xf>
    <xf numFmtId="3" fontId="6" fillId="2" borderId="25" xfId="0" applyNumberFormat="1" applyFont="1" applyFill="1" applyBorder="1" applyAlignment="1">
      <alignment readingOrder="1"/>
    </xf>
    <xf numFmtId="0" fontId="20" fillId="17" borderId="1" xfId="0" applyFont="1" applyFill="1" applyBorder="1" applyAlignment="1">
      <alignment horizontal="center" vertical="center" textRotation="255"/>
    </xf>
    <xf numFmtId="0" fontId="20" fillId="17" borderId="25" xfId="0" applyFont="1" applyFill="1" applyBorder="1" applyAlignment="1">
      <alignment horizontal="center" vertical="center" textRotation="255"/>
    </xf>
    <xf numFmtId="0" fontId="2" fillId="16" borderId="22" xfId="0" applyFont="1" applyFill="1" applyBorder="1" applyAlignment="1">
      <alignment horizontal="center" vertical="center"/>
    </xf>
    <xf numFmtId="0" fontId="2" fillId="16" borderId="24" xfId="0" applyFont="1" applyFill="1" applyBorder="1" applyAlignment="1">
      <alignment horizontal="center" vertical="center"/>
    </xf>
    <xf numFmtId="0" fontId="19" fillId="17" borderId="12" xfId="0" applyFont="1" applyFill="1" applyBorder="1" applyAlignment="1">
      <alignment horizontal="center" vertical="center" textRotation="255"/>
    </xf>
    <xf numFmtId="0" fontId="19" fillId="17" borderId="1" xfId="0" applyFont="1" applyFill="1" applyBorder="1" applyAlignment="1">
      <alignment horizontal="center" vertical="center" textRotation="255"/>
    </xf>
    <xf numFmtId="0" fontId="5" fillId="11" borderId="1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25" fillId="3" borderId="8" xfId="0" applyFont="1" applyFill="1" applyBorder="1" applyAlignment="1">
      <alignment horizontal="center"/>
    </xf>
    <xf numFmtId="0" fontId="25" fillId="3" borderId="9" xfId="0" applyFont="1" applyFill="1" applyBorder="1" applyAlignment="1">
      <alignment horizontal="center"/>
    </xf>
    <xf numFmtId="0" fontId="25" fillId="3" borderId="10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left"/>
    </xf>
    <xf numFmtId="0" fontId="9" fillId="2" borderId="1" xfId="0" applyFont="1" applyFill="1" applyBorder="1" applyAlignment="1">
      <alignment horizontal="left" vertical="center"/>
    </xf>
    <xf numFmtId="0" fontId="0" fillId="4" borderId="11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22" fillId="3" borderId="1" xfId="0" applyFont="1" applyFill="1" applyBorder="1" applyAlignment="1">
      <alignment horizontal="center"/>
    </xf>
    <xf numFmtId="0" fontId="21" fillId="19" borderId="5" xfId="0" applyFont="1" applyFill="1" applyBorder="1" applyAlignment="1">
      <alignment horizontal="center" vertical="center"/>
    </xf>
    <xf numFmtId="0" fontId="21" fillId="19" borderId="6" xfId="0" applyFont="1" applyFill="1" applyBorder="1" applyAlignment="1">
      <alignment horizontal="center" vertical="center"/>
    </xf>
    <xf numFmtId="0" fontId="21" fillId="19" borderId="7" xfId="0" applyFont="1" applyFill="1" applyBorder="1" applyAlignment="1">
      <alignment horizontal="center" vertical="center"/>
    </xf>
    <xf numFmtId="0" fontId="21" fillId="19" borderId="13" xfId="0" applyFont="1" applyFill="1" applyBorder="1" applyAlignment="1">
      <alignment horizontal="center" vertical="center"/>
    </xf>
    <xf numFmtId="0" fontId="21" fillId="19" borderId="0" xfId="0" applyFont="1" applyFill="1" applyAlignment="1">
      <alignment horizontal="center" vertical="center"/>
    </xf>
    <xf numFmtId="0" fontId="21" fillId="19" borderId="14" xfId="0" applyFont="1" applyFill="1" applyBorder="1" applyAlignment="1">
      <alignment horizontal="center" vertical="center"/>
    </xf>
    <xf numFmtId="0" fontId="23" fillId="3" borderId="1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left"/>
    </xf>
    <xf numFmtId="0" fontId="0" fillId="4" borderId="8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6" fillId="3" borderId="8" xfId="0" applyFont="1" applyFill="1" applyBorder="1" applyAlignment="1">
      <alignment horizontal="left" vertical="top"/>
    </xf>
    <xf numFmtId="0" fontId="26" fillId="3" borderId="9" xfId="0" applyFont="1" applyFill="1" applyBorder="1" applyAlignment="1">
      <alignment horizontal="left" vertical="top"/>
    </xf>
    <xf numFmtId="0" fontId="26" fillId="3" borderId="10" xfId="0" applyFont="1" applyFill="1" applyBorder="1" applyAlignment="1">
      <alignment horizontal="left" vertical="top"/>
    </xf>
    <xf numFmtId="0" fontId="24" fillId="3" borderId="1" xfId="0" applyFont="1" applyFill="1" applyBorder="1" applyAlignment="1">
      <alignment horizontal="center" vertical="center"/>
    </xf>
    <xf numFmtId="0" fontId="10" fillId="4" borderId="11" xfId="0" applyFont="1" applyFill="1" applyBorder="1" applyAlignment="1">
      <alignment horizontal="center" vertical="center"/>
    </xf>
    <xf numFmtId="0" fontId="10" fillId="4" borderId="12" xfId="0" applyFont="1" applyFill="1" applyBorder="1" applyAlignment="1">
      <alignment horizontal="center" vertical="center"/>
    </xf>
    <xf numFmtId="3" fontId="0" fillId="4" borderId="2" xfId="0" applyNumberFormat="1" applyFill="1" applyBorder="1" applyAlignment="1">
      <alignment horizontal="center"/>
    </xf>
    <xf numFmtId="0" fontId="10" fillId="4" borderId="2" xfId="0" applyFont="1" applyFill="1" applyBorder="1" applyAlignment="1">
      <alignment horizontal="center" vertical="center"/>
    </xf>
    <xf numFmtId="0" fontId="10" fillId="4" borderId="3" xfId="0" applyFont="1" applyFill="1" applyBorder="1" applyAlignment="1">
      <alignment horizontal="center" vertical="center"/>
    </xf>
    <xf numFmtId="0" fontId="10" fillId="4" borderId="4" xfId="0" applyFont="1" applyFill="1" applyBorder="1" applyAlignment="1">
      <alignment horizontal="center" vertical="center"/>
    </xf>
    <xf numFmtId="0" fontId="10" fillId="4" borderId="5" xfId="0" applyFont="1" applyFill="1" applyBorder="1" applyAlignment="1">
      <alignment horizontal="center" vertical="center"/>
    </xf>
    <xf numFmtId="0" fontId="10" fillId="4" borderId="6" xfId="0" applyFont="1" applyFill="1" applyBorder="1" applyAlignment="1">
      <alignment horizontal="center" vertical="center"/>
    </xf>
    <xf numFmtId="0" fontId="10" fillId="4" borderId="7" xfId="0" applyFont="1" applyFill="1" applyBorder="1" applyAlignment="1">
      <alignment horizontal="center" vertical="center"/>
    </xf>
    <xf numFmtId="0" fontId="2" fillId="15" borderId="0" xfId="0" applyFont="1" applyFill="1" applyAlignment="1">
      <alignment horizontal="center" vertical="center"/>
    </xf>
    <xf numFmtId="0" fontId="9" fillId="3" borderId="8" xfId="0" applyFont="1" applyFill="1" applyBorder="1" applyAlignment="1">
      <alignment horizontal="center"/>
    </xf>
    <xf numFmtId="0" fontId="9" fillId="3" borderId="9" xfId="0" applyFont="1" applyFill="1" applyBorder="1" applyAlignment="1">
      <alignment horizontal="center"/>
    </xf>
    <xf numFmtId="0" fontId="11" fillId="6" borderId="0" xfId="0" applyFont="1" applyFill="1" applyAlignment="1">
      <alignment horizontal="center"/>
    </xf>
    <xf numFmtId="0" fontId="0" fillId="0" borderId="0" xfId="0"/>
    <xf numFmtId="0" fontId="9" fillId="3" borderId="6" xfId="0" applyFont="1" applyFill="1" applyBorder="1" applyAlignment="1">
      <alignment horizontal="center"/>
    </xf>
    <xf numFmtId="0" fontId="9" fillId="3" borderId="7" xfId="0" applyFont="1" applyFill="1" applyBorder="1" applyAlignment="1">
      <alignment horizontal="center"/>
    </xf>
    <xf numFmtId="166" fontId="0" fillId="4" borderId="2" xfId="0" applyNumberFormat="1" applyFill="1" applyBorder="1" applyAlignment="1">
      <alignment horizontal="center"/>
    </xf>
    <xf numFmtId="166" fontId="0" fillId="4" borderId="4" xfId="0" applyNumberFormat="1" applyFill="1" applyBorder="1" applyAlignment="1">
      <alignment horizontal="center"/>
    </xf>
    <xf numFmtId="166" fontId="0" fillId="4" borderId="5" xfId="0" applyNumberFormat="1" applyFill="1" applyBorder="1" applyAlignment="1">
      <alignment horizontal="center"/>
    </xf>
    <xf numFmtId="166" fontId="0" fillId="4" borderId="7" xfId="0" applyNumberFormat="1" applyFill="1" applyBorder="1" applyAlignment="1">
      <alignment horizontal="center"/>
    </xf>
    <xf numFmtId="9" fontId="0" fillId="4" borderId="2" xfId="2" applyFont="1" applyFill="1" applyBorder="1" applyAlignment="1">
      <alignment horizontal="center"/>
    </xf>
    <xf numFmtId="9" fontId="0" fillId="4" borderId="4" xfId="2" applyFont="1" applyFill="1" applyBorder="1" applyAlignment="1">
      <alignment horizontal="center"/>
    </xf>
    <xf numFmtId="9" fontId="0" fillId="4" borderId="5" xfId="2" applyFont="1" applyFill="1" applyBorder="1" applyAlignment="1">
      <alignment horizontal="center"/>
    </xf>
    <xf numFmtId="9" fontId="0" fillId="4" borderId="7" xfId="2" applyFont="1" applyFill="1" applyBorder="1" applyAlignment="1">
      <alignment horizontal="center"/>
    </xf>
    <xf numFmtId="0" fontId="0" fillId="4" borderId="2" xfId="0" applyFill="1" applyBorder="1" applyAlignment="1">
      <alignment horizontal="left" vertical="center"/>
    </xf>
    <xf numFmtId="0" fontId="0" fillId="4" borderId="4" xfId="0" applyFill="1" applyBorder="1" applyAlignment="1">
      <alignment horizontal="left" vertical="center"/>
    </xf>
    <xf numFmtId="0" fontId="0" fillId="4" borderId="5" xfId="0" applyFill="1" applyBorder="1" applyAlignment="1">
      <alignment horizontal="left" vertical="center"/>
    </xf>
    <xf numFmtId="0" fontId="0" fillId="4" borderId="7" xfId="0" applyFill="1" applyBorder="1" applyAlignment="1">
      <alignment horizontal="left" vertic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Total Annual Assets</a:t>
            </a:r>
          </a:p>
        </c:rich>
      </c:tx>
      <c:layout>
        <c:manualLayout>
          <c:xMode val="edge"/>
          <c:yMode val="edge"/>
          <c:x val="0.35239795918367345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672003499562555"/>
          <c:y val="0.19486111111111112"/>
          <c:w val="0.81439107611548556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tx>
            <c:v>ADP</c:v>
          </c:tx>
          <c:spPr>
            <a:gradFill rotWithShape="1">
              <a:gsLst>
                <a:gs pos="0">
                  <a:schemeClr val="accent6">
                    <a:tint val="98000"/>
                    <a:satMod val="110000"/>
                    <a:lumMod val="104000"/>
                  </a:schemeClr>
                </a:gs>
                <a:gs pos="69000">
                  <a:schemeClr val="accent6">
                    <a:shade val="88000"/>
                    <a:satMod val="130000"/>
                    <a:lumMod val="92000"/>
                  </a:schemeClr>
                </a:gs>
                <a:gs pos="100000">
                  <a:schemeClr val="accent6">
                    <a:shade val="78000"/>
                    <a:satMod val="130000"/>
                    <a:lumMod val="92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0800" dist="50800" dir="5400000" sx="96000" sy="96000" rotWithShape="0">
                <a:srgbClr val="000000">
                  <a:alpha val="48000"/>
                </a:srgbClr>
              </a:outerShdw>
            </a:effectLst>
            <a:scene3d>
              <a:camera prst="orthographicFront">
                <a:rot lat="0" lon="0" rev="0"/>
              </a:camera>
              <a:lightRig rig="balanced" dir="t">
                <a:rot lat="0" lon="0" rev="1080000"/>
              </a:lightRig>
            </a:scene3d>
            <a:sp3d>
              <a:bevelT w="38100" h="12700" prst="softRound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'Partner''s Data'!$B$11:$E$11</c:f>
              <c:numCache>
                <c:formatCode>m/d/yyyy</c:formatCode>
                <c:ptCount val="4"/>
                <c:pt idx="0">
                  <c:v>45077</c:v>
                </c:pt>
                <c:pt idx="1">
                  <c:v>44712</c:v>
                </c:pt>
                <c:pt idx="2">
                  <c:v>44347</c:v>
                </c:pt>
                <c:pt idx="3">
                  <c:v>43982</c:v>
                </c:pt>
              </c:numCache>
            </c:numRef>
          </c:cat>
          <c:val>
            <c:numRef>
              <c:f>'Data Collection'!$B$12:$E$12</c:f>
              <c:numCache>
                <c:formatCode>#,##0</c:formatCode>
                <c:ptCount val="4"/>
                <c:pt idx="0">
                  <c:v>50971000</c:v>
                </c:pt>
                <c:pt idx="1">
                  <c:v>63068200</c:v>
                </c:pt>
                <c:pt idx="2">
                  <c:v>48772500</c:v>
                </c:pt>
                <c:pt idx="3">
                  <c:v>39165500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E18-453F-A9A7-3D5607F7C106}"/>
            </c:ext>
          </c:extLst>
        </c:ser>
        <c:ser>
          <c:idx val="1"/>
          <c:order val="1"/>
          <c:tx>
            <c:strRef>
              <c:f>'Partner''s Data'!$A$1:$F$1</c:f>
              <c:strCache>
                <c:ptCount val="6"/>
                <c:pt idx="0">
                  <c:v>PayCheck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tint val="98000"/>
                    <a:satMod val="110000"/>
                    <a:lumMod val="104000"/>
                  </a:schemeClr>
                </a:gs>
                <a:gs pos="69000">
                  <a:schemeClr val="accent5">
                    <a:shade val="88000"/>
                    <a:satMod val="130000"/>
                    <a:lumMod val="92000"/>
                  </a:schemeClr>
                </a:gs>
                <a:gs pos="100000">
                  <a:schemeClr val="accent5">
                    <a:shade val="78000"/>
                    <a:satMod val="130000"/>
                    <a:lumMod val="92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0800" dist="50800" dir="5400000" sx="96000" sy="96000" rotWithShape="0">
                <a:srgbClr val="000000">
                  <a:alpha val="48000"/>
                </a:srgbClr>
              </a:outerShdw>
            </a:effectLst>
            <a:scene3d>
              <a:camera prst="orthographicFront">
                <a:rot lat="0" lon="0" rev="0"/>
              </a:camera>
              <a:lightRig rig="balanced" dir="t">
                <a:rot lat="0" lon="0" rev="1080000"/>
              </a:lightRig>
            </a:scene3d>
            <a:sp3d>
              <a:bevelT w="38100" h="12700" prst="softRound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'Partner''s Data'!$B$11:$E$11</c:f>
              <c:numCache>
                <c:formatCode>m/d/yyyy</c:formatCode>
                <c:ptCount val="4"/>
                <c:pt idx="0">
                  <c:v>45077</c:v>
                </c:pt>
                <c:pt idx="1">
                  <c:v>44712</c:v>
                </c:pt>
                <c:pt idx="2">
                  <c:v>44347</c:v>
                </c:pt>
                <c:pt idx="3">
                  <c:v>43982</c:v>
                </c:pt>
              </c:numCache>
            </c:numRef>
          </c:cat>
          <c:val>
            <c:numRef>
              <c:f>'Partner''s Data'!$B$13:$E$13</c:f>
              <c:numCache>
                <c:formatCode>#,##0</c:formatCode>
                <c:ptCount val="4"/>
                <c:pt idx="0">
                  <c:v>10546400</c:v>
                </c:pt>
                <c:pt idx="1">
                  <c:v>9635200</c:v>
                </c:pt>
                <c:pt idx="2">
                  <c:v>9227200</c:v>
                </c:pt>
                <c:pt idx="3">
                  <c:v>8550700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8A-4CC9-AD8B-B7DF464454B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640902160"/>
        <c:axId val="2106966368"/>
      </c:barChart>
      <c:dateAx>
        <c:axId val="64090216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6966368"/>
        <c:crosses val="autoZero"/>
        <c:auto val="1"/>
        <c:lblOffset val="100"/>
        <c:baseTimeUnit val="years"/>
      </c:dateAx>
      <c:valAx>
        <c:axId val="210696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902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ADP Annual Return on Assets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Process!$A$2</c:f>
              <c:strCache>
                <c:ptCount val="1"/>
                <c:pt idx="0">
                  <c:v>ADP</c:v>
                </c:pt>
              </c:strCache>
            </c:strRef>
          </c:tx>
          <c:spPr>
            <a:gradFill>
              <a:gsLst>
                <a:gs pos="0">
                  <a:schemeClr val="lt1">
                    <a:alpha val="50000"/>
                  </a:schemeClr>
                </a:gs>
                <a:gs pos="100000">
                  <a:schemeClr val="lt1">
                    <a:alpha val="0"/>
                  </a:schemeClr>
                </a:gs>
              </a:gsLst>
              <a:lin ang="5400000" scaled="0"/>
            </a:gradFill>
            <a:ln>
              <a:solidFill>
                <a:schemeClr val="accent6"/>
              </a:solidFill>
            </a:ln>
            <a:effectLst>
              <a:innerShdw dist="38100" dir="16200000">
                <a:schemeClr val="lt1"/>
              </a:innerShdw>
            </a:effectLst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6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Process!$C$2:$C$5</c:f>
              <c:numCache>
                <c:formatCode>m/d/yyyy</c:formatCode>
                <c:ptCount val="4"/>
                <c:pt idx="0">
                  <c:v>44012</c:v>
                </c:pt>
                <c:pt idx="1">
                  <c:v>44377</c:v>
                </c:pt>
                <c:pt idx="2">
                  <c:v>44742</c:v>
                </c:pt>
                <c:pt idx="3">
                  <c:v>45107</c:v>
                </c:pt>
              </c:numCache>
            </c:numRef>
          </c:cat>
          <c:val>
            <c:numRef>
              <c:f>Process!$F$2:$F$5</c:f>
              <c:numCache>
                <c:formatCode>0%</c:formatCode>
                <c:ptCount val="4"/>
                <c:pt idx="0">
                  <c:v>6.2976343976203553E-2</c:v>
                </c:pt>
                <c:pt idx="1">
                  <c:v>5.3277974268286434E-2</c:v>
                </c:pt>
                <c:pt idx="2">
                  <c:v>4.6757319853745628E-2</c:v>
                </c:pt>
                <c:pt idx="3">
                  <c:v>6.694002471993879E-2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B7-4311-8062-BEEB76CF8AC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5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axId val="2110675632"/>
        <c:axId val="235805168"/>
      </c:areaChart>
      <c:dateAx>
        <c:axId val="21106756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accent6">
                <a:lumMod val="40000"/>
                <a:lumOff val="60000"/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805168"/>
        <c:crosses val="autoZero"/>
        <c:auto val="1"/>
        <c:lblOffset val="100"/>
        <c:baseTimeUnit val="years"/>
      </c:dateAx>
      <c:valAx>
        <c:axId val="235805168"/>
        <c:scaling>
          <c:orientation val="minMax"/>
        </c:scaling>
        <c:delete val="1"/>
        <c:axPos val="l"/>
        <c:majorGridlines>
          <c:spPr>
            <a:ln>
              <a:solidFill>
                <a:schemeClr val="accent6">
                  <a:lumMod val="40000"/>
                  <a:lumOff val="60000"/>
                  <a:alpha val="25000"/>
                </a:schemeClr>
              </a:solidFill>
            </a:ln>
            <a:effectLst/>
          </c:spPr>
        </c:majorGridlines>
        <c:numFmt formatCode="0%" sourceLinked="1"/>
        <c:majorTickMark val="out"/>
        <c:minorTickMark val="none"/>
        <c:tickLblPos val="nextTo"/>
        <c:crossAx val="2110675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/>
    </a:solidFill>
    <a:ln w="9525" cap="flat" cmpd="sng" algn="ctr">
      <a:solidFill>
        <a:schemeClr val="accent6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MT" panose="020B0502020104020203"/>
              </a:rPr>
              <a:t>ADP Quarterly Return on Assets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Process!$A$2</c:f>
              <c:strCache>
                <c:ptCount val="1"/>
                <c:pt idx="0">
                  <c:v>ADP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Process!$C$6:$C$9</c:f>
              <c:numCache>
                <c:formatCode>m/d/yyyy</c:formatCode>
                <c:ptCount val="4"/>
                <c:pt idx="0">
                  <c:v>44926</c:v>
                </c:pt>
                <c:pt idx="1">
                  <c:v>45016</c:v>
                </c:pt>
                <c:pt idx="2">
                  <c:v>45107</c:v>
                </c:pt>
                <c:pt idx="3">
                  <c:v>45199</c:v>
                </c:pt>
              </c:numCache>
            </c:numRef>
          </c:cat>
          <c:val>
            <c:numRef>
              <c:f>Process!$F$6:$F$9</c:f>
              <c:numCache>
                <c:formatCode>0%</c:formatCode>
                <c:ptCount val="4"/>
                <c:pt idx="0">
                  <c:v>1.4932143316254384E-2</c:v>
                </c:pt>
                <c:pt idx="1">
                  <c:v>1.741931605262367E-2</c:v>
                </c:pt>
                <c:pt idx="2">
                  <c:v>1.523807655333425E-2</c:v>
                </c:pt>
                <c:pt idx="3">
                  <c:v>1.7423707920751933E-2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AD-43C0-9564-A1A521E8AD3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748152432"/>
        <c:axId val="566860320"/>
      </c:areaChart>
      <c:catAx>
        <c:axId val="7481524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860320"/>
        <c:crosses val="autoZero"/>
        <c:auto val="0"/>
        <c:lblAlgn val="ctr"/>
        <c:lblOffset val="100"/>
        <c:noMultiLvlLbl val="0"/>
      </c:catAx>
      <c:valAx>
        <c:axId val="56686032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748152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Annual Change in Cash and Cash Equivalents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'Partner''s Data'!$A$1:$F$1</c:f>
              <c:strCache>
                <c:ptCount val="6"/>
                <c:pt idx="0">
                  <c:v>PayCheck</c:v>
                </c:pt>
              </c:strCache>
            </c:strRef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Pt>
            <c:idx val="0"/>
            <c:marker>
              <c:symbol val="circle"/>
              <c:size val="6"/>
              <c:spPr>
                <a:solidFill>
                  <a:schemeClr val="accent1">
                    <a:alpha val="85000"/>
                  </a:schemeClr>
                </a:solidFill>
                <a:ln>
                  <a:noFill/>
                </a:ln>
                <a:effectLst/>
              </c:spPr>
            </c:marker>
            <c:bubble3D val="0"/>
            <c:spPr>
              <a:ln w="31750" cap="rnd">
                <a:solidFill>
                  <a:schemeClr val="accent1">
                    <a:alpha val="8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9C78-4FA1-9F26-86E6E04E3F25}"/>
              </c:ext>
            </c:extLst>
          </c:dPt>
          <c:dPt>
            <c:idx val="1"/>
            <c:marker>
              <c:symbol val="circle"/>
              <c:size val="6"/>
              <c:spPr>
                <a:solidFill>
                  <a:schemeClr val="accent1">
                    <a:alpha val="85000"/>
                  </a:schemeClr>
                </a:solidFill>
                <a:ln>
                  <a:noFill/>
                </a:ln>
                <a:effectLst/>
              </c:spPr>
            </c:marker>
            <c:bubble3D val="0"/>
            <c:spPr>
              <a:ln w="31750" cap="rnd">
                <a:solidFill>
                  <a:schemeClr val="accent1">
                    <a:alpha val="8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9C78-4FA1-9F26-86E6E04E3F25}"/>
              </c:ext>
            </c:extLst>
          </c:dPt>
          <c:dPt>
            <c:idx val="2"/>
            <c:marker>
              <c:symbol val="circle"/>
              <c:size val="6"/>
              <c:spPr>
                <a:solidFill>
                  <a:schemeClr val="accent1">
                    <a:alpha val="85000"/>
                  </a:schemeClr>
                </a:solidFill>
                <a:ln>
                  <a:noFill/>
                </a:ln>
                <a:effectLst/>
              </c:spPr>
            </c:marker>
            <c:bubble3D val="0"/>
            <c:spPr>
              <a:ln w="31750" cap="rnd">
                <a:solidFill>
                  <a:schemeClr val="accent1">
                    <a:alpha val="8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9C78-4FA1-9F26-86E6E04E3F25}"/>
              </c:ext>
            </c:extLst>
          </c:dPt>
          <c:dPt>
            <c:idx val="3"/>
            <c:marker>
              <c:symbol val="circle"/>
              <c:size val="6"/>
              <c:spPr>
                <a:solidFill>
                  <a:schemeClr val="accent1">
                    <a:alpha val="85000"/>
                  </a:schemeClr>
                </a:solidFill>
                <a:ln>
                  <a:noFill/>
                </a:ln>
                <a:effectLst/>
              </c:spPr>
            </c:marker>
            <c:bubble3D val="0"/>
            <c:spPr>
              <a:ln w="31750" cap="rnd">
                <a:solidFill>
                  <a:schemeClr val="accent1">
                    <a:alpha val="8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9C78-4FA1-9F26-86E6E04E3F25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'Data Collection'!$B$10:$E$10</c:f>
              <c:numCache>
                <c:formatCode>m/d/yyyy</c:formatCode>
                <c:ptCount val="4"/>
                <c:pt idx="0">
                  <c:v>45107</c:v>
                </c:pt>
                <c:pt idx="1">
                  <c:v>44742</c:v>
                </c:pt>
                <c:pt idx="2">
                  <c:v>44377</c:v>
                </c:pt>
                <c:pt idx="3">
                  <c:v>44012</c:v>
                </c:pt>
              </c:numCache>
            </c:numRef>
          </c:cat>
          <c:val>
            <c:numRef>
              <c:f>'Partner''s Data'!$B$19:$E$19</c:f>
              <c:numCache>
                <c:formatCode>#,##0</c:formatCode>
                <c:ptCount val="4"/>
                <c:pt idx="0">
                  <c:v>1206500</c:v>
                </c:pt>
                <c:pt idx="1">
                  <c:v>-894700</c:v>
                </c:pt>
                <c:pt idx="2">
                  <c:v>163300</c:v>
                </c:pt>
                <c:pt idx="3">
                  <c:v>724600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C78-4FA1-9F26-86E6E04E3F25}"/>
            </c:ext>
          </c:extLst>
        </c:ser>
        <c:ser>
          <c:idx val="1"/>
          <c:order val="1"/>
          <c:tx>
            <c:strRef>
              <c:f>'Data Collection'!$A$1:$E$1</c:f>
              <c:strCache>
                <c:ptCount val="5"/>
                <c:pt idx="0">
                  <c:v>ADP</c:v>
                </c:pt>
              </c:strCache>
            </c:strRef>
          </c:tx>
          <c:spPr>
            <a:ln w="31750" cap="rnd">
              <a:solidFill>
                <a:schemeClr val="accent2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2">
                  <a:alpha val="85000"/>
                </a:schemeClr>
              </a:solidFill>
              <a:ln>
                <a:noFill/>
              </a:ln>
              <a:effectLst/>
            </c:spPr>
          </c:marker>
          <c:cat>
            <c:numRef>
              <c:f>'Data Collection'!$B$10:$E$10</c:f>
              <c:numCache>
                <c:formatCode>m/d/yyyy</c:formatCode>
                <c:ptCount val="4"/>
                <c:pt idx="0">
                  <c:v>45107</c:v>
                </c:pt>
                <c:pt idx="1">
                  <c:v>44742</c:v>
                </c:pt>
                <c:pt idx="2">
                  <c:v>44377</c:v>
                </c:pt>
                <c:pt idx="3">
                  <c:v>44012</c:v>
                </c:pt>
              </c:numCache>
            </c:numRef>
          </c:cat>
          <c:val>
            <c:numRef>
              <c:f>'Data Collection'!$B$17:$E$17</c:f>
              <c:numCache>
                <c:formatCode>#,##0</c:formatCode>
                <c:ptCount val="4"/>
                <c:pt idx="0">
                  <c:v>-13990400</c:v>
                </c:pt>
                <c:pt idx="1">
                  <c:v>9738500</c:v>
                </c:pt>
                <c:pt idx="2">
                  <c:v>6015800</c:v>
                </c:pt>
                <c:pt idx="3">
                  <c:v>291900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C78-4FA1-9F26-86E6E04E3F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7841023"/>
        <c:axId val="809632991"/>
      </c:lineChart>
      <c:dateAx>
        <c:axId val="74784102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632991"/>
        <c:auto val="1"/>
        <c:lblOffset val="100"/>
        <c:baseTimeUnit val="years"/>
      </c:dateAx>
      <c:valAx>
        <c:axId val="80963299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841023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14478880"/>
        <c:axId val="222392400"/>
        <c:axId val="573548880"/>
      </c:bar3DChart>
      <c:catAx>
        <c:axId val="211447888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392400"/>
        <c:crosses val="autoZero"/>
        <c:auto val="1"/>
        <c:lblAlgn val="ctr"/>
        <c:lblOffset val="100"/>
        <c:noMultiLvlLbl val="0"/>
      </c:catAx>
      <c:valAx>
        <c:axId val="22239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4478880"/>
        <c:crosses val="autoZero"/>
        <c:crossBetween val="between"/>
      </c:valAx>
      <c:serAx>
        <c:axId val="57354888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392400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Annual Net Income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'Data Collection'!$A$1</c:f>
              <c:strCache>
                <c:ptCount val="1"/>
                <c:pt idx="0">
                  <c:v>ADP</c:v>
                </c:pt>
              </c:strCache>
            </c:strRef>
          </c:tx>
          <c:spPr>
            <a:solidFill>
              <a:schemeClr val="accent6">
                <a:alpha val="88000"/>
              </a:schemeClr>
            </a:solidFill>
            <a:ln>
              <a:solidFill>
                <a:schemeClr val="accent6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6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6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'Partner''s Data'!$B$11:$E$11</c:f>
              <c:numCache>
                <c:formatCode>m/d/yyyy</c:formatCode>
                <c:ptCount val="4"/>
                <c:pt idx="0">
                  <c:v>45077</c:v>
                </c:pt>
                <c:pt idx="1">
                  <c:v>44712</c:v>
                </c:pt>
                <c:pt idx="2">
                  <c:v>44347</c:v>
                </c:pt>
                <c:pt idx="3">
                  <c:v>43982</c:v>
                </c:pt>
              </c:numCache>
            </c:numRef>
          </c:cat>
          <c:val>
            <c:numRef>
              <c:f>'Data Collection'!$B$15:$E$15</c:f>
              <c:numCache>
                <c:formatCode>#,##0</c:formatCode>
                <c:ptCount val="4"/>
                <c:pt idx="0">
                  <c:v>3412000</c:v>
                </c:pt>
                <c:pt idx="1">
                  <c:v>2948900</c:v>
                </c:pt>
                <c:pt idx="2">
                  <c:v>2598500</c:v>
                </c:pt>
                <c:pt idx="3">
                  <c:v>2466500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95-48F5-8FEA-4053C2E26EE0}"/>
            </c:ext>
          </c:extLst>
        </c:ser>
        <c:ser>
          <c:idx val="1"/>
          <c:order val="1"/>
          <c:tx>
            <c:strRef>
              <c:f>'Partner''s Data'!$A$1:$F$1</c:f>
              <c:strCache>
                <c:ptCount val="6"/>
                <c:pt idx="0">
                  <c:v>PayCheck</c:v>
                </c:pt>
              </c:strCache>
            </c:strRef>
          </c:tx>
          <c:spPr>
            <a:solidFill>
              <a:schemeClr val="accent5">
                <a:alpha val="88000"/>
              </a:schemeClr>
            </a:solidFill>
            <a:ln>
              <a:solidFill>
                <a:schemeClr val="accent5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5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5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'Partner''s Data'!$B$11:$E$11</c:f>
              <c:numCache>
                <c:formatCode>m/d/yyyy</c:formatCode>
                <c:ptCount val="4"/>
                <c:pt idx="0">
                  <c:v>45077</c:v>
                </c:pt>
                <c:pt idx="1">
                  <c:v>44712</c:v>
                </c:pt>
                <c:pt idx="2">
                  <c:v>44347</c:v>
                </c:pt>
                <c:pt idx="3">
                  <c:v>43982</c:v>
                </c:pt>
              </c:numCache>
            </c:numRef>
          </c:cat>
          <c:val>
            <c:numRef>
              <c:f>'Partner''s Data'!$B$16:$E$16</c:f>
              <c:numCache>
                <c:formatCode>#,##0</c:formatCode>
                <c:ptCount val="4"/>
                <c:pt idx="0">
                  <c:v>1557300</c:v>
                </c:pt>
                <c:pt idx="1">
                  <c:v>1392800</c:v>
                </c:pt>
                <c:pt idx="2">
                  <c:v>1097500</c:v>
                </c:pt>
                <c:pt idx="3">
                  <c:v>1098100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D95-48F5-8FEA-4053C2E26EE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894831328"/>
        <c:axId val="748926448"/>
        <c:axId val="974291792"/>
      </c:bar3DChart>
      <c:dateAx>
        <c:axId val="189483132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926448"/>
        <c:crosses val="autoZero"/>
        <c:auto val="1"/>
        <c:lblOffset val="100"/>
        <c:baseTimeUnit val="years"/>
      </c:dateAx>
      <c:valAx>
        <c:axId val="748926448"/>
        <c:scaling>
          <c:orientation val="minMax"/>
        </c:scaling>
        <c:delete val="1"/>
        <c:axPos val="r"/>
        <c:numFmt formatCode="#,##0" sourceLinked="1"/>
        <c:majorTickMark val="out"/>
        <c:minorTickMark val="none"/>
        <c:tickLblPos val="nextTo"/>
        <c:crossAx val="1894831328"/>
        <c:crosses val="max"/>
        <c:crossBetween val="between"/>
      </c:valAx>
      <c:serAx>
        <c:axId val="974291792"/>
        <c:scaling>
          <c:orientation val="maxMin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926448"/>
        <c:crosses val="autoZero"/>
      </c:ser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Annual</a:t>
            </a:r>
            <a:r>
              <a:rPr lang="en-US" baseline="0"/>
              <a:t> Cashflow</a:t>
            </a:r>
            <a:endParaRPr lang="en-US"/>
          </a:p>
        </c:rich>
      </c:tx>
      <c:layout>
        <c:manualLayout>
          <c:xMode val="edge"/>
          <c:yMode val="edge"/>
          <c:x val="0.34641709786276714"/>
          <c:y val="8.83977900552486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0"/>
    </c:view3D>
    <c:floor>
      <c:thickness val="0"/>
      <c:spPr>
        <a:noFill/>
        <a:ln w="9525" cap="flat" cmpd="sng" algn="ctr">
          <a:solidFill>
            <a:schemeClr val="dk1">
              <a:lumMod val="50000"/>
              <a:lumOff val="50000"/>
            </a:schemeClr>
          </a:solidFill>
          <a:round/>
        </a:ln>
        <a:effectLst/>
        <a:sp3d contourW="9525">
          <a:contourClr>
            <a:schemeClr val="dk1">
              <a:lumMod val="50000"/>
              <a:lumOff val="50000"/>
            </a:schemeClr>
          </a:contourClr>
        </a:sp3d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9428445444319456"/>
          <c:y val="0.16401473296500921"/>
          <c:w val="0.6400026996625422"/>
          <c:h val="0.76895665666101132"/>
        </c:manualLayout>
      </c:layout>
      <c:area3DChart>
        <c:grouping val="standard"/>
        <c:varyColors val="0"/>
        <c:ser>
          <c:idx val="0"/>
          <c:order val="0"/>
          <c:tx>
            <c:strRef>
              <c:f>'Partner''s Data'!$A$1:$F$1</c:f>
              <c:strCache>
                <c:ptCount val="6"/>
                <c:pt idx="0">
                  <c:v>PayCheck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98000"/>
                    <a:satMod val="110000"/>
                    <a:lumMod val="104000"/>
                  </a:schemeClr>
                </a:gs>
                <a:gs pos="69000">
                  <a:schemeClr val="accent2">
                    <a:shade val="88000"/>
                    <a:satMod val="130000"/>
                    <a:lumMod val="92000"/>
                  </a:schemeClr>
                </a:gs>
                <a:gs pos="100000">
                  <a:schemeClr val="accent2">
                    <a:shade val="78000"/>
                    <a:satMod val="130000"/>
                    <a:lumMod val="92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0800" dist="50800" dir="5400000" sx="96000" sy="96000" rotWithShape="0">
                <a:srgbClr val="000000">
                  <a:alpha val="48000"/>
                </a:srgbClr>
              </a:outerShdw>
            </a:effectLst>
            <a:scene3d>
              <a:camera prst="orthographicFront">
                <a:rot lat="0" lon="0" rev="0"/>
              </a:camera>
              <a:lightRig rig="balanced" dir="t">
                <a:rot lat="0" lon="0" rev="1080000"/>
              </a:lightRig>
            </a:scene3d>
            <a:sp3d>
              <a:bevelT w="38100" h="12700" prst="softRound"/>
            </a:sp3d>
          </c:spPr>
          <c:cat>
            <c:numRef>
              <c:f>'Data Collection'!$B$10:$E$10</c:f>
              <c:numCache>
                <c:formatCode>m/d/yyyy</c:formatCode>
                <c:ptCount val="4"/>
                <c:pt idx="0">
                  <c:v>45107</c:v>
                </c:pt>
                <c:pt idx="1">
                  <c:v>44742</c:v>
                </c:pt>
                <c:pt idx="2">
                  <c:v>44377</c:v>
                </c:pt>
                <c:pt idx="3">
                  <c:v>44012</c:v>
                </c:pt>
              </c:numCache>
            </c:numRef>
          </c:cat>
          <c:val>
            <c:numRef>
              <c:f>'Partner''s Data'!$B$18:$E$18</c:f>
              <c:numCache>
                <c:formatCode>#,##0</c:formatCode>
                <c:ptCount val="4"/>
                <c:pt idx="0">
                  <c:v>1699400</c:v>
                </c:pt>
                <c:pt idx="1">
                  <c:v>1505500</c:v>
                </c:pt>
                <c:pt idx="2">
                  <c:v>1260300</c:v>
                </c:pt>
                <c:pt idx="3">
                  <c:v>1440900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54-4169-B2C8-1312E379AAEC}"/>
            </c:ext>
          </c:extLst>
        </c:ser>
        <c:ser>
          <c:idx val="1"/>
          <c:order val="1"/>
          <c:tx>
            <c:strRef>
              <c:f>'Data Collection'!$A$1:$E$1</c:f>
              <c:strCache>
                <c:ptCount val="5"/>
                <c:pt idx="0">
                  <c:v>ADP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tint val="98000"/>
                    <a:satMod val="110000"/>
                    <a:lumMod val="104000"/>
                  </a:schemeClr>
                </a:gs>
                <a:gs pos="69000">
                  <a:schemeClr val="accent4">
                    <a:shade val="88000"/>
                    <a:satMod val="130000"/>
                    <a:lumMod val="92000"/>
                  </a:schemeClr>
                </a:gs>
                <a:gs pos="100000">
                  <a:schemeClr val="accent4">
                    <a:shade val="78000"/>
                    <a:satMod val="130000"/>
                    <a:lumMod val="92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0800" dist="50800" dir="5400000" sx="96000" sy="96000" rotWithShape="0">
                <a:srgbClr val="000000">
                  <a:alpha val="48000"/>
                </a:srgbClr>
              </a:outerShdw>
            </a:effectLst>
            <a:scene3d>
              <a:camera prst="orthographicFront">
                <a:rot lat="0" lon="0" rev="0"/>
              </a:camera>
              <a:lightRig rig="balanced" dir="t">
                <a:rot lat="0" lon="0" rev="1080000"/>
              </a:lightRig>
            </a:scene3d>
            <a:sp3d>
              <a:bevelT w="38100" h="12700" prst="softRound"/>
            </a:sp3d>
          </c:spPr>
          <c:cat>
            <c:numRef>
              <c:f>'Data Collection'!$B$10:$E$10</c:f>
              <c:numCache>
                <c:formatCode>m/d/yyyy</c:formatCode>
                <c:ptCount val="4"/>
                <c:pt idx="0">
                  <c:v>45107</c:v>
                </c:pt>
                <c:pt idx="1">
                  <c:v>44742</c:v>
                </c:pt>
                <c:pt idx="2">
                  <c:v>44377</c:v>
                </c:pt>
                <c:pt idx="3">
                  <c:v>44012</c:v>
                </c:pt>
              </c:numCache>
            </c:numRef>
          </c:cat>
          <c:val>
            <c:numRef>
              <c:f>'Data Collection'!$B$16:$E$16</c:f>
              <c:numCache>
                <c:formatCode>#,##0</c:formatCode>
                <c:ptCount val="4"/>
                <c:pt idx="0">
                  <c:v>4207600</c:v>
                </c:pt>
                <c:pt idx="1">
                  <c:v>3099500</c:v>
                </c:pt>
                <c:pt idx="2">
                  <c:v>3093300</c:v>
                </c:pt>
                <c:pt idx="3">
                  <c:v>3026200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54-4169-B2C8-1312E379AA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5873616"/>
        <c:axId val="570048544"/>
        <c:axId val="1039643072"/>
      </c:area3DChart>
      <c:dateAx>
        <c:axId val="1025873616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048544"/>
        <c:crosses val="autoZero"/>
        <c:auto val="1"/>
        <c:lblOffset val="100"/>
        <c:baseTimeUnit val="years"/>
      </c:dateAx>
      <c:valAx>
        <c:axId val="57004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5873616"/>
        <c:crosses val="autoZero"/>
        <c:crossBetween val="midCat"/>
      </c:valAx>
      <c:serAx>
        <c:axId val="103964307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048544"/>
        <c:crosses val="autoZero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1400"/>
              <a:t>Quarterly</a:t>
            </a:r>
            <a:r>
              <a:rPr lang="en-US" sz="1400" baseline="0"/>
              <a:t> Total Assets</a:t>
            </a:r>
            <a:endParaRPr lang="en-US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'Data Collection'!$A$1:$E$1</c:f>
              <c:strCache>
                <c:ptCount val="5"/>
                <c:pt idx="0">
                  <c:v>ADP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'Partner''s Data'!$B$2:$E$2</c:f>
              <c:numCache>
                <c:formatCode>m/d/yyyy</c:formatCode>
                <c:ptCount val="4"/>
                <c:pt idx="0">
                  <c:v>45169</c:v>
                </c:pt>
                <c:pt idx="1">
                  <c:v>45077</c:v>
                </c:pt>
                <c:pt idx="2">
                  <c:v>44985</c:v>
                </c:pt>
                <c:pt idx="3">
                  <c:v>44895</c:v>
                </c:pt>
              </c:numCache>
            </c:numRef>
          </c:cat>
          <c:val>
            <c:numRef>
              <c:f>'Data Collection'!$B$4:$E$4</c:f>
              <c:numCache>
                <c:formatCode>#,##0</c:formatCode>
                <c:ptCount val="4"/>
                <c:pt idx="0">
                  <c:v>49323600</c:v>
                </c:pt>
                <c:pt idx="1">
                  <c:v>50971000</c:v>
                </c:pt>
                <c:pt idx="2">
                  <c:v>59881800</c:v>
                </c:pt>
                <c:pt idx="3">
                  <c:v>54453000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92-456A-8AA9-0CB43EE0E5C5}"/>
            </c:ext>
          </c:extLst>
        </c:ser>
        <c:ser>
          <c:idx val="1"/>
          <c:order val="1"/>
          <c:tx>
            <c:strRef>
              <c:f>'Partner''s Data'!$A$1:$F$1</c:f>
              <c:strCache>
                <c:ptCount val="6"/>
                <c:pt idx="0">
                  <c:v>PayCheck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numRef>
              <c:f>'Partner''s Data'!$B$2:$E$2</c:f>
              <c:numCache>
                <c:formatCode>m/d/yyyy</c:formatCode>
                <c:ptCount val="4"/>
                <c:pt idx="0">
                  <c:v>45169</c:v>
                </c:pt>
                <c:pt idx="1">
                  <c:v>45077</c:v>
                </c:pt>
                <c:pt idx="2">
                  <c:v>44985</c:v>
                </c:pt>
                <c:pt idx="3">
                  <c:v>44895</c:v>
                </c:pt>
              </c:numCache>
            </c:numRef>
          </c:cat>
          <c:val>
            <c:numRef>
              <c:f>'Partner''s Data'!$B$4:$E$4</c:f>
              <c:numCache>
                <c:formatCode>#,##0</c:formatCode>
                <c:ptCount val="4"/>
                <c:pt idx="0">
                  <c:v>12200000</c:v>
                </c:pt>
                <c:pt idx="1">
                  <c:v>10546400</c:v>
                </c:pt>
                <c:pt idx="2">
                  <c:v>10603600</c:v>
                </c:pt>
                <c:pt idx="3">
                  <c:v>9214300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92-456A-8AA9-0CB43EE0E5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88931984"/>
        <c:axId val="983242016"/>
        <c:axId val="0"/>
      </c:bar3DChart>
      <c:dateAx>
        <c:axId val="588931984"/>
        <c:scaling>
          <c:orientation val="minMax"/>
        </c:scaling>
        <c:delete val="0"/>
        <c:axPos val="l"/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3242016"/>
        <c:crosses val="autoZero"/>
        <c:auto val="1"/>
        <c:lblOffset val="100"/>
        <c:baseTimeUnit val="months"/>
      </c:dateAx>
      <c:valAx>
        <c:axId val="983242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931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ADP ANNUAL WORKING CAPITAL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Process!$A$2</c:f>
              <c:strCache>
                <c:ptCount val="1"/>
                <c:pt idx="0">
                  <c:v>ADP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25400" cap="rnd">
                <a:solidFill>
                  <a:schemeClr val="accent2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cat>
            <c:numRef>
              <c:f>Process!$C$2:$C$5</c:f>
              <c:numCache>
                <c:formatCode>m/d/yyyy</c:formatCode>
                <c:ptCount val="4"/>
                <c:pt idx="0">
                  <c:v>44012</c:v>
                </c:pt>
                <c:pt idx="1">
                  <c:v>44377</c:v>
                </c:pt>
                <c:pt idx="2">
                  <c:v>44742</c:v>
                </c:pt>
                <c:pt idx="3">
                  <c:v>45107</c:v>
                </c:pt>
              </c:numCache>
            </c:numRef>
          </c:cat>
          <c:val>
            <c:numRef>
              <c:f>Process!$D$2:$D$5</c:f>
              <c:numCache>
                <c:formatCode>_("$"* #,##0.00_);_("$"* \(#,##0.00\);_("$"* "-"??_);_(@_)</c:formatCode>
                <c:ptCount val="4"/>
                <c:pt idx="0">
                  <c:v>5752200</c:v>
                </c:pt>
                <c:pt idx="1">
                  <c:v>5670100</c:v>
                </c:pt>
                <c:pt idx="2">
                  <c:v>3225300</c:v>
                </c:pt>
                <c:pt idx="3">
                  <c:v>3509100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B0-4A20-88A8-B2AC5591A2E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81930832"/>
        <c:axId val="1092348272"/>
      </c:lineChart>
      <c:dateAx>
        <c:axId val="58193083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348272"/>
        <c:crosses val="autoZero"/>
        <c:auto val="1"/>
        <c:lblOffset val="100"/>
        <c:baseTimeUnit val="years"/>
      </c:dateAx>
      <c:valAx>
        <c:axId val="109234827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930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ADP Quarterly Working Capital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Process!$A$2</c:f>
              <c:strCache>
                <c:ptCount val="1"/>
                <c:pt idx="0">
                  <c:v>ADP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6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errBars>
            <c:errDir val="y"/>
            <c:errBarType val="both"/>
            <c:errValType val="stdErr"/>
            <c:noEndCap val="0"/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Process!$C$6:$C$9</c:f>
              <c:numCache>
                <c:formatCode>m/d/yyyy</c:formatCode>
                <c:ptCount val="4"/>
                <c:pt idx="0">
                  <c:v>44926</c:v>
                </c:pt>
                <c:pt idx="1">
                  <c:v>45016</c:v>
                </c:pt>
                <c:pt idx="2">
                  <c:v>45107</c:v>
                </c:pt>
                <c:pt idx="3">
                  <c:v>45199</c:v>
                </c:pt>
              </c:numCache>
            </c:numRef>
          </c:cat>
          <c:val>
            <c:numRef>
              <c:f>Process!$D$6:$D$9</c:f>
              <c:numCache>
                <c:formatCode>_("$"* #,##0.00_);_("$"* \(#,##0.00\);_("$"* "-"??_);_(@_)</c:formatCode>
                <c:ptCount val="4"/>
                <c:pt idx="0">
                  <c:v>2986700</c:v>
                </c:pt>
                <c:pt idx="1">
                  <c:v>3693800</c:v>
                </c:pt>
                <c:pt idx="2">
                  <c:v>3509100</c:v>
                </c:pt>
                <c:pt idx="3">
                  <c:v>3472800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99-49CA-BC82-6F5451DB32D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85922720"/>
        <c:axId val="1088242272"/>
      </c:lineChart>
      <c:catAx>
        <c:axId val="985922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242272"/>
        <c:crosses val="autoZero"/>
        <c:auto val="0"/>
        <c:lblAlgn val="ctr"/>
        <c:lblOffset val="100"/>
        <c:noMultiLvlLbl val="0"/>
      </c:catAx>
      <c:valAx>
        <c:axId val="1088242272"/>
        <c:scaling>
          <c:orientation val="minMax"/>
        </c:scaling>
        <c:delete val="0"/>
        <c:axPos val="l"/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5922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ADP Annual Return on Equity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Process!$A$2</c:f>
              <c:strCache>
                <c:ptCount val="1"/>
                <c:pt idx="0">
                  <c:v>ADP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Process!$C$2:$C$5</c:f>
              <c:numCache>
                <c:formatCode>m/d/yyyy</c:formatCode>
                <c:ptCount val="4"/>
                <c:pt idx="0">
                  <c:v>44012</c:v>
                </c:pt>
                <c:pt idx="1">
                  <c:v>44377</c:v>
                </c:pt>
                <c:pt idx="2">
                  <c:v>44742</c:v>
                </c:pt>
                <c:pt idx="3">
                  <c:v>45107</c:v>
                </c:pt>
              </c:numCache>
            </c:numRef>
          </c:cat>
          <c:val>
            <c:numRef>
              <c:f>Process!$E$2:$E$5</c:f>
              <c:numCache>
                <c:formatCode>0%</c:formatCode>
                <c:ptCount val="4"/>
                <c:pt idx="0">
                  <c:v>0.42879246201453358</c:v>
                </c:pt>
                <c:pt idx="1">
                  <c:v>0.45828115906245037</c:v>
                </c:pt>
                <c:pt idx="2">
                  <c:v>0.9143025454996434</c:v>
                </c:pt>
                <c:pt idx="3">
                  <c:v>0.97232908723034395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54-42DA-8027-A1D96EAA6B7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066043440"/>
        <c:axId val="1097924608"/>
      </c:barChart>
      <c:dateAx>
        <c:axId val="1066043440"/>
        <c:scaling>
          <c:orientation val="maxMin"/>
        </c:scaling>
        <c:delete val="0"/>
        <c:axPos val="l"/>
        <c:numFmt formatCode="m/d/yyyy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924608"/>
        <c:crosses val="autoZero"/>
        <c:auto val="1"/>
        <c:lblOffset val="100"/>
        <c:baseTimeUnit val="years"/>
      </c:dateAx>
      <c:valAx>
        <c:axId val="1097924608"/>
        <c:scaling>
          <c:orientation val="minMax"/>
        </c:scaling>
        <c:delete val="0"/>
        <c:axPos val="t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604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ADP Quarterly Return on Equity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Process!$A$2</c:f>
              <c:strCache>
                <c:ptCount val="1"/>
                <c:pt idx="0">
                  <c:v>ADP</c:v>
                </c:pt>
              </c:strCache>
            </c:strRef>
          </c:tx>
          <c:spPr>
            <a:pattFill prst="ltUpDiag">
              <a:fgClr>
                <a:schemeClr val="accent5"/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dLbls>
            <c:spPr>
              <a:solidFill>
                <a:schemeClr val="accent5"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5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Process!$C$6:$C$9</c:f>
              <c:numCache>
                <c:formatCode>m/d/yyyy</c:formatCode>
                <c:ptCount val="4"/>
                <c:pt idx="0">
                  <c:v>44926</c:v>
                </c:pt>
                <c:pt idx="1">
                  <c:v>45016</c:v>
                </c:pt>
                <c:pt idx="2">
                  <c:v>45107</c:v>
                </c:pt>
                <c:pt idx="3">
                  <c:v>45199</c:v>
                </c:pt>
              </c:numCache>
            </c:numRef>
          </c:cat>
          <c:val>
            <c:numRef>
              <c:f>Process!$E$6:$E$9</c:f>
              <c:numCache>
                <c:formatCode>0%</c:formatCode>
                <c:ptCount val="4"/>
                <c:pt idx="0">
                  <c:v>0.2722402651756119</c:v>
                </c:pt>
                <c:pt idx="1">
                  <c:v>0.28239211651957336</c:v>
                </c:pt>
                <c:pt idx="2">
                  <c:v>0.22133880482174917</c:v>
                </c:pt>
                <c:pt idx="3">
                  <c:v>0.24746602165399678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B1-43D5-8137-F87BE644825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69"/>
        <c:overlap val="-20"/>
        <c:axId val="229328640"/>
        <c:axId val="582425200"/>
      </c:barChart>
      <c:catAx>
        <c:axId val="229328640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none"/>
        <c:tickLblPos val="nextTo"/>
        <c:spPr>
          <a:noFill/>
          <a:ln w="3175" cap="flat" cmpd="sng" algn="ctr">
            <a:solidFill>
              <a:schemeClr val="accent5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425200"/>
        <c:crosses val="autoZero"/>
        <c:auto val="0"/>
        <c:lblAlgn val="ctr"/>
        <c:lblOffset val="100"/>
        <c:noMultiLvlLbl val="0"/>
      </c:catAx>
      <c:valAx>
        <c:axId val="58242520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328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5"/>
    </a:solidFill>
    <a:ln w="9525" cap="flat" cmpd="sng" algn="ctr">
      <a:solidFill>
        <a:schemeClr val="accent5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85">
  <cs:axisTitle>
    <cs:lnRef idx="0"/>
    <cs:fillRef idx="0"/>
    <cs:effectRef idx="0"/>
    <cs:fontRef idx="minor">
      <a:schemeClr val="lt1"/>
    </cs:fontRef>
    <cs:defRPr sz="900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9525" cap="flat" cmpd="sng" algn="ctr">
        <a:solidFill>
          <a:schemeClr val="phClr">
            <a:lumMod val="40000"/>
            <a:lumOff val="60000"/>
            <a:alpha val="25000"/>
          </a:schemeClr>
        </a:solidFill>
        <a:round/>
      </a:ln>
    </cs:spPr>
    <cs:defRPr sz="900" kern="1200"/>
  </cs:categoryAxis>
  <cs:chartArea>
    <cs:lnRef idx="0">
      <cs:styleClr val="0"/>
    </cs:lnRef>
    <cs:fillRef idx="0">
      <cs:styleClr val="0"/>
    </cs:fillRef>
    <cs:effectRef idx="0"/>
    <cs:fontRef idx="minor">
      <a:schemeClr val="lt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/>
    <cs:fontRef idx="minor">
      <a:schemeClr val="tx1"/>
    </cs:fontRef>
    <cs:spPr>
      <a:gradFill>
        <a:gsLst>
          <a:gs pos="0">
            <a:schemeClr val="lt1">
              <a:alpha val="50000"/>
            </a:schemeClr>
          </a:gs>
          <a:gs pos="100000">
            <a:schemeClr val="lt1">
              <a:alpha val="0"/>
            </a:schemeClr>
          </a:gs>
        </a:gsLst>
        <a:lin ang="5400000" scaled="0"/>
      </a:gradFill>
      <a:ln>
        <a:solidFill>
          <a:schemeClr val="phClr"/>
        </a:solidFill>
      </a:ln>
      <a:effectLst>
        <a:innerShdw dist="38100" dir="16200000">
          <a:schemeClr val="lt1"/>
        </a:innerShdw>
      </a:effectLst>
    </cs:spPr>
  </cs:dataPoint>
  <cs:dataPoint3D>
    <cs:lnRef idx="0">
      <cs:styleClr val="auto"/>
    </cs:lnRef>
    <cs:fillRef idx="0"/>
    <cs:effectRef idx="0"/>
    <cs:fontRef idx="minor">
      <a:schemeClr val="lt1"/>
    </cs:fontRef>
    <cs:spPr>
      <a:gradFill>
        <a:gsLst>
          <a:gs pos="0">
            <a:schemeClr val="lt1">
              <a:alpha val="50000"/>
            </a:schemeClr>
          </a:gs>
          <a:gs pos="100000">
            <a:schemeClr val="lt1">
              <a:alpha val="0"/>
            </a:schemeClr>
          </a:gs>
        </a:gsLst>
        <a:lin ang="5400000" scaled="0"/>
      </a:gradFill>
      <a:ln>
        <a:solidFill>
          <a:schemeClr val="phClr"/>
        </a:solidFill>
      </a:ln>
      <a:effectLst>
        <a:innerShdw dist="38100" dir="16200000">
          <a:schemeClr val="lt1"/>
        </a:innerShdw>
      </a:effectLst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lt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40000"/>
            <a:lumOff val="60000"/>
            <a:alpha val="25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lt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 cap="flat" cmpd="sng" algn="ctr">
        <a:gradFill>
          <a:gsLst>
            <a:gs pos="0">
              <a:schemeClr val="lt1"/>
            </a:gs>
            <a:gs pos="5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lt1"/>
    </cs:fontRef>
  </cs:floor>
  <cs:gridlineMajor>
    <cs:lnRef idx="0">
      <cs:styleClr val="0"/>
    </cs:lnRef>
    <cs:fillRef idx="0"/>
    <cs:effectRef idx="0"/>
    <cs:fontRef idx="minor">
      <a:schemeClr val="lt1"/>
    </cs:fontRef>
    <cs:spPr>
      <a:ln>
        <a:solidFill>
          <a:schemeClr val="phClr">
            <a:lumMod val="40000"/>
            <a:lumOff val="60000"/>
            <a:alpha val="25000"/>
          </a:schemeClr>
        </a:solidFill>
      </a:ln>
    </cs:spPr>
  </cs:gridlineMajor>
  <cs:gridlineMinor>
    <cs:lnRef idx="0">
      <cs:styleClr val="0"/>
    </cs:lnRef>
    <cs:fillRef idx="0"/>
    <cs:effectRef idx="0"/>
    <cs:fontRef idx="minor">
      <a:schemeClr val="lt1"/>
    </cs:fontRef>
    <cs:spPr>
      <a:ln>
        <a:solidFill>
          <a:schemeClr val="phClr">
            <a:lumMod val="40000"/>
            <a:lumOff val="60000"/>
            <a:alpha val="25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</cs:hiLoLine>
  <cs:leaderLin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9525" cap="flat" cmpd="sng" algn="ctr">
        <a:solidFill>
          <a:schemeClr val="phClr">
            <a:lumMod val="40000"/>
            <a:lumOff val="60000"/>
            <a:alpha val="25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lt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lt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  <cs:bodyPr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15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26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314324</xdr:colOff>
      <xdr:row>0</xdr:row>
      <xdr:rowOff>196856</xdr:rowOff>
    </xdr:from>
    <xdr:to>
      <xdr:col>14</xdr:col>
      <xdr:colOff>444499</xdr:colOff>
      <xdr:row>16</xdr:row>
      <xdr:rowOff>6350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DB8EDE0-A740-84F5-94ED-9B34D90725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542925</xdr:colOff>
      <xdr:row>20</xdr:row>
      <xdr:rowOff>133350</xdr:rowOff>
    </xdr:from>
    <xdr:to>
      <xdr:col>18</xdr:col>
      <xdr:colOff>238125</xdr:colOff>
      <xdr:row>35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4B08CFF-3B0A-82D9-561F-D307D336BC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482600</xdr:colOff>
      <xdr:row>0</xdr:row>
      <xdr:rowOff>57150</xdr:rowOff>
    </xdr:from>
    <xdr:to>
      <xdr:col>13</xdr:col>
      <xdr:colOff>228600</xdr:colOff>
      <xdr:row>17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B664088-4C19-4582-BA23-DA6D50F777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361950</xdr:colOff>
      <xdr:row>0</xdr:row>
      <xdr:rowOff>69850</xdr:rowOff>
    </xdr:from>
    <xdr:to>
      <xdr:col>11</xdr:col>
      <xdr:colOff>57150</xdr:colOff>
      <xdr:row>16</xdr:row>
      <xdr:rowOff>196850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ACA8D82-25D8-4443-B5DA-28F35D39E0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0.63889</cdr:x>
      <cdr:y>0.24074</cdr:y>
    </cdr:from>
    <cdr:to>
      <cdr:x>0.90139</cdr:x>
      <cdr:y>0.39583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8AE89D64-986B-6E99-933B-EB6C28F65FF7}"/>
            </a:ext>
          </a:extLst>
        </cdr:cNvPr>
        <cdr:cNvSpPr txBox="1"/>
      </cdr:nvSpPr>
      <cdr:spPr>
        <a:xfrm xmlns:a="http://schemas.openxmlformats.org/drawingml/2006/main">
          <a:off x="2921000" y="660400"/>
          <a:ext cx="1200150" cy="4254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0.82778</cdr:x>
      <cdr:y>0.33102</cdr:y>
    </cdr:from>
    <cdr:to>
      <cdr:x>0.99306</cdr:x>
      <cdr:y>0.44676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25C12E6C-1E82-28B0-86FB-97DAE374E89E}"/>
            </a:ext>
          </a:extLst>
        </cdr:cNvPr>
        <cdr:cNvSpPr txBox="1"/>
      </cdr:nvSpPr>
      <cdr:spPr>
        <a:xfrm xmlns:a="http://schemas.openxmlformats.org/drawingml/2006/main">
          <a:off x="3784600" y="908050"/>
          <a:ext cx="755650" cy="317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Paychex</a:t>
          </a:r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228600</xdr:colOff>
      <xdr:row>0</xdr:row>
      <xdr:rowOff>139700</xdr:rowOff>
    </xdr:from>
    <xdr:to>
      <xdr:col>16</xdr:col>
      <xdr:colOff>266700</xdr:colOff>
      <xdr:row>16</xdr:row>
      <xdr:rowOff>69850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72DBC32-D9A6-4C92-8DDC-6643C84F65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152400</xdr:colOff>
      <xdr:row>2</xdr:row>
      <xdr:rowOff>152400</xdr:rowOff>
    </xdr:from>
    <xdr:to>
      <xdr:col>16</xdr:col>
      <xdr:colOff>44450</xdr:colOff>
      <xdr:row>21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940782-4051-3743-6A83-16491C2DA0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260350</xdr:colOff>
      <xdr:row>0</xdr:row>
      <xdr:rowOff>114300</xdr:rowOff>
    </xdr:from>
    <xdr:to>
      <xdr:col>15</xdr:col>
      <xdr:colOff>190500</xdr:colOff>
      <xdr:row>16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340D83-B843-3391-8160-5EBD6FD67F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450850</xdr:colOff>
      <xdr:row>0</xdr:row>
      <xdr:rowOff>0</xdr:rowOff>
    </xdr:from>
    <xdr:to>
      <xdr:col>14</xdr:col>
      <xdr:colOff>552450</xdr:colOff>
      <xdr:row>16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17DCF8-498E-C4BE-C795-0FCDDF4A9A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0</xdr:row>
      <xdr:rowOff>133350</xdr:rowOff>
    </xdr:from>
    <xdr:to>
      <xdr:col>12</xdr:col>
      <xdr:colOff>266700</xdr:colOff>
      <xdr:row>13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AAD61C1-99BD-4626-8312-30BB00EB21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69850</xdr:colOff>
      <xdr:row>0</xdr:row>
      <xdr:rowOff>127000</xdr:rowOff>
    </xdr:from>
    <xdr:to>
      <xdr:col>12</xdr:col>
      <xdr:colOff>374650</xdr:colOff>
      <xdr:row>13</xdr:row>
      <xdr:rowOff>146050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DA693F4-C9D1-47D7-A1D2-D7A0A4AF36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336550</xdr:colOff>
      <xdr:row>0</xdr:row>
      <xdr:rowOff>88900</xdr:rowOff>
    </xdr:from>
    <xdr:to>
      <xdr:col>13</xdr:col>
      <xdr:colOff>31750</xdr:colOff>
      <xdr:row>13</xdr:row>
      <xdr:rowOff>107950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1D92DA2-246D-4AE0-A916-0CF1A28919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95250</xdr:colOff>
      <xdr:row>0</xdr:row>
      <xdr:rowOff>127000</xdr:rowOff>
    </xdr:from>
    <xdr:to>
      <xdr:col>13</xdr:col>
      <xdr:colOff>400050</xdr:colOff>
      <xdr:row>13</xdr:row>
      <xdr:rowOff>146050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8C9C717-C60A-4BF1-8697-7363DDF377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Gallery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Gallery">
      <a:majorFont>
        <a:latin typeface="Gill Sans MT" panose="020B0502020104020203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Gill Sans MT" panose="020B0502020104020203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Gallery">
      <a:fillStyleLst>
        <a:solidFill>
          <a:schemeClr val="phClr"/>
        </a:solidFill>
        <a:gradFill rotWithShape="1">
          <a:gsLst>
            <a:gs pos="0">
              <a:schemeClr val="phClr">
                <a:tint val="54000"/>
                <a:alpha val="100000"/>
                <a:satMod val="105000"/>
                <a:lumMod val="110000"/>
              </a:schemeClr>
            </a:gs>
            <a:gs pos="100000">
              <a:schemeClr val="phClr">
                <a:tint val="78000"/>
                <a:alpha val="92000"/>
                <a:satMod val="109000"/>
                <a:lum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satMod val="110000"/>
                <a:lumMod val="104000"/>
              </a:schemeClr>
            </a:gs>
            <a:gs pos="69000">
              <a:schemeClr val="phClr">
                <a:shade val="88000"/>
                <a:satMod val="130000"/>
                <a:lumMod val="92000"/>
              </a:schemeClr>
            </a:gs>
            <a:gs pos="100000">
              <a:schemeClr val="phClr">
                <a:shade val="78000"/>
                <a:satMod val="130000"/>
                <a:lumMod val="92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2225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0800" dist="50800" dir="5400000" sx="96000" sy="96000" rotWithShape="0">
              <a:srgbClr val="000000">
                <a:alpha val="48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1080000"/>
            </a:lightRig>
          </a:scene3d>
          <a:sp3d>
            <a:bevelT w="38100" h="12700" prst="softRound"/>
          </a:sp3d>
        </a:effectStyle>
      </a:effectStyleLst>
      <a:bgFillStyleLst>
        <a:solidFill>
          <a:schemeClr val="phClr"/>
        </a:solidFill>
        <a:solidFill>
          <a:schemeClr val="phClr"/>
        </a:solidFill>
        <a:gradFill rotWithShape="1">
          <a:gsLst>
            <a:gs pos="0">
              <a:schemeClr val="phClr">
                <a:tint val="94000"/>
                <a:satMod val="80000"/>
                <a:lumMod val="106000"/>
              </a:schemeClr>
            </a:gs>
            <a:gs pos="100000">
              <a:schemeClr val="phClr">
                <a:shade val="80000"/>
              </a:schemeClr>
            </a:gs>
          </a:gsLst>
          <a:path path="circle">
            <a:fillToRect l="43000" r="43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Gallery" id="{BBFCD31E-59A1-489D-B089-A3EAD7CAE12E}" vid="{F5E91637-A7B6-4E27-B710-77DA7014EE1E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FA737-0830-41A1-94DD-6BF6D64F069B}">
  <dimension ref="A1:F9"/>
  <sheetViews>
    <sheetView workbookViewId="0">
      <selection sqref="A1:F9"/>
    </sheetView>
  </sheetViews>
  <sheetFormatPr defaultRowHeight="16.5" x14ac:dyDescent="0.5"/>
  <cols>
    <col min="3" max="3" width="12.1796875" customWidth="1"/>
    <col min="4" max="4" width="20.1796875" customWidth="1"/>
    <col min="5" max="5" width="21.08984375" customWidth="1"/>
    <col min="6" max="6" width="19.81640625" customWidth="1"/>
  </cols>
  <sheetData>
    <row r="1" spans="1:6" ht="25.5" customHeight="1" x14ac:dyDescent="0.5">
      <c r="A1" s="23" t="s">
        <v>30</v>
      </c>
      <c r="B1" s="47" t="s">
        <v>25</v>
      </c>
      <c r="C1" s="26" t="s">
        <v>29</v>
      </c>
      <c r="D1" s="26" t="s">
        <v>28</v>
      </c>
      <c r="E1" s="26" t="s">
        <v>26</v>
      </c>
      <c r="F1" s="27" t="s">
        <v>27</v>
      </c>
    </row>
    <row r="2" spans="1:6" ht="19" customHeight="1" x14ac:dyDescent="0.5">
      <c r="A2" s="49" t="s">
        <v>0</v>
      </c>
      <c r="B2" s="47"/>
      <c r="C2" s="24">
        <v>44012</v>
      </c>
      <c r="D2" s="30">
        <f>39165500-33413300</f>
        <v>5752200</v>
      </c>
      <c r="E2" s="29">
        <f>2466500/5752200</f>
        <v>0.42879246201453358</v>
      </c>
      <c r="F2" s="28">
        <f>2466500/39165500</f>
        <v>6.2976343976203553E-2</v>
      </c>
    </row>
    <row r="3" spans="1:6" ht="18.5" customHeight="1" x14ac:dyDescent="0.5">
      <c r="A3" s="49"/>
      <c r="B3" s="47"/>
      <c r="C3" s="24">
        <v>44377</v>
      </c>
      <c r="D3" s="33">
        <f>48772500-43102400</f>
        <v>5670100</v>
      </c>
      <c r="E3" s="29">
        <f>2598500/5670100</f>
        <v>0.45828115906245037</v>
      </c>
      <c r="F3" s="28">
        <f>2598500/48772500</f>
        <v>5.3277974268286434E-2</v>
      </c>
    </row>
    <row r="4" spans="1:6" ht="17" customHeight="1" x14ac:dyDescent="0.5">
      <c r="A4" s="49"/>
      <c r="B4" s="47"/>
      <c r="C4" s="24">
        <v>44742</v>
      </c>
      <c r="D4" s="30">
        <f>63068200-59842900</f>
        <v>3225300</v>
      </c>
      <c r="E4" s="29">
        <f>2948900/3225300</f>
        <v>0.9143025454996434</v>
      </c>
      <c r="F4" s="28">
        <f>2948900/63068200</f>
        <v>4.6757319853745628E-2</v>
      </c>
    </row>
    <row r="5" spans="1:6" ht="16.5" customHeight="1" thickBot="1" x14ac:dyDescent="0.55000000000000004">
      <c r="A5" s="49"/>
      <c r="B5" s="48"/>
      <c r="C5" s="40">
        <v>45107</v>
      </c>
      <c r="D5" s="34">
        <f>50971000-47461900</f>
        <v>3509100</v>
      </c>
      <c r="E5" s="31">
        <f>3412000/3509100</f>
        <v>0.97232908723034395</v>
      </c>
      <c r="F5" s="32">
        <f>3412000/50971000</f>
        <v>6.694002471993879E-2</v>
      </c>
    </row>
    <row r="6" spans="1:6" ht="16" customHeight="1" x14ac:dyDescent="0.5">
      <c r="A6" s="49"/>
      <c r="B6" s="51" t="s">
        <v>15</v>
      </c>
      <c r="C6" s="36">
        <v>44926</v>
      </c>
      <c r="D6" s="37">
        <f>54453000-51466300</f>
        <v>2986700</v>
      </c>
      <c r="E6" s="38">
        <f>813100/2986700</f>
        <v>0.2722402651756119</v>
      </c>
      <c r="F6" s="39">
        <f>813100/54453000</f>
        <v>1.4932143316254384E-2</v>
      </c>
    </row>
    <row r="7" spans="1:6" ht="16.5" customHeight="1" x14ac:dyDescent="0.5">
      <c r="A7" s="49"/>
      <c r="B7" s="52"/>
      <c r="C7" s="25">
        <v>45016</v>
      </c>
      <c r="D7" s="30">
        <f>59881800-56188000</f>
        <v>3693800</v>
      </c>
      <c r="E7" s="29">
        <f>1043100/3693800</f>
        <v>0.28239211651957336</v>
      </c>
      <c r="F7" s="28">
        <f>1043100/59881800</f>
        <v>1.741931605262367E-2</v>
      </c>
    </row>
    <row r="8" spans="1:6" ht="17" customHeight="1" x14ac:dyDescent="0.5">
      <c r="A8" s="49"/>
      <c r="B8" s="52"/>
      <c r="C8" s="25">
        <v>45107</v>
      </c>
      <c r="D8" s="30">
        <f>50971000-47461900</f>
        <v>3509100</v>
      </c>
      <c r="E8" s="29">
        <f>776700/3509100</f>
        <v>0.22133880482174917</v>
      </c>
      <c r="F8" s="28">
        <f>776700/50971000</f>
        <v>1.523807655333425E-2</v>
      </c>
    </row>
    <row r="9" spans="1:6" ht="19.5" customHeight="1" thickBot="1" x14ac:dyDescent="0.55000000000000004">
      <c r="A9" s="50"/>
      <c r="B9" s="52"/>
      <c r="C9" s="25">
        <v>45199</v>
      </c>
      <c r="D9" s="34">
        <f>49323600-45850800</f>
        <v>3472800</v>
      </c>
      <c r="E9" s="31">
        <f>859400/3472800</f>
        <v>0.24746602165399678</v>
      </c>
      <c r="F9" s="32">
        <f>859400/49323600</f>
        <v>1.7423707920751933E-2</v>
      </c>
    </row>
  </sheetData>
  <mergeCells count="3">
    <mergeCell ref="B1:B5"/>
    <mergeCell ref="A2:A9"/>
    <mergeCell ref="B6:B9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F30E2-F9C1-4183-897A-96DF38E81B21}">
  <dimension ref="A1"/>
  <sheetViews>
    <sheetView workbookViewId="0">
      <selection activeCell="F4" sqref="F4"/>
    </sheetView>
  </sheetViews>
  <sheetFormatPr defaultRowHeight="16.5" x14ac:dyDescent="0.5"/>
  <sheetData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1BA26-D0C0-4727-BCBA-AC4F418107F2}">
  <dimension ref="A1"/>
  <sheetViews>
    <sheetView workbookViewId="0">
      <selection activeCell="H6" sqref="H6"/>
    </sheetView>
  </sheetViews>
  <sheetFormatPr defaultRowHeight="16.5" x14ac:dyDescent="0.5"/>
  <sheetData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FEF47-EA9D-4671-AF93-DD77DD27F882}">
  <dimension ref="A1"/>
  <sheetViews>
    <sheetView topLeftCell="B1" workbookViewId="0">
      <selection activeCell="G5" sqref="G5"/>
    </sheetView>
  </sheetViews>
  <sheetFormatPr defaultRowHeight="16.5" x14ac:dyDescent="0.5"/>
  <sheetData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04753-CE46-4396-AC75-69698EF44856}">
  <dimension ref="A1"/>
  <sheetViews>
    <sheetView workbookViewId="0">
      <selection activeCell="H6" sqref="H6"/>
    </sheetView>
  </sheetViews>
  <sheetFormatPr defaultRowHeight="16.5" x14ac:dyDescent="0.5"/>
  <sheetData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ECB2B-016F-41A1-B564-1F3E86923788}">
  <dimension ref="A1"/>
  <sheetViews>
    <sheetView workbookViewId="0">
      <selection activeCell="H5" sqref="H5"/>
    </sheetView>
  </sheetViews>
  <sheetFormatPr defaultRowHeight="16.5" x14ac:dyDescent="0.5"/>
  <sheetData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B2370-AFCC-43F8-A5F4-641C838A6AAF}">
  <dimension ref="A1"/>
  <sheetViews>
    <sheetView topLeftCell="A2" workbookViewId="0">
      <selection activeCell="S5" sqref="S5"/>
    </sheetView>
  </sheetViews>
  <sheetFormatPr defaultRowHeight="16.5" x14ac:dyDescent="0.5"/>
  <sheetData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21E08-38CD-48AB-9BDC-BBEF83B513CC}">
  <dimension ref="A1"/>
  <sheetViews>
    <sheetView workbookViewId="0"/>
  </sheetViews>
  <sheetFormatPr defaultRowHeight="16.5" x14ac:dyDescent="0.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1BB0F-1254-415E-B890-5EAD28E22B8A}">
  <dimension ref="A1:E17"/>
  <sheetViews>
    <sheetView topLeftCell="A2" workbookViewId="0">
      <selection activeCell="B13" sqref="B13"/>
    </sheetView>
  </sheetViews>
  <sheetFormatPr defaultRowHeight="16.5" x14ac:dyDescent="0.5"/>
  <cols>
    <col min="1" max="1" width="25.7265625" customWidth="1"/>
    <col min="2" max="2" width="13.1796875" customWidth="1"/>
    <col min="3" max="3" width="14.08984375" customWidth="1"/>
    <col min="4" max="4" width="15.08984375" customWidth="1"/>
    <col min="5" max="5" width="13.90625" customWidth="1"/>
    <col min="7" max="7" width="12.453125" customWidth="1"/>
  </cols>
  <sheetData>
    <row r="1" spans="1:5" ht="27.5" customHeight="1" x14ac:dyDescent="0.5">
      <c r="A1" s="53" t="s">
        <v>0</v>
      </c>
      <c r="B1" s="53"/>
      <c r="C1" s="53"/>
      <c r="D1" s="53"/>
      <c r="E1" s="53"/>
    </row>
    <row r="2" spans="1:5" ht="16" customHeight="1" x14ac:dyDescent="0.5">
      <c r="A2" s="22" t="s">
        <v>1</v>
      </c>
      <c r="B2" s="16">
        <v>45199</v>
      </c>
      <c r="C2" s="16">
        <v>45107</v>
      </c>
      <c r="D2" s="16">
        <v>45016</v>
      </c>
      <c r="E2" s="16">
        <v>44926</v>
      </c>
    </row>
    <row r="3" spans="1:5" x14ac:dyDescent="0.5">
      <c r="A3" s="17" t="s">
        <v>2</v>
      </c>
      <c r="B3" s="18">
        <v>1795300</v>
      </c>
      <c r="C3" s="18">
        <v>1756700</v>
      </c>
      <c r="D3" s="18">
        <v>2054600</v>
      </c>
      <c r="E3" s="18">
        <v>1753100</v>
      </c>
    </row>
    <row r="4" spans="1:5" x14ac:dyDescent="0.5">
      <c r="A4" s="17" t="s">
        <v>3</v>
      </c>
      <c r="B4" s="18">
        <v>49323600</v>
      </c>
      <c r="C4" s="18">
        <v>50971000</v>
      </c>
      <c r="D4" s="18">
        <v>59881800</v>
      </c>
      <c r="E4" s="18">
        <v>54453000</v>
      </c>
    </row>
    <row r="5" spans="1:5" x14ac:dyDescent="0.5">
      <c r="A5" s="17" t="s">
        <v>4</v>
      </c>
      <c r="B5" s="18">
        <v>45850800</v>
      </c>
      <c r="C5" s="18">
        <v>47461900</v>
      </c>
      <c r="D5" s="18">
        <v>56188000</v>
      </c>
      <c r="E5" s="18">
        <v>51466300</v>
      </c>
    </row>
    <row r="6" spans="1:5" x14ac:dyDescent="0.5">
      <c r="A6" s="17" t="s">
        <v>5</v>
      </c>
      <c r="B6" s="18">
        <v>3472800</v>
      </c>
      <c r="C6" s="18">
        <v>3509100</v>
      </c>
      <c r="D6" s="18">
        <v>3693800</v>
      </c>
      <c r="E6" s="18">
        <v>2986700</v>
      </c>
    </row>
    <row r="7" spans="1:5" x14ac:dyDescent="0.5">
      <c r="A7" s="17" t="s">
        <v>6</v>
      </c>
      <c r="B7" s="18">
        <v>859400</v>
      </c>
      <c r="C7" s="18">
        <v>776700</v>
      </c>
      <c r="D7" s="18">
        <v>1043100</v>
      </c>
      <c r="E7" s="18">
        <v>813100</v>
      </c>
    </row>
    <row r="8" spans="1:5" x14ac:dyDescent="0.5">
      <c r="A8" s="17" t="s">
        <v>7</v>
      </c>
      <c r="B8" s="18">
        <v>326500</v>
      </c>
      <c r="C8" s="18">
        <v>1185700</v>
      </c>
      <c r="D8" s="18">
        <v>1404100</v>
      </c>
      <c r="E8" s="18">
        <v>899700</v>
      </c>
    </row>
    <row r="9" spans="1:5" ht="17" thickBot="1" x14ac:dyDescent="0.55000000000000004">
      <c r="A9" s="43" t="s">
        <v>8</v>
      </c>
      <c r="B9" s="44">
        <v>-1793300</v>
      </c>
      <c r="C9" s="44">
        <v>-9273300</v>
      </c>
      <c r="D9" s="45">
        <v>4758800</v>
      </c>
      <c r="E9" s="46">
        <v>7686200</v>
      </c>
    </row>
    <row r="10" spans="1:5" ht="19" customHeight="1" x14ac:dyDescent="0.5">
      <c r="A10" s="41" t="s">
        <v>9</v>
      </c>
      <c r="B10" s="42">
        <v>45107</v>
      </c>
      <c r="C10" s="42">
        <v>44742</v>
      </c>
      <c r="D10" s="42">
        <v>44377</v>
      </c>
      <c r="E10" s="42">
        <v>44012</v>
      </c>
    </row>
    <row r="11" spans="1:5" x14ac:dyDescent="0.5">
      <c r="A11" s="17" t="s">
        <v>2</v>
      </c>
      <c r="B11" s="18">
        <v>7245400</v>
      </c>
      <c r="C11" s="18">
        <v>6584600</v>
      </c>
      <c r="D11" s="18">
        <v>5942700</v>
      </c>
      <c r="E11" s="20">
        <v>5599500</v>
      </c>
    </row>
    <row r="12" spans="1:5" x14ac:dyDescent="0.5">
      <c r="A12" s="17" t="s">
        <v>3</v>
      </c>
      <c r="B12" s="18">
        <v>50971000</v>
      </c>
      <c r="C12" s="18">
        <v>63068200</v>
      </c>
      <c r="D12" s="18">
        <v>48772500</v>
      </c>
      <c r="E12" s="20">
        <v>39165500</v>
      </c>
    </row>
    <row r="13" spans="1:5" x14ac:dyDescent="0.5">
      <c r="A13" s="17" t="s">
        <v>4</v>
      </c>
      <c r="B13" s="18">
        <v>47461900</v>
      </c>
      <c r="C13" s="18">
        <v>59842900</v>
      </c>
      <c r="D13" s="18">
        <v>43102400</v>
      </c>
      <c r="E13" s="21">
        <v>33413300</v>
      </c>
    </row>
    <row r="14" spans="1:5" x14ac:dyDescent="0.5">
      <c r="A14" s="17" t="s">
        <v>5</v>
      </c>
      <c r="B14" s="18">
        <v>3509100</v>
      </c>
      <c r="C14" s="18">
        <v>3225300</v>
      </c>
      <c r="D14" s="18">
        <v>5670100</v>
      </c>
      <c r="E14" s="20">
        <v>5752200</v>
      </c>
    </row>
    <row r="15" spans="1:5" x14ac:dyDescent="0.5">
      <c r="A15" s="17" t="s">
        <v>6</v>
      </c>
      <c r="B15" s="18">
        <v>3412000</v>
      </c>
      <c r="C15" s="18">
        <v>2948900</v>
      </c>
      <c r="D15" s="18">
        <v>2598500</v>
      </c>
      <c r="E15" s="20">
        <v>2466500</v>
      </c>
    </row>
    <row r="16" spans="1:5" x14ac:dyDescent="0.5">
      <c r="A16" s="17" t="s">
        <v>7</v>
      </c>
      <c r="B16" s="18">
        <v>4207600</v>
      </c>
      <c r="C16" s="18">
        <v>3099500</v>
      </c>
      <c r="D16" s="18">
        <v>3093300</v>
      </c>
      <c r="E16" s="20">
        <v>3026200</v>
      </c>
    </row>
    <row r="17" spans="1:5" x14ac:dyDescent="0.5">
      <c r="A17" s="17" t="s">
        <v>8</v>
      </c>
      <c r="B17" s="19">
        <v>-13990400</v>
      </c>
      <c r="C17" s="18">
        <v>9738500</v>
      </c>
      <c r="D17" s="18">
        <v>6015800</v>
      </c>
      <c r="E17" s="20">
        <v>291900</v>
      </c>
    </row>
  </sheetData>
  <mergeCells count="1">
    <mergeCell ref="A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2FFDA9-152D-4693-85C2-131C182C4696}">
  <dimension ref="A1:H30"/>
  <sheetViews>
    <sheetView tabSelected="1" zoomScale="57" workbookViewId="0">
      <selection activeCell="C15" sqref="C15:H15"/>
    </sheetView>
  </sheetViews>
  <sheetFormatPr defaultRowHeight="16.5" x14ac:dyDescent="0.5"/>
  <cols>
    <col min="2" max="2" width="48" customWidth="1"/>
    <col min="3" max="3" width="21.453125" customWidth="1"/>
    <col min="4" max="4" width="20" customWidth="1"/>
    <col min="5" max="5" width="29.36328125" customWidth="1"/>
    <col min="6" max="6" width="19.36328125" customWidth="1"/>
    <col min="7" max="7" width="8.7265625" customWidth="1"/>
    <col min="8" max="8" width="60.54296875" customWidth="1"/>
  </cols>
  <sheetData>
    <row r="1" spans="1:8" x14ac:dyDescent="0.5">
      <c r="C1" s="90" t="s">
        <v>10</v>
      </c>
      <c r="D1" s="90"/>
      <c r="E1" s="90"/>
      <c r="F1" s="90"/>
      <c r="G1" s="90"/>
      <c r="H1" s="90"/>
    </row>
    <row r="2" spans="1:8" ht="22.5" customHeight="1" x14ac:dyDescent="0.5">
      <c r="C2" s="90"/>
      <c r="D2" s="90"/>
      <c r="E2" s="90"/>
      <c r="F2" s="90"/>
      <c r="G2" s="90"/>
      <c r="H2" s="90"/>
    </row>
    <row r="3" spans="1:8" x14ac:dyDescent="0.5">
      <c r="C3" s="84" t="s">
        <v>0</v>
      </c>
      <c r="D3" s="85"/>
      <c r="E3" s="85"/>
      <c r="F3" s="85" t="s">
        <v>46</v>
      </c>
      <c r="G3" s="85"/>
      <c r="H3" s="86"/>
    </row>
    <row r="4" spans="1:8" x14ac:dyDescent="0.5">
      <c r="C4" s="87"/>
      <c r="D4" s="88"/>
      <c r="E4" s="88"/>
      <c r="F4" s="88"/>
      <c r="G4" s="88"/>
      <c r="H4" s="89"/>
    </row>
    <row r="5" spans="1:8" x14ac:dyDescent="0.5">
      <c r="C5" s="91" t="s">
        <v>11</v>
      </c>
      <c r="D5" s="92"/>
      <c r="E5" s="92"/>
      <c r="F5" s="95"/>
      <c r="G5" s="95"/>
      <c r="H5" s="96"/>
    </row>
    <row r="6" spans="1:8" x14ac:dyDescent="0.5">
      <c r="C6" s="58" t="s">
        <v>12</v>
      </c>
      <c r="D6" s="59"/>
      <c r="E6" s="59"/>
      <c r="F6" s="59"/>
      <c r="G6" s="59"/>
      <c r="H6" s="60"/>
    </row>
    <row r="7" spans="1:8" x14ac:dyDescent="0.5">
      <c r="A7" s="62" t="s">
        <v>34</v>
      </c>
      <c r="B7" s="62"/>
      <c r="C7" s="81" t="str">
        <f>IF('Data Collection'!B15&gt; 0,"Pass","Fail")</f>
        <v>Pass</v>
      </c>
      <c r="D7" s="83">
        <f>'Data Collection'!B15</f>
        <v>3412000</v>
      </c>
      <c r="E7" s="55"/>
      <c r="F7" s="81" t="str">
        <f>IF('Partner''s Data'!B16&gt; 0,"Pass","Fail")</f>
        <v>Pass</v>
      </c>
      <c r="G7" s="97">
        <f>'Partner''s Data'!B16</f>
        <v>1557300</v>
      </c>
      <c r="H7" s="98"/>
    </row>
    <row r="8" spans="1:8" x14ac:dyDescent="0.5">
      <c r="A8" s="62"/>
      <c r="B8" s="62"/>
      <c r="C8" s="82"/>
      <c r="D8" s="56"/>
      <c r="E8" s="57"/>
      <c r="F8" s="82"/>
      <c r="G8" s="99"/>
      <c r="H8" s="100"/>
    </row>
    <row r="9" spans="1:8" x14ac:dyDescent="0.5">
      <c r="A9" s="62" t="s">
        <v>33</v>
      </c>
      <c r="B9" s="62"/>
      <c r="C9" s="81" t="str">
        <f>IF('Data Collection'!B16 &gt; 0,"Pass","Fail")</f>
        <v>Pass</v>
      </c>
      <c r="D9" s="97">
        <f>'Data Collection'!B16</f>
        <v>4207600</v>
      </c>
      <c r="E9" s="98"/>
      <c r="F9" s="81" t="str">
        <f>IF('Partner''s Data'!B18&gt; 0,"Pass","Fail")</f>
        <v>Pass</v>
      </c>
      <c r="G9" s="97">
        <v>1699400</v>
      </c>
      <c r="H9" s="98"/>
    </row>
    <row r="10" spans="1:8" x14ac:dyDescent="0.5">
      <c r="A10" s="62"/>
      <c r="B10" s="62"/>
      <c r="C10" s="82"/>
      <c r="D10" s="99"/>
      <c r="E10" s="100"/>
      <c r="F10" s="82"/>
      <c r="G10" s="99"/>
      <c r="H10" s="100"/>
    </row>
    <row r="11" spans="1:8" x14ac:dyDescent="0.5">
      <c r="A11" s="62" t="s">
        <v>35</v>
      </c>
      <c r="B11" s="62"/>
      <c r="C11" s="81" t="str">
        <f>IF(Process!F5&gt; 0,"Pass","Fail")</f>
        <v>Pass</v>
      </c>
      <c r="D11" s="101">
        <v>6.694002471993879E-2</v>
      </c>
      <c r="E11" s="102"/>
      <c r="F11" s="81"/>
      <c r="G11" s="101">
        <f>1557300/'Partner''s Data'!B13</f>
        <v>0.1476617613593264</v>
      </c>
      <c r="H11" s="102"/>
    </row>
    <row r="12" spans="1:8" x14ac:dyDescent="0.5">
      <c r="A12" s="62"/>
      <c r="B12" s="62"/>
      <c r="C12" s="82"/>
      <c r="D12" s="103"/>
      <c r="E12" s="104"/>
      <c r="F12" s="82"/>
      <c r="G12" s="103"/>
      <c r="H12" s="104"/>
    </row>
    <row r="13" spans="1:8" x14ac:dyDescent="0.5">
      <c r="A13" s="62" t="s">
        <v>36</v>
      </c>
      <c r="B13" s="62"/>
      <c r="C13" s="81" t="str">
        <f>IF('Data Collection'!B16 &gt;'Data Collection'!B15,"Pass","Fail")</f>
        <v>Pass</v>
      </c>
      <c r="D13" s="105" t="str">
        <f>"Cash Flow="  &amp; DOLLAR('Data Collection'!B16,0) &amp;CHAR(10)&amp;  "Net Income=" &amp;DOLLAR('Data Collection'!B15)</f>
        <v>Cash Flow=$4,207,600
Net Income=$3,412,000.00</v>
      </c>
      <c r="E13" s="106"/>
      <c r="F13" s="81" t="str">
        <f>IF('Partner''s Data'!B18 &gt;'Partner''s Data'!B16&gt; 0,"Pass","Fail")</f>
        <v>Pass</v>
      </c>
      <c r="G13" s="54" t="str">
        <f>"Cash Flow="  &amp; DOLLAR('Partner''s Data'!B18,0) &amp;CHAR(10)&amp;  "Net Income=" &amp;DOLLAR('Partner''s Data'!B16)</f>
        <v>Cash Flow=$1,699,400
Net Income=$1,557,300.00</v>
      </c>
      <c r="H13" s="55"/>
    </row>
    <row r="14" spans="1:8" x14ac:dyDescent="0.5">
      <c r="A14" s="62"/>
      <c r="B14" s="62"/>
      <c r="C14" s="82"/>
      <c r="D14" s="107"/>
      <c r="E14" s="108"/>
      <c r="F14" s="82"/>
      <c r="G14" s="56"/>
      <c r="H14" s="57"/>
    </row>
    <row r="15" spans="1:8" ht="30.5" customHeight="1" x14ac:dyDescent="0.5">
      <c r="C15" s="80" t="s">
        <v>13</v>
      </c>
      <c r="D15" s="80"/>
      <c r="E15" s="80"/>
      <c r="F15" s="80"/>
      <c r="G15" s="80"/>
      <c r="H15" s="80"/>
    </row>
    <row r="16" spans="1:8" ht="39.5" customHeight="1" x14ac:dyDescent="0.5">
      <c r="C16" s="77" t="s">
        <v>14</v>
      </c>
      <c r="D16" s="78"/>
      <c r="E16" s="78"/>
      <c r="F16" s="78"/>
      <c r="G16" s="78"/>
      <c r="H16" s="79"/>
    </row>
    <row r="17" spans="1:8" x14ac:dyDescent="0.5">
      <c r="A17" s="62" t="s">
        <v>37</v>
      </c>
      <c r="B17" s="62"/>
      <c r="C17" s="76"/>
      <c r="D17" s="76"/>
      <c r="E17" s="76"/>
      <c r="F17" s="76"/>
      <c r="G17" s="76"/>
      <c r="H17" s="76"/>
    </row>
    <row r="18" spans="1:8" x14ac:dyDescent="0.5">
      <c r="A18" s="62"/>
      <c r="B18" s="62"/>
      <c r="C18" s="76"/>
      <c r="D18" s="76"/>
      <c r="E18" s="76"/>
      <c r="F18" s="76"/>
      <c r="G18" s="76"/>
      <c r="H18" s="76"/>
    </row>
    <row r="19" spans="1:8" x14ac:dyDescent="0.5">
      <c r="A19" s="61" t="s">
        <v>38</v>
      </c>
      <c r="B19" s="61"/>
      <c r="C19" s="35"/>
      <c r="D19" s="76"/>
      <c r="E19" s="76"/>
      <c r="F19" s="35"/>
      <c r="G19" s="76"/>
      <c r="H19" s="76"/>
    </row>
    <row r="20" spans="1:8" x14ac:dyDescent="0.5">
      <c r="C20" s="65" t="s">
        <v>39</v>
      </c>
      <c r="D20" s="65"/>
      <c r="E20" s="65"/>
      <c r="F20" s="65"/>
      <c r="G20" s="65"/>
      <c r="H20" s="65"/>
    </row>
    <row r="21" spans="1:8" x14ac:dyDescent="0.5">
      <c r="C21" s="65"/>
      <c r="D21" s="65"/>
      <c r="E21" s="65"/>
      <c r="F21" s="65"/>
      <c r="G21" s="65"/>
      <c r="H21" s="65"/>
    </row>
    <row r="22" spans="1:8" x14ac:dyDescent="0.5">
      <c r="C22" s="65"/>
      <c r="D22" s="65"/>
      <c r="E22" s="65"/>
      <c r="F22" s="65"/>
      <c r="G22" s="65"/>
      <c r="H22" s="65"/>
    </row>
    <row r="23" spans="1:8" x14ac:dyDescent="0.5">
      <c r="C23" s="69" t="s">
        <v>40</v>
      </c>
      <c r="D23" s="70"/>
      <c r="E23" s="70"/>
      <c r="F23" s="70"/>
      <c r="G23" s="70"/>
      <c r="H23" s="71"/>
    </row>
    <row r="24" spans="1:8" x14ac:dyDescent="0.5">
      <c r="C24" s="69"/>
      <c r="D24" s="70"/>
      <c r="E24" s="70"/>
      <c r="F24" s="70"/>
      <c r="G24" s="70"/>
      <c r="H24" s="71"/>
    </row>
    <row r="25" spans="1:8" x14ac:dyDescent="0.5">
      <c r="C25" s="66" t="s">
        <v>41</v>
      </c>
      <c r="D25" s="67"/>
      <c r="E25" s="67"/>
      <c r="F25" s="67"/>
      <c r="G25" s="67"/>
      <c r="H25" s="68"/>
    </row>
    <row r="26" spans="1:8" ht="46" customHeight="1" x14ac:dyDescent="0.5">
      <c r="A26" s="61" t="s">
        <v>42</v>
      </c>
      <c r="B26" s="61"/>
      <c r="C26" s="35"/>
      <c r="D26" s="74"/>
      <c r="E26" s="75"/>
      <c r="F26" s="35"/>
      <c r="G26" s="74"/>
      <c r="H26" s="75"/>
    </row>
    <row r="27" spans="1:8" ht="29.5" x14ac:dyDescent="0.8">
      <c r="C27" s="72" t="s">
        <v>43</v>
      </c>
      <c r="D27" s="72"/>
      <c r="E27" s="72"/>
      <c r="F27" s="72"/>
      <c r="G27" s="72"/>
      <c r="H27" s="72"/>
    </row>
    <row r="28" spans="1:8" x14ac:dyDescent="0.5">
      <c r="C28" s="73" t="s">
        <v>44</v>
      </c>
      <c r="D28" s="73"/>
      <c r="E28" s="73"/>
      <c r="F28" s="73"/>
      <c r="G28" s="73"/>
      <c r="H28" s="73"/>
    </row>
    <row r="29" spans="1:8" x14ac:dyDescent="0.5">
      <c r="A29" s="62" t="s">
        <v>45</v>
      </c>
      <c r="B29" s="62"/>
      <c r="C29" s="63"/>
      <c r="D29" s="54"/>
      <c r="E29" s="55"/>
      <c r="F29" s="63"/>
      <c r="G29" s="54"/>
      <c r="H29" s="55"/>
    </row>
    <row r="30" spans="1:8" ht="32.5" customHeight="1" x14ac:dyDescent="0.5">
      <c r="A30" s="62"/>
      <c r="B30" s="62"/>
      <c r="C30" s="64"/>
      <c r="D30" s="56"/>
      <c r="E30" s="57"/>
      <c r="F30" s="64"/>
      <c r="G30" s="56"/>
      <c r="H30" s="57"/>
    </row>
  </sheetData>
  <mergeCells count="48">
    <mergeCell ref="C3:E4"/>
    <mergeCell ref="C1:H2"/>
    <mergeCell ref="F3:H4"/>
    <mergeCell ref="C5:H5"/>
    <mergeCell ref="C13:C14"/>
    <mergeCell ref="F7:F8"/>
    <mergeCell ref="F9:F10"/>
    <mergeCell ref="F11:F12"/>
    <mergeCell ref="F13:F14"/>
    <mergeCell ref="D7:E8"/>
    <mergeCell ref="C16:H16"/>
    <mergeCell ref="C15:H15"/>
    <mergeCell ref="A7:B8"/>
    <mergeCell ref="A9:B10"/>
    <mergeCell ref="A11:B12"/>
    <mergeCell ref="A13:B14"/>
    <mergeCell ref="D9:E10"/>
    <mergeCell ref="D11:E12"/>
    <mergeCell ref="D13:E14"/>
    <mergeCell ref="G7:H8"/>
    <mergeCell ref="G9:H10"/>
    <mergeCell ref="G11:H12"/>
    <mergeCell ref="G13:H14"/>
    <mergeCell ref="C7:C8"/>
    <mergeCell ref="C9:C10"/>
    <mergeCell ref="C11:C12"/>
    <mergeCell ref="C17:C18"/>
    <mergeCell ref="D17:E18"/>
    <mergeCell ref="F17:F18"/>
    <mergeCell ref="G17:H18"/>
    <mergeCell ref="D19:E19"/>
    <mergeCell ref="G19:H19"/>
    <mergeCell ref="G29:H30"/>
    <mergeCell ref="C6:H6"/>
    <mergeCell ref="A26:B26"/>
    <mergeCell ref="A29:B30"/>
    <mergeCell ref="C29:C30"/>
    <mergeCell ref="D29:E30"/>
    <mergeCell ref="F29:F30"/>
    <mergeCell ref="C20:H22"/>
    <mergeCell ref="C25:H25"/>
    <mergeCell ref="C23:H24"/>
    <mergeCell ref="C27:H27"/>
    <mergeCell ref="C28:H28"/>
    <mergeCell ref="D26:E26"/>
    <mergeCell ref="G26:H26"/>
    <mergeCell ref="A17:B18"/>
    <mergeCell ref="A19:B19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288D83-03D7-4F31-9B8E-86995E88E1AE}">
  <dimension ref="A1:F19"/>
  <sheetViews>
    <sheetView topLeftCell="A4" workbookViewId="0">
      <selection activeCell="B16" sqref="B16"/>
    </sheetView>
  </sheetViews>
  <sheetFormatPr defaultRowHeight="16.5" x14ac:dyDescent="0.5"/>
  <cols>
    <col min="1" max="1" width="26.453125" customWidth="1"/>
    <col min="2" max="2" width="14.6328125" customWidth="1"/>
    <col min="3" max="3" width="14.54296875" customWidth="1"/>
    <col min="4" max="4" width="11.6328125" customWidth="1"/>
    <col min="5" max="5" width="12.90625" customWidth="1"/>
    <col min="6" max="6" width="14.90625" customWidth="1"/>
  </cols>
  <sheetData>
    <row r="1" spans="1:6" x14ac:dyDescent="0.5">
      <c r="A1" s="93" t="s">
        <v>32</v>
      </c>
      <c r="B1" s="94"/>
      <c r="C1" s="94"/>
      <c r="D1" s="94"/>
      <c r="E1" s="94"/>
      <c r="F1" s="94"/>
    </row>
    <row r="2" spans="1:6" x14ac:dyDescent="0.5">
      <c r="A2" s="1" t="s">
        <v>15</v>
      </c>
      <c r="B2" s="2">
        <v>45169</v>
      </c>
      <c r="C2" s="3">
        <v>45077</v>
      </c>
      <c r="D2" s="4">
        <v>44985</v>
      </c>
      <c r="E2" s="4">
        <v>44895</v>
      </c>
      <c r="F2" s="5" t="s">
        <v>16</v>
      </c>
    </row>
    <row r="3" spans="1:6" x14ac:dyDescent="0.5">
      <c r="A3" s="6" t="s">
        <v>2</v>
      </c>
      <c r="B3" s="7">
        <v>925800</v>
      </c>
      <c r="C3" s="8">
        <v>859800</v>
      </c>
      <c r="D3" s="8">
        <v>1008100</v>
      </c>
      <c r="E3" s="8">
        <v>831000</v>
      </c>
      <c r="F3" s="9" t="s">
        <v>17</v>
      </c>
    </row>
    <row r="4" spans="1:6" x14ac:dyDescent="0.5">
      <c r="A4" s="6" t="s">
        <v>3</v>
      </c>
      <c r="B4" s="7">
        <v>12200000</v>
      </c>
      <c r="C4" s="8">
        <v>10546400</v>
      </c>
      <c r="D4" s="8">
        <v>10603600</v>
      </c>
      <c r="E4" s="8">
        <v>9214300</v>
      </c>
      <c r="F4" s="10" t="s">
        <v>18</v>
      </c>
    </row>
    <row r="5" spans="1:6" x14ac:dyDescent="0.5">
      <c r="A5" s="6" t="s">
        <v>4</v>
      </c>
      <c r="B5" s="7">
        <v>8612200</v>
      </c>
      <c r="C5" s="8">
        <v>7053200</v>
      </c>
      <c r="D5" s="8">
        <v>7202500</v>
      </c>
      <c r="E5" s="8">
        <v>6009000</v>
      </c>
      <c r="F5" s="10" t="s">
        <v>18</v>
      </c>
    </row>
    <row r="6" spans="1:6" x14ac:dyDescent="0.5">
      <c r="A6" s="6" t="s">
        <v>19</v>
      </c>
      <c r="B6" s="7">
        <v>3587800</v>
      </c>
      <c r="C6" s="8">
        <v>3493200</v>
      </c>
      <c r="D6" s="8">
        <v>3401100</v>
      </c>
      <c r="E6" s="8">
        <v>3205300</v>
      </c>
      <c r="F6" s="10" t="s">
        <v>18</v>
      </c>
    </row>
    <row r="7" spans="1:6" x14ac:dyDescent="0.5">
      <c r="A7" s="6" t="s">
        <v>20</v>
      </c>
      <c r="B7" s="7">
        <v>419200</v>
      </c>
      <c r="C7" s="8">
        <v>350400</v>
      </c>
      <c r="D7" s="8">
        <v>467400</v>
      </c>
      <c r="E7" s="10">
        <v>360300</v>
      </c>
      <c r="F7" s="10" t="s">
        <v>17</v>
      </c>
    </row>
    <row r="8" spans="1:6" x14ac:dyDescent="0.5">
      <c r="A8" s="6" t="s">
        <v>21</v>
      </c>
      <c r="B8" s="7">
        <v>419200</v>
      </c>
      <c r="C8" s="8">
        <v>350400</v>
      </c>
      <c r="D8" s="8">
        <v>467400</v>
      </c>
      <c r="E8" s="8">
        <v>360300</v>
      </c>
      <c r="F8" s="10" t="s">
        <v>22</v>
      </c>
    </row>
    <row r="9" spans="1:6" x14ac:dyDescent="0.5">
      <c r="A9" s="6" t="s">
        <v>23</v>
      </c>
      <c r="B9" s="7">
        <v>655800</v>
      </c>
      <c r="C9" s="8">
        <v>409300</v>
      </c>
      <c r="D9" s="8">
        <v>604200</v>
      </c>
      <c r="E9" s="8">
        <v>321600</v>
      </c>
      <c r="F9" s="10" t="s">
        <v>22</v>
      </c>
    </row>
    <row r="10" spans="1:6" x14ac:dyDescent="0.5">
      <c r="A10" s="6" t="s">
        <v>24</v>
      </c>
      <c r="B10" s="7">
        <v>1749200</v>
      </c>
      <c r="C10" s="8">
        <v>-227500</v>
      </c>
      <c r="D10" s="8">
        <v>737600</v>
      </c>
      <c r="E10" s="8">
        <v>-81300</v>
      </c>
      <c r="F10" s="11" t="s">
        <v>22</v>
      </c>
    </row>
    <row r="11" spans="1:6" x14ac:dyDescent="0.5">
      <c r="A11" s="12" t="s">
        <v>25</v>
      </c>
      <c r="B11" s="13">
        <v>45077</v>
      </c>
      <c r="C11" s="13">
        <v>44712</v>
      </c>
      <c r="D11" s="13">
        <v>44347</v>
      </c>
      <c r="E11" s="13">
        <v>43982</v>
      </c>
      <c r="F11" s="5" t="s">
        <v>16</v>
      </c>
    </row>
    <row r="12" spans="1:6" x14ac:dyDescent="0.5">
      <c r="A12" s="6" t="s">
        <v>2</v>
      </c>
      <c r="B12" s="14">
        <v>5007100</v>
      </c>
      <c r="C12" s="15">
        <v>3255400</v>
      </c>
      <c r="D12" s="15">
        <v>2785600</v>
      </c>
      <c r="E12" s="15">
        <v>2759700</v>
      </c>
      <c r="F12" s="9" t="s">
        <v>17</v>
      </c>
    </row>
    <row r="13" spans="1:6" x14ac:dyDescent="0.5">
      <c r="A13" s="6" t="s">
        <v>3</v>
      </c>
      <c r="B13" s="7">
        <v>10546400</v>
      </c>
      <c r="C13" s="8">
        <v>9635200</v>
      </c>
      <c r="D13" s="8">
        <v>9227200</v>
      </c>
      <c r="E13" s="8">
        <v>8550700</v>
      </c>
      <c r="F13" s="10" t="s">
        <v>18</v>
      </c>
    </row>
    <row r="14" spans="1:6" x14ac:dyDescent="0.5">
      <c r="A14" s="6" t="s">
        <v>4</v>
      </c>
      <c r="B14" s="7">
        <v>7053200</v>
      </c>
      <c r="C14" s="8">
        <v>6550000</v>
      </c>
      <c r="D14" s="8">
        <v>6279200</v>
      </c>
      <c r="E14" s="8">
        <v>5769300</v>
      </c>
      <c r="F14" s="10" t="s">
        <v>18</v>
      </c>
    </row>
    <row r="15" spans="1:6" x14ac:dyDescent="0.5">
      <c r="A15" s="6" t="s">
        <v>19</v>
      </c>
      <c r="B15" s="7">
        <v>3493200</v>
      </c>
      <c r="C15" s="8">
        <v>3085200</v>
      </c>
      <c r="D15" s="8">
        <v>2948000</v>
      </c>
      <c r="E15" s="8">
        <v>2781400</v>
      </c>
      <c r="F15" s="10" t="s">
        <v>18</v>
      </c>
    </row>
    <row r="16" spans="1:6" x14ac:dyDescent="0.5">
      <c r="A16" s="6" t="s">
        <v>20</v>
      </c>
      <c r="B16" s="7">
        <v>1557300</v>
      </c>
      <c r="C16" s="8">
        <v>1392800</v>
      </c>
      <c r="D16" s="8">
        <v>1097500</v>
      </c>
      <c r="E16" s="8">
        <v>1098100</v>
      </c>
      <c r="F16" s="10" t="s">
        <v>17</v>
      </c>
    </row>
    <row r="17" spans="1:6" x14ac:dyDescent="0.5">
      <c r="A17" s="6" t="s">
        <v>21</v>
      </c>
      <c r="B17" s="7">
        <v>1557300</v>
      </c>
      <c r="C17" s="8">
        <v>1392800</v>
      </c>
      <c r="D17" s="8">
        <v>1097500</v>
      </c>
      <c r="E17" s="8">
        <v>1098100</v>
      </c>
      <c r="F17" s="10" t="s">
        <v>22</v>
      </c>
    </row>
    <row r="18" spans="1:6" x14ac:dyDescent="0.5">
      <c r="A18" s="6" t="s">
        <v>23</v>
      </c>
      <c r="B18" s="7">
        <v>1699400</v>
      </c>
      <c r="C18" s="8">
        <v>1505500</v>
      </c>
      <c r="D18" s="8">
        <v>1260300</v>
      </c>
      <c r="E18" s="8">
        <v>1440900</v>
      </c>
      <c r="F18" s="10" t="s">
        <v>22</v>
      </c>
    </row>
    <row r="19" spans="1:6" x14ac:dyDescent="0.5">
      <c r="A19" s="6" t="s">
        <v>24</v>
      </c>
      <c r="B19" s="7">
        <v>1206500</v>
      </c>
      <c r="C19" s="8">
        <v>-894700</v>
      </c>
      <c r="D19" s="8">
        <v>163300</v>
      </c>
      <c r="E19" s="8">
        <v>724600</v>
      </c>
      <c r="F19" s="11" t="s">
        <v>22</v>
      </c>
    </row>
  </sheetData>
  <mergeCells count="1">
    <mergeCell ref="A1:F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3379B-58F6-42AA-BB80-63F81B17FCD8}">
  <dimension ref="A1"/>
  <sheetViews>
    <sheetView workbookViewId="0">
      <selection activeCell="L12" sqref="L12"/>
    </sheetView>
  </sheetViews>
  <sheetFormatPr defaultRowHeight="16.5" x14ac:dyDescent="0.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58B7C-AF80-4279-AFE3-AFDABBCF9BDB}">
  <dimension ref="A1"/>
  <sheetViews>
    <sheetView workbookViewId="0">
      <selection activeCell="M13" sqref="M13"/>
    </sheetView>
  </sheetViews>
  <sheetFormatPr defaultRowHeight="16.5" x14ac:dyDescent="0.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EA81C-4F5A-49B7-9491-DD2DB288C935}">
  <dimension ref="A1"/>
  <sheetViews>
    <sheetView topLeftCell="A4" workbookViewId="0">
      <selection activeCell="J4" sqref="J4"/>
    </sheetView>
  </sheetViews>
  <sheetFormatPr defaultRowHeight="16.5" x14ac:dyDescent="0.5"/>
  <sheetData>
    <row r="1" spans="1:1" x14ac:dyDescent="0.5">
      <c r="A1" t="s">
        <v>31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E4463-EAAD-4107-922A-2509CDE133E7}">
  <dimension ref="A1"/>
  <sheetViews>
    <sheetView workbookViewId="0">
      <selection activeCell="C2" sqref="C2"/>
    </sheetView>
  </sheetViews>
  <sheetFormatPr defaultRowHeight="16.5" x14ac:dyDescent="0.5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8B885-BA9C-41D5-BB7A-6983260A6B18}">
  <dimension ref="A1"/>
  <sheetViews>
    <sheetView workbookViewId="0">
      <selection activeCell="D10" sqref="D10"/>
    </sheetView>
  </sheetViews>
  <sheetFormatPr defaultRowHeight="16.5" x14ac:dyDescent="0.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2b20960a-e21a-453d-9b60-ec206c469f4c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DB73A26E79AB6429133A4379D028C2C" ma:contentTypeVersion="4" ma:contentTypeDescription="Create a new document." ma:contentTypeScope="" ma:versionID="7548665ee30b07ceccec15865989ee6e">
  <xsd:schema xmlns:xsd="http://www.w3.org/2001/XMLSchema" xmlns:xs="http://www.w3.org/2001/XMLSchema" xmlns:p="http://schemas.microsoft.com/office/2006/metadata/properties" xmlns:ns3="2b20960a-e21a-453d-9b60-ec206c469f4c" targetNamespace="http://schemas.microsoft.com/office/2006/metadata/properties" ma:root="true" ma:fieldsID="044f107ed1a188ad8f40bbc1879d7469" ns3:_="">
    <xsd:import namespace="2b20960a-e21a-453d-9b60-ec206c469f4c"/>
    <xsd:element name="properties">
      <xsd:complexType>
        <xsd:sequence>
          <xsd:element name="documentManagement">
            <xsd:complexType>
              <xsd:all>
                <xsd:element ref="ns3:_activity" minOccurs="0"/>
                <xsd:element ref="ns3:MediaServiceMetadata" minOccurs="0"/>
                <xsd:element ref="ns3:MediaServiceFastMetadata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20960a-e21a-453d-9b60-ec206c469f4c" elementFormDefault="qualified">
    <xsd:import namespace="http://schemas.microsoft.com/office/2006/documentManagement/types"/>
    <xsd:import namespace="http://schemas.microsoft.com/office/infopath/2007/PartnerControls"/>
    <xsd:element name="_activity" ma:index="8" nillable="true" ma:displayName="_activity" ma:hidden="true" ma:internalName="_activity">
      <xsd:simpleType>
        <xsd:restriction base="dms:Note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018749B-9126-4A15-8522-50229A3B75AF}">
  <ds:schemaRefs>
    <ds:schemaRef ds:uri="http://purl.org/dc/dcmitype/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http://purl.org/dc/terms/"/>
    <ds:schemaRef ds:uri="2b20960a-e21a-453d-9b60-ec206c469f4c"/>
    <ds:schemaRef ds:uri="http://purl.org/dc/elements/1.1/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CAB67AD0-BBFC-41ED-9D4A-71D0163802A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9A63750-62C2-45CA-BD9C-6B44CA80146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b20960a-e21a-453d-9b60-ec206c469f4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Process</vt:lpstr>
      <vt:lpstr>Data Collection</vt:lpstr>
      <vt:lpstr>Written.Information</vt:lpstr>
      <vt:lpstr>Partner's Data</vt:lpstr>
      <vt:lpstr>Chart 1</vt:lpstr>
      <vt:lpstr>Chart 2</vt:lpstr>
      <vt:lpstr>Chart 3</vt:lpstr>
      <vt:lpstr>Chart 4</vt:lpstr>
      <vt:lpstr>Chart 5</vt:lpstr>
      <vt:lpstr>Chart 6</vt:lpstr>
      <vt:lpstr>Chart 7</vt:lpstr>
      <vt:lpstr>Chart 8</vt:lpstr>
      <vt:lpstr>Chart 9</vt:lpstr>
      <vt:lpstr>Chart 10</vt:lpstr>
      <vt:lpstr>Chart 11</vt:lpstr>
      <vt:lpstr>Chart 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Yasmeen Vargas</dc:creator>
  <cp:lastModifiedBy>Yasmeen Vargas</cp:lastModifiedBy>
  <dcterms:created xsi:type="dcterms:W3CDTF">2023-11-29T00:45:58Z</dcterms:created>
  <dcterms:modified xsi:type="dcterms:W3CDTF">2023-12-13T01:35:04Z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0x0101008DB73A26E79AB6429133A4379D028C2C</vt:lpwstr>
  </property>
</Properties>
</file>