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9\Desktop\"/>
    </mc:Choice>
  </mc:AlternateContent>
  <xr:revisionPtr revIDLastSave="0" documentId="13_ncr:1_{021021B3-023D-423B-917B-C36BEB2FD419}" xr6:coauthVersionLast="47" xr6:coauthVersionMax="47" xr10:uidLastSave="{00000000-0000-0000-0000-000000000000}"/>
  <bookViews>
    <workbookView xWindow="-110" yWindow="-110" windowWidth="19420" windowHeight="10300" firstSheet="3" activeTab="5" xr2:uid="{756D99A8-AAE6-476E-8A62-6787C7B4F415}"/>
  </bookViews>
  <sheets>
    <sheet name="WINES" sheetId="1" r:id="rId1"/>
    <sheet name="THE SEAFOOD JOINT" sheetId="2" r:id="rId2"/>
    <sheet name="THE WINE SHOP" sheetId="3" r:id="rId3"/>
    <sheet name="ITALIAN RESTAURANT" sheetId="4" r:id="rId4"/>
    <sheet name="RALPHS FOOD &amp; WINE" sheetId="5" r:id="rId5"/>
    <sheet name="QUESTIONS" sheetId="6" r:id="rId6"/>
  </sheets>
  <definedNames>
    <definedName name="_xlnm._FilterDatabase" localSheetId="3" hidden="1">'ITALIAN RESTAURANT'!$A$2:$H$17</definedName>
    <definedName name="_xlnm._FilterDatabase" localSheetId="4" hidden="1">'RALPHS FOOD &amp; WINE'!$A$2:$H$17</definedName>
    <definedName name="_xlnm._FilterDatabase" localSheetId="1" hidden="1">'THE SEAFOOD JOINT'!$A$2:$H$15</definedName>
    <definedName name="_xlnm._FilterDatabase" localSheetId="2" hidden="1">'THE WINE SHOP'!$A$2:$H$17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C32" i="6"/>
  <c r="C31" i="6"/>
  <c r="C30" i="6"/>
  <c r="C28" i="6"/>
  <c r="D19" i="5"/>
  <c r="C19" i="4"/>
  <c r="H19" i="3"/>
  <c r="E14" i="1"/>
  <c r="E15" i="1"/>
  <c r="E16" i="1"/>
  <c r="E17" i="1"/>
  <c r="E18" i="1"/>
  <c r="E19" i="1"/>
  <c r="E13" i="1"/>
  <c r="C14" i="1"/>
  <c r="C15" i="1"/>
  <c r="C16" i="1"/>
  <c r="C17" i="1"/>
  <c r="C18" i="1"/>
  <c r="C19" i="1"/>
  <c r="C13" i="1"/>
  <c r="F17" i="4"/>
  <c r="G16" i="4"/>
  <c r="C16" i="3"/>
  <c r="B16" i="3"/>
  <c r="F4" i="1"/>
  <c r="F5" i="1"/>
  <c r="F6" i="1"/>
  <c r="F7" i="1"/>
  <c r="F8" i="1"/>
  <c r="F9" i="1"/>
  <c r="F3" i="1"/>
  <c r="C15" i="5"/>
  <c r="D15" i="5"/>
  <c r="D16" i="5" s="1"/>
  <c r="E15" i="5"/>
  <c r="E16" i="5" s="1"/>
  <c r="F15" i="5"/>
  <c r="G15" i="5"/>
  <c r="H15" i="5"/>
  <c r="H16" i="5" s="1"/>
  <c r="B15" i="5"/>
  <c r="B16" i="5" s="1"/>
  <c r="C15" i="4"/>
  <c r="C17" i="4" s="1"/>
  <c r="D15" i="4"/>
  <c r="D17" i="4" s="1"/>
  <c r="E15" i="4"/>
  <c r="E17" i="4" s="1"/>
  <c r="F15" i="4"/>
  <c r="F19" i="4" s="1"/>
  <c r="G15" i="4"/>
  <c r="G19" i="4" s="1"/>
  <c r="H15" i="4"/>
  <c r="H16" i="4" s="1"/>
  <c r="B15" i="4"/>
  <c r="B19" i="4" s="1"/>
  <c r="C15" i="3"/>
  <c r="C19" i="3" s="1"/>
  <c r="D15" i="3"/>
  <c r="D16" i="3" s="1"/>
  <c r="E15" i="3"/>
  <c r="F15" i="3"/>
  <c r="F19" i="3" s="1"/>
  <c r="G15" i="3"/>
  <c r="G17" i="3" s="1"/>
  <c r="H15" i="3"/>
  <c r="H16" i="3" s="1"/>
  <c r="B15" i="3"/>
  <c r="B19" i="3" s="1"/>
  <c r="H15" i="2"/>
  <c r="E19" i="2" s="1"/>
  <c r="D15" i="2"/>
  <c r="E18" i="2" s="1"/>
  <c r="E4" i="1"/>
  <c r="E5" i="1"/>
  <c r="E6" i="1"/>
  <c r="E7" i="1"/>
  <c r="E8" i="1"/>
  <c r="E9" i="1"/>
  <c r="E3" i="1"/>
  <c r="E20" i="2" l="1"/>
  <c r="D17" i="5"/>
  <c r="E17" i="5"/>
  <c r="G17" i="4"/>
  <c r="D19" i="4"/>
  <c r="E19" i="4"/>
  <c r="F16" i="4"/>
  <c r="D19" i="3"/>
  <c r="B17" i="3"/>
  <c r="H17" i="3"/>
  <c r="J19" i="3"/>
  <c r="D17" i="3"/>
  <c r="C17" i="3"/>
  <c r="F16" i="3"/>
  <c r="J16" i="3" s="1"/>
  <c r="C16" i="6" s="1"/>
  <c r="C37" i="6" s="1"/>
  <c r="G16" i="3"/>
  <c r="C12" i="6" s="1"/>
  <c r="F17" i="3"/>
  <c r="J19" i="4"/>
  <c r="H17" i="4"/>
  <c r="C16" i="4"/>
  <c r="C8" i="6" s="1"/>
  <c r="H19" i="4"/>
  <c r="D16" i="4"/>
  <c r="B16" i="4"/>
  <c r="B17" i="4"/>
  <c r="E16" i="4"/>
  <c r="C10" i="6" s="1"/>
  <c r="C7" i="6"/>
  <c r="I16" i="5"/>
  <c r="C18" i="6" s="1"/>
  <c r="C39" i="6" s="1"/>
  <c r="B17" i="5"/>
  <c r="H17" i="5"/>
  <c r="E19" i="5"/>
  <c r="B19" i="5"/>
  <c r="H19" i="5"/>
  <c r="H18" i="2"/>
  <c r="C21" i="6"/>
  <c r="C22" i="6" s="1"/>
  <c r="C18" i="2"/>
  <c r="C19" i="2"/>
  <c r="C13" i="6" s="1"/>
  <c r="J17" i="3" l="1"/>
  <c r="C11" i="6"/>
  <c r="J16" i="4"/>
  <c r="C17" i="6" s="1"/>
  <c r="C38" i="6" s="1"/>
  <c r="J17" i="4"/>
  <c r="I19" i="5"/>
  <c r="I17" i="5"/>
  <c r="C24" i="6"/>
  <c r="C20" i="2"/>
  <c r="C9" i="6"/>
  <c r="C4" i="6" l="1"/>
  <c r="C25" i="6" s="1"/>
  <c r="C26" i="6" s="1"/>
  <c r="C15" i="6"/>
  <c r="C36" i="6" s="1"/>
  <c r="C3" i="6"/>
  <c r="C5" i="6" l="1"/>
</calcChain>
</file>

<file path=xl/sharedStrings.xml><?xml version="1.0" encoding="utf-8"?>
<sst xmlns="http://schemas.openxmlformats.org/spreadsheetml/2006/main" count="160" uniqueCount="57">
  <si>
    <t>WINE</t>
  </si>
  <si>
    <t>Retail Price/bottle</t>
  </si>
  <si>
    <t>Cost/ Bottle</t>
  </si>
  <si>
    <t>Bottles/Case</t>
  </si>
  <si>
    <t>Initial Inventory</t>
  </si>
  <si>
    <t>Bordeaux White</t>
  </si>
  <si>
    <t>Burgundy White</t>
  </si>
  <si>
    <t>Italian Red</t>
  </si>
  <si>
    <t>French Red</t>
  </si>
  <si>
    <t>Napa Red</t>
  </si>
  <si>
    <t>Dessert Wine</t>
  </si>
  <si>
    <t>Prosecco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</si>
  <si>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</si>
  <si>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</si>
  <si>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</si>
  <si>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</si>
  <si>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</si>
  <si>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</si>
  <si>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</si>
  <si>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</si>
  <si>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</si>
  <si>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</si>
  <si>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</si>
  <si>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</si>
  <si>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Cost/Case</t>
  </si>
  <si>
    <t>TOTALS</t>
  </si>
  <si>
    <t>TOTAL</t>
  </si>
  <si>
    <t>REV ITALIAN RED</t>
  </si>
  <si>
    <t>Rev/Case</t>
  </si>
  <si>
    <t>REV PROSECCO</t>
  </si>
  <si>
    <t>REV</t>
  </si>
  <si>
    <t>COST</t>
  </si>
  <si>
    <t>TOTAL REVENUES</t>
  </si>
  <si>
    <t>TOTAL REV</t>
  </si>
  <si>
    <t>COST OF GOOD SOLDS</t>
  </si>
  <si>
    <t>TOTAL COST</t>
  </si>
  <si>
    <t>COST ITA RED</t>
  </si>
  <si>
    <t>COST PROSEC</t>
  </si>
  <si>
    <t>GROSS PROFIT</t>
  </si>
  <si>
    <t>REVENUE FOR EACH WINE</t>
  </si>
  <si>
    <t>AVERAGE REVENUE/MONTH/LOCATION</t>
  </si>
  <si>
    <t>The Seafood Joint</t>
  </si>
  <si>
    <t>The Wine Shop</t>
  </si>
  <si>
    <t>Italian Restaurant</t>
  </si>
  <si>
    <t>Ralphs Food &amp; Wine</t>
  </si>
  <si>
    <t>ITALIAN RED FINAL INVENTORY</t>
  </si>
  <si>
    <t>INITIAL INVENTORY CASES</t>
  </si>
  <si>
    <t>CASES SOLD</t>
  </si>
  <si>
    <t>FINAL INVENTORY</t>
  </si>
  <si>
    <t>GROSS PROFIT IF RETAIL PRICE INCREASE BY 10%</t>
  </si>
  <si>
    <t>New Retail/price</t>
  </si>
  <si>
    <t>REV 10%</t>
  </si>
  <si>
    <t>REV WITH 10% INCREASE</t>
  </si>
  <si>
    <t>GROSS PROFIT WITH 10% INCREASE</t>
  </si>
  <si>
    <t>BOTTLE OF DIFFERENT WINES ORDERED IN JULY</t>
  </si>
  <si>
    <t>MONTH</t>
  </si>
  <si>
    <t>REVENUE PER YEAR PER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</si>
</sst>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Fill="1" applyBorder="1"/>
    <xf numFmtId="0" fontId="1" fillId="0" borderId="1" xfId="0" applyFont="1" applyFill="1" applyBorder="1"/>
    <xf numFmtId="164" fontId="0" fillId="0" borderId="0" xfId="0" applyNumberFormat="1"/>
    <xf numFmtId="0" fontId="1" fillId="2" borderId="1" xfId="0" applyFont="1" applyFill="1" applyBorder="1"/>
    <xf numFmtId="164" fontId="0" fillId="2" borderId="1" xfId="0" applyNumberFormat="1" applyFill="1" applyBorder="1"/>
    <xf numFmtId="0" fontId="1" fillId="3" borderId="1" xfId="0" applyFont="1" applyFill="1" applyBorder="1"/>
    <xf numFmtId="164" fontId="0" fillId="3" borderId="1" xfId="0" applyNumberFormat="1" applyFill="1" applyBorder="1"/>
    <xf numFmtId="164" fontId="0" fillId="3" borderId="0" xfId="0" applyNumberFormat="1" applyFill="1"/>
    <xf numFmtId="0" fontId="1" fillId="3" borderId="2" xfId="0" applyFont="1" applyFill="1" applyBorder="1"/>
    <xf numFmtId="0" fontId="1" fillId="2" borderId="2" xfId="0" applyFont="1" applyFill="1" applyBorder="1"/>
    <xf numFmtId="164" fontId="0" fillId="2" borderId="0" xfId="0" applyNumberFormat="1" applyFill="1"/>
    <xf numFmtId="164" fontId="1" fillId="3" borderId="1" xfId="0" applyNumberFormat="1" applyFont="1" applyFill="1" applyBorder="1"/>
    <xf numFmtId="164" fontId="1" fillId="3" borderId="0" xfId="0" applyNumberFormat="1" applyFont="1" applyFill="1"/>
    <xf numFmtId="0" fontId="1" fillId="3" borderId="0" xfId="0" applyFont="1" applyFill="1"/>
    <xf numFmtId="0" fontId="0" fillId="4" borderId="1" xfId="0" applyFill="1" applyBorder="1"/>
    <xf numFmtId="164" fontId="1" fillId="4" borderId="1" xfId="0" applyNumberFormat="1" applyFont="1" applyFill="1" applyBorder="1"/>
    <xf numFmtId="0" fontId="0" fillId="2" borderId="1" xfId="0" applyFill="1" applyBorder="1"/>
    <xf numFmtId="164" fontId="1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1" fontId="0" fillId="0" borderId="0" xfId="0" applyNumberFormat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/>
    <xf numFmtId="0" fontId="1" fillId="5" borderId="1" xfId="0" applyFont="1" applyFill="1" applyBorder="1"/>
    <xf numFmtId="164" fontId="0" fillId="5" borderId="1" xfId="0" applyNumberFormat="1" applyFill="1" applyBorder="1"/>
    <xf numFmtId="0" fontId="1" fillId="5" borderId="0" xfId="0" applyFont="1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C11E-7737-4A48-A97E-26593D5EFD39}">
  <dimension ref="A2:G19"/>
  <sheetViews>
    <sheetView topLeftCell="A2" workbookViewId="0">
      <selection activeCell="A5" sqref="A5:XFD5"/>
    </sheetView>
  </sheetViews>
  <sheetFormatPr defaultRowHeight="14.5" x14ac:dyDescent="0.35"/>
  <cols>
    <col min="1" max="2" width="16.54296875" customWidth="1"/>
    <col min="3" max="3" width="17.1796875" customWidth="1"/>
    <col min="4" max="6" width="17.26953125" customWidth="1"/>
    <col min="7" max="7" width="14.1796875" customWidth="1"/>
  </cols>
  <sheetData>
    <row r="2" spans="1:7" x14ac:dyDescent="0.35">
      <c r="A2" s="2" t="s">
        <v>0</v>
      </c>
      <c r="B2" s="2" t="s">
        <v>1</v>
      </c>
      <c r="C2" s="2" t="s">
        <v>2</v>
      </c>
      <c r="D2" s="2" t="s">
        <v>3</v>
      </c>
      <c r="E2" s="8" t="s">
        <v>24</v>
      </c>
      <c r="F2" s="10" t="s">
        <v>28</v>
      </c>
      <c r="G2" s="2" t="s">
        <v>4</v>
      </c>
    </row>
    <row r="3" spans="1:7" x14ac:dyDescent="0.35">
      <c r="A3" s="3" t="s">
        <v>5</v>
      </c>
      <c r="B3" s="4">
        <v>10.5</v>
      </c>
      <c r="C3" s="4">
        <v>8.5</v>
      </c>
      <c r="D3" s="3">
        <v>12</v>
      </c>
      <c r="E3" s="9">
        <f>C3*D3</f>
        <v>102</v>
      </c>
      <c r="F3" s="11">
        <f>B3*D3</f>
        <v>126</v>
      </c>
      <c r="G3" s="3">
        <v>500</v>
      </c>
    </row>
    <row r="4" spans="1:7" x14ac:dyDescent="0.35">
      <c r="A4" s="3" t="s">
        <v>6</v>
      </c>
      <c r="B4" s="4">
        <v>14.75</v>
      </c>
      <c r="C4" s="4">
        <v>12</v>
      </c>
      <c r="D4" s="3">
        <v>6</v>
      </c>
      <c r="E4" s="9">
        <f t="shared" ref="E4:E9" si="0">C4*D4</f>
        <v>72</v>
      </c>
      <c r="F4" s="11">
        <f t="shared" ref="F4:F9" si="1">B4*D4</f>
        <v>88.5</v>
      </c>
      <c r="G4" s="3">
        <v>500</v>
      </c>
    </row>
    <row r="5" spans="1:7" ht="13" customHeight="1" x14ac:dyDescent="0.35">
      <c r="A5" s="3" t="s">
        <v>7</v>
      </c>
      <c r="B5" s="4">
        <v>9</v>
      </c>
      <c r="C5" s="4">
        <v>8</v>
      </c>
      <c r="D5" s="3">
        <v>12</v>
      </c>
      <c r="E5" s="9">
        <f t="shared" si="0"/>
        <v>96</v>
      </c>
      <c r="F5" s="11">
        <f t="shared" si="1"/>
        <v>108</v>
      </c>
      <c r="G5" s="3">
        <v>600</v>
      </c>
    </row>
    <row r="6" spans="1:7" x14ac:dyDescent="0.35">
      <c r="A6" s="3" t="s">
        <v>8</v>
      </c>
      <c r="B6" s="4">
        <v>11</v>
      </c>
      <c r="C6" s="4">
        <v>9.5</v>
      </c>
      <c r="D6" s="3">
        <v>12</v>
      </c>
      <c r="E6" s="9">
        <f t="shared" si="0"/>
        <v>114</v>
      </c>
      <c r="F6" s="11">
        <f t="shared" si="1"/>
        <v>132</v>
      </c>
      <c r="G6" s="3">
        <v>500</v>
      </c>
    </row>
    <row r="7" spans="1:7" x14ac:dyDescent="0.35">
      <c r="A7" s="3" t="s">
        <v>9</v>
      </c>
      <c r="B7" s="4">
        <v>13</v>
      </c>
      <c r="C7" s="4">
        <v>11.5</v>
      </c>
      <c r="D7" s="3">
        <v>6</v>
      </c>
      <c r="E7" s="9">
        <f t="shared" si="0"/>
        <v>69</v>
      </c>
      <c r="F7" s="11">
        <f t="shared" si="1"/>
        <v>78</v>
      </c>
      <c r="G7" s="3">
        <v>500</v>
      </c>
    </row>
    <row r="8" spans="1:7" x14ac:dyDescent="0.35">
      <c r="A8" s="3" t="s">
        <v>10</v>
      </c>
      <c r="B8" s="4">
        <v>18.5</v>
      </c>
      <c r="C8" s="4">
        <v>16.25</v>
      </c>
      <c r="D8" s="3">
        <v>6</v>
      </c>
      <c r="E8" s="9">
        <f t="shared" si="0"/>
        <v>97.5</v>
      </c>
      <c r="F8" s="11">
        <f t="shared" si="1"/>
        <v>111</v>
      </c>
      <c r="G8" s="3">
        <v>500</v>
      </c>
    </row>
    <row r="9" spans="1:7" x14ac:dyDescent="0.35">
      <c r="A9" s="3" t="s">
        <v>11</v>
      </c>
      <c r="B9" s="4">
        <v>12.55</v>
      </c>
      <c r="C9" s="4">
        <v>11</v>
      </c>
      <c r="D9" s="3">
        <v>6</v>
      </c>
      <c r="E9" s="9">
        <f t="shared" si="0"/>
        <v>66</v>
      </c>
      <c r="F9" s="11">
        <f t="shared" si="1"/>
        <v>75.300000000000011</v>
      </c>
      <c r="G9" s="3">
        <v>500</v>
      </c>
    </row>
    <row r="12" spans="1:7" x14ac:dyDescent="0.35">
      <c r="A12" s="2" t="s">
        <v>0</v>
      </c>
      <c r="B12" s="2" t="s">
        <v>1</v>
      </c>
      <c r="C12" s="2" t="s">
        <v>50</v>
      </c>
      <c r="D12" s="2" t="s">
        <v>3</v>
      </c>
      <c r="E12" s="31" t="s">
        <v>28</v>
      </c>
    </row>
    <row r="13" spans="1:7" x14ac:dyDescent="0.35">
      <c r="A13" s="3" t="s">
        <v>5</v>
      </c>
      <c r="B13" s="4">
        <v>10.5</v>
      </c>
      <c r="C13" s="4">
        <f>B13*(1+0.1)</f>
        <v>11.55</v>
      </c>
      <c r="D13" s="3">
        <v>12</v>
      </c>
      <c r="E13" s="32">
        <f>C13*D13</f>
        <v>138.60000000000002</v>
      </c>
    </row>
    <row r="14" spans="1:7" x14ac:dyDescent="0.35">
      <c r="A14" s="3" t="s">
        <v>6</v>
      </c>
      <c r="B14" s="4">
        <v>14.75</v>
      </c>
      <c r="C14" s="4">
        <f t="shared" ref="C14:C19" si="2">B14*(1+0.1)</f>
        <v>16.225000000000001</v>
      </c>
      <c r="D14" s="3">
        <v>6</v>
      </c>
      <c r="E14" s="32">
        <f t="shared" ref="E14:E19" si="3">C14*D14</f>
        <v>97.350000000000009</v>
      </c>
    </row>
    <row r="15" spans="1:7" x14ac:dyDescent="0.35">
      <c r="A15" s="3" t="s">
        <v>7</v>
      </c>
      <c r="B15" s="4">
        <v>9</v>
      </c>
      <c r="C15" s="4">
        <f t="shared" si="2"/>
        <v>9.9</v>
      </c>
      <c r="D15" s="3">
        <v>12</v>
      </c>
      <c r="E15" s="32">
        <f t="shared" si="3"/>
        <v>118.80000000000001</v>
      </c>
    </row>
    <row r="16" spans="1:7" x14ac:dyDescent="0.35">
      <c r="A16" s="3" t="s">
        <v>8</v>
      </c>
      <c r="B16" s="4">
        <v>11</v>
      </c>
      <c r="C16" s="4">
        <f t="shared" si="2"/>
        <v>12.100000000000001</v>
      </c>
      <c r="D16" s="3">
        <v>12</v>
      </c>
      <c r="E16" s="32">
        <f t="shared" si="3"/>
        <v>145.20000000000002</v>
      </c>
    </row>
    <row r="17" spans="1:5" x14ac:dyDescent="0.35">
      <c r="A17" s="3" t="s">
        <v>9</v>
      </c>
      <c r="B17" s="4">
        <v>13</v>
      </c>
      <c r="C17" s="4">
        <f t="shared" si="2"/>
        <v>14.3</v>
      </c>
      <c r="D17" s="3">
        <v>6</v>
      </c>
      <c r="E17" s="32">
        <f t="shared" si="3"/>
        <v>85.800000000000011</v>
      </c>
    </row>
    <row r="18" spans="1:5" x14ac:dyDescent="0.35">
      <c r="A18" s="3" t="s">
        <v>10</v>
      </c>
      <c r="B18" s="4">
        <v>18.5</v>
      </c>
      <c r="C18" s="4">
        <f t="shared" si="2"/>
        <v>20.350000000000001</v>
      </c>
      <c r="D18" s="3">
        <v>6</v>
      </c>
      <c r="E18" s="32">
        <f t="shared" si="3"/>
        <v>122.10000000000001</v>
      </c>
    </row>
    <row r="19" spans="1:5" x14ac:dyDescent="0.35">
      <c r="A19" s="3" t="s">
        <v>11</v>
      </c>
      <c r="B19" s="4">
        <v>12.55</v>
      </c>
      <c r="C19" s="4">
        <f t="shared" si="2"/>
        <v>13.805000000000001</v>
      </c>
      <c r="D19" s="3">
        <v>6</v>
      </c>
      <c r="E19" s="32">
        <f t="shared" si="3"/>
        <v>82.830000000000013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7902-F096-47E3-963A-3C5C79C27EAD}">
  <dimension ref="A2:H21"/>
  <sheetViews>
    <sheetView topLeftCell="A3" workbookViewId="0">
      <selection activeCell="D32" sqref="D32"/>
    </sheetView>
  </sheetViews>
  <sheetFormatPr defaultRowHeight="14.5" x14ac:dyDescent="0.35"/>
  <cols>
    <col min="1" max="1" width="10.54296875" customWidth="1"/>
    <col min="2" max="2" width="15.81640625" bestFit="1" customWidth="1"/>
    <col min="3" max="3" width="14.453125" bestFit="1" customWidth="1"/>
    <col min="4" max="4" width="13.7265625" customWidth="1"/>
    <col min="5" max="5" width="10.1796875" bestFit="1" customWidth="1"/>
    <col min="6" max="6" width="8.81640625" bestFit="1" customWidth="1"/>
    <col min="7" max="7" width="11.81640625" bestFit="1" customWidth="1"/>
    <col min="8" max="8" width="9.26953125" bestFit="1" customWidth="1"/>
  </cols>
  <sheetData>
    <row r="2" spans="1:8" x14ac:dyDescent="0.35">
      <c r="A2" s="3" t="s">
        <v>55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5">
      <c r="A3" s="2" t="s">
        <v>12</v>
      </c>
      <c r="B3" s="3"/>
      <c r="C3" s="3"/>
      <c r="D3" s="3">
        <v>2</v>
      </c>
      <c r="E3" s="3"/>
      <c r="F3" s="3"/>
      <c r="G3" s="3"/>
      <c r="H3" s="3">
        <v>2</v>
      </c>
    </row>
    <row r="4" spans="1:8" x14ac:dyDescent="0.35">
      <c r="A4" s="2" t="s">
        <v>13</v>
      </c>
      <c r="B4" s="3"/>
      <c r="C4" s="3"/>
      <c r="D4" s="3">
        <v>2</v>
      </c>
      <c r="E4" s="3"/>
      <c r="F4" s="3"/>
      <c r="G4" s="3"/>
      <c r="H4" s="3">
        <v>2</v>
      </c>
    </row>
    <row r="5" spans="1:8" x14ac:dyDescent="0.35">
      <c r="A5" s="2" t="s">
        <v>14</v>
      </c>
      <c r="B5" s="3"/>
      <c r="C5" s="3"/>
      <c r="D5" s="3">
        <v>2</v>
      </c>
      <c r="E5" s="3"/>
      <c r="F5" s="3"/>
      <c r="G5" s="3"/>
      <c r="H5" s="3">
        <v>3</v>
      </c>
    </row>
    <row r="6" spans="1:8" x14ac:dyDescent="0.35">
      <c r="A6" s="2" t="s">
        <v>15</v>
      </c>
      <c r="B6" s="3"/>
      <c r="C6" s="3"/>
      <c r="D6" s="3">
        <v>2</v>
      </c>
      <c r="E6" s="3"/>
      <c r="F6" s="3"/>
      <c r="G6" s="3"/>
      <c r="H6" s="3">
        <v>4</v>
      </c>
    </row>
    <row r="7" spans="1:8" x14ac:dyDescent="0.35">
      <c r="A7" s="2" t="s">
        <v>16</v>
      </c>
      <c r="B7" s="3"/>
      <c r="C7" s="3"/>
      <c r="D7" s="3">
        <v>3</v>
      </c>
      <c r="E7" s="3"/>
      <c r="F7" s="3"/>
      <c r="G7" s="3"/>
      <c r="H7" s="3">
        <v>3</v>
      </c>
    </row>
    <row r="8" spans="1:8" x14ac:dyDescent="0.35">
      <c r="A8" s="2" t="s">
        <v>17</v>
      </c>
      <c r="B8" s="3"/>
      <c r="C8" s="3"/>
      <c r="D8" s="3">
        <v>3</v>
      </c>
      <c r="E8" s="3"/>
      <c r="F8" s="3"/>
      <c r="G8" s="3"/>
      <c r="H8" s="3">
        <v>2</v>
      </c>
    </row>
    <row r="9" spans="1:8" x14ac:dyDescent="0.35">
      <c r="A9" s="2" t="s">
        <v>18</v>
      </c>
      <c r="B9" s="3"/>
      <c r="C9" s="3"/>
      <c r="D9" s="3">
        <v>3</v>
      </c>
      <c r="E9" s="3"/>
      <c r="F9" s="3"/>
      <c r="G9" s="3"/>
      <c r="H9" s="3">
        <v>3</v>
      </c>
    </row>
    <row r="10" spans="1:8" x14ac:dyDescent="0.35">
      <c r="A10" s="2" t="s">
        <v>19</v>
      </c>
      <c r="B10" s="3"/>
      <c r="C10" s="3"/>
      <c r="D10" s="3">
        <v>3</v>
      </c>
      <c r="E10" s="3"/>
      <c r="F10" s="3"/>
      <c r="G10" s="3"/>
      <c r="H10" s="3">
        <v>5</v>
      </c>
    </row>
    <row r="11" spans="1:8" x14ac:dyDescent="0.35">
      <c r="A11" s="2" t="s">
        <v>20</v>
      </c>
      <c r="B11" s="3"/>
      <c r="C11" s="3"/>
      <c r="D11" s="3">
        <v>2</v>
      </c>
      <c r="E11" s="3"/>
      <c r="F11" s="3"/>
      <c r="G11" s="3"/>
      <c r="H11" s="3">
        <v>4</v>
      </c>
    </row>
    <row r="12" spans="1:8" x14ac:dyDescent="0.35">
      <c r="A12" s="2" t="s">
        <v>21</v>
      </c>
      <c r="B12" s="3"/>
      <c r="C12" s="3"/>
      <c r="D12" s="3">
        <v>3</v>
      </c>
      <c r="E12" s="3"/>
      <c r="F12" s="3"/>
      <c r="G12" s="3"/>
      <c r="H12" s="3">
        <v>3</v>
      </c>
    </row>
    <row r="13" spans="1:8" x14ac:dyDescent="0.35">
      <c r="A13" s="2" t="s">
        <v>22</v>
      </c>
      <c r="B13" s="3"/>
      <c r="C13" s="3"/>
      <c r="D13" s="3">
        <v>2</v>
      </c>
      <c r="E13" s="3"/>
      <c r="F13" s="3"/>
      <c r="G13" s="3"/>
      <c r="H13" s="3">
        <v>2</v>
      </c>
    </row>
    <row r="14" spans="1:8" x14ac:dyDescent="0.35">
      <c r="A14" s="2" t="s">
        <v>23</v>
      </c>
      <c r="B14" s="3"/>
      <c r="C14" s="3"/>
      <c r="D14" s="3">
        <v>3</v>
      </c>
      <c r="E14" s="3"/>
      <c r="F14" s="3"/>
      <c r="G14" s="3"/>
      <c r="H14" s="3">
        <v>1</v>
      </c>
    </row>
    <row r="15" spans="1:8" x14ac:dyDescent="0.35">
      <c r="A15" s="5" t="s">
        <v>25</v>
      </c>
      <c r="D15">
        <f>SUM(D3:D14)</f>
        <v>30</v>
      </c>
      <c r="H15">
        <f>SUM(H3:H14)</f>
        <v>34</v>
      </c>
    </row>
    <row r="18" spans="2:8" x14ac:dyDescent="0.35">
      <c r="B18" s="1" t="s">
        <v>27</v>
      </c>
      <c r="C18" s="12">
        <f>WINES!F5*'THE SEAFOOD JOINT'!D15</f>
        <v>3240</v>
      </c>
      <c r="D18" t="s">
        <v>36</v>
      </c>
      <c r="E18" s="15">
        <f>WINES!E5*'THE SEAFOOD JOINT'!D15</f>
        <v>2880</v>
      </c>
      <c r="G18" s="33" t="s">
        <v>51</v>
      </c>
      <c r="H18" s="35">
        <f>(WINES!E15*'THE SEAFOOD JOINT'!D15)+(WINES!E19*'THE SEAFOOD JOINT'!H15)</f>
        <v>6380.2200000000012</v>
      </c>
    </row>
    <row r="19" spans="2:8" x14ac:dyDescent="0.35">
      <c r="B19" s="1" t="s">
        <v>29</v>
      </c>
      <c r="C19" s="12">
        <f>WINES!F9*'THE SEAFOOD JOINT'!H15</f>
        <v>2560.2000000000003</v>
      </c>
      <c r="D19" t="s">
        <v>37</v>
      </c>
      <c r="E19" s="15">
        <f>WINES!E9*'THE SEAFOOD JOINT'!H15</f>
        <v>2244</v>
      </c>
    </row>
    <row r="20" spans="2:8" x14ac:dyDescent="0.35">
      <c r="B20" s="1" t="s">
        <v>33</v>
      </c>
      <c r="C20" s="12">
        <f>SUM(C18:C19)</f>
        <v>5800.2000000000007</v>
      </c>
      <c r="D20" t="s">
        <v>35</v>
      </c>
      <c r="E20" s="15">
        <f>SUM(E18:E19)</f>
        <v>5124</v>
      </c>
    </row>
    <row r="21" spans="2:8" x14ac:dyDescent="0.35">
      <c r="B21" s="1"/>
      <c r="C21" s="7"/>
    </row>
  </sheetData>
  <autoFilter ref="A2:H15" xr:uid="{422C7902-F096-47E3-963A-3C5C79C27EAD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5055-12E3-4738-8FE4-48E4ED585CC8}">
  <dimension ref="A2:J19"/>
  <sheetViews>
    <sheetView workbookViewId="0">
      <selection activeCell="A2" sqref="A2:H2"/>
    </sheetView>
  </sheetViews>
  <sheetFormatPr defaultRowHeight="14.5" x14ac:dyDescent="0.35"/>
  <cols>
    <col min="1" max="1" width="10.54296875" customWidth="1"/>
    <col min="2" max="3" width="14.54296875" bestFit="1" customWidth="1"/>
    <col min="4" max="4" width="9.7265625" bestFit="1" customWidth="1"/>
    <col min="5" max="5" width="10.1796875" bestFit="1" customWidth="1"/>
    <col min="6" max="6" width="9.26953125" bestFit="1" customWidth="1"/>
    <col min="7" max="7" width="11.81640625" bestFit="1" customWidth="1"/>
    <col min="8" max="8" width="8.26953125" bestFit="1" customWidth="1"/>
  </cols>
  <sheetData>
    <row r="2" spans="1:10" x14ac:dyDescent="0.35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0" x14ac:dyDescent="0.35">
      <c r="A3" s="2" t="s">
        <v>12</v>
      </c>
      <c r="B3" s="3"/>
      <c r="C3" s="3"/>
      <c r="D3" s="3">
        <v>1</v>
      </c>
      <c r="E3" s="3"/>
      <c r="F3" s="3"/>
      <c r="G3" s="3"/>
      <c r="H3" s="3">
        <v>1</v>
      </c>
    </row>
    <row r="4" spans="1:10" x14ac:dyDescent="0.35">
      <c r="A4" s="2" t="s">
        <v>13</v>
      </c>
      <c r="B4" s="3">
        <v>1</v>
      </c>
      <c r="C4" s="3">
        <v>2</v>
      </c>
      <c r="D4" s="3">
        <v>2</v>
      </c>
      <c r="E4" s="3"/>
      <c r="F4" s="3">
        <v>3</v>
      </c>
      <c r="G4" s="3"/>
      <c r="H4" s="3"/>
    </row>
    <row r="5" spans="1:10" x14ac:dyDescent="0.35">
      <c r="A5" s="2" t="s">
        <v>14</v>
      </c>
      <c r="B5" s="3"/>
      <c r="C5" s="3"/>
      <c r="D5" s="3">
        <v>3</v>
      </c>
      <c r="E5" s="3"/>
      <c r="F5" s="3"/>
      <c r="G5" s="3">
        <v>1</v>
      </c>
      <c r="H5" s="3"/>
    </row>
    <row r="6" spans="1:10" x14ac:dyDescent="0.35">
      <c r="A6" s="2" t="s">
        <v>15</v>
      </c>
      <c r="B6" s="3"/>
      <c r="C6" s="3">
        <v>2</v>
      </c>
      <c r="D6" s="3"/>
      <c r="E6" s="3"/>
      <c r="F6" s="3"/>
      <c r="G6" s="3">
        <v>1</v>
      </c>
      <c r="H6" s="3"/>
    </row>
    <row r="7" spans="1:10" x14ac:dyDescent="0.35">
      <c r="A7" s="2" t="s">
        <v>16</v>
      </c>
      <c r="B7" s="3"/>
      <c r="C7" s="3"/>
      <c r="D7" s="3">
        <v>2</v>
      </c>
      <c r="E7" s="3"/>
      <c r="F7" s="3">
        <v>4</v>
      </c>
      <c r="G7" s="3"/>
      <c r="H7" s="3"/>
    </row>
    <row r="8" spans="1:10" x14ac:dyDescent="0.35">
      <c r="A8" s="2" t="s">
        <v>17</v>
      </c>
      <c r="B8" s="3">
        <v>1</v>
      </c>
      <c r="C8" s="3"/>
      <c r="D8" s="3"/>
      <c r="E8" s="3"/>
      <c r="F8" s="3"/>
      <c r="G8" s="3"/>
      <c r="H8" s="3"/>
    </row>
    <row r="9" spans="1:10" x14ac:dyDescent="0.35">
      <c r="A9" s="2" t="s">
        <v>18</v>
      </c>
      <c r="B9" s="3"/>
      <c r="C9" s="3"/>
      <c r="D9" s="3"/>
      <c r="E9" s="3"/>
      <c r="F9" s="3"/>
      <c r="G9" s="3"/>
      <c r="H9" s="3"/>
    </row>
    <row r="10" spans="1:10" x14ac:dyDescent="0.35">
      <c r="A10" s="2" t="s">
        <v>19</v>
      </c>
      <c r="B10" s="3">
        <v>1</v>
      </c>
      <c r="C10" s="3">
        <v>2</v>
      </c>
      <c r="D10" s="3">
        <v>1</v>
      </c>
      <c r="E10" s="3"/>
      <c r="F10" s="3">
        <v>3</v>
      </c>
      <c r="G10" s="3"/>
      <c r="H10" s="3"/>
    </row>
    <row r="11" spans="1:10" x14ac:dyDescent="0.35">
      <c r="A11" s="2" t="s">
        <v>20</v>
      </c>
      <c r="B11" s="3">
        <v>1</v>
      </c>
      <c r="C11" s="3"/>
      <c r="D11" s="3"/>
      <c r="E11" s="3"/>
      <c r="F11" s="3"/>
      <c r="G11" s="3">
        <v>1</v>
      </c>
      <c r="H11" s="3"/>
    </row>
    <row r="12" spans="1:10" x14ac:dyDescent="0.35">
      <c r="A12" s="2" t="s">
        <v>21</v>
      </c>
      <c r="B12" s="3">
        <v>1</v>
      </c>
      <c r="C12" s="3">
        <v>2</v>
      </c>
      <c r="D12" s="3">
        <v>1</v>
      </c>
      <c r="E12" s="3"/>
      <c r="F12" s="3">
        <v>2</v>
      </c>
      <c r="G12" s="3"/>
      <c r="H12" s="3">
        <v>1</v>
      </c>
    </row>
    <row r="13" spans="1:10" x14ac:dyDescent="0.35">
      <c r="A13" s="2" t="s">
        <v>22</v>
      </c>
      <c r="B13" s="3"/>
      <c r="C13" s="3"/>
      <c r="D13" s="3"/>
      <c r="E13" s="3"/>
      <c r="F13" s="3"/>
      <c r="G13" s="3"/>
      <c r="H13" s="3"/>
    </row>
    <row r="14" spans="1:10" x14ac:dyDescent="0.35">
      <c r="A14" s="2" t="s">
        <v>23</v>
      </c>
      <c r="B14" s="3">
        <v>1</v>
      </c>
      <c r="C14" s="3"/>
      <c r="D14" s="3"/>
      <c r="E14" s="3"/>
      <c r="F14" s="3"/>
      <c r="G14" s="3"/>
      <c r="H14" s="3">
        <v>1</v>
      </c>
    </row>
    <row r="15" spans="1:10" x14ac:dyDescent="0.35">
      <c r="A15" s="6" t="s">
        <v>26</v>
      </c>
      <c r="B15" s="2">
        <f>SUM(B3:B14)</f>
        <v>6</v>
      </c>
      <c r="C15" s="2">
        <f t="shared" ref="C15:H15" si="0">SUM(C3:C14)</f>
        <v>8</v>
      </c>
      <c r="D15" s="2">
        <f t="shared" si="0"/>
        <v>10</v>
      </c>
      <c r="E15" s="2">
        <f t="shared" si="0"/>
        <v>0</v>
      </c>
      <c r="F15" s="2">
        <f t="shared" si="0"/>
        <v>12</v>
      </c>
      <c r="G15" s="2">
        <f t="shared" si="0"/>
        <v>3</v>
      </c>
      <c r="H15" s="2">
        <f t="shared" si="0"/>
        <v>3</v>
      </c>
    </row>
    <row r="16" spans="1:10" x14ac:dyDescent="0.35">
      <c r="A16" s="13" t="s">
        <v>30</v>
      </c>
      <c r="B16" s="17">
        <f>WINES!F3*'THE WINE SHOP'!B15</f>
        <v>756</v>
      </c>
      <c r="C16" s="17">
        <f>WINES!F4*'THE WINE SHOP'!C15</f>
        <v>708</v>
      </c>
      <c r="D16" s="17">
        <f>WINES!F5*'THE WINE SHOP'!D15</f>
        <v>1080</v>
      </c>
      <c r="E16" s="18"/>
      <c r="F16" s="17">
        <f>WINES!F7*'THE WINE SHOP'!F15</f>
        <v>936</v>
      </c>
      <c r="G16" s="17">
        <f>WINES!F8*'THE WINE SHOP'!G15</f>
        <v>333</v>
      </c>
      <c r="H16" s="17">
        <f>WINES!F9*'THE WINE SHOP'!H15</f>
        <v>225.90000000000003</v>
      </c>
      <c r="J16" s="7">
        <f>SUM(B16:H16)</f>
        <v>4038.9</v>
      </c>
    </row>
    <row r="17" spans="1:10" x14ac:dyDescent="0.35">
      <c r="A17" s="14" t="s">
        <v>31</v>
      </c>
      <c r="B17" s="15">
        <f>WINES!E3*'THE WINE SHOP'!B15</f>
        <v>612</v>
      </c>
      <c r="C17" s="15">
        <f>WINES!E4*'THE WINE SHOP'!C15</f>
        <v>576</v>
      </c>
      <c r="D17" s="15">
        <f>WINES!E5*'THE WINE SHOP'!D15</f>
        <v>960</v>
      </c>
      <c r="E17" s="15"/>
      <c r="F17" s="15">
        <f>WINES!E7*'THE WINE SHOP'!F15</f>
        <v>828</v>
      </c>
      <c r="G17" s="15">
        <f>WINES!E8*'THE WINE SHOP'!G15</f>
        <v>292.5</v>
      </c>
      <c r="H17" s="15">
        <f>WINES!E9*'THE WINE SHOP'!H15</f>
        <v>198</v>
      </c>
      <c r="J17" s="7">
        <f>SUM(B17:H17)</f>
        <v>3466.5</v>
      </c>
    </row>
    <row r="19" spans="1:10" x14ac:dyDescent="0.35">
      <c r="A19" s="33" t="s">
        <v>51</v>
      </c>
      <c r="B19" s="35">
        <f>WINES!E13*'THE WINE SHOP'!B15</f>
        <v>831.60000000000014</v>
      </c>
      <c r="C19" s="35">
        <f>WINES!E14*'THE WINE SHOP'!C15</f>
        <v>778.80000000000007</v>
      </c>
      <c r="D19" s="35">
        <f>WINES!E15*'THE WINE SHOP'!D15</f>
        <v>1188</v>
      </c>
      <c r="E19" s="35"/>
      <c r="F19" s="35">
        <f>WINES!E17*'THE WINE SHOP'!F15</f>
        <v>1029.6000000000001</v>
      </c>
      <c r="G19" s="35"/>
      <c r="H19" s="35">
        <f>WINES!E19*'THE WINE SHOP'!H15</f>
        <v>248.49000000000004</v>
      </c>
      <c r="J19" s="7">
        <f>SUM(B19:H19)</f>
        <v>4076.4900000000002</v>
      </c>
    </row>
  </sheetData>
  <autoFilter ref="A2:H17" xr:uid="{5F445055-12E3-4738-8FE4-48E4ED585CC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A64E-938D-454E-829C-91DAC3CF18B5}">
  <dimension ref="A2:J19"/>
  <sheetViews>
    <sheetView workbookViewId="0">
      <selection activeCell="H34" sqref="H34"/>
    </sheetView>
  </sheetViews>
  <sheetFormatPr defaultRowHeight="14.5" x14ac:dyDescent="0.35"/>
  <cols>
    <col min="1" max="1" width="10.54296875" customWidth="1"/>
    <col min="2" max="3" width="14.453125" bestFit="1" customWidth="1"/>
    <col min="4" max="4" width="13.1796875" customWidth="1"/>
    <col min="5" max="5" width="10.1796875" bestFit="1" customWidth="1"/>
    <col min="6" max="6" width="9.453125" bestFit="1" customWidth="1"/>
    <col min="7" max="7" width="11.81640625" bestFit="1" customWidth="1"/>
    <col min="8" max="8" width="10.26953125" customWidth="1"/>
    <col min="10" max="10" width="10.26953125" bestFit="1" customWidth="1"/>
  </cols>
  <sheetData>
    <row r="2" spans="1:10" x14ac:dyDescent="0.35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0" x14ac:dyDescent="0.35">
      <c r="A3" s="2" t="s">
        <v>12</v>
      </c>
      <c r="B3" s="3">
        <v>2</v>
      </c>
      <c r="C3" s="3">
        <v>1</v>
      </c>
      <c r="D3" s="3">
        <v>2</v>
      </c>
      <c r="E3" s="3">
        <v>4</v>
      </c>
      <c r="F3" s="3">
        <v>2</v>
      </c>
      <c r="G3" s="3"/>
      <c r="H3" s="3"/>
    </row>
    <row r="4" spans="1:10" x14ac:dyDescent="0.35">
      <c r="A4" s="2" t="s">
        <v>13</v>
      </c>
      <c r="B4" s="3">
        <v>3</v>
      </c>
      <c r="C4" s="3"/>
      <c r="D4" s="3">
        <v>3</v>
      </c>
      <c r="E4" s="3">
        <v>3</v>
      </c>
      <c r="F4" s="3">
        <v>2</v>
      </c>
      <c r="G4" s="3"/>
      <c r="H4" s="3"/>
    </row>
    <row r="5" spans="1:10" x14ac:dyDescent="0.35">
      <c r="A5" s="2" t="s">
        <v>14</v>
      </c>
      <c r="B5" s="3">
        <v>1</v>
      </c>
      <c r="C5" s="3">
        <v>1</v>
      </c>
      <c r="D5" s="3">
        <v>4</v>
      </c>
      <c r="E5" s="3">
        <v>3</v>
      </c>
      <c r="F5" s="3">
        <v>2</v>
      </c>
      <c r="G5" s="3">
        <v>1</v>
      </c>
      <c r="H5" s="3"/>
    </row>
    <row r="6" spans="1:10" x14ac:dyDescent="0.35">
      <c r="A6" s="2" t="s">
        <v>15</v>
      </c>
      <c r="B6" s="3">
        <v>2</v>
      </c>
      <c r="C6" s="3"/>
      <c r="D6" s="3">
        <v>3</v>
      </c>
      <c r="E6" s="3">
        <v>4</v>
      </c>
      <c r="F6" s="3">
        <v>2</v>
      </c>
      <c r="G6" s="3">
        <v>2</v>
      </c>
      <c r="H6" s="3"/>
    </row>
    <row r="7" spans="1:10" x14ac:dyDescent="0.35">
      <c r="A7" s="2" t="s">
        <v>16</v>
      </c>
      <c r="B7" s="3">
        <v>1</v>
      </c>
      <c r="C7" s="3"/>
      <c r="D7" s="3">
        <v>4</v>
      </c>
      <c r="E7" s="3">
        <v>3</v>
      </c>
      <c r="F7" s="3">
        <v>1</v>
      </c>
      <c r="G7" s="3">
        <v>1</v>
      </c>
      <c r="H7" s="3">
        <v>1</v>
      </c>
    </row>
    <row r="8" spans="1:10" x14ac:dyDescent="0.35">
      <c r="A8" s="2" t="s">
        <v>17</v>
      </c>
      <c r="B8" s="3">
        <v>3</v>
      </c>
      <c r="C8" s="3"/>
      <c r="D8" s="3">
        <v>3</v>
      </c>
      <c r="E8" s="3">
        <v>4</v>
      </c>
      <c r="F8" s="3">
        <v>2</v>
      </c>
      <c r="G8" s="3">
        <v>1</v>
      </c>
      <c r="H8" s="3">
        <v>1</v>
      </c>
    </row>
    <row r="9" spans="1:10" x14ac:dyDescent="0.35">
      <c r="A9" s="2" t="s">
        <v>18</v>
      </c>
      <c r="B9" s="3">
        <v>2</v>
      </c>
      <c r="C9" s="3">
        <v>1</v>
      </c>
      <c r="D9" s="3">
        <v>3</v>
      </c>
      <c r="E9" s="3">
        <v>5</v>
      </c>
      <c r="F9" s="3">
        <v>2</v>
      </c>
      <c r="G9" s="3">
        <v>0</v>
      </c>
      <c r="H9" s="3">
        <v>1</v>
      </c>
    </row>
    <row r="10" spans="1:10" x14ac:dyDescent="0.35">
      <c r="A10" s="2" t="s">
        <v>19</v>
      </c>
      <c r="B10" s="3">
        <v>1</v>
      </c>
      <c r="C10" s="3"/>
      <c r="D10" s="3">
        <v>5</v>
      </c>
      <c r="E10" s="3">
        <v>5</v>
      </c>
      <c r="F10" s="3">
        <v>2</v>
      </c>
      <c r="G10" s="3">
        <v>0</v>
      </c>
      <c r="H10" s="3">
        <v>1</v>
      </c>
    </row>
    <row r="11" spans="1:10" x14ac:dyDescent="0.35">
      <c r="A11" s="2" t="s">
        <v>20</v>
      </c>
      <c r="B11" s="3">
        <v>1</v>
      </c>
      <c r="C11" s="3"/>
      <c r="D11" s="3">
        <v>3</v>
      </c>
      <c r="E11" s="3">
        <v>5</v>
      </c>
      <c r="F11" s="3">
        <v>1</v>
      </c>
      <c r="G11" s="3">
        <v>0</v>
      </c>
      <c r="H11" s="3">
        <v>1</v>
      </c>
    </row>
    <row r="12" spans="1:10" x14ac:dyDescent="0.35">
      <c r="A12" s="2" t="s">
        <v>21</v>
      </c>
      <c r="B12" s="3">
        <v>2</v>
      </c>
      <c r="C12" s="3">
        <v>2</v>
      </c>
      <c r="D12" s="3">
        <v>3</v>
      </c>
      <c r="E12" s="3">
        <v>5</v>
      </c>
      <c r="F12" s="3">
        <v>2</v>
      </c>
      <c r="G12" s="3">
        <v>1</v>
      </c>
      <c r="H12" s="3">
        <v>2</v>
      </c>
    </row>
    <row r="13" spans="1:10" x14ac:dyDescent="0.35">
      <c r="A13" s="2" t="s">
        <v>22</v>
      </c>
      <c r="B13" s="3">
        <v>4</v>
      </c>
      <c r="C13" s="3"/>
      <c r="D13" s="3">
        <v>6</v>
      </c>
      <c r="E13" s="3">
        <v>6</v>
      </c>
      <c r="F13" s="3">
        <v>2</v>
      </c>
      <c r="G13" s="3">
        <v>1</v>
      </c>
      <c r="H13" s="3">
        <v>2</v>
      </c>
    </row>
    <row r="14" spans="1:10" x14ac:dyDescent="0.35">
      <c r="A14" s="2" t="s">
        <v>23</v>
      </c>
      <c r="B14" s="3">
        <v>3</v>
      </c>
      <c r="C14" s="3"/>
      <c r="D14" s="3">
        <v>3</v>
      </c>
      <c r="E14" s="3">
        <v>6</v>
      </c>
      <c r="F14" s="3">
        <v>1</v>
      </c>
      <c r="G14" s="3">
        <v>1</v>
      </c>
      <c r="H14" s="3">
        <v>2</v>
      </c>
    </row>
    <row r="15" spans="1:10" x14ac:dyDescent="0.35">
      <c r="A15" s="5" t="s">
        <v>26</v>
      </c>
      <c r="B15" s="3">
        <f>SUM(B3:B14)</f>
        <v>25</v>
      </c>
      <c r="C15" s="3">
        <f t="shared" ref="C15:H15" si="0">SUM(C3:C14)</f>
        <v>5</v>
      </c>
      <c r="D15" s="3">
        <f t="shared" si="0"/>
        <v>42</v>
      </c>
      <c r="E15" s="3">
        <f t="shared" si="0"/>
        <v>53</v>
      </c>
      <c r="F15" s="3">
        <f t="shared" si="0"/>
        <v>21</v>
      </c>
      <c r="G15" s="3">
        <f t="shared" si="0"/>
        <v>8</v>
      </c>
      <c r="H15" s="3">
        <f t="shared" si="0"/>
        <v>11</v>
      </c>
    </row>
    <row r="16" spans="1:10" x14ac:dyDescent="0.35">
      <c r="A16" s="10" t="s">
        <v>30</v>
      </c>
      <c r="B16" s="16">
        <f>WINES!F3*'ITALIAN RESTAURANT'!B15</f>
        <v>3150</v>
      </c>
      <c r="C16" s="16">
        <f>WINES!F4*'ITALIAN RESTAURANT'!C15</f>
        <v>442.5</v>
      </c>
      <c r="D16" s="16">
        <f>WINES!F5*'ITALIAN RESTAURANT'!D15</f>
        <v>4536</v>
      </c>
      <c r="E16" s="16">
        <f>WINES!F6*'ITALIAN RESTAURANT'!E15</f>
        <v>6996</v>
      </c>
      <c r="F16" s="16">
        <f>WINES!F7*'ITALIAN RESTAURANT'!F15</f>
        <v>1638</v>
      </c>
      <c r="G16" s="16">
        <f>WINES!F8*'ITALIAN RESTAURANT'!G15</f>
        <v>888</v>
      </c>
      <c r="H16" s="16">
        <f>WINES!F9*'ITALIAN RESTAURANT'!H15</f>
        <v>828.30000000000018</v>
      </c>
      <c r="J16" s="7">
        <f>SUM(B16:H16)</f>
        <v>18478.8</v>
      </c>
    </row>
    <row r="17" spans="1:10" x14ac:dyDescent="0.35">
      <c r="A17" s="8" t="s">
        <v>31</v>
      </c>
      <c r="B17" s="15">
        <f>WINES!E3*'ITALIAN RESTAURANT'!B15</f>
        <v>2550</v>
      </c>
      <c r="C17" s="15">
        <f>WINES!E4*'ITALIAN RESTAURANT'!C15</f>
        <v>360</v>
      </c>
      <c r="D17" s="15">
        <f>WINES!E5*'ITALIAN RESTAURANT'!D15</f>
        <v>4032</v>
      </c>
      <c r="E17" s="15">
        <f>WINES!E6*'ITALIAN RESTAURANT'!E15</f>
        <v>6042</v>
      </c>
      <c r="F17" s="15">
        <f>WINES!E7*'ITALIAN RESTAURANT'!F15</f>
        <v>1449</v>
      </c>
      <c r="G17" s="15">
        <f>WINES!E8*'ITALIAN RESTAURANT'!G15</f>
        <v>780</v>
      </c>
      <c r="H17" s="15">
        <f>WINES!E9*'ITALIAN RESTAURANT'!H15</f>
        <v>726</v>
      </c>
      <c r="J17" s="7">
        <f>SUM(B17:H17)</f>
        <v>15939</v>
      </c>
    </row>
    <row r="19" spans="1:10" x14ac:dyDescent="0.35">
      <c r="A19" s="33" t="s">
        <v>51</v>
      </c>
      <c r="B19" s="33">
        <f>WINES!E13*'ITALIAN RESTAURANT'!B15</f>
        <v>3465.0000000000005</v>
      </c>
      <c r="C19" s="33">
        <f>WINES!E14*'ITALIAN RESTAURANT'!C15</f>
        <v>486.75000000000006</v>
      </c>
      <c r="D19" s="33">
        <f>WINES!E15*'ITALIAN RESTAURANT'!D15</f>
        <v>4989.6000000000004</v>
      </c>
      <c r="E19" s="33">
        <f>WINES!E16*'ITALIAN RESTAURANT'!E15</f>
        <v>7695.6000000000013</v>
      </c>
      <c r="F19" s="33">
        <f>WINES!E17*'ITALIAN RESTAURANT'!F15</f>
        <v>1801.8000000000002</v>
      </c>
      <c r="G19" s="33">
        <f>WINES!E18*'ITALIAN RESTAURANT'!G15</f>
        <v>976.80000000000007</v>
      </c>
      <c r="H19" s="33">
        <f>WINES!E19*'ITALIAN RESTAURANT'!H15</f>
        <v>911.13000000000011</v>
      </c>
      <c r="J19">
        <f>SUM(B19:H19)</f>
        <v>20326.68</v>
      </c>
    </row>
  </sheetData>
  <autoFilter ref="A2:H17" xr:uid="{DE37A64E-938D-454E-829C-91DAC3CF18B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90D1-19BF-4246-A025-F3D3957C7B8D}">
  <dimension ref="A2:I19"/>
  <sheetViews>
    <sheetView workbookViewId="0">
      <selection activeCell="A2" sqref="A2"/>
    </sheetView>
  </sheetViews>
  <sheetFormatPr defaultRowHeight="14.5" x14ac:dyDescent="0.35"/>
  <cols>
    <col min="1" max="1" width="10.54296875" customWidth="1"/>
    <col min="2" max="2" width="14.453125" bestFit="1" customWidth="1"/>
    <col min="3" max="3" width="15.54296875" bestFit="1" customWidth="1"/>
    <col min="4" max="4" width="9.54296875" bestFit="1" customWidth="1"/>
    <col min="5" max="5" width="10.1796875" bestFit="1" customWidth="1"/>
    <col min="6" max="6" width="8.81640625" bestFit="1" customWidth="1"/>
    <col min="7" max="7" width="11.81640625" bestFit="1" customWidth="1"/>
    <col min="8" max="8" width="8.1796875" bestFit="1" customWidth="1"/>
  </cols>
  <sheetData>
    <row r="2" spans="1:9" x14ac:dyDescent="0.35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9" x14ac:dyDescent="0.35">
      <c r="A3" s="2" t="s">
        <v>12</v>
      </c>
      <c r="B3" s="3"/>
      <c r="C3" s="3"/>
      <c r="D3" s="3">
        <v>1</v>
      </c>
      <c r="E3" s="3"/>
      <c r="F3" s="3"/>
      <c r="G3" s="3"/>
      <c r="H3" s="3">
        <v>1</v>
      </c>
    </row>
    <row r="4" spans="1:9" x14ac:dyDescent="0.35">
      <c r="A4" s="2" t="s">
        <v>13</v>
      </c>
      <c r="B4" s="3">
        <v>1</v>
      </c>
      <c r="C4" s="3"/>
      <c r="D4" s="3"/>
      <c r="E4" s="3">
        <v>1</v>
      </c>
      <c r="F4" s="3"/>
      <c r="G4" s="3"/>
      <c r="H4" s="3"/>
    </row>
    <row r="5" spans="1:9" x14ac:dyDescent="0.35">
      <c r="A5" s="2" t="s">
        <v>14</v>
      </c>
      <c r="B5" s="3"/>
      <c r="C5" s="3"/>
      <c r="D5" s="3">
        <v>2</v>
      </c>
      <c r="E5" s="3">
        <v>1</v>
      </c>
      <c r="F5" s="3"/>
      <c r="G5" s="3"/>
      <c r="H5" s="3"/>
    </row>
    <row r="6" spans="1:9" x14ac:dyDescent="0.35">
      <c r="A6" s="2" t="s">
        <v>15</v>
      </c>
      <c r="B6" s="3"/>
      <c r="C6" s="3"/>
      <c r="D6" s="3"/>
      <c r="E6" s="3"/>
      <c r="F6" s="3"/>
      <c r="G6" s="3"/>
      <c r="H6" s="3"/>
    </row>
    <row r="7" spans="1:9" x14ac:dyDescent="0.35">
      <c r="A7" s="2" t="s">
        <v>16</v>
      </c>
      <c r="B7" s="3"/>
      <c r="C7" s="3"/>
      <c r="D7" s="3">
        <v>1</v>
      </c>
      <c r="E7" s="3"/>
      <c r="F7" s="3"/>
      <c r="G7" s="3"/>
      <c r="H7" s="3"/>
    </row>
    <row r="8" spans="1:9" x14ac:dyDescent="0.35">
      <c r="A8" s="2" t="s">
        <v>17</v>
      </c>
      <c r="B8" s="3">
        <v>1</v>
      </c>
      <c r="C8" s="3"/>
      <c r="D8" s="3"/>
      <c r="E8" s="3">
        <v>1</v>
      </c>
      <c r="F8" s="3"/>
      <c r="G8" s="3"/>
      <c r="H8" s="3"/>
    </row>
    <row r="9" spans="1:9" x14ac:dyDescent="0.35">
      <c r="A9" s="2" t="s">
        <v>18</v>
      </c>
      <c r="B9" s="3"/>
      <c r="C9" s="3"/>
      <c r="D9" s="3"/>
      <c r="E9" s="3"/>
      <c r="F9" s="3"/>
      <c r="G9" s="3"/>
      <c r="H9" s="3"/>
    </row>
    <row r="10" spans="1:9" x14ac:dyDescent="0.35">
      <c r="A10" s="2" t="s">
        <v>19</v>
      </c>
      <c r="B10" s="3"/>
      <c r="C10" s="3"/>
      <c r="D10" s="3">
        <v>1</v>
      </c>
      <c r="E10" s="3">
        <v>1</v>
      </c>
      <c r="F10" s="3"/>
      <c r="G10" s="3"/>
      <c r="H10" s="3"/>
    </row>
    <row r="11" spans="1:9" x14ac:dyDescent="0.35">
      <c r="A11" s="2" t="s">
        <v>20</v>
      </c>
      <c r="B11" s="3"/>
      <c r="C11" s="3"/>
      <c r="D11" s="3"/>
      <c r="E11" s="3"/>
      <c r="F11" s="3"/>
      <c r="G11" s="3"/>
      <c r="H11" s="3"/>
    </row>
    <row r="12" spans="1:9" x14ac:dyDescent="0.35">
      <c r="A12" s="2" t="s">
        <v>21</v>
      </c>
      <c r="B12" s="3"/>
      <c r="C12" s="3"/>
      <c r="D12" s="3">
        <v>1</v>
      </c>
      <c r="E12" s="3"/>
      <c r="F12" s="3"/>
      <c r="G12" s="3"/>
      <c r="H12" s="3">
        <v>1</v>
      </c>
    </row>
    <row r="13" spans="1:9" x14ac:dyDescent="0.35">
      <c r="A13" s="2" t="s">
        <v>22</v>
      </c>
      <c r="B13" s="3">
        <v>1</v>
      </c>
      <c r="C13" s="3"/>
      <c r="D13" s="3"/>
      <c r="E13" s="3">
        <v>1</v>
      </c>
      <c r="F13" s="3"/>
      <c r="G13" s="3"/>
      <c r="H13" s="3"/>
    </row>
    <row r="14" spans="1:9" x14ac:dyDescent="0.35">
      <c r="A14" s="2" t="s">
        <v>23</v>
      </c>
      <c r="B14" s="3"/>
      <c r="C14" s="3"/>
      <c r="D14" s="3"/>
      <c r="E14" s="3"/>
      <c r="F14" s="3"/>
      <c r="G14" s="3"/>
      <c r="H14" s="3">
        <v>1</v>
      </c>
    </row>
    <row r="15" spans="1:9" x14ac:dyDescent="0.35">
      <c r="A15" s="5" t="s">
        <v>26</v>
      </c>
      <c r="B15" s="1">
        <f>SUM(B3:B14)</f>
        <v>3</v>
      </c>
      <c r="C15" s="1">
        <f t="shared" ref="C15:H15" si="0">SUM(C3:C14)</f>
        <v>0</v>
      </c>
      <c r="D15" s="1">
        <f t="shared" si="0"/>
        <v>6</v>
      </c>
      <c r="E15" s="1">
        <f t="shared" si="0"/>
        <v>5</v>
      </c>
      <c r="F15" s="1">
        <f t="shared" si="0"/>
        <v>0</v>
      </c>
      <c r="G15" s="1">
        <f t="shared" si="0"/>
        <v>0</v>
      </c>
      <c r="H15" s="1">
        <f t="shared" si="0"/>
        <v>3</v>
      </c>
    </row>
    <row r="16" spans="1:9" x14ac:dyDescent="0.35">
      <c r="A16" s="19" t="s">
        <v>30</v>
      </c>
      <c r="B16" s="20">
        <f>WINES!F3*'RALPHS FOOD &amp; WINE'!B15</f>
        <v>378</v>
      </c>
      <c r="C16" s="20"/>
      <c r="D16" s="20">
        <f>WINES!F5*'RALPHS FOOD &amp; WINE'!D15</f>
        <v>648</v>
      </c>
      <c r="E16" s="20">
        <f>WINES!F6*'RALPHS FOOD &amp; WINE'!E15</f>
        <v>660</v>
      </c>
      <c r="F16" s="20"/>
      <c r="G16" s="20"/>
      <c r="H16" s="20">
        <f>WINES!F9*'RALPHS FOOD &amp; WINE'!H15</f>
        <v>225.90000000000003</v>
      </c>
      <c r="I16" s="22">
        <f>SUM(B16:H16)</f>
        <v>1911.9</v>
      </c>
    </row>
    <row r="17" spans="1:9" x14ac:dyDescent="0.35">
      <c r="A17" s="21" t="s">
        <v>31</v>
      </c>
      <c r="B17" s="9">
        <f>WINES!E3*'RALPHS FOOD &amp; WINE'!B15</f>
        <v>306</v>
      </c>
      <c r="C17" s="9"/>
      <c r="D17" s="9">
        <f>WINES!E5*'RALPHS FOOD &amp; WINE'!D15</f>
        <v>576</v>
      </c>
      <c r="E17" s="9">
        <f>WINES!E6*'RALPHS FOOD &amp; WINE'!E15</f>
        <v>570</v>
      </c>
      <c r="F17" s="9"/>
      <c r="G17" s="9"/>
      <c r="H17" s="9">
        <f>WINES!E9*'RALPHS FOOD &amp; WINE'!H15</f>
        <v>198</v>
      </c>
      <c r="I17" s="22">
        <f>SUM(B17:H17)</f>
        <v>1650</v>
      </c>
    </row>
    <row r="19" spans="1:9" x14ac:dyDescent="0.35">
      <c r="A19" s="33" t="s">
        <v>51</v>
      </c>
      <c r="B19" s="34">
        <f>WINES!E13*'RALPHS FOOD &amp; WINE'!B15</f>
        <v>415.80000000000007</v>
      </c>
      <c r="C19" s="34"/>
      <c r="D19" s="34">
        <f>WINES!E15*'RALPHS FOOD &amp; WINE'!D15</f>
        <v>712.80000000000007</v>
      </c>
      <c r="E19" s="34">
        <f>WINES!E16*'RALPHS FOOD &amp; WINE'!E15</f>
        <v>726.00000000000011</v>
      </c>
      <c r="F19" s="34"/>
      <c r="G19" s="34"/>
      <c r="H19" s="34">
        <f>WINES!E19*'RALPHS FOOD &amp; WINE'!H15</f>
        <v>248.49000000000004</v>
      </c>
      <c r="I19">
        <f>SUM(B19:H19)</f>
        <v>2103.0900000000006</v>
      </c>
    </row>
  </sheetData>
  <autoFilter ref="A2:H17" xr:uid="{387F90D1-19BF-4246-A025-F3D3957C7B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316-A3EE-441A-8A6E-04C482C70278}">
  <dimension ref="A3:C39"/>
  <sheetViews>
    <sheetView tabSelected="1" workbookViewId="0">
      <selection activeCell="C34" sqref="C34"/>
    </sheetView>
  </sheetViews>
  <sheetFormatPr defaultRowHeight="14.5" x14ac:dyDescent="0.35"/>
  <cols>
    <col min="1" max="1" width="3.453125" customWidth="1"/>
    <col min="2" max="2" width="44.26953125" bestFit="1" customWidth="1"/>
    <col min="3" max="3" width="16.1796875" customWidth="1"/>
  </cols>
  <sheetData>
    <row r="3" spans="1:3" x14ac:dyDescent="0.35">
      <c r="A3">
        <v>1</v>
      </c>
      <c r="B3" s="1" t="s">
        <v>32</v>
      </c>
      <c r="C3" s="22">
        <f>'THE SEAFOOD JOINT'!C20+'THE WINE SHOP'!J16+'ITALIAN RESTAURANT'!J16+'RALPHS FOOD &amp; WINE'!I16</f>
        <v>30229.800000000003</v>
      </c>
    </row>
    <row r="4" spans="1:3" x14ac:dyDescent="0.35">
      <c r="B4" s="23" t="s">
        <v>34</v>
      </c>
      <c r="C4" s="24">
        <f>'THE SEAFOOD JOINT'!E20+'THE WINE SHOP'!J17+'ITALIAN RESTAURANT'!J17+'RALPHS FOOD &amp; WINE'!I17</f>
        <v>26179.5</v>
      </c>
    </row>
    <row r="5" spans="1:3" x14ac:dyDescent="0.35">
      <c r="A5">
        <v>2</v>
      </c>
      <c r="B5" s="1" t="s">
        <v>38</v>
      </c>
      <c r="C5" s="22">
        <f>C3-C4</f>
        <v>4050.3000000000029</v>
      </c>
    </row>
    <row r="6" spans="1:3" x14ac:dyDescent="0.35">
      <c r="A6">
        <v>3</v>
      </c>
      <c r="B6" s="1" t="s">
        <v>39</v>
      </c>
      <c r="C6" s="7"/>
    </row>
    <row r="7" spans="1:3" x14ac:dyDescent="0.35">
      <c r="B7" s="25" t="s">
        <v>5</v>
      </c>
      <c r="C7" s="22">
        <f>'THE WINE SHOP'!B16+'ITALIAN RESTAURANT'!B16+'RALPHS FOOD &amp; WINE'!B16</f>
        <v>4284</v>
      </c>
    </row>
    <row r="8" spans="1:3" x14ac:dyDescent="0.35">
      <c r="B8" s="25" t="s">
        <v>6</v>
      </c>
      <c r="C8" s="22">
        <f>'THE WINE SHOP'!C16+'ITALIAN RESTAURANT'!C16+'RALPHS FOOD &amp; WINE'!C16</f>
        <v>1150.5</v>
      </c>
    </row>
    <row r="9" spans="1:3" x14ac:dyDescent="0.35">
      <c r="B9" s="25" t="s">
        <v>7</v>
      </c>
      <c r="C9" s="22">
        <f>'THE SEAFOOD JOINT'!C18+'THE WINE SHOP'!D16+'ITALIAN RESTAURANT'!D16+'RALPHS FOOD &amp; WINE'!D16</f>
        <v>9504</v>
      </c>
    </row>
    <row r="10" spans="1:3" x14ac:dyDescent="0.35">
      <c r="B10" s="25" t="s">
        <v>8</v>
      </c>
      <c r="C10" s="22">
        <f>'ITALIAN RESTAURANT'!E16+'RALPHS FOOD &amp; WINE'!E16</f>
        <v>7656</v>
      </c>
    </row>
    <row r="11" spans="1:3" x14ac:dyDescent="0.35">
      <c r="B11" s="25" t="s">
        <v>9</v>
      </c>
      <c r="C11" s="22">
        <f>'THE WINE SHOP'!F16+'ITALIAN RESTAURANT'!F16+'RALPHS FOOD &amp; WINE'!F16</f>
        <v>2574</v>
      </c>
    </row>
    <row r="12" spans="1:3" x14ac:dyDescent="0.35">
      <c r="B12" s="25" t="s">
        <v>10</v>
      </c>
      <c r="C12" s="22">
        <f>'THE WINE SHOP'!G16+'ITALIAN RESTAURANT'!G16+'RALPHS FOOD &amp; WINE'!G16</f>
        <v>1221</v>
      </c>
    </row>
    <row r="13" spans="1:3" x14ac:dyDescent="0.35">
      <c r="B13" s="25" t="s">
        <v>11</v>
      </c>
      <c r="C13" s="22">
        <f>'THE SEAFOOD JOINT'!C19+'THE WINE SHOP'!H16+'ITALIAN RESTAURANT'!H16+'RALPHS FOOD &amp; WINE'!H16</f>
        <v>3840.3000000000006</v>
      </c>
    </row>
    <row r="14" spans="1:3" x14ac:dyDescent="0.35">
      <c r="A14">
        <v>4</v>
      </c>
      <c r="B14" s="27" t="s">
        <v>40</v>
      </c>
    </row>
    <row r="15" spans="1:3" x14ac:dyDescent="0.35">
      <c r="B15" s="26" t="s">
        <v>41</v>
      </c>
      <c r="C15" s="22">
        <f>'THE SEAFOOD JOINT'!C20/12</f>
        <v>483.35000000000008</v>
      </c>
    </row>
    <row r="16" spans="1:3" x14ac:dyDescent="0.35">
      <c r="B16" s="26" t="s">
        <v>42</v>
      </c>
      <c r="C16" s="22">
        <f>'THE WINE SHOP'!J16/12</f>
        <v>336.57499999999999</v>
      </c>
    </row>
    <row r="17" spans="1:3" x14ac:dyDescent="0.35">
      <c r="B17" s="26" t="s">
        <v>43</v>
      </c>
      <c r="C17" s="22">
        <f>'ITALIAN RESTAURANT'!J16/12</f>
        <v>1539.8999999999999</v>
      </c>
    </row>
    <row r="18" spans="1:3" x14ac:dyDescent="0.35">
      <c r="B18" s="26" t="s">
        <v>44</v>
      </c>
      <c r="C18" s="22">
        <f>'RALPHS FOOD &amp; WINE'!I16/12</f>
        <v>159.32500000000002</v>
      </c>
    </row>
    <row r="19" spans="1:3" x14ac:dyDescent="0.35">
      <c r="A19">
        <v>5</v>
      </c>
      <c r="B19" s="27" t="s">
        <v>45</v>
      </c>
    </row>
    <row r="20" spans="1:3" x14ac:dyDescent="0.35">
      <c r="B20" s="26" t="s">
        <v>46</v>
      </c>
      <c r="C20">
        <v>600</v>
      </c>
    </row>
    <row r="21" spans="1:3" x14ac:dyDescent="0.35">
      <c r="B21" s="26" t="s">
        <v>47</v>
      </c>
      <c r="C21" s="28">
        <f>'THE SEAFOOD JOINT'!D15+'THE WINE SHOP'!D15+'ITALIAN RESTAURANT'!D15+'RALPHS FOOD &amp; WINE'!D15</f>
        <v>88</v>
      </c>
    </row>
    <row r="22" spans="1:3" x14ac:dyDescent="0.35">
      <c r="B22" s="29" t="s">
        <v>48</v>
      </c>
      <c r="C22" s="30">
        <f>C20-C21</f>
        <v>512</v>
      </c>
    </row>
    <row r="23" spans="1:3" x14ac:dyDescent="0.35">
      <c r="A23">
        <v>6</v>
      </c>
      <c r="B23" s="29" t="s">
        <v>49</v>
      </c>
    </row>
    <row r="24" spans="1:3" x14ac:dyDescent="0.35">
      <c r="B24" s="36" t="s">
        <v>52</v>
      </c>
      <c r="C24" s="7">
        <f>'THE SEAFOOD JOINT'!H18+'THE WINE SHOP'!J19+'ITALIAN RESTAURANT'!J19+'RALPHS FOOD &amp; WINE'!I19</f>
        <v>32886.480000000003</v>
      </c>
    </row>
    <row r="25" spans="1:3" x14ac:dyDescent="0.35">
      <c r="B25" s="36" t="s">
        <v>34</v>
      </c>
      <c r="C25" s="7">
        <f>C4</f>
        <v>26179.5</v>
      </c>
    </row>
    <row r="26" spans="1:3" x14ac:dyDescent="0.35">
      <c r="B26" s="37" t="s">
        <v>53</v>
      </c>
      <c r="C26" s="22">
        <f>C24-C25</f>
        <v>6706.9800000000032</v>
      </c>
    </row>
    <row r="27" spans="1:3" x14ac:dyDescent="0.35">
      <c r="A27">
        <v>7</v>
      </c>
      <c r="B27" s="37" t="s">
        <v>54</v>
      </c>
    </row>
    <row r="28" spans="1:3" x14ac:dyDescent="0.35">
      <c r="B28" s="25" t="s">
        <v>5</v>
      </c>
      <c r="C28">
        <f>'ITALIAN RESTAURANT'!B9*12</f>
        <v>24</v>
      </c>
    </row>
    <row r="29" spans="1:3" x14ac:dyDescent="0.35">
      <c r="B29" s="25" t="s">
        <v>6</v>
      </c>
      <c r="C29">
        <v>6</v>
      </c>
    </row>
    <row r="30" spans="1:3" x14ac:dyDescent="0.35">
      <c r="B30" s="25" t="s">
        <v>7</v>
      </c>
      <c r="C30">
        <f>6*12</f>
        <v>72</v>
      </c>
    </row>
    <row r="31" spans="1:3" x14ac:dyDescent="0.35">
      <c r="B31" s="25" t="s">
        <v>8</v>
      </c>
      <c r="C31">
        <f>5*12</f>
        <v>60</v>
      </c>
    </row>
    <row r="32" spans="1:3" x14ac:dyDescent="0.35">
      <c r="B32" s="25" t="s">
        <v>9</v>
      </c>
      <c r="C32">
        <f>2*6</f>
        <v>12</v>
      </c>
    </row>
    <row r="33" spans="1:3" x14ac:dyDescent="0.35">
      <c r="B33" s="25" t="s">
        <v>10</v>
      </c>
      <c r="C33">
        <v>0</v>
      </c>
    </row>
    <row r="34" spans="1:3" x14ac:dyDescent="0.35">
      <c r="B34" s="25" t="s">
        <v>11</v>
      </c>
      <c r="C34">
        <f>4*6</f>
        <v>24</v>
      </c>
    </row>
    <row r="35" spans="1:3" x14ac:dyDescent="0.35">
      <c r="A35" s="1">
        <v>8</v>
      </c>
      <c r="B35" s="27" t="s">
        <v>56</v>
      </c>
    </row>
    <row r="36" spans="1:3" x14ac:dyDescent="0.35">
      <c r="B36" s="26" t="s">
        <v>41</v>
      </c>
      <c r="C36" s="7">
        <f>C15*12</f>
        <v>5800.2000000000007</v>
      </c>
    </row>
    <row r="37" spans="1:3" x14ac:dyDescent="0.35">
      <c r="B37" s="26" t="s">
        <v>42</v>
      </c>
      <c r="C37" s="7">
        <f>C16*12</f>
        <v>4038.8999999999996</v>
      </c>
    </row>
    <row r="38" spans="1:3" x14ac:dyDescent="0.35">
      <c r="B38" s="26" t="s">
        <v>43</v>
      </c>
      <c r="C38" s="7">
        <f>C17*12</f>
        <v>18478.8</v>
      </c>
    </row>
    <row r="39" spans="1:3" x14ac:dyDescent="0.35">
      <c r="B39" s="26" t="s">
        <v>44</v>
      </c>
      <c r="C39" s="7">
        <f>C18*12</f>
        <v>1911.9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WINES</vt:lpstr>
      <vt:lpstr>THE SEAFOOD JOINT</vt:lpstr>
      <vt:lpstr>THE WINE SHOP</vt:lpstr>
      <vt:lpstr>ITALIAN RESTAURANT</vt:lpstr>
      <vt:lpstr>RALPHS FOOD &amp; WINE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14699</dc:creator>
  <cp:lastModifiedBy>14699</cp:lastModifiedBy>
  <dcterms:created xsi:type="dcterms:W3CDTF">2021-12-03T01:04:35Z</dcterms:created>
  <dcterms:modified xsi:type="dcterms:W3CDTF">2021-12-05T00:42:09Z</dcterms:modified>
</cp:coreProperties>
</file>