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725" activeTab="2"/>
  </bookViews>
  <sheets>
    <sheet name="Healthcare stocks" sheetId="2" r:id="rId1"/>
    <sheet name="Energy" sheetId="3" r:id="rId2"/>
    <sheet name="Information Technology" sheetId="4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G60" i="4" l="1"/>
  <c r="H59" i="4"/>
  <c r="G58" i="4"/>
  <c r="H57" i="4"/>
  <c r="G56" i="4"/>
  <c r="H55" i="4"/>
  <c r="G54" i="4"/>
  <c r="H53" i="4"/>
  <c r="G52" i="4"/>
  <c r="H51" i="4"/>
  <c r="G50" i="4"/>
  <c r="H49" i="4"/>
  <c r="G48" i="4"/>
  <c r="H47" i="4"/>
  <c r="G46" i="4"/>
  <c r="H45" i="4"/>
  <c r="G44" i="4"/>
  <c r="H43" i="4"/>
  <c r="G42" i="4"/>
  <c r="H41" i="4"/>
  <c r="G40" i="4"/>
  <c r="H39" i="4"/>
  <c r="G38" i="4"/>
  <c r="H37" i="4"/>
  <c r="G36" i="4"/>
  <c r="H35" i="4"/>
  <c r="G34" i="4"/>
  <c r="H33" i="4"/>
  <c r="G32" i="4"/>
  <c r="H31" i="4"/>
  <c r="G30" i="4"/>
  <c r="H29" i="4"/>
  <c r="G28" i="4"/>
  <c r="H27" i="4"/>
  <c r="G26" i="4"/>
  <c r="H25" i="4"/>
  <c r="G24" i="4"/>
  <c r="H23" i="4"/>
  <c r="G22" i="4"/>
  <c r="H21" i="4"/>
  <c r="G20" i="4"/>
  <c r="H19" i="4"/>
  <c r="G18" i="4"/>
  <c r="H17" i="4"/>
  <c r="G16" i="4"/>
  <c r="H15" i="4"/>
  <c r="N14" i="4"/>
  <c r="J58" i="4" s="1"/>
  <c r="H14" i="4"/>
  <c r="G14" i="4"/>
  <c r="N13" i="4"/>
  <c r="H12" i="4" s="1"/>
  <c r="H13" i="4"/>
  <c r="G13" i="4"/>
  <c r="N12" i="4"/>
  <c r="G61" i="4" s="1"/>
  <c r="I12" i="4"/>
  <c r="G12" i="4"/>
  <c r="F12" i="4"/>
  <c r="N11" i="4"/>
  <c r="F60" i="4" s="1"/>
  <c r="H11" i="4"/>
  <c r="G11" i="4"/>
  <c r="J10" i="4"/>
  <c r="H10" i="4"/>
  <c r="G10" i="4"/>
  <c r="F10" i="4"/>
  <c r="H9" i="4"/>
  <c r="G9" i="4"/>
  <c r="J8" i="4"/>
  <c r="H8" i="4"/>
  <c r="G8" i="4"/>
  <c r="F8" i="4"/>
  <c r="I7" i="4"/>
  <c r="H7" i="4"/>
  <c r="G7" i="4"/>
  <c r="F7" i="4"/>
  <c r="H6" i="4"/>
  <c r="G6" i="4"/>
  <c r="F6" i="4"/>
  <c r="I6" i="4" s="1"/>
  <c r="I5" i="4"/>
  <c r="H5" i="4"/>
  <c r="G5" i="4"/>
  <c r="F5" i="4"/>
  <c r="H4" i="4"/>
  <c r="G4" i="4"/>
  <c r="F4" i="4"/>
  <c r="I3" i="4"/>
  <c r="H3" i="4"/>
  <c r="G3" i="4"/>
  <c r="F3" i="4"/>
  <c r="H2" i="4"/>
  <c r="G2" i="4"/>
  <c r="F2" i="4"/>
  <c r="I2" i="4" s="1"/>
  <c r="H22" i="3"/>
  <c r="H21" i="3"/>
  <c r="H20" i="3"/>
  <c r="H19" i="3"/>
  <c r="K13" i="3"/>
  <c r="J13" i="3"/>
  <c r="I13" i="3"/>
  <c r="H13" i="3"/>
  <c r="G13" i="3"/>
  <c r="F13" i="3"/>
  <c r="K12" i="3"/>
  <c r="J12" i="3"/>
  <c r="I12" i="3"/>
  <c r="H12" i="3"/>
  <c r="G12" i="3"/>
  <c r="F12" i="3"/>
  <c r="K11" i="3"/>
  <c r="J11" i="3"/>
  <c r="I11" i="3"/>
  <c r="H11" i="3"/>
  <c r="G11" i="3"/>
  <c r="F11" i="3"/>
  <c r="K10" i="3"/>
  <c r="J10" i="3"/>
  <c r="I10" i="3"/>
  <c r="H10" i="3"/>
  <c r="G10" i="3"/>
  <c r="F10" i="3"/>
  <c r="K9" i="3"/>
  <c r="J9" i="3"/>
  <c r="I9" i="3"/>
  <c r="H9" i="3"/>
  <c r="G9" i="3"/>
  <c r="F9" i="3"/>
  <c r="K8" i="3"/>
  <c r="J8" i="3"/>
  <c r="I8" i="3"/>
  <c r="H8" i="3"/>
  <c r="G8" i="3"/>
  <c r="F8" i="3"/>
  <c r="K7" i="3"/>
  <c r="J7" i="3"/>
  <c r="I7" i="3"/>
  <c r="H7" i="3"/>
  <c r="G7" i="3"/>
  <c r="F7" i="3"/>
  <c r="K6" i="3"/>
  <c r="J6" i="3"/>
  <c r="I6" i="3"/>
  <c r="H6" i="3"/>
  <c r="G6" i="3"/>
  <c r="F6" i="3"/>
  <c r="K5" i="3"/>
  <c r="J5" i="3"/>
  <c r="I5" i="3"/>
  <c r="H5" i="3"/>
  <c r="G5" i="3"/>
  <c r="F5" i="3"/>
  <c r="K4" i="3"/>
  <c r="J4" i="3"/>
  <c r="I4" i="3"/>
  <c r="H4" i="3"/>
  <c r="G4" i="3"/>
  <c r="F4" i="3"/>
  <c r="K3" i="3"/>
  <c r="J3" i="3"/>
  <c r="I3" i="3"/>
  <c r="H3" i="3"/>
  <c r="G3" i="3"/>
  <c r="F3" i="3"/>
  <c r="K2" i="3"/>
  <c r="J2" i="3"/>
  <c r="I2" i="3"/>
  <c r="H2" i="3"/>
  <c r="G2" i="3"/>
  <c r="F2" i="3"/>
  <c r="K6" i="4" l="1"/>
  <c r="J13" i="4"/>
  <c r="J2" i="4"/>
  <c r="K2" i="4" s="1"/>
  <c r="J5" i="4"/>
  <c r="K5" i="4" s="1"/>
  <c r="J6" i="4"/>
  <c r="F13" i="4"/>
  <c r="I13" i="4" s="1"/>
  <c r="K13" i="4" s="1"/>
  <c r="F16" i="4"/>
  <c r="I16" i="4" s="1"/>
  <c r="J18" i="4"/>
  <c r="F20" i="4"/>
  <c r="J22" i="4"/>
  <c r="F24" i="4"/>
  <c r="I24" i="4" s="1"/>
  <c r="J26" i="4"/>
  <c r="F28" i="4"/>
  <c r="J30" i="4"/>
  <c r="F32" i="4"/>
  <c r="I32" i="4" s="1"/>
  <c r="J34" i="4"/>
  <c r="F36" i="4"/>
  <c r="J38" i="4"/>
  <c r="F40" i="4"/>
  <c r="I40" i="4" s="1"/>
  <c r="J42" i="4"/>
  <c r="F44" i="4"/>
  <c r="J46" i="4"/>
  <c r="F48" i="4"/>
  <c r="I48" i="4" s="1"/>
  <c r="J50" i="4"/>
  <c r="F52" i="4"/>
  <c r="J54" i="4"/>
  <c r="F56" i="4"/>
  <c r="I56" i="4" s="1"/>
  <c r="J14" i="4"/>
  <c r="J61" i="4"/>
  <c r="J59" i="4"/>
  <c r="J57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1" i="4"/>
  <c r="J9" i="4"/>
  <c r="J7" i="4"/>
  <c r="K7" i="4" s="1"/>
  <c r="J3" i="4"/>
  <c r="K3" i="4" s="1"/>
  <c r="J4" i="4"/>
  <c r="I8" i="4"/>
  <c r="K8" i="4" s="1"/>
  <c r="I10" i="4"/>
  <c r="K10" i="4" s="1"/>
  <c r="F14" i="4"/>
  <c r="I14" i="4" s="1"/>
  <c r="K14" i="4" s="1"/>
  <c r="F61" i="4"/>
  <c r="F59" i="4"/>
  <c r="F57" i="4"/>
  <c r="I57" i="4" s="1"/>
  <c r="K57" i="4" s="1"/>
  <c r="F55" i="4"/>
  <c r="F53" i="4"/>
  <c r="F51" i="4"/>
  <c r="F49" i="4"/>
  <c r="I49" i="4" s="1"/>
  <c r="K49" i="4" s="1"/>
  <c r="F47" i="4"/>
  <c r="F45" i="4"/>
  <c r="F43" i="4"/>
  <c r="F41" i="4"/>
  <c r="I41" i="4" s="1"/>
  <c r="K41" i="4" s="1"/>
  <c r="F39" i="4"/>
  <c r="F37" i="4"/>
  <c r="F35" i="4"/>
  <c r="F33" i="4"/>
  <c r="I33" i="4" s="1"/>
  <c r="K33" i="4" s="1"/>
  <c r="F31" i="4"/>
  <c r="F29" i="4"/>
  <c r="F27" i="4"/>
  <c r="F25" i="4"/>
  <c r="I25" i="4" s="1"/>
  <c r="K25" i="4" s="1"/>
  <c r="F23" i="4"/>
  <c r="F21" i="4"/>
  <c r="F19" i="4"/>
  <c r="F17" i="4"/>
  <c r="I17" i="4" s="1"/>
  <c r="K17" i="4" s="1"/>
  <c r="F15" i="4"/>
  <c r="F11" i="4"/>
  <c r="I11" i="4" s="1"/>
  <c r="K11" i="4" s="1"/>
  <c r="F9" i="4"/>
  <c r="I9" i="4" s="1"/>
  <c r="K9" i="4" s="1"/>
  <c r="J12" i="4"/>
  <c r="K12" i="4" s="1"/>
  <c r="J16" i="4"/>
  <c r="F18" i="4"/>
  <c r="J20" i="4"/>
  <c r="F22" i="4"/>
  <c r="J24" i="4"/>
  <c r="F26" i="4"/>
  <c r="J28" i="4"/>
  <c r="F30" i="4"/>
  <c r="J32" i="4"/>
  <c r="F34" i="4"/>
  <c r="J36" i="4"/>
  <c r="F38" i="4"/>
  <c r="J40" i="4"/>
  <c r="F42" i="4"/>
  <c r="J44" i="4"/>
  <c r="F46" i="4"/>
  <c r="J48" i="4"/>
  <c r="F50" i="4"/>
  <c r="J52" i="4"/>
  <c r="F54" i="4"/>
  <c r="J56" i="4"/>
  <c r="F58" i="4"/>
  <c r="J60" i="4"/>
  <c r="I4" i="4"/>
  <c r="K4" i="4" s="1"/>
  <c r="H61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H44" i="4"/>
  <c r="H46" i="4"/>
  <c r="H48" i="4"/>
  <c r="H50" i="4"/>
  <c r="H52" i="4"/>
  <c r="H54" i="4"/>
  <c r="H56" i="4"/>
  <c r="H58" i="4"/>
  <c r="H60" i="4"/>
  <c r="I60" i="4" s="1"/>
  <c r="K60" i="4" s="1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G59" i="4"/>
  <c r="I23" i="4" l="1"/>
  <c r="K23" i="4" s="1"/>
  <c r="I46" i="4"/>
  <c r="K46" i="4" s="1"/>
  <c r="I22" i="4"/>
  <c r="K22" i="4" s="1"/>
  <c r="I19" i="4"/>
  <c r="K19" i="4" s="1"/>
  <c r="I27" i="4"/>
  <c r="K27" i="4" s="1"/>
  <c r="I35" i="4"/>
  <c r="K35" i="4" s="1"/>
  <c r="I43" i="4"/>
  <c r="K43" i="4" s="1"/>
  <c r="I51" i="4"/>
  <c r="K51" i="4" s="1"/>
  <c r="I59" i="4"/>
  <c r="K59" i="4" s="1"/>
  <c r="I52" i="4"/>
  <c r="K52" i="4" s="1"/>
  <c r="I44" i="4"/>
  <c r="K44" i="4" s="1"/>
  <c r="I36" i="4"/>
  <c r="K36" i="4" s="1"/>
  <c r="I28" i="4"/>
  <c r="K28" i="4" s="1"/>
  <c r="I20" i="4"/>
  <c r="K20" i="4" s="1"/>
  <c r="I31" i="4"/>
  <c r="K31" i="4" s="1"/>
  <c r="I54" i="4"/>
  <c r="K54" i="4" s="1"/>
  <c r="I38" i="4"/>
  <c r="K38" i="4" s="1"/>
  <c r="I58" i="4"/>
  <c r="K58" i="4" s="1"/>
  <c r="I50" i="4"/>
  <c r="K50" i="4" s="1"/>
  <c r="I42" i="4"/>
  <c r="K42" i="4" s="1"/>
  <c r="I34" i="4"/>
  <c r="K34" i="4" s="1"/>
  <c r="I26" i="4"/>
  <c r="K26" i="4" s="1"/>
  <c r="I18" i="4"/>
  <c r="K18" i="4" s="1"/>
  <c r="I21" i="4"/>
  <c r="K21" i="4" s="1"/>
  <c r="I29" i="4"/>
  <c r="K29" i="4" s="1"/>
  <c r="I37" i="4"/>
  <c r="K37" i="4" s="1"/>
  <c r="I45" i="4"/>
  <c r="K45" i="4" s="1"/>
  <c r="I53" i="4"/>
  <c r="K53" i="4" s="1"/>
  <c r="I61" i="4"/>
  <c r="K61" i="4" s="1"/>
  <c r="I15" i="4"/>
  <c r="K15" i="4" s="1"/>
  <c r="I39" i="4"/>
  <c r="K39" i="4" s="1"/>
  <c r="I47" i="4"/>
  <c r="K47" i="4" s="1"/>
  <c r="I55" i="4"/>
  <c r="K55" i="4" s="1"/>
  <c r="K56" i="4"/>
  <c r="K48" i="4"/>
  <c r="K40" i="4"/>
  <c r="K32" i="4"/>
  <c r="K24" i="4"/>
  <c r="K16" i="4"/>
  <c r="I30" i="4"/>
  <c r="K30" i="4" s="1"/>
  <c r="E45" i="2" l="1"/>
  <c r="E44" i="2"/>
  <c r="G25" i="2"/>
  <c r="C29" i="2"/>
  <c r="H3" i="2"/>
  <c r="H4" i="2"/>
  <c r="H5" i="2"/>
  <c r="H6" i="2"/>
  <c r="H7" i="2"/>
  <c r="H8" i="2"/>
  <c r="H9" i="2"/>
  <c r="H10" i="2"/>
  <c r="H11" i="2"/>
  <c r="H12" i="2"/>
  <c r="H13" i="2"/>
  <c r="F3" i="2"/>
  <c r="F4" i="2"/>
  <c r="F5" i="2"/>
  <c r="F6" i="2"/>
  <c r="F7" i="2"/>
  <c r="F8" i="2"/>
  <c r="F9" i="2"/>
  <c r="F10" i="2"/>
  <c r="F11" i="2"/>
  <c r="F12" i="2"/>
  <c r="F13" i="2"/>
  <c r="G3" i="2"/>
  <c r="G4" i="2"/>
  <c r="G5" i="2"/>
  <c r="G6" i="2"/>
  <c r="G7" i="2"/>
  <c r="G8" i="2"/>
  <c r="G9" i="2"/>
  <c r="G10" i="2"/>
  <c r="G11" i="2"/>
  <c r="G12" i="2"/>
  <c r="G13" i="2"/>
  <c r="G2" i="2"/>
  <c r="F2" i="2"/>
  <c r="H2" i="2"/>
  <c r="G24" i="2"/>
  <c r="J13" i="2"/>
  <c r="J12" i="2"/>
  <c r="J11" i="2"/>
  <c r="J10" i="2"/>
  <c r="J9" i="2"/>
  <c r="J8" i="2"/>
  <c r="J7" i="2"/>
  <c r="J6" i="2"/>
  <c r="J5" i="2"/>
  <c r="J4" i="2"/>
  <c r="J3" i="2"/>
  <c r="J2" i="2"/>
  <c r="I3" i="2" l="1"/>
  <c r="K3" i="2" s="1"/>
  <c r="I5" i="2"/>
  <c r="K5" i="2" s="1"/>
  <c r="I7" i="2"/>
  <c r="K7" i="2" s="1"/>
  <c r="I9" i="2"/>
  <c r="K9" i="2" s="1"/>
  <c r="I11" i="2"/>
  <c r="K11" i="2" s="1"/>
  <c r="I13" i="2"/>
  <c r="K13" i="2" s="1"/>
  <c r="I2" i="2"/>
  <c r="K2" i="2" s="1"/>
  <c r="I4" i="2"/>
  <c r="K4" i="2" s="1"/>
  <c r="I6" i="2"/>
  <c r="K6" i="2" s="1"/>
  <c r="I8" i="2"/>
  <c r="K8" i="2" s="1"/>
  <c r="I10" i="2"/>
  <c r="K10" i="2" s="1"/>
  <c r="I12" i="2"/>
  <c r="K12" i="2" s="1"/>
</calcChain>
</file>

<file path=xl/sharedStrings.xml><?xml version="1.0" encoding="utf-8"?>
<sst xmlns="http://schemas.openxmlformats.org/spreadsheetml/2006/main" count="96" uniqueCount="76">
  <si>
    <t>Date</t>
  </si>
  <si>
    <t>VTI open price</t>
  </si>
  <si>
    <t>VTI inv</t>
  </si>
  <si>
    <t>Portofolio Inv</t>
  </si>
  <si>
    <t xml:space="preserve">Inv Reslut </t>
  </si>
  <si>
    <t>Total amount of monay</t>
  </si>
  <si>
    <t>Total amount of Monay in VTI</t>
  </si>
  <si>
    <t>Number of Facebook Stocks</t>
  </si>
  <si>
    <t>Number of Johnson &amp; Johnson Stocks</t>
  </si>
  <si>
    <t>Number of VTI Stocks</t>
  </si>
  <si>
    <t>JNJ open price</t>
  </si>
  <si>
    <t>JNJ inv</t>
  </si>
  <si>
    <t>Min</t>
  </si>
  <si>
    <t>Max</t>
  </si>
  <si>
    <t>Johnson &amp; Johnson Stock Price</t>
  </si>
  <si>
    <t>Total Investment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</si>
  <si>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</si>
  <si>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</si>
  <si>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</si>
  <si>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</si>
  <si>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</si>
  <si>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</si>
  <si>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</si>
  <si>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</si>
  <si>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</si>
  <si>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</si>
  <si>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</si>
  <si>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</si>
  <si>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NVAX open price</t>
  </si>
  <si>
    <t>NVAX inv</t>
  </si>
  <si>
    <t>Number of Vaxart, Inc. Stocks</t>
  </si>
  <si>
    <t>VXRT open price</t>
  </si>
  <si>
    <t>VXRT inv</t>
  </si>
  <si>
    <t>Novavax, Inc. Stock Price</t>
  </si>
  <si>
    <t>Vaxart, Inc. Stock Price</t>
  </si>
  <si>
    <t>Number of Monay in Novavax, Inc. Stocks</t>
  </si>
  <si>
    <t>Total amount of Monay in Johnson &amp; Johnson (JNJ) 30%</t>
  </si>
  <si>
    <t>Total amount of Monay in Novavax, Inc. (NVAX) 50%</t>
  </si>
  <si>
    <t>Total amount of Monay in Vaxart, Inc. (VXRT) 20%</t>
  </si>
  <si>
    <t>Novavax, Inc. (NVAX)</t>
  </si>
  <si>
    <t>Open Price BKR</t>
  </si>
  <si>
    <t>Open Price SLB</t>
  </si>
  <si>
    <t>Open Price GE</t>
  </si>
  <si>
    <t>Open Price VTI</t>
  </si>
  <si>
    <t>Invesment in BKR</t>
  </si>
  <si>
    <t>Invesment SLB</t>
  </si>
  <si>
    <t>Invesment in GE</t>
  </si>
  <si>
    <t>Protofolio Invesment</t>
  </si>
  <si>
    <t>Invesment in VTI</t>
  </si>
  <si>
    <t>Invesment Delta</t>
  </si>
  <si>
    <t>Sector</t>
  </si>
  <si>
    <t>Energy</t>
  </si>
  <si>
    <t>Number of BKR stocks</t>
  </si>
  <si>
    <t>Number of SLB stocks</t>
  </si>
  <si>
    <t xml:space="preserve">Invesment Amount </t>
  </si>
  <si>
    <t xml:space="preserve">Number of GE stocks </t>
  </si>
  <si>
    <t>Number of VTI stocks</t>
  </si>
  <si>
    <t>Total amount of money in Baker Hughes (BKR) (%30)</t>
  </si>
  <si>
    <t>Total amount of money in Schlumberger (SLB) (%20)</t>
  </si>
  <si>
    <t>Total amount of money in General Electric (GE) (%50)</t>
  </si>
  <si>
    <t>Total amount of money in VTI</t>
  </si>
  <si>
    <t>Facebook</t>
  </si>
  <si>
    <t>Tripadvisor</t>
  </si>
  <si>
    <t>Twitter</t>
  </si>
  <si>
    <t>VTI</t>
  </si>
  <si>
    <t>Inv in Facebook</t>
  </si>
  <si>
    <t>Inv in Tripadvisor</t>
  </si>
  <si>
    <t>Inv in Twitter</t>
  </si>
  <si>
    <t>Inv in VTI</t>
  </si>
  <si>
    <t>Inv Delta</t>
  </si>
  <si>
    <t>Total amount of money (VTI)</t>
  </si>
  <si>
    <t>Total amount of money (Facebook)</t>
  </si>
  <si>
    <t>Total amount of money (Tripadvisor)</t>
  </si>
  <si>
    <t>Total amount of money (Twitter)</t>
  </si>
  <si>
    <t>Number of Tripadvisor Stocks</t>
  </si>
  <si>
    <t>Number of Twitter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</si>
</sst>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&quot;$&quot;#,##0.00"/>
    <numFmt numFmtId="167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CEC"/>
        <bgColor rgb="FFECECEC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  <xf numFmtId="0" fontId="0" fillId="0" borderId="0" xfId="0" applyFont="1" applyAlignment="1"/>
    <xf numFmtId="14" fontId="18" fillId="0" borderId="0" xfId="0" applyNumberFormat="1" applyFont="1"/>
    <xf numFmtId="2" fontId="18" fillId="0" borderId="0" xfId="0" applyNumberFormat="1" applyFont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167" fontId="18" fillId="33" borderId="10" xfId="0" applyNumberFormat="1" applyFont="1" applyFill="1" applyBorder="1" applyAlignment="1">
      <alignment horizontal="left"/>
    </xf>
    <xf numFmtId="167" fontId="18" fillId="0" borderId="10" xfId="0" applyNumberFormat="1" applyFont="1" applyBorder="1" applyAlignment="1">
      <alignment horizontal="left"/>
    </xf>
    <xf numFmtId="0" fontId="19" fillId="34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Energy Portofolio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41</xdr:row>
      <xdr:rowOff>95250</xdr:rowOff>
    </xdr:from>
    <xdr:to>
      <xdr:col>14</xdr:col>
      <xdr:colOff>219075</xdr:colOff>
      <xdr:row>51</xdr:row>
      <xdr:rowOff>133350</xdr:rowOff>
    </xdr:to>
    <xdr:sp macro="" textlink="">
      <xdr:nvSpPr>
        <xdr:cNvPr id="2" name="TextBox 1"/>
        <xdr:cNvSpPr txBox="1"/>
      </xdr:nvSpPr>
      <xdr:spPr>
        <a:xfrm>
          <a:off x="5057775" y="7905750"/>
          <a:ext cx="696277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We have fixed our investment in the Vaxart, Inc. company by 20%</a:t>
          </a:r>
          <a:r>
            <a:rPr lang="en-US" sz="1200" baseline="0"/>
            <a:t> of the total investment which was $1 Million</a:t>
          </a:r>
          <a:r>
            <a:rPr lang="en-US" sz="1200"/>
            <a:t>,Then</a:t>
          </a:r>
          <a:r>
            <a:rPr lang="en-US" sz="1200" baseline="0"/>
            <a:t> </a:t>
          </a:r>
          <a:r>
            <a:rPr lang="en-US" sz="1200"/>
            <a:t>we used the rest of the investment to find out what is the best date to buy and sell NVAX &amp; </a:t>
          </a:r>
          <a:r>
            <a:rPr lang="en-US" sz="1200" baseline="0"/>
            <a:t>JNJ </a:t>
          </a:r>
          <a:r>
            <a:rPr lang="en-US" sz="1200"/>
            <a:t>stocks in 2020</a:t>
          </a:r>
          <a:r>
            <a:rPr lang="en-US" sz="1200" baseline="0"/>
            <a:t> by using the</a:t>
          </a:r>
          <a:r>
            <a:rPr lang="en-US" sz="1200"/>
            <a:t> what if</a:t>
          </a:r>
          <a:r>
            <a:rPr lang="en-US" sz="1200" baseline="0"/>
            <a:t> analysis.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We found that the best month to</a:t>
          </a:r>
          <a:r>
            <a:rPr lang="en-US" sz="1200" baseline="0"/>
            <a:t> buy </a:t>
          </a:r>
          <a:r>
            <a:rPr lang="en-US" sz="1200"/>
            <a:t>Novavax, Inc. stocks is  Jan 2020 and the best month</a:t>
          </a:r>
          <a:r>
            <a:rPr lang="en-US" sz="1200" baseline="0"/>
            <a:t> </a:t>
          </a:r>
          <a:r>
            <a:rPr lang="en-US" sz="1200"/>
            <a:t>to</a:t>
          </a:r>
          <a:r>
            <a:rPr lang="en-US" sz="1200" baseline="0"/>
            <a:t> buy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Johnson &amp; Johnson stocks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/>
            <a:t>is Apr 2020.</a:t>
          </a:r>
        </a:p>
        <a:p>
          <a:pPr eaLnBrk="1" fontAlgn="auto" latinLnBrk="0" hangingPunct="1"/>
          <a:r>
            <a:rPr lang="en-US" sz="1200"/>
            <a:t/>
          </a:r>
          <a:br>
            <a:rPr lang="en-US" sz="1200"/>
          </a:b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also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found that the best month to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sell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Novavax, Inc. stocks is  Dec 2020 and the best month to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sell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Johnson &amp; Johnson stocks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Sep 2020.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19054</xdr:colOff>
      <xdr:row>29</xdr:row>
      <xdr:rowOff>28575</xdr:rowOff>
    </xdr:from>
    <xdr:to>
      <xdr:col>0</xdr:col>
      <xdr:colOff>590554</xdr:colOff>
      <xdr:row>41</xdr:row>
      <xdr:rowOff>3</xdr:rowOff>
    </xdr:to>
    <xdr:sp macro="" textlink="">
      <xdr:nvSpPr>
        <xdr:cNvPr id="4" name="TextBox 3"/>
        <xdr:cNvSpPr txBox="1"/>
      </xdr:nvSpPr>
      <xdr:spPr>
        <a:xfrm rot="16200000">
          <a:off x="-823910" y="6396039"/>
          <a:ext cx="22574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Johnson &amp; Johnson (JNJ)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%204%20-%20Energ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Portofolio"/>
      <sheetName val="Energy Analysis "/>
    </sheetNames>
    <sheetDataSet>
      <sheetData sheetId="0">
        <row r="2">
          <cell r="B2">
            <v>25.68</v>
          </cell>
          <cell r="C2">
            <v>40.520000000000003</v>
          </cell>
          <cell r="D2">
            <v>11.23</v>
          </cell>
          <cell r="E2">
            <v>164.679993</v>
          </cell>
          <cell r="F2">
            <v>763517.76</v>
          </cell>
          <cell r="G2">
            <v>619064.56000000006</v>
          </cell>
          <cell r="H2">
            <v>746671.47</v>
          </cell>
          <cell r="I2">
            <v>2129253.79</v>
          </cell>
          <cell r="J2">
            <v>999936.91749599995</v>
          </cell>
        </row>
        <row r="3">
          <cell r="B3">
            <v>21.57</v>
          </cell>
          <cell r="C3">
            <v>33.439999</v>
          </cell>
          <cell r="D3">
            <v>12.46</v>
          </cell>
          <cell r="E3">
            <v>164.35000600000001</v>
          </cell>
          <cell r="F3">
            <v>641319.24</v>
          </cell>
          <cell r="G3">
            <v>510896.30472200003</v>
          </cell>
          <cell r="H3">
            <v>828452.94000000006</v>
          </cell>
          <cell r="I3">
            <v>1980668.4847220001</v>
          </cell>
          <cell r="J3">
            <v>997933.23643200006</v>
          </cell>
        </row>
        <row r="4">
          <cell r="B4">
            <v>16.389999</v>
          </cell>
          <cell r="C4">
            <v>27.65</v>
          </cell>
          <cell r="D4">
            <v>11.21</v>
          </cell>
          <cell r="E4">
            <v>151.41000399999999</v>
          </cell>
          <cell r="F4">
            <v>487307.45026800002</v>
          </cell>
          <cell r="G4">
            <v>422436.69999999995</v>
          </cell>
          <cell r="H4">
            <v>745341.69000000006</v>
          </cell>
          <cell r="I4">
            <v>1655085.840268</v>
          </cell>
          <cell r="J4">
            <v>919361.54428799998</v>
          </cell>
        </row>
        <row r="5">
          <cell r="B5">
            <v>10.09</v>
          </cell>
          <cell r="C5">
            <v>13.09</v>
          </cell>
          <cell r="D5">
            <v>7.52</v>
          </cell>
          <cell r="E5">
            <v>124.129997</v>
          </cell>
          <cell r="F5">
            <v>299995.88</v>
          </cell>
          <cell r="G5">
            <v>199989.02</v>
          </cell>
          <cell r="H5">
            <v>499997.27999999997</v>
          </cell>
          <cell r="I5">
            <v>999982.17999999993</v>
          </cell>
          <cell r="J5">
            <v>753717.34178400005</v>
          </cell>
        </row>
        <row r="6">
          <cell r="B6">
            <v>13.58</v>
          </cell>
          <cell r="C6">
            <v>16.32</v>
          </cell>
          <cell r="D6">
            <v>6.67</v>
          </cell>
          <cell r="E6">
            <v>143.11999499999999</v>
          </cell>
          <cell r="F6">
            <v>403760.56</v>
          </cell>
          <cell r="G6">
            <v>249336.95999999999</v>
          </cell>
          <cell r="H6">
            <v>443481.63</v>
          </cell>
          <cell r="I6">
            <v>1096579.1499999999</v>
          </cell>
          <cell r="J6">
            <v>869024.60963999992</v>
          </cell>
        </row>
        <row r="7">
          <cell r="B7">
            <v>16.5</v>
          </cell>
          <cell r="C7">
            <v>18.510000000000002</v>
          </cell>
          <cell r="D7">
            <v>6.58</v>
          </cell>
          <cell r="E7">
            <v>153.61999499999999</v>
          </cell>
          <cell r="F7">
            <v>490578</v>
          </cell>
          <cell r="G7">
            <v>282795.78000000003</v>
          </cell>
          <cell r="H7">
            <v>437497.62</v>
          </cell>
          <cell r="I7">
            <v>1210871.3999999999</v>
          </cell>
          <cell r="J7">
            <v>932780.60963999992</v>
          </cell>
        </row>
        <row r="8">
          <cell r="B8">
            <v>15.6</v>
          </cell>
          <cell r="C8">
            <v>18.5</v>
          </cell>
          <cell r="D8">
            <v>6.93</v>
          </cell>
          <cell r="E8">
            <v>156.89999399999999</v>
          </cell>
          <cell r="F8">
            <v>463819.2</v>
          </cell>
          <cell r="G8">
            <v>282643</v>
          </cell>
          <cell r="H8">
            <v>460768.76999999996</v>
          </cell>
          <cell r="I8">
            <v>1207230.97</v>
          </cell>
          <cell r="J8">
            <v>952696.76356799994</v>
          </cell>
        </row>
        <row r="9">
          <cell r="B9">
            <v>15.35</v>
          </cell>
          <cell r="C9">
            <v>18.100000000000001</v>
          </cell>
          <cell r="D9">
            <v>6.14</v>
          </cell>
          <cell r="E9">
            <v>166.470001</v>
          </cell>
          <cell r="F9">
            <v>456386.2</v>
          </cell>
          <cell r="G9">
            <v>276531.80000000005</v>
          </cell>
          <cell r="H9">
            <v>408242.45999999996</v>
          </cell>
          <cell r="I9">
            <v>1141160.46</v>
          </cell>
          <cell r="J9">
            <v>1010805.846072</v>
          </cell>
        </row>
        <row r="10">
          <cell r="B10">
            <v>14.06</v>
          </cell>
          <cell r="C10">
            <v>18.52</v>
          </cell>
          <cell r="D10">
            <v>6.27</v>
          </cell>
          <cell r="E10">
            <v>177.69000199999999</v>
          </cell>
          <cell r="F10">
            <v>418031.92000000004</v>
          </cell>
          <cell r="G10">
            <v>282948.56</v>
          </cell>
          <cell r="H10">
            <v>416886.02999999997</v>
          </cell>
          <cell r="I10">
            <v>1117866.51</v>
          </cell>
          <cell r="J10">
            <v>1078933.692144</v>
          </cell>
        </row>
        <row r="11">
          <cell r="B11">
            <v>13</v>
          </cell>
          <cell r="C11">
            <v>15.36</v>
          </cell>
          <cell r="D11">
            <v>6.27</v>
          </cell>
          <cell r="E11">
            <v>171.720001</v>
          </cell>
          <cell r="F11">
            <v>386516</v>
          </cell>
          <cell r="G11">
            <v>234670.07999999999</v>
          </cell>
          <cell r="H11">
            <v>416886.02999999997</v>
          </cell>
          <cell r="I11">
            <v>1038072.1099999999</v>
          </cell>
          <cell r="J11">
            <v>1042683.846072</v>
          </cell>
        </row>
        <row r="12">
          <cell r="B12">
            <v>15</v>
          </cell>
          <cell r="C12">
            <v>15.12</v>
          </cell>
          <cell r="D12">
            <v>7.5</v>
          </cell>
          <cell r="E12">
            <v>168.78999300000001</v>
          </cell>
          <cell r="F12">
            <v>445980</v>
          </cell>
          <cell r="G12">
            <v>231003.36</v>
          </cell>
          <cell r="H12">
            <v>498667.5</v>
          </cell>
          <cell r="I12">
            <v>1175650.8599999999</v>
          </cell>
          <cell r="J12">
            <v>1024892.8374960001</v>
          </cell>
        </row>
        <row r="13">
          <cell r="B13">
            <v>19.389999</v>
          </cell>
          <cell r="C13">
            <v>21.370000999999998</v>
          </cell>
          <cell r="D13">
            <v>10.33</v>
          </cell>
          <cell r="E13">
            <v>189.16999799999999</v>
          </cell>
          <cell r="F13">
            <v>576503.45026800002</v>
          </cell>
          <cell r="G13">
            <v>326490.87527799996</v>
          </cell>
          <cell r="H13">
            <v>686831.37</v>
          </cell>
          <cell r="I13">
            <v>1589825.6955459998</v>
          </cell>
          <cell r="J13">
            <v>1148640.227856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Table_1" displayName="Table_1" ref="A1:K13">
  <tableColumns count="11">
    <tableColumn id="1" name="Date"/>
    <tableColumn id="2" name="Open Price BKR"/>
    <tableColumn id="3" name="Open Price SLB"/>
    <tableColumn id="4" name="Open Price GE"/>
    <tableColumn id="5" name="Open Price VTI"/>
    <tableColumn id="6" name="Invesment in BKR">
      <calculatedColumnFormula>29732*'[1]Energy Portofolio'!$B2</calculatedColumnFormula>
    </tableColumn>
    <tableColumn id="7" name="Invesment SLB">
      <calculatedColumnFormula>15278*'[1]Energy Portofolio'!$C2</calculatedColumnFormula>
    </tableColumn>
    <tableColumn id="8" name="Invesment in GE">
      <calculatedColumnFormula>66489*'[1]Energy Portofolio'!$D2</calculatedColumnFormula>
    </tableColumn>
    <tableColumn id="9" name="Protofolio Invesment">
      <calculatedColumnFormula>'[1]Energy Portofolio'!$F2+'[1]Energy Portofolio'!$G2+'[1]Energy Portofolio'!$H2</calculatedColumnFormula>
    </tableColumn>
    <tableColumn id="10" name="Invesment in VTI">
      <calculatedColumnFormula>6072*'[1]Energy Portofolio'!$E2</calculatedColumnFormula>
    </tableColumn>
    <tableColumn id="11" name="Invesment Delta">
      <calculatedColumnFormula>'[1]Energy Portofolio'!$I2-'[1]Energy Portofolio'!$J2</calculatedColumnFormula>
    </tableColumn>
  </tableColumns>
  <tableStyleInfo name="Energy Portofolio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D44" sqref="D44:E45"/>
    </sheetView>
  </sheetViews>
  <sheetFormatPr defaultRowHeight="15" x14ac:dyDescent="0.25"/>
  <cols>
    <col min="2" max="2" width="13.7109375" bestFit="1" customWidth="1"/>
    <col min="3" max="3" width="16.28515625" bestFit="1" customWidth="1"/>
    <col min="4" max="4" width="15.7109375" bestFit="1" customWidth="1"/>
    <col min="5" max="5" width="15.5703125" customWidth="1"/>
    <col min="6" max="6" width="12.140625" bestFit="1" customWidth="1"/>
    <col min="7" max="7" width="13.85546875" bestFit="1" customWidth="1"/>
    <col min="8" max="8" width="12.7109375" bestFit="1" customWidth="1"/>
    <col min="9" max="9" width="13.85546875" bestFit="1" customWidth="1"/>
    <col min="10" max="10" width="12.7109375" bestFit="1" customWidth="1"/>
    <col min="11" max="11" width="13.85546875" bestFit="1" customWidth="1"/>
  </cols>
  <sheetData>
    <row r="1" spans="1:11" x14ac:dyDescent="0.25">
      <c r="A1" t="s">
        <v>0</v>
      </c>
      <c r="B1" t="s">
        <v>10</v>
      </c>
      <c r="C1" t="s">
        <v>28</v>
      </c>
      <c r="D1" t="s">
        <v>31</v>
      </c>
      <c r="E1" t="s">
        <v>1</v>
      </c>
      <c r="F1" t="s">
        <v>11</v>
      </c>
      <c r="G1" t="s">
        <v>29</v>
      </c>
      <c r="H1" t="s">
        <v>32</v>
      </c>
      <c r="I1" t="s">
        <v>3</v>
      </c>
      <c r="J1" t="s">
        <v>2</v>
      </c>
      <c r="K1" t="s">
        <v>4</v>
      </c>
    </row>
    <row r="2" spans="1:11" x14ac:dyDescent="0.25">
      <c r="A2" s="1">
        <v>43831</v>
      </c>
      <c r="B2" s="4">
        <v>145.86999499999999</v>
      </c>
      <c r="C2" s="4">
        <v>3.99</v>
      </c>
      <c r="D2" s="4">
        <v>0.34</v>
      </c>
      <c r="E2" s="4">
        <v>164.679993</v>
      </c>
      <c r="F2" s="4">
        <f>2056*B2</f>
        <v>299908.70971999998</v>
      </c>
      <c r="G2" s="4">
        <f>125337*C2</f>
        <v>500094.63</v>
      </c>
      <c r="H2" s="4">
        <f>588235*D2</f>
        <v>199999.90000000002</v>
      </c>
      <c r="I2" s="4">
        <f>SUM(F2+G2+H2)</f>
        <v>1000003.2397200001</v>
      </c>
      <c r="J2" s="4">
        <f>6072*E2</f>
        <v>999936.91749599995</v>
      </c>
      <c r="K2" s="4">
        <f>I2-J2</f>
        <v>66.322224000119604</v>
      </c>
    </row>
    <row r="3" spans="1:11" x14ac:dyDescent="0.25">
      <c r="A3" s="1">
        <v>43862</v>
      </c>
      <c r="B3" s="4">
        <v>149.41999799999999</v>
      </c>
      <c r="C3" s="4">
        <v>7.26</v>
      </c>
      <c r="D3" s="4">
        <v>1.42</v>
      </c>
      <c r="E3" s="4">
        <v>164.35000600000001</v>
      </c>
      <c r="F3" s="4">
        <f t="shared" ref="F3:F13" si="0">2056*B3</f>
        <v>307207.51588799997</v>
      </c>
      <c r="G3" s="4">
        <f t="shared" ref="G3:G13" si="1">125337*C3</f>
        <v>909946.62</v>
      </c>
      <c r="H3" s="4">
        <f t="shared" ref="H3:H13" si="2">588235*D3</f>
        <v>835293.7</v>
      </c>
      <c r="I3" s="4">
        <f t="shared" ref="I3:I13" si="3">SUM(F3+G3+H3)</f>
        <v>2052447.835888</v>
      </c>
      <c r="J3" s="4">
        <f t="shared" ref="J3:J13" si="4">6072*E3</f>
        <v>997933.23643200006</v>
      </c>
      <c r="K3" s="4">
        <f t="shared" ref="K3:K13" si="5">I3-J3</f>
        <v>1054514.5994559999</v>
      </c>
    </row>
    <row r="4" spans="1:11" x14ac:dyDescent="0.25">
      <c r="A4" s="1">
        <v>43891</v>
      </c>
      <c r="B4" s="4">
        <v>134.779999</v>
      </c>
      <c r="C4" s="4">
        <v>13.96</v>
      </c>
      <c r="D4" s="4">
        <v>2.96</v>
      </c>
      <c r="E4" s="4">
        <v>151.41000399999999</v>
      </c>
      <c r="F4" s="4">
        <f t="shared" si="0"/>
        <v>277107.677944</v>
      </c>
      <c r="G4" s="4">
        <f t="shared" si="1"/>
        <v>1749704.52</v>
      </c>
      <c r="H4" s="4">
        <f t="shared" si="2"/>
        <v>1741175.6</v>
      </c>
      <c r="I4" s="4">
        <f t="shared" si="3"/>
        <v>3767987.797944</v>
      </c>
      <c r="J4" s="4">
        <f t="shared" si="4"/>
        <v>919361.54428799998</v>
      </c>
      <c r="K4" s="4">
        <f t="shared" si="5"/>
        <v>2848626.2536559999</v>
      </c>
    </row>
    <row r="5" spans="1:11" x14ac:dyDescent="0.25">
      <c r="A5" s="1">
        <v>43922</v>
      </c>
      <c r="B5" s="4">
        <v>127.699997</v>
      </c>
      <c r="C5" s="4">
        <v>14.18</v>
      </c>
      <c r="D5" s="4">
        <v>1.78</v>
      </c>
      <c r="E5" s="4">
        <v>124.129997</v>
      </c>
      <c r="F5" s="4">
        <f t="shared" si="0"/>
        <v>262551.19383200002</v>
      </c>
      <c r="G5" s="4">
        <f t="shared" si="1"/>
        <v>1777278.66</v>
      </c>
      <c r="H5" s="4">
        <f t="shared" si="2"/>
        <v>1047058.3</v>
      </c>
      <c r="I5" s="4">
        <f t="shared" si="3"/>
        <v>3086888.1538319997</v>
      </c>
      <c r="J5" s="4">
        <f t="shared" si="4"/>
        <v>753717.34178400005</v>
      </c>
      <c r="K5" s="4">
        <f t="shared" si="5"/>
        <v>2333170.8120479998</v>
      </c>
    </row>
    <row r="6" spans="1:11" x14ac:dyDescent="0.25">
      <c r="A6" s="1">
        <v>43952</v>
      </c>
      <c r="B6" s="4">
        <v>149.61999499999999</v>
      </c>
      <c r="C6" s="4">
        <v>17.799999</v>
      </c>
      <c r="D6" s="4">
        <v>2.85</v>
      </c>
      <c r="E6" s="4">
        <v>143.11999499999999</v>
      </c>
      <c r="F6" s="4">
        <f t="shared" si="0"/>
        <v>307618.70971999998</v>
      </c>
      <c r="G6" s="4">
        <f t="shared" si="1"/>
        <v>2230998.4746630001</v>
      </c>
      <c r="H6" s="4">
        <f t="shared" si="2"/>
        <v>1676469.75</v>
      </c>
      <c r="I6" s="4">
        <f t="shared" si="3"/>
        <v>4215086.9343830002</v>
      </c>
      <c r="J6" s="4">
        <f t="shared" si="4"/>
        <v>869024.60963999992</v>
      </c>
      <c r="K6" s="4">
        <f t="shared" si="5"/>
        <v>3346062.3247430003</v>
      </c>
    </row>
    <row r="7" spans="1:11" x14ac:dyDescent="0.25">
      <c r="A7" s="1">
        <v>43983</v>
      </c>
      <c r="B7" s="4">
        <v>147.28999300000001</v>
      </c>
      <c r="C7" s="4">
        <v>46.169998</v>
      </c>
      <c r="D7" s="4">
        <v>2.69</v>
      </c>
      <c r="E7" s="4">
        <v>153.61999499999999</v>
      </c>
      <c r="F7" s="4">
        <f t="shared" si="0"/>
        <v>302828.22560800001</v>
      </c>
      <c r="G7" s="4">
        <f t="shared" si="1"/>
        <v>5786809.039326</v>
      </c>
      <c r="H7" s="4">
        <f t="shared" si="2"/>
        <v>1582352.15</v>
      </c>
      <c r="I7" s="4">
        <f t="shared" si="3"/>
        <v>7671989.414934</v>
      </c>
      <c r="J7" s="4">
        <f t="shared" si="4"/>
        <v>932780.60963999992</v>
      </c>
      <c r="K7" s="4">
        <f t="shared" si="5"/>
        <v>6739208.8052939996</v>
      </c>
    </row>
    <row r="8" spans="1:11" x14ac:dyDescent="0.25">
      <c r="A8" s="1">
        <v>44013</v>
      </c>
      <c r="B8" s="4">
        <v>140.69000199999999</v>
      </c>
      <c r="C8" s="4">
        <v>79.470000999999996</v>
      </c>
      <c r="D8" s="4">
        <v>8.4499999999999993</v>
      </c>
      <c r="E8" s="4">
        <v>156.89999399999999</v>
      </c>
      <c r="F8" s="4">
        <f t="shared" si="0"/>
        <v>289258.64411200001</v>
      </c>
      <c r="G8" s="4">
        <f t="shared" si="1"/>
        <v>9960531.5153369997</v>
      </c>
      <c r="H8" s="4">
        <f t="shared" si="2"/>
        <v>4970585.75</v>
      </c>
      <c r="I8" s="4">
        <f t="shared" si="3"/>
        <v>15220375.909449</v>
      </c>
      <c r="J8" s="4">
        <f t="shared" si="4"/>
        <v>952696.76356799994</v>
      </c>
      <c r="K8" s="4">
        <f t="shared" si="5"/>
        <v>14267679.145881001</v>
      </c>
    </row>
    <row r="9" spans="1:11" x14ac:dyDescent="0.25">
      <c r="A9" s="1">
        <v>44044</v>
      </c>
      <c r="B9" s="4">
        <v>146.38999899999999</v>
      </c>
      <c r="C9" s="4">
        <v>145.279999</v>
      </c>
      <c r="D9" s="4">
        <v>9.17</v>
      </c>
      <c r="E9" s="4">
        <v>166.470001</v>
      </c>
      <c r="F9" s="4">
        <f t="shared" si="0"/>
        <v>300977.83794399997</v>
      </c>
      <c r="G9" s="4">
        <f t="shared" si="1"/>
        <v>18208959.234663002</v>
      </c>
      <c r="H9" s="4">
        <f t="shared" si="2"/>
        <v>5394114.9500000002</v>
      </c>
      <c r="I9" s="4">
        <f t="shared" si="3"/>
        <v>23904052.022607002</v>
      </c>
      <c r="J9" s="4">
        <f t="shared" si="4"/>
        <v>1010805.846072</v>
      </c>
      <c r="K9" s="4">
        <f t="shared" si="5"/>
        <v>22893246.176535003</v>
      </c>
    </row>
    <row r="10" spans="1:11" x14ac:dyDescent="0.25">
      <c r="A10" s="1">
        <v>44075</v>
      </c>
      <c r="B10" s="4">
        <v>153.86999499999999</v>
      </c>
      <c r="C10" s="4">
        <v>108.220001</v>
      </c>
      <c r="D10" s="4">
        <v>5.61</v>
      </c>
      <c r="E10" s="4">
        <v>177.69000199999999</v>
      </c>
      <c r="F10" s="4">
        <f t="shared" si="0"/>
        <v>316356.70971999998</v>
      </c>
      <c r="G10" s="4">
        <f t="shared" si="1"/>
        <v>13563970.265337</v>
      </c>
      <c r="H10" s="4">
        <f t="shared" si="2"/>
        <v>3299998.35</v>
      </c>
      <c r="I10" s="4">
        <f t="shared" si="3"/>
        <v>17180325.325057</v>
      </c>
      <c r="J10" s="4">
        <f t="shared" si="4"/>
        <v>1078933.692144</v>
      </c>
      <c r="K10" s="4">
        <f t="shared" si="5"/>
        <v>16101391.632913001</v>
      </c>
    </row>
    <row r="11" spans="1:11" x14ac:dyDescent="0.25">
      <c r="A11" s="1">
        <v>44105</v>
      </c>
      <c r="B11" s="4">
        <v>149.30999800000001</v>
      </c>
      <c r="C11" s="4">
        <v>109.220001</v>
      </c>
      <c r="D11" s="4">
        <v>6.54</v>
      </c>
      <c r="E11" s="4">
        <v>171.720001</v>
      </c>
      <c r="F11" s="4">
        <f t="shared" si="0"/>
        <v>306981.35588799999</v>
      </c>
      <c r="G11" s="4">
        <f t="shared" si="1"/>
        <v>13689307.265337</v>
      </c>
      <c r="H11" s="4">
        <f t="shared" si="2"/>
        <v>3847056.9</v>
      </c>
      <c r="I11" s="4">
        <f t="shared" si="3"/>
        <v>17843345.521224998</v>
      </c>
      <c r="J11" s="4">
        <f t="shared" si="4"/>
        <v>1042683.846072</v>
      </c>
      <c r="K11" s="4">
        <f t="shared" si="5"/>
        <v>16800661.675152998</v>
      </c>
    </row>
    <row r="12" spans="1:11" x14ac:dyDescent="0.25">
      <c r="A12" s="1">
        <v>44136</v>
      </c>
      <c r="B12" s="4">
        <v>138.979996</v>
      </c>
      <c r="C12" s="4">
        <v>82.269997000000004</v>
      </c>
      <c r="D12" s="4">
        <v>5.0199999999999996</v>
      </c>
      <c r="E12" s="4">
        <v>168.78999300000001</v>
      </c>
      <c r="F12" s="4">
        <f t="shared" si="0"/>
        <v>285742.87177600001</v>
      </c>
      <c r="G12" s="4">
        <f t="shared" si="1"/>
        <v>10311474.613989001</v>
      </c>
      <c r="H12" s="4">
        <f t="shared" si="2"/>
        <v>2952939.6999999997</v>
      </c>
      <c r="I12" s="4">
        <f t="shared" si="3"/>
        <v>13550157.185765</v>
      </c>
      <c r="J12" s="4">
        <f t="shared" si="4"/>
        <v>1024892.8374960001</v>
      </c>
      <c r="K12" s="4">
        <f t="shared" si="5"/>
        <v>12525264.348269001</v>
      </c>
    </row>
    <row r="13" spans="1:11" x14ac:dyDescent="0.25">
      <c r="A13" s="1">
        <v>44166</v>
      </c>
      <c r="B13" s="4">
        <v>146.28999300000001</v>
      </c>
      <c r="C13" s="4">
        <v>150</v>
      </c>
      <c r="D13" s="4">
        <v>8.48</v>
      </c>
      <c r="E13" s="4">
        <v>189.16999799999999</v>
      </c>
      <c r="F13" s="4">
        <f t="shared" si="0"/>
        <v>300772.22560800001</v>
      </c>
      <c r="G13" s="4">
        <f t="shared" si="1"/>
        <v>18800550</v>
      </c>
      <c r="H13" s="4">
        <f t="shared" si="2"/>
        <v>4988232.8</v>
      </c>
      <c r="I13" s="4">
        <f t="shared" si="3"/>
        <v>24089555.025607999</v>
      </c>
      <c r="J13" s="4">
        <f t="shared" si="4"/>
        <v>1148640.227856</v>
      </c>
      <c r="K13" s="4">
        <f t="shared" si="5"/>
        <v>22940914.797752</v>
      </c>
    </row>
    <row r="17" spans="1:15" x14ac:dyDescent="0.25">
      <c r="B17" s="3" t="s">
        <v>5</v>
      </c>
      <c r="C17" s="3"/>
      <c r="D17" s="3"/>
      <c r="E17" s="3"/>
      <c r="F17" s="3"/>
      <c r="G17" s="4">
        <v>1000000</v>
      </c>
      <c r="I17" s="3" t="s">
        <v>8</v>
      </c>
      <c r="J17" s="3"/>
      <c r="K17" s="3"/>
      <c r="L17" s="3"/>
      <c r="M17" s="3"/>
      <c r="N17" s="6">
        <v>2056</v>
      </c>
    </row>
    <row r="18" spans="1:15" x14ac:dyDescent="0.25">
      <c r="B18" s="3" t="s">
        <v>36</v>
      </c>
      <c r="C18" s="3"/>
      <c r="D18" s="3"/>
      <c r="E18" s="3"/>
      <c r="F18" s="3"/>
      <c r="G18" s="4">
        <v>300000</v>
      </c>
      <c r="I18" s="3" t="s">
        <v>35</v>
      </c>
      <c r="J18" s="3"/>
      <c r="K18" s="3"/>
      <c r="L18" s="3"/>
      <c r="M18" s="3"/>
      <c r="N18" s="6">
        <v>125337</v>
      </c>
    </row>
    <row r="19" spans="1:15" x14ac:dyDescent="0.25">
      <c r="B19" s="3" t="s">
        <v>14</v>
      </c>
      <c r="C19" s="3"/>
      <c r="D19" s="3"/>
      <c r="E19" s="3"/>
      <c r="F19" s="3"/>
      <c r="G19" s="4">
        <v>145.86999499999999</v>
      </c>
      <c r="I19" s="3" t="s">
        <v>30</v>
      </c>
      <c r="J19" s="3"/>
      <c r="K19" s="3"/>
      <c r="L19" s="3"/>
      <c r="M19" s="3"/>
      <c r="N19" s="6">
        <v>588235</v>
      </c>
    </row>
    <row r="20" spans="1:15" x14ac:dyDescent="0.25">
      <c r="B20" s="3" t="s">
        <v>37</v>
      </c>
      <c r="C20" s="3"/>
      <c r="D20" s="3"/>
      <c r="E20" s="3"/>
      <c r="F20" s="3"/>
      <c r="G20" s="4">
        <v>500000</v>
      </c>
      <c r="I20" s="3" t="s">
        <v>9</v>
      </c>
      <c r="J20" s="3"/>
      <c r="K20" s="3"/>
      <c r="L20" s="3"/>
      <c r="M20" s="3"/>
      <c r="N20" s="6">
        <v>6072</v>
      </c>
    </row>
    <row r="21" spans="1:15" x14ac:dyDescent="0.25">
      <c r="B21" s="3" t="s">
        <v>33</v>
      </c>
      <c r="C21" s="3"/>
      <c r="D21" s="3"/>
      <c r="E21" s="3"/>
      <c r="F21" s="3"/>
      <c r="G21" s="4">
        <v>3.99</v>
      </c>
    </row>
    <row r="22" spans="1:15" x14ac:dyDescent="0.25">
      <c r="B22" s="3" t="s">
        <v>38</v>
      </c>
      <c r="C22" s="3"/>
      <c r="D22" s="3"/>
      <c r="E22" s="3"/>
      <c r="F22" s="3"/>
      <c r="G22" s="4">
        <v>200000</v>
      </c>
    </row>
    <row r="23" spans="1:15" x14ac:dyDescent="0.25">
      <c r="B23" s="3" t="s">
        <v>34</v>
      </c>
      <c r="C23" s="3"/>
      <c r="D23" s="3"/>
      <c r="E23" s="3"/>
      <c r="F23" s="3"/>
      <c r="G23" s="4">
        <v>0.34</v>
      </c>
    </row>
    <row r="24" spans="1:15" x14ac:dyDescent="0.25">
      <c r="B24" s="3" t="s">
        <v>6</v>
      </c>
      <c r="C24" s="3"/>
      <c r="D24" s="3"/>
      <c r="E24" s="3"/>
      <c r="F24" s="3"/>
      <c r="G24" s="4">
        <f>6072*E2</f>
        <v>999936.91749599995</v>
      </c>
    </row>
    <row r="25" spans="1:15" x14ac:dyDescent="0.25">
      <c r="B25" s="3" t="s">
        <v>15</v>
      </c>
      <c r="C25" s="3"/>
      <c r="D25" s="3"/>
      <c r="E25" s="3"/>
      <c r="F25" s="3"/>
      <c r="G25" s="4">
        <f>G19*N17+G21*N18</f>
        <v>800003.33972000005</v>
      </c>
    </row>
    <row r="26" spans="1:15" x14ac:dyDescent="0.25">
      <c r="B26" s="5"/>
      <c r="C26" s="5"/>
      <c r="D26" s="5"/>
      <c r="E26" s="5"/>
      <c r="F26" s="5"/>
    </row>
    <row r="27" spans="1:15" x14ac:dyDescent="0.25">
      <c r="D27" s="2" t="s">
        <v>39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</row>
    <row r="29" spans="1:15" x14ac:dyDescent="0.25">
      <c r="C29" s="4">
        <f>G25</f>
        <v>800003.33972000005</v>
      </c>
      <c r="D29">
        <v>3.99</v>
      </c>
      <c r="E29">
        <v>7.26</v>
      </c>
      <c r="F29">
        <v>13.96</v>
      </c>
      <c r="G29">
        <v>14.18</v>
      </c>
      <c r="H29">
        <v>17.799999</v>
      </c>
      <c r="I29">
        <v>46.169998</v>
      </c>
      <c r="J29">
        <v>79.470000999999996</v>
      </c>
      <c r="K29">
        <v>145.279999</v>
      </c>
      <c r="L29">
        <v>108.220001</v>
      </c>
      <c r="M29">
        <v>109.220001</v>
      </c>
      <c r="N29">
        <v>82.269997000000004</v>
      </c>
      <c r="O29">
        <v>150</v>
      </c>
    </row>
    <row r="30" spans="1:15" x14ac:dyDescent="0.25">
      <c r="A30" s="2"/>
      <c r="B30" s="7" t="s">
        <v>16</v>
      </c>
      <c r="C30">
        <v>145.86999499999999</v>
      </c>
      <c r="D30">
        <f t="dataTable" ref="D30:O41" dt2D="1" dtr="1" r1="G21" r2="G19"/>
        <v>800003.33972000005</v>
      </c>
      <c r="E30">
        <v>1209855.32972</v>
      </c>
      <c r="F30">
        <v>2049613.2297199999</v>
      </c>
      <c r="G30">
        <v>2077187.3697199998</v>
      </c>
      <c r="H30">
        <v>2530907.1843830002</v>
      </c>
      <c r="I30">
        <v>6086717.7490459997</v>
      </c>
      <c r="J30">
        <v>10260440.225057</v>
      </c>
      <c r="K30">
        <v>18508867.944383003</v>
      </c>
      <c r="L30">
        <v>13863878.975057</v>
      </c>
      <c r="M30">
        <v>13989215.975057</v>
      </c>
      <c r="N30">
        <v>10611383.323709002</v>
      </c>
      <c r="O30">
        <v>19100458.709720001</v>
      </c>
    </row>
    <row r="31" spans="1:15" x14ac:dyDescent="0.25">
      <c r="A31" s="2"/>
      <c r="B31" s="7" t="s">
        <v>17</v>
      </c>
      <c r="C31">
        <v>149.41999799999999</v>
      </c>
      <c r="D31">
        <v>807302.14588800003</v>
      </c>
      <c r="E31">
        <v>1217154.135888</v>
      </c>
      <c r="F31">
        <v>2056912.0358879999</v>
      </c>
      <c r="G31">
        <v>2084486.1758879998</v>
      </c>
      <c r="H31">
        <v>2538205.990551</v>
      </c>
      <c r="I31">
        <v>6094016.5552139999</v>
      </c>
      <c r="J31">
        <v>10267739.031225</v>
      </c>
      <c r="K31">
        <v>18516166.750551004</v>
      </c>
      <c r="L31">
        <v>13871177.781225</v>
      </c>
      <c r="M31">
        <v>13996514.781225</v>
      </c>
      <c r="N31">
        <v>10618682.129877001</v>
      </c>
      <c r="O31">
        <v>19107757.515888002</v>
      </c>
    </row>
    <row r="32" spans="1:15" x14ac:dyDescent="0.25">
      <c r="A32" s="2"/>
      <c r="B32" s="7" t="s">
        <v>18</v>
      </c>
      <c r="C32">
        <v>134.779999</v>
      </c>
      <c r="D32">
        <v>777202.307944</v>
      </c>
      <c r="E32">
        <v>1187054.297944</v>
      </c>
      <c r="F32">
        <v>2026812.1979439999</v>
      </c>
      <c r="G32">
        <v>2054386.337944</v>
      </c>
      <c r="H32">
        <v>2508106.152607</v>
      </c>
      <c r="I32">
        <v>6063916.7172699999</v>
      </c>
      <c r="J32">
        <v>10237639.193281</v>
      </c>
      <c r="K32">
        <v>18486066.912607003</v>
      </c>
      <c r="L32">
        <v>13841077.943281</v>
      </c>
      <c r="M32">
        <v>13966414.943281</v>
      </c>
      <c r="N32">
        <v>10588582.291933002</v>
      </c>
      <c r="O32">
        <v>19077657.677944001</v>
      </c>
    </row>
    <row r="33" spans="1:15" x14ac:dyDescent="0.25">
      <c r="A33" s="2"/>
      <c r="B33" s="7" t="s">
        <v>19</v>
      </c>
      <c r="C33">
        <v>127.699997</v>
      </c>
      <c r="D33">
        <v>762645.82383200002</v>
      </c>
      <c r="E33">
        <v>1172497.8138319999</v>
      </c>
      <c r="F33">
        <v>2012255.713832</v>
      </c>
      <c r="G33">
        <v>2039829.8538319999</v>
      </c>
      <c r="H33">
        <v>2493549.6684950003</v>
      </c>
      <c r="I33">
        <v>6049360.2331579998</v>
      </c>
      <c r="J33">
        <v>10223082.709169</v>
      </c>
      <c r="K33">
        <v>18471510.428495001</v>
      </c>
      <c r="L33">
        <v>13826521.459169</v>
      </c>
      <c r="M33">
        <v>13951858.459169</v>
      </c>
      <c r="N33">
        <v>10574025.807821002</v>
      </c>
      <c r="O33">
        <v>19063101.193831999</v>
      </c>
    </row>
    <row r="34" spans="1:15" x14ac:dyDescent="0.25">
      <c r="A34" s="2"/>
      <c r="B34" s="7" t="s">
        <v>20</v>
      </c>
      <c r="C34">
        <v>149.61999499999999</v>
      </c>
      <c r="D34">
        <v>807713.33972000005</v>
      </c>
      <c r="E34">
        <v>1217565.32972</v>
      </c>
      <c r="F34">
        <v>2057323.2297199999</v>
      </c>
      <c r="G34">
        <v>2084897.3697199998</v>
      </c>
      <c r="H34">
        <v>2538617.1843830002</v>
      </c>
      <c r="I34">
        <v>6094427.7490459997</v>
      </c>
      <c r="J34">
        <v>10268150.225057</v>
      </c>
      <c r="K34">
        <v>18516577.944383003</v>
      </c>
      <c r="L34">
        <v>13871588.975057</v>
      </c>
      <c r="M34">
        <v>13996925.975057</v>
      </c>
      <c r="N34">
        <v>10619093.323709002</v>
      </c>
      <c r="O34">
        <v>19108168.709720001</v>
      </c>
    </row>
    <row r="35" spans="1:15" x14ac:dyDescent="0.25">
      <c r="A35" s="2"/>
      <c r="B35" s="7" t="s">
        <v>21</v>
      </c>
      <c r="C35">
        <v>147.28999300000001</v>
      </c>
      <c r="D35">
        <v>802922.85560799995</v>
      </c>
      <c r="E35">
        <v>1212774.8456079999</v>
      </c>
      <c r="F35">
        <v>2052532.7456080001</v>
      </c>
      <c r="G35">
        <v>2080106.885608</v>
      </c>
      <c r="H35">
        <v>2533826.7002710002</v>
      </c>
      <c r="I35">
        <v>6089637.2649339996</v>
      </c>
      <c r="J35">
        <v>10263359.740945</v>
      </c>
      <c r="K35">
        <v>18511787.460271001</v>
      </c>
      <c r="L35">
        <v>13866798.490945</v>
      </c>
      <c r="M35">
        <v>13992135.490945</v>
      </c>
      <c r="N35">
        <v>10614302.839597002</v>
      </c>
      <c r="O35">
        <v>19103378.225607999</v>
      </c>
    </row>
    <row r="36" spans="1:15" x14ac:dyDescent="0.25">
      <c r="A36" s="2"/>
      <c r="B36" s="7" t="s">
        <v>22</v>
      </c>
      <c r="C36">
        <v>140.69000199999999</v>
      </c>
      <c r="D36">
        <v>789353.27411200001</v>
      </c>
      <c r="E36">
        <v>1199205.2641119999</v>
      </c>
      <c r="F36">
        <v>2038963.164112</v>
      </c>
      <c r="G36">
        <v>2066537.3041119999</v>
      </c>
      <c r="H36">
        <v>2520257.1187749999</v>
      </c>
      <c r="I36">
        <v>6076067.6834380003</v>
      </c>
      <c r="J36">
        <v>10249790.159449</v>
      </c>
      <c r="K36">
        <v>18498217.878775001</v>
      </c>
      <c r="L36">
        <v>13853228.909449</v>
      </c>
      <c r="M36">
        <v>13978565.909449</v>
      </c>
      <c r="N36">
        <v>10600733.258101001</v>
      </c>
      <c r="O36">
        <v>19089808.644111998</v>
      </c>
    </row>
    <row r="37" spans="1:15" x14ac:dyDescent="0.25">
      <c r="A37" s="2"/>
      <c r="B37" s="7" t="s">
        <v>23</v>
      </c>
      <c r="C37">
        <v>146.38999899999999</v>
      </c>
      <c r="D37">
        <v>801072.46794399992</v>
      </c>
      <c r="E37">
        <v>1210924.4579439999</v>
      </c>
      <c r="F37">
        <v>2050682.357944</v>
      </c>
      <c r="G37">
        <v>2078256.4979439999</v>
      </c>
      <c r="H37">
        <v>2531976.3126070001</v>
      </c>
      <c r="I37">
        <v>6087786.8772700001</v>
      </c>
      <c r="J37">
        <v>10261509.353280999</v>
      </c>
      <c r="K37">
        <v>18509937.072607003</v>
      </c>
      <c r="L37">
        <v>13864948.103280999</v>
      </c>
      <c r="M37">
        <v>13990285.103280999</v>
      </c>
      <c r="N37">
        <v>10612452.451933</v>
      </c>
      <c r="O37">
        <v>19101527.837944001</v>
      </c>
    </row>
    <row r="38" spans="1:15" x14ac:dyDescent="0.25">
      <c r="A38" s="2"/>
      <c r="B38" s="7" t="s">
        <v>24</v>
      </c>
      <c r="C38">
        <v>153.86999499999999</v>
      </c>
      <c r="D38">
        <v>816451.33972000005</v>
      </c>
      <c r="E38">
        <v>1226303.32972</v>
      </c>
      <c r="F38">
        <v>2066061.2297199999</v>
      </c>
      <c r="G38">
        <v>2093635.3697199998</v>
      </c>
      <c r="H38">
        <v>2547355.1843830002</v>
      </c>
      <c r="I38">
        <v>6103165.7490459997</v>
      </c>
      <c r="J38">
        <v>10276888.225057</v>
      </c>
      <c r="K38">
        <v>18525315.944383003</v>
      </c>
      <c r="L38">
        <v>13880326.975057</v>
      </c>
      <c r="M38">
        <v>14005663.975057</v>
      </c>
      <c r="N38">
        <v>10627831.323709002</v>
      </c>
      <c r="O38">
        <v>19116906.709720001</v>
      </c>
    </row>
    <row r="39" spans="1:15" x14ac:dyDescent="0.25">
      <c r="A39" s="2"/>
      <c r="B39" s="7" t="s">
        <v>25</v>
      </c>
      <c r="C39">
        <v>149.30999800000001</v>
      </c>
      <c r="D39">
        <v>807075.985888</v>
      </c>
      <c r="E39">
        <v>1216927.9758879999</v>
      </c>
      <c r="F39">
        <v>2056685.875888</v>
      </c>
      <c r="G39">
        <v>2084260.0158879999</v>
      </c>
      <c r="H39">
        <v>2537979.8305510003</v>
      </c>
      <c r="I39">
        <v>6093790.3952139998</v>
      </c>
      <c r="J39">
        <v>10267512.871224999</v>
      </c>
      <c r="K39">
        <v>18515940.590551004</v>
      </c>
      <c r="L39">
        <v>13870951.621224999</v>
      </c>
      <c r="M39">
        <v>13996288.621224999</v>
      </c>
      <c r="N39">
        <v>10618455.969877001</v>
      </c>
      <c r="O39">
        <v>19107531.355888002</v>
      </c>
    </row>
    <row r="40" spans="1:15" x14ac:dyDescent="0.25">
      <c r="A40" s="2"/>
      <c r="B40" s="7" t="s">
        <v>26</v>
      </c>
      <c r="C40">
        <v>138.979996</v>
      </c>
      <c r="D40">
        <v>785837.50177600002</v>
      </c>
      <c r="E40">
        <v>1195689.491776</v>
      </c>
      <c r="F40">
        <v>2035447.3917760001</v>
      </c>
      <c r="G40">
        <v>2063021.5317759998</v>
      </c>
      <c r="H40">
        <v>2516741.3464390002</v>
      </c>
      <c r="I40">
        <v>6072551.9111019997</v>
      </c>
      <c r="J40">
        <v>10246274.387112999</v>
      </c>
      <c r="K40">
        <v>18494702.106439002</v>
      </c>
      <c r="L40">
        <v>13849713.137112999</v>
      </c>
      <c r="M40">
        <v>13975050.137112999</v>
      </c>
      <c r="N40">
        <v>10597217.485765001</v>
      </c>
      <c r="O40">
        <v>19086292.871776</v>
      </c>
    </row>
    <row r="41" spans="1:15" x14ac:dyDescent="0.25">
      <c r="A41" s="2"/>
      <c r="B41" s="7" t="s">
        <v>27</v>
      </c>
      <c r="C41">
        <v>146.28999300000001</v>
      </c>
      <c r="D41">
        <v>800866.85560799995</v>
      </c>
      <c r="E41">
        <v>1210718.8456079999</v>
      </c>
      <c r="F41">
        <v>2050476.7456080001</v>
      </c>
      <c r="G41">
        <v>2078050.885608</v>
      </c>
      <c r="H41">
        <v>2531770.7002710002</v>
      </c>
      <c r="I41">
        <v>6087581.2649339996</v>
      </c>
      <c r="J41">
        <v>10261303.740945</v>
      </c>
      <c r="K41">
        <v>18509731.460271001</v>
      </c>
      <c r="L41">
        <v>13864742.490945</v>
      </c>
      <c r="M41">
        <v>13990079.490945</v>
      </c>
      <c r="N41">
        <v>10612246.839597002</v>
      </c>
      <c r="O41">
        <v>19101322.225607999</v>
      </c>
    </row>
    <row r="44" spans="1:15" x14ac:dyDescent="0.25">
      <c r="D44" t="s">
        <v>12</v>
      </c>
      <c r="E44">
        <f>MIN(D30:O41)</f>
        <v>762645.82383200002</v>
      </c>
    </row>
    <row r="45" spans="1:15" x14ac:dyDescent="0.25">
      <c r="D45" t="s">
        <v>13</v>
      </c>
      <c r="E45">
        <f>MAX(D30:O41)</f>
        <v>19116906.709720001</v>
      </c>
    </row>
  </sheetData>
  <mergeCells count="15">
    <mergeCell ref="I20:M20"/>
    <mergeCell ref="D27:O27"/>
    <mergeCell ref="A30:A41"/>
    <mergeCell ref="B23:F23"/>
    <mergeCell ref="B24:F24"/>
    <mergeCell ref="B25:F25"/>
    <mergeCell ref="I17:M17"/>
    <mergeCell ref="I18:M18"/>
    <mergeCell ref="I19:M19"/>
    <mergeCell ref="B17:F17"/>
    <mergeCell ref="B18:F18"/>
    <mergeCell ref="B19:F19"/>
    <mergeCell ref="B20:F20"/>
    <mergeCell ref="B21:F21"/>
    <mergeCell ref="B22:F22"/>
  </mergeCells>
  <conditionalFormatting sqref="D30:O41">
    <cfRule type="cellIs" dxfId="3" priority="2" operator="equal">
      <formula>$E$44</formula>
    </cfRule>
    <cfRule type="cellIs" dxfId="4" priority="1" operator="equal">
      <formula>$E$45</formula>
    </cfRule>
  </conditionalFormatting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19" sqref="E19"/>
    </sheetView>
  </sheetViews>
  <sheetFormatPr defaultColWidth="14.42578125" defaultRowHeight="15" x14ac:dyDescent="0.25"/>
  <cols>
    <col min="1" max="1" width="9.85546875" style="9" customWidth="1"/>
    <col min="2" max="3" width="19.28515625" style="9" customWidth="1"/>
    <col min="4" max="4" width="20.7109375" style="9" customWidth="1"/>
    <col min="5" max="6" width="22.85546875" style="9" customWidth="1"/>
    <col min="7" max="7" width="26.140625" style="9" customWidth="1"/>
    <col min="8" max="8" width="22.85546875" style="9" customWidth="1"/>
    <col min="9" max="9" width="21.5703125" style="9" customWidth="1"/>
    <col min="10" max="10" width="22.85546875" style="9" customWidth="1"/>
    <col min="11" max="11" width="21" style="9" customWidth="1"/>
    <col min="12" max="12" width="3" style="9" customWidth="1"/>
    <col min="13" max="26" width="13.5703125" style="9" customWidth="1"/>
    <col min="27" max="16384" width="14.42578125" style="9"/>
  </cols>
  <sheetData>
    <row r="1" spans="1:12" ht="15.75" customHeight="1" x14ac:dyDescent="0.25">
      <c r="A1" s="8" t="s">
        <v>0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</row>
    <row r="2" spans="1:12" ht="15.75" customHeight="1" x14ac:dyDescent="0.25">
      <c r="A2" s="10">
        <v>43831</v>
      </c>
      <c r="B2" s="11">
        <v>25.68</v>
      </c>
      <c r="C2" s="11">
        <v>40.520000000000003</v>
      </c>
      <c r="D2" s="8">
        <v>11.23</v>
      </c>
      <c r="E2" s="8">
        <v>164.679993</v>
      </c>
      <c r="F2" s="8">
        <f>29732*'[1]Energy Portofolio'!$B2</f>
        <v>763517.76</v>
      </c>
      <c r="G2" s="8">
        <f>15278*'[1]Energy Portofolio'!$C2</f>
        <v>619064.56000000006</v>
      </c>
      <c r="H2" s="8">
        <f>66489*'[1]Energy Portofolio'!$D2</f>
        <v>746671.47</v>
      </c>
      <c r="I2" s="8">
        <f>'[1]Energy Portofolio'!$F2+'[1]Energy Portofolio'!$G2+'[1]Energy Portofolio'!$H2</f>
        <v>2129253.79</v>
      </c>
      <c r="J2" s="8">
        <f>6072*'[1]Energy Portofolio'!$E2</f>
        <v>999936.91749599995</v>
      </c>
      <c r="K2" s="8">
        <f>'[1]Energy Portofolio'!$I2-'[1]Energy Portofolio'!$J2</f>
        <v>1129316.8725040001</v>
      </c>
      <c r="L2" s="8"/>
    </row>
    <row r="3" spans="1:12" ht="15.75" customHeight="1" x14ac:dyDescent="0.25">
      <c r="A3" s="10">
        <v>43862</v>
      </c>
      <c r="B3" s="11">
        <v>21.57</v>
      </c>
      <c r="C3" s="11">
        <v>33.439999</v>
      </c>
      <c r="D3" s="8">
        <v>12.46</v>
      </c>
      <c r="E3" s="8">
        <v>164.35000600000001</v>
      </c>
      <c r="F3" s="8">
        <f>29732*'[1]Energy Portofolio'!$B3</f>
        <v>641319.24</v>
      </c>
      <c r="G3" s="8">
        <f>15278*'[1]Energy Portofolio'!$C3</f>
        <v>510896.30472200003</v>
      </c>
      <c r="H3" s="8">
        <f>66489*'[1]Energy Portofolio'!$D3</f>
        <v>828452.94000000006</v>
      </c>
      <c r="I3" s="8">
        <f>'[1]Energy Portofolio'!$F3+'[1]Energy Portofolio'!$G3+'[1]Energy Portofolio'!$H3</f>
        <v>1980668.4847220001</v>
      </c>
      <c r="J3" s="8">
        <f>6072*'[1]Energy Portofolio'!$E3</f>
        <v>997933.23643200006</v>
      </c>
      <c r="K3" s="8">
        <f>'[1]Energy Portofolio'!$I3-'[1]Energy Portofolio'!$J3</f>
        <v>982735.24829000002</v>
      </c>
      <c r="L3" s="8"/>
    </row>
    <row r="4" spans="1:12" ht="15.75" customHeight="1" x14ac:dyDescent="0.25">
      <c r="A4" s="10">
        <v>43891</v>
      </c>
      <c r="B4" s="11">
        <v>16.389999</v>
      </c>
      <c r="C4" s="11">
        <v>27.65</v>
      </c>
      <c r="D4" s="8">
        <v>11.21</v>
      </c>
      <c r="E4" s="8">
        <v>151.41000399999999</v>
      </c>
      <c r="F4" s="8">
        <f>29732*'[1]Energy Portofolio'!$B4</f>
        <v>487307.45026800002</v>
      </c>
      <c r="G4" s="8">
        <f>15278*'[1]Energy Portofolio'!$C4</f>
        <v>422436.69999999995</v>
      </c>
      <c r="H4" s="8">
        <f>66489*'[1]Energy Portofolio'!$D4</f>
        <v>745341.69000000006</v>
      </c>
      <c r="I4" s="8">
        <f>'[1]Energy Portofolio'!$F4+'[1]Energy Portofolio'!$G4+'[1]Energy Portofolio'!$H4</f>
        <v>1655085.840268</v>
      </c>
      <c r="J4" s="8">
        <f>6072*'[1]Energy Portofolio'!$E4</f>
        <v>919361.54428799998</v>
      </c>
      <c r="K4" s="8">
        <f>'[1]Energy Portofolio'!$I4-'[1]Energy Portofolio'!$J4</f>
        <v>735724.29598000005</v>
      </c>
      <c r="L4" s="8"/>
    </row>
    <row r="5" spans="1:12" ht="15.75" customHeight="1" x14ac:dyDescent="0.25">
      <c r="A5" s="10">
        <v>43922</v>
      </c>
      <c r="B5" s="11">
        <v>10.09</v>
      </c>
      <c r="C5" s="11">
        <v>13.09</v>
      </c>
      <c r="D5" s="8">
        <v>7.52</v>
      </c>
      <c r="E5" s="8">
        <v>124.129997</v>
      </c>
      <c r="F5" s="8">
        <f>29732*'[1]Energy Portofolio'!$B5</f>
        <v>299995.88</v>
      </c>
      <c r="G5" s="8">
        <f>15278*'[1]Energy Portofolio'!$C5</f>
        <v>199989.02</v>
      </c>
      <c r="H5" s="8">
        <f>66489*'[1]Energy Portofolio'!$D5</f>
        <v>499997.27999999997</v>
      </c>
      <c r="I5" s="8">
        <f>'[1]Energy Portofolio'!$F5+'[1]Energy Portofolio'!$G5+'[1]Energy Portofolio'!$H5</f>
        <v>999982.17999999993</v>
      </c>
      <c r="J5" s="8">
        <f>6072*'[1]Energy Portofolio'!$E5</f>
        <v>753717.34178400005</v>
      </c>
      <c r="K5" s="8">
        <f>'[1]Energy Portofolio'!$I5-'[1]Energy Portofolio'!$J5</f>
        <v>246264.83821599989</v>
      </c>
      <c r="L5" s="8"/>
    </row>
    <row r="6" spans="1:12" ht="15.75" customHeight="1" x14ac:dyDescent="0.25">
      <c r="A6" s="10">
        <v>43952</v>
      </c>
      <c r="B6" s="11">
        <v>13.58</v>
      </c>
      <c r="C6" s="11">
        <v>16.32</v>
      </c>
      <c r="D6" s="8">
        <v>6.67</v>
      </c>
      <c r="E6" s="8">
        <v>143.11999499999999</v>
      </c>
      <c r="F6" s="8">
        <f>29732*'[1]Energy Portofolio'!$B6</f>
        <v>403760.56</v>
      </c>
      <c r="G6" s="8">
        <f>15278*'[1]Energy Portofolio'!$C6</f>
        <v>249336.95999999999</v>
      </c>
      <c r="H6" s="8">
        <f>66489*'[1]Energy Portofolio'!$D6</f>
        <v>443481.63</v>
      </c>
      <c r="I6" s="8">
        <f>'[1]Energy Portofolio'!$F6+'[1]Energy Portofolio'!$G6+'[1]Energy Portofolio'!$H6</f>
        <v>1096579.1499999999</v>
      </c>
      <c r="J6" s="8">
        <f>6072*'[1]Energy Portofolio'!$E6</f>
        <v>869024.60963999992</v>
      </c>
      <c r="K6" s="8">
        <f>'[1]Energy Portofolio'!$I6-'[1]Energy Portofolio'!$J6</f>
        <v>227554.54035999998</v>
      </c>
      <c r="L6" s="8"/>
    </row>
    <row r="7" spans="1:12" ht="15.75" customHeight="1" x14ac:dyDescent="0.25">
      <c r="A7" s="10">
        <v>43983</v>
      </c>
      <c r="B7" s="11">
        <v>16.5</v>
      </c>
      <c r="C7" s="11">
        <v>18.510000000000002</v>
      </c>
      <c r="D7" s="8">
        <v>6.58</v>
      </c>
      <c r="E7" s="8">
        <v>153.61999499999999</v>
      </c>
      <c r="F7" s="8">
        <f>29732*'[1]Energy Portofolio'!$B7</f>
        <v>490578</v>
      </c>
      <c r="G7" s="8">
        <f>15278*'[1]Energy Portofolio'!$C7</f>
        <v>282795.78000000003</v>
      </c>
      <c r="H7" s="8">
        <f>66489*'[1]Energy Portofolio'!$D7</f>
        <v>437497.62</v>
      </c>
      <c r="I7" s="8">
        <f>'[1]Energy Portofolio'!$F7+'[1]Energy Portofolio'!$G7+'[1]Energy Portofolio'!$H7</f>
        <v>1210871.3999999999</v>
      </c>
      <c r="J7" s="8">
        <f>6072*'[1]Energy Portofolio'!$E7</f>
        <v>932780.60963999992</v>
      </c>
      <c r="K7" s="8">
        <f>'[1]Energy Portofolio'!$I7-'[1]Energy Portofolio'!$J7</f>
        <v>278090.79035999998</v>
      </c>
      <c r="L7" s="8"/>
    </row>
    <row r="8" spans="1:12" ht="15.75" customHeight="1" x14ac:dyDescent="0.25">
      <c r="A8" s="10">
        <v>44013</v>
      </c>
      <c r="B8" s="11">
        <v>15.6</v>
      </c>
      <c r="C8" s="11">
        <v>18.5</v>
      </c>
      <c r="D8" s="8">
        <v>6.93</v>
      </c>
      <c r="E8" s="8">
        <v>156.89999399999999</v>
      </c>
      <c r="F8" s="8">
        <f>29732*'[1]Energy Portofolio'!$B8</f>
        <v>463819.2</v>
      </c>
      <c r="G8" s="8">
        <f>15278*'[1]Energy Portofolio'!$C8</f>
        <v>282643</v>
      </c>
      <c r="H8" s="8">
        <f>66489*'[1]Energy Portofolio'!$D8</f>
        <v>460768.76999999996</v>
      </c>
      <c r="I8" s="8">
        <f>'[1]Energy Portofolio'!$F8+'[1]Energy Portofolio'!$G8+'[1]Energy Portofolio'!$H8</f>
        <v>1207230.97</v>
      </c>
      <c r="J8" s="8">
        <f>6072*'[1]Energy Portofolio'!$E8</f>
        <v>952696.76356799994</v>
      </c>
      <c r="K8" s="8">
        <f>'[1]Energy Portofolio'!$I8-'[1]Energy Portofolio'!$J8</f>
        <v>254534.20643200004</v>
      </c>
      <c r="L8" s="8"/>
    </row>
    <row r="9" spans="1:12" ht="15.75" customHeight="1" x14ac:dyDescent="0.25">
      <c r="A9" s="10">
        <v>44044</v>
      </c>
      <c r="B9" s="11">
        <v>15.35</v>
      </c>
      <c r="C9" s="11">
        <v>18.100000000000001</v>
      </c>
      <c r="D9" s="8">
        <v>6.14</v>
      </c>
      <c r="E9" s="8">
        <v>166.470001</v>
      </c>
      <c r="F9" s="8">
        <f>29732*'[1]Energy Portofolio'!$B9</f>
        <v>456386.2</v>
      </c>
      <c r="G9" s="8">
        <f>15278*'[1]Energy Portofolio'!$C9</f>
        <v>276531.80000000005</v>
      </c>
      <c r="H9" s="8">
        <f>66489*'[1]Energy Portofolio'!$D9</f>
        <v>408242.45999999996</v>
      </c>
      <c r="I9" s="8">
        <f>'[1]Energy Portofolio'!$F9+'[1]Energy Portofolio'!$G9+'[1]Energy Portofolio'!$H9</f>
        <v>1141160.46</v>
      </c>
      <c r="J9" s="8">
        <f>6072*'[1]Energy Portofolio'!$E9</f>
        <v>1010805.846072</v>
      </c>
      <c r="K9" s="8">
        <f>'[1]Energy Portofolio'!$I9-'[1]Energy Portofolio'!$J9</f>
        <v>130354.61392799998</v>
      </c>
      <c r="L9" s="8"/>
    </row>
    <row r="10" spans="1:12" ht="15.75" customHeight="1" x14ac:dyDescent="0.25">
      <c r="A10" s="10">
        <v>44075</v>
      </c>
      <c r="B10" s="11">
        <v>14.06</v>
      </c>
      <c r="C10" s="11">
        <v>18.52</v>
      </c>
      <c r="D10" s="8">
        <v>6.27</v>
      </c>
      <c r="E10" s="8">
        <v>177.69000199999999</v>
      </c>
      <c r="F10" s="8">
        <f>29732*'[1]Energy Portofolio'!$B10</f>
        <v>418031.92000000004</v>
      </c>
      <c r="G10" s="8">
        <f>15278*'[1]Energy Portofolio'!$C10</f>
        <v>282948.56</v>
      </c>
      <c r="H10" s="8">
        <f>66489*'[1]Energy Portofolio'!$D10</f>
        <v>416886.02999999997</v>
      </c>
      <c r="I10" s="8">
        <f>'[1]Energy Portofolio'!$F10+'[1]Energy Portofolio'!$G10+'[1]Energy Portofolio'!$H10</f>
        <v>1117866.51</v>
      </c>
      <c r="J10" s="8">
        <f>6072*'[1]Energy Portofolio'!$E10</f>
        <v>1078933.692144</v>
      </c>
      <c r="K10" s="8">
        <f>'[1]Energy Portofolio'!$I10-'[1]Energy Portofolio'!$J10</f>
        <v>38932.817856000038</v>
      </c>
      <c r="L10" s="8"/>
    </row>
    <row r="11" spans="1:12" ht="15.75" customHeight="1" x14ac:dyDescent="0.25">
      <c r="A11" s="10">
        <v>44105</v>
      </c>
      <c r="B11" s="11">
        <v>13</v>
      </c>
      <c r="C11" s="11">
        <v>15.36</v>
      </c>
      <c r="D11" s="8">
        <v>6.27</v>
      </c>
      <c r="E11" s="8">
        <v>171.720001</v>
      </c>
      <c r="F11" s="8">
        <f>29732*'[1]Energy Portofolio'!$B11</f>
        <v>386516</v>
      </c>
      <c r="G11" s="8">
        <f>15278*'[1]Energy Portofolio'!$C11</f>
        <v>234670.07999999999</v>
      </c>
      <c r="H11" s="8">
        <f>66489*'[1]Energy Portofolio'!$D11</f>
        <v>416886.02999999997</v>
      </c>
      <c r="I11" s="8">
        <f>'[1]Energy Portofolio'!$F11+'[1]Energy Portofolio'!$G11+'[1]Energy Portofolio'!$H11</f>
        <v>1038072.1099999999</v>
      </c>
      <c r="J11" s="8">
        <f>6072*'[1]Energy Portofolio'!$E11</f>
        <v>1042683.846072</v>
      </c>
      <c r="K11" s="8">
        <f>'[1]Energy Portofolio'!$I11-'[1]Energy Portofolio'!$J11</f>
        <v>-4611.7360720001161</v>
      </c>
      <c r="L11" s="8"/>
    </row>
    <row r="12" spans="1:12" ht="15.75" customHeight="1" x14ac:dyDescent="0.25">
      <c r="A12" s="10">
        <v>44136</v>
      </c>
      <c r="B12" s="11">
        <v>15</v>
      </c>
      <c r="C12" s="11">
        <v>15.12</v>
      </c>
      <c r="D12" s="8">
        <v>7.5</v>
      </c>
      <c r="E12" s="8">
        <v>168.78999300000001</v>
      </c>
      <c r="F12" s="8">
        <f>29732*'[1]Energy Portofolio'!$B12</f>
        <v>445980</v>
      </c>
      <c r="G12" s="8">
        <f>15278*'[1]Energy Portofolio'!$C12</f>
        <v>231003.36</v>
      </c>
      <c r="H12" s="8">
        <f>66489*'[1]Energy Portofolio'!$D12</f>
        <v>498667.5</v>
      </c>
      <c r="I12" s="8">
        <f>'[1]Energy Portofolio'!$F12+'[1]Energy Portofolio'!$G12+'[1]Energy Portofolio'!$H12</f>
        <v>1175650.8599999999</v>
      </c>
      <c r="J12" s="8">
        <f>6072*'[1]Energy Portofolio'!$E12</f>
        <v>1024892.8374960001</v>
      </c>
      <c r="K12" s="8">
        <f>'[1]Energy Portofolio'!$I12-'[1]Energy Portofolio'!$J12</f>
        <v>150758.02250399976</v>
      </c>
      <c r="L12" s="8"/>
    </row>
    <row r="13" spans="1:12" ht="15.75" customHeight="1" x14ac:dyDescent="0.25">
      <c r="A13" s="10">
        <v>44166</v>
      </c>
      <c r="B13" s="11">
        <v>19.389999</v>
      </c>
      <c r="C13" s="11">
        <v>21.370000999999998</v>
      </c>
      <c r="D13" s="8">
        <v>10.33</v>
      </c>
      <c r="E13" s="8">
        <v>189.16999799999999</v>
      </c>
      <c r="F13" s="8">
        <f>29732*'[1]Energy Portofolio'!$B13</f>
        <v>576503.45026800002</v>
      </c>
      <c r="G13" s="8">
        <f>15278*'[1]Energy Portofolio'!$C13</f>
        <v>326490.87527799996</v>
      </c>
      <c r="H13" s="8">
        <f>66489*'[1]Energy Portofolio'!$D13</f>
        <v>686831.37</v>
      </c>
      <c r="I13" s="8">
        <f>'[1]Energy Portofolio'!$F13+'[1]Energy Portofolio'!$G13+'[1]Energy Portofolio'!$H13</f>
        <v>1589825.6955459998</v>
      </c>
      <c r="J13" s="8">
        <f>6072*'[1]Energy Portofolio'!$E13</f>
        <v>1148640.227856</v>
      </c>
      <c r="K13" s="8">
        <f>'[1]Energy Portofolio'!$I13-'[1]Energy Portofolio'!$J13</f>
        <v>441185.46768999984</v>
      </c>
      <c r="L13" s="8"/>
    </row>
    <row r="14" spans="1:12" ht="15.75" customHeight="1" x14ac:dyDescent="0.25"/>
    <row r="15" spans="1:12" ht="15.75" customHeight="1" x14ac:dyDescent="0.25"/>
    <row r="16" spans="1:12" ht="15.75" customHeight="1" x14ac:dyDescent="0.25"/>
    <row r="19" spans="2:8" ht="15.75" x14ac:dyDescent="0.25">
      <c r="B19" s="12" t="s">
        <v>50</v>
      </c>
      <c r="C19" s="13"/>
      <c r="D19" s="12"/>
      <c r="E19" s="13" t="s">
        <v>51</v>
      </c>
      <c r="G19" s="12" t="s">
        <v>52</v>
      </c>
      <c r="H19" s="13">
        <f>200000/B2</f>
        <v>7788.1619937694704</v>
      </c>
    </row>
    <row r="20" spans="2:8" ht="15.75" x14ac:dyDescent="0.25">
      <c r="C20" s="14"/>
      <c r="E20" s="14"/>
      <c r="G20" s="15" t="s">
        <v>53</v>
      </c>
      <c r="H20" s="16">
        <f>300000/C2</f>
        <v>7403.7512339585383</v>
      </c>
    </row>
    <row r="21" spans="2:8" ht="15.75" x14ac:dyDescent="0.25">
      <c r="B21" s="12" t="s">
        <v>54</v>
      </c>
      <c r="C21" s="13"/>
      <c r="D21" s="12"/>
      <c r="E21" s="17">
        <v>1000000</v>
      </c>
      <c r="G21" s="12" t="s">
        <v>55</v>
      </c>
      <c r="H21" s="13">
        <f>500000/D2</f>
        <v>44523.59750667854</v>
      </c>
    </row>
    <row r="22" spans="2:8" ht="15.75" x14ac:dyDescent="0.25">
      <c r="B22" s="15"/>
      <c r="C22" s="16"/>
      <c r="D22" s="15"/>
      <c r="E22" s="16"/>
      <c r="G22" s="15" t="s">
        <v>56</v>
      </c>
      <c r="H22" s="16">
        <f>1000000/E2</f>
        <v>6072.3830611287431</v>
      </c>
    </row>
    <row r="23" spans="2:8" ht="15.75" x14ac:dyDescent="0.25">
      <c r="B23" s="12" t="s">
        <v>57</v>
      </c>
      <c r="C23" s="13"/>
      <c r="D23" s="12"/>
      <c r="E23" s="17">
        <v>300000</v>
      </c>
      <c r="G23" s="15"/>
      <c r="H23" s="16"/>
    </row>
    <row r="24" spans="2:8" ht="15.75" x14ac:dyDescent="0.25">
      <c r="B24" s="15" t="s">
        <v>58</v>
      </c>
      <c r="C24" s="16"/>
      <c r="D24" s="15"/>
      <c r="E24" s="18">
        <v>200000</v>
      </c>
      <c r="G24" s="12" t="s">
        <v>52</v>
      </c>
      <c r="H24" s="13">
        <v>7788</v>
      </c>
    </row>
    <row r="25" spans="2:8" ht="15.75" x14ac:dyDescent="0.25">
      <c r="B25" s="12" t="s">
        <v>59</v>
      </c>
      <c r="C25" s="13"/>
      <c r="D25" s="12"/>
      <c r="E25" s="17">
        <v>500000</v>
      </c>
      <c r="G25" s="15" t="s">
        <v>53</v>
      </c>
      <c r="H25" s="16">
        <v>7403</v>
      </c>
    </row>
    <row r="26" spans="2:8" ht="15.75" x14ac:dyDescent="0.25">
      <c r="B26" s="15" t="s">
        <v>60</v>
      </c>
      <c r="C26" s="16"/>
      <c r="D26" s="15"/>
      <c r="E26" s="18">
        <v>1000000</v>
      </c>
      <c r="G26" s="12" t="s">
        <v>55</v>
      </c>
      <c r="H26" s="13">
        <v>44523</v>
      </c>
    </row>
    <row r="27" spans="2:8" ht="15.75" x14ac:dyDescent="0.25">
      <c r="G27" s="15" t="s">
        <v>56</v>
      </c>
      <c r="H27" s="16">
        <v>6072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sqref="A1:XFD1048576"/>
    </sheetView>
  </sheetViews>
  <sheetFormatPr defaultColWidth="12.5703125" defaultRowHeight="15" x14ac:dyDescent="0.25"/>
  <cols>
    <col min="2" max="2" width="16.42578125" customWidth="1"/>
    <col min="3" max="3" width="16.140625" customWidth="1"/>
    <col min="4" max="4" width="12.42578125" customWidth="1"/>
    <col min="5" max="5" width="9.28515625" customWidth="1"/>
    <col min="6" max="6" width="23.28515625" customWidth="1"/>
    <col min="7" max="7" width="24.7109375" customWidth="1"/>
    <col min="8" max="8" width="18.28515625" customWidth="1"/>
    <col min="9" max="9" width="19" customWidth="1"/>
    <col min="10" max="10" width="13.5703125" customWidth="1"/>
    <col min="11" max="11" width="13.28515625" customWidth="1"/>
    <col min="13" max="13" width="37.140625" customWidth="1"/>
    <col min="14" max="14" width="13.85546875" bestFit="1" customWidth="1"/>
  </cols>
  <sheetData>
    <row r="1" spans="1:14" ht="21" x14ac:dyDescent="0.35">
      <c r="A1" s="19" t="s">
        <v>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3</v>
      </c>
      <c r="J1" s="19" t="s">
        <v>68</v>
      </c>
      <c r="K1" s="19" t="s">
        <v>69</v>
      </c>
    </row>
    <row r="2" spans="1:14" x14ac:dyDescent="0.25">
      <c r="A2" s="1">
        <v>42370</v>
      </c>
      <c r="B2">
        <v>101.949997</v>
      </c>
      <c r="C2">
        <v>83.639999000000003</v>
      </c>
      <c r="D2">
        <v>22.639999</v>
      </c>
      <c r="E2">
        <v>102.58000199999999</v>
      </c>
      <c r="F2">
        <f>$N$11*B2</f>
        <v>899999.99999999988</v>
      </c>
      <c r="G2">
        <f>$N$12*C2</f>
        <v>60000</v>
      </c>
      <c r="H2">
        <f>$N$13*D2</f>
        <v>40000</v>
      </c>
      <c r="I2">
        <f>SUM(F2:H2)</f>
        <v>999999.99999999988</v>
      </c>
      <c r="J2">
        <f>$N$14*E2</f>
        <v>1000000.0000000001</v>
      </c>
      <c r="K2">
        <f>I2-J2</f>
        <v>0</v>
      </c>
    </row>
    <row r="3" spans="1:14" x14ac:dyDescent="0.25">
      <c r="A3" s="1">
        <v>42401</v>
      </c>
      <c r="B3">
        <v>112.269997</v>
      </c>
      <c r="C3">
        <v>66.519997000000004</v>
      </c>
      <c r="D3">
        <v>17.889999</v>
      </c>
      <c r="E3">
        <v>97.75</v>
      </c>
      <c r="F3">
        <f t="shared" ref="F3:F61" si="0">$N$11*B3</f>
        <v>991103.48477989656</v>
      </c>
      <c r="G3">
        <f>$N$12*C3</f>
        <v>47718.793253452815</v>
      </c>
      <c r="H3">
        <f t="shared" ref="H3:H61" si="1">$N$13*D3</f>
        <v>31607.77348090872</v>
      </c>
      <c r="I3">
        <f t="shared" ref="I3:I61" si="2">SUM(F3:H3)</f>
        <v>1070430.0515142581</v>
      </c>
      <c r="J3">
        <f t="shared" ref="J3:J61" si="3">$N$14*E3</f>
        <v>952914.77962731966</v>
      </c>
      <c r="K3">
        <f t="shared" ref="K3:K61" si="4">I3-J3</f>
        <v>117515.27188693848</v>
      </c>
    </row>
    <row r="4" spans="1:14" x14ac:dyDescent="0.25">
      <c r="A4" s="1">
        <v>42430</v>
      </c>
      <c r="B4">
        <v>107.83000199999999</v>
      </c>
      <c r="C4">
        <v>63.209999000000003</v>
      </c>
      <c r="D4">
        <v>18.469999000000001</v>
      </c>
      <c r="E4">
        <v>99.129997000000003</v>
      </c>
      <c r="F4">
        <f t="shared" si="0"/>
        <v>951907.84360690066</v>
      </c>
      <c r="G4">
        <f t="shared" ref="G4:G61" si="5">$N$12*C4</f>
        <v>45344.332679870073</v>
      </c>
      <c r="H4">
        <f t="shared" si="1"/>
        <v>32632.508508503026</v>
      </c>
      <c r="I4">
        <f t="shared" si="2"/>
        <v>1029884.6847952737</v>
      </c>
      <c r="J4">
        <f t="shared" si="3"/>
        <v>966367.66491776844</v>
      </c>
      <c r="K4">
        <f t="shared" si="4"/>
        <v>63517.019877505256</v>
      </c>
    </row>
    <row r="5" spans="1:14" x14ac:dyDescent="0.25">
      <c r="A5" s="1">
        <v>42461</v>
      </c>
      <c r="B5">
        <v>113.75</v>
      </c>
      <c r="C5">
        <v>66.050003000000004</v>
      </c>
      <c r="D5">
        <v>16.41</v>
      </c>
      <c r="E5">
        <v>104.300003</v>
      </c>
      <c r="F5">
        <f t="shared" si="0"/>
        <v>1004168.7397008947</v>
      </c>
      <c r="G5">
        <f t="shared" si="5"/>
        <v>47381.638299637001</v>
      </c>
      <c r="H5">
        <f t="shared" si="1"/>
        <v>28992.934142797443</v>
      </c>
      <c r="I5">
        <f t="shared" si="2"/>
        <v>1080543.3121433291</v>
      </c>
      <c r="J5">
        <f t="shared" si="3"/>
        <v>1016767.4104744121</v>
      </c>
      <c r="K5">
        <f t="shared" si="4"/>
        <v>63775.901668916922</v>
      </c>
    </row>
    <row r="6" spans="1:14" ht="15.75" x14ac:dyDescent="0.25">
      <c r="A6" s="1">
        <v>42491</v>
      </c>
      <c r="B6">
        <v>117.83000199999999</v>
      </c>
      <c r="C6">
        <v>64.419998000000007</v>
      </c>
      <c r="D6">
        <v>14.73</v>
      </c>
      <c r="E6">
        <v>105.800003</v>
      </c>
      <c r="F6">
        <f t="shared" si="0"/>
        <v>1040186.4141300562</v>
      </c>
      <c r="G6">
        <f t="shared" si="5"/>
        <v>46212.337711768749</v>
      </c>
      <c r="H6">
        <f t="shared" si="1"/>
        <v>26024.736131834634</v>
      </c>
      <c r="I6">
        <f t="shared" si="2"/>
        <v>1112423.4879736595</v>
      </c>
      <c r="J6">
        <f t="shared" si="3"/>
        <v>1031390.1436656242</v>
      </c>
      <c r="K6">
        <f t="shared" si="4"/>
        <v>81033.344308035332</v>
      </c>
      <c r="M6" s="20" t="s">
        <v>70</v>
      </c>
      <c r="N6">
        <v>1000000</v>
      </c>
    </row>
    <row r="7" spans="1:14" ht="15.75" x14ac:dyDescent="0.25">
      <c r="A7" s="1">
        <v>42522</v>
      </c>
      <c r="B7">
        <v>118.5</v>
      </c>
      <c r="C7">
        <v>67.410004000000001</v>
      </c>
      <c r="D7">
        <v>15.22</v>
      </c>
      <c r="E7">
        <v>107</v>
      </c>
      <c r="F7">
        <f t="shared" si="0"/>
        <v>1046101.0606993936</v>
      </c>
      <c r="G7">
        <f t="shared" si="5"/>
        <v>48357.248784759075</v>
      </c>
      <c r="H7">
        <f t="shared" si="1"/>
        <v>26890.460551698787</v>
      </c>
      <c r="I7">
        <f t="shared" si="2"/>
        <v>1121348.7700358513</v>
      </c>
      <c r="J7">
        <f t="shared" si="3"/>
        <v>1043088.3009731275</v>
      </c>
      <c r="K7">
        <f t="shared" si="4"/>
        <v>78260.469062723801</v>
      </c>
      <c r="M7" s="20" t="s">
        <v>71</v>
      </c>
      <c r="N7">
        <v>900000</v>
      </c>
    </row>
    <row r="8" spans="1:14" ht="15.75" x14ac:dyDescent="0.25">
      <c r="A8" s="1">
        <v>42552</v>
      </c>
      <c r="B8">
        <v>114.199997</v>
      </c>
      <c r="C8">
        <v>64.300003000000004</v>
      </c>
      <c r="D8">
        <v>16.93</v>
      </c>
      <c r="E8">
        <v>107.160004</v>
      </c>
      <c r="F8">
        <f t="shared" si="0"/>
        <v>1008141.2488908655</v>
      </c>
      <c r="G8">
        <f t="shared" si="5"/>
        <v>46126.258083766836</v>
      </c>
      <c r="H8">
        <f t="shared" si="1"/>
        <v>29911.662098571647</v>
      </c>
      <c r="I8">
        <f t="shared" si="2"/>
        <v>1084179.169073204</v>
      </c>
      <c r="J8">
        <f t="shared" si="3"/>
        <v>1044648.0981741452</v>
      </c>
      <c r="K8">
        <f t="shared" si="4"/>
        <v>39531.070899058832</v>
      </c>
      <c r="M8" s="20" t="s">
        <v>72</v>
      </c>
      <c r="N8">
        <v>60000</v>
      </c>
    </row>
    <row r="9" spans="1:14" ht="15.75" x14ac:dyDescent="0.25">
      <c r="A9" s="1">
        <v>42583</v>
      </c>
      <c r="B9">
        <v>123.849998</v>
      </c>
      <c r="C9">
        <v>70.089995999999999</v>
      </c>
      <c r="D9">
        <v>16.649999999999999</v>
      </c>
      <c r="E9">
        <v>111.400002</v>
      </c>
      <c r="F9">
        <f t="shared" si="0"/>
        <v>1093330.0782735676</v>
      </c>
      <c r="G9">
        <f t="shared" si="5"/>
        <v>50279.76817646782</v>
      </c>
      <c r="H9">
        <f t="shared" si="1"/>
        <v>29416.962430077841</v>
      </c>
      <c r="I9">
        <f t="shared" si="2"/>
        <v>1173026.8088801133</v>
      </c>
      <c r="J9">
        <f t="shared" si="3"/>
        <v>1085981.6711643271</v>
      </c>
      <c r="K9">
        <f t="shared" si="4"/>
        <v>87045.13771578623</v>
      </c>
      <c r="M9" s="20" t="s">
        <v>73</v>
      </c>
      <c r="N9">
        <v>40000</v>
      </c>
    </row>
    <row r="10" spans="1:14" x14ac:dyDescent="0.25">
      <c r="A10" s="1">
        <v>42614</v>
      </c>
      <c r="B10">
        <v>126.379997</v>
      </c>
      <c r="C10">
        <v>60.91</v>
      </c>
      <c r="D10">
        <v>19.370000999999998</v>
      </c>
      <c r="E10">
        <v>111.769997</v>
      </c>
      <c r="F10">
        <f t="shared" si="0"/>
        <v>1115664.5477880691</v>
      </c>
      <c r="G10">
        <f t="shared" si="5"/>
        <v>43694.405113515124</v>
      </c>
      <c r="H10">
        <f t="shared" si="1"/>
        <v>34222.61811937359</v>
      </c>
      <c r="I10">
        <f t="shared" si="2"/>
        <v>1193581.571020958</v>
      </c>
      <c r="J10">
        <f t="shared" si="3"/>
        <v>1089588.5632757156</v>
      </c>
      <c r="K10">
        <f t="shared" si="4"/>
        <v>103993.00774524244</v>
      </c>
    </row>
    <row r="11" spans="1:14" ht="15.75" x14ac:dyDescent="0.25">
      <c r="A11" s="1">
        <v>42644</v>
      </c>
      <c r="B11">
        <v>128.38000500000001</v>
      </c>
      <c r="C11">
        <v>62.900002000000001</v>
      </c>
      <c r="D11">
        <v>23.780000999999999</v>
      </c>
      <c r="E11">
        <v>111.089996</v>
      </c>
      <c r="F11">
        <f t="shared" si="0"/>
        <v>1133320.3325155566</v>
      </c>
      <c r="G11">
        <f t="shared" si="5"/>
        <v>45121.953193710586</v>
      </c>
      <c r="H11">
        <f t="shared" si="1"/>
        <v>42014.137898150962</v>
      </c>
      <c r="I11">
        <f t="shared" si="2"/>
        <v>1220456.4236074183</v>
      </c>
      <c r="J11">
        <f t="shared" si="3"/>
        <v>1082959.5811472104</v>
      </c>
      <c r="K11">
        <f t="shared" si="4"/>
        <v>137496.84246020787</v>
      </c>
      <c r="M11" s="20" t="s">
        <v>7</v>
      </c>
      <c r="N11">
        <f>N7/B2</f>
        <v>8827.8570523155577</v>
      </c>
    </row>
    <row r="12" spans="1:14" ht="15.75" x14ac:dyDescent="0.25">
      <c r="A12" s="1">
        <v>42675</v>
      </c>
      <c r="B12">
        <v>131.41000399999999</v>
      </c>
      <c r="C12">
        <v>64.410004000000001</v>
      </c>
      <c r="D12">
        <v>17.84</v>
      </c>
      <c r="E12">
        <v>109.099998</v>
      </c>
      <c r="F12">
        <f t="shared" si="0"/>
        <v>1160068.7305562156</v>
      </c>
      <c r="G12">
        <f t="shared" si="5"/>
        <v>46205.168414695938</v>
      </c>
      <c r="H12">
        <f t="shared" si="1"/>
        <v>31519.436021176502</v>
      </c>
      <c r="I12">
        <f t="shared" si="2"/>
        <v>1237793.3349920879</v>
      </c>
      <c r="J12">
        <f t="shared" si="3"/>
        <v>1063560.1079438468</v>
      </c>
      <c r="K12">
        <f t="shared" si="4"/>
        <v>174233.22704824107</v>
      </c>
      <c r="M12" s="20" t="s">
        <v>74</v>
      </c>
      <c r="N12">
        <f>N8/C2</f>
        <v>717.36012335437738</v>
      </c>
    </row>
    <row r="13" spans="1:14" ht="15.75" x14ac:dyDescent="0.25">
      <c r="A13" s="1">
        <v>42705</v>
      </c>
      <c r="B13">
        <v>118.379997</v>
      </c>
      <c r="C13">
        <v>48.34</v>
      </c>
      <c r="D13">
        <v>18.82</v>
      </c>
      <c r="E13">
        <v>114.029999</v>
      </c>
      <c r="F13">
        <f t="shared" si="0"/>
        <v>1045041.6913695446</v>
      </c>
      <c r="G13">
        <f t="shared" si="5"/>
        <v>34677.188362950605</v>
      </c>
      <c r="H13">
        <f t="shared" si="1"/>
        <v>33250.884860904807</v>
      </c>
      <c r="I13">
        <f t="shared" si="2"/>
        <v>1112969.7645934001</v>
      </c>
      <c r="J13">
        <f t="shared" si="3"/>
        <v>1111620.1674474527</v>
      </c>
      <c r="K13">
        <f t="shared" si="4"/>
        <v>1349.5971459473949</v>
      </c>
      <c r="M13" s="20" t="s">
        <v>75</v>
      </c>
      <c r="N13">
        <f>N9/D2</f>
        <v>1766.7845303350057</v>
      </c>
    </row>
    <row r="14" spans="1:14" ht="15.75" x14ac:dyDescent="0.25">
      <c r="A14" s="1">
        <v>42736</v>
      </c>
      <c r="B14">
        <v>116.029999</v>
      </c>
      <c r="C14">
        <v>46.75</v>
      </c>
      <c r="D14">
        <v>16.309999000000001</v>
      </c>
      <c r="E14">
        <v>116.150002</v>
      </c>
      <c r="F14">
        <f t="shared" si="0"/>
        <v>1024296.2449523171</v>
      </c>
      <c r="G14">
        <f t="shared" si="5"/>
        <v>33536.585766817145</v>
      </c>
      <c r="H14">
        <f t="shared" si="1"/>
        <v>28816.253922979413</v>
      </c>
      <c r="I14">
        <f t="shared" si="2"/>
        <v>1086649.0846421137</v>
      </c>
      <c r="J14">
        <f t="shared" si="3"/>
        <v>1132286.9929364987</v>
      </c>
      <c r="K14">
        <f t="shared" si="4"/>
        <v>-45637.908294385066</v>
      </c>
      <c r="M14" s="20" t="s">
        <v>9</v>
      </c>
      <c r="N14">
        <f>N6/E2</f>
        <v>9748.4887941413781</v>
      </c>
    </row>
    <row r="15" spans="1:14" x14ac:dyDescent="0.25">
      <c r="A15" s="1">
        <v>42767</v>
      </c>
      <c r="B15">
        <v>132.25</v>
      </c>
      <c r="C15">
        <v>52.990001999999997</v>
      </c>
      <c r="D15">
        <v>17.84</v>
      </c>
      <c r="E15">
        <v>117.860001</v>
      </c>
      <c r="F15">
        <f t="shared" si="0"/>
        <v>1167484.0951687326</v>
      </c>
      <c r="G15">
        <f t="shared" si="5"/>
        <v>38012.9143712687</v>
      </c>
      <c r="H15">
        <f t="shared" si="1"/>
        <v>31519.436021176502</v>
      </c>
      <c r="I15">
        <f t="shared" si="2"/>
        <v>1237016.4455611776</v>
      </c>
      <c r="J15">
        <f t="shared" si="3"/>
        <v>1148956.8990259916</v>
      </c>
      <c r="K15">
        <f t="shared" si="4"/>
        <v>88059.546535186004</v>
      </c>
    </row>
    <row r="16" spans="1:14" x14ac:dyDescent="0.25">
      <c r="A16" s="1">
        <v>42795</v>
      </c>
      <c r="B16">
        <v>136.470001</v>
      </c>
      <c r="C16">
        <v>41.790000999999997</v>
      </c>
      <c r="D16">
        <v>15.87</v>
      </c>
      <c r="E16">
        <v>122.80999799999999</v>
      </c>
      <c r="F16">
        <f t="shared" si="0"/>
        <v>1204737.6607573612</v>
      </c>
      <c r="G16">
        <f t="shared" si="5"/>
        <v>29978.480272339551</v>
      </c>
      <c r="H16">
        <f t="shared" si="1"/>
        <v>28038.870496416537</v>
      </c>
      <c r="I16">
        <f t="shared" si="2"/>
        <v>1262755.0115261173</v>
      </c>
      <c r="J16">
        <f t="shared" si="3"/>
        <v>1197211.889311525</v>
      </c>
      <c r="K16">
        <f t="shared" si="4"/>
        <v>65543.122214592295</v>
      </c>
    </row>
    <row r="17" spans="1:11" x14ac:dyDescent="0.25">
      <c r="A17" s="1">
        <v>42826</v>
      </c>
      <c r="B17">
        <v>141.929993</v>
      </c>
      <c r="C17">
        <v>43.259998000000003</v>
      </c>
      <c r="D17">
        <v>14.97</v>
      </c>
      <c r="E17">
        <v>121.449997</v>
      </c>
      <c r="F17">
        <f t="shared" si="0"/>
        <v>1252937.6896401476</v>
      </c>
      <c r="G17">
        <f t="shared" si="5"/>
        <v>31032.997501590122</v>
      </c>
      <c r="H17">
        <f t="shared" si="1"/>
        <v>26448.764419115036</v>
      </c>
      <c r="I17">
        <f t="shared" si="2"/>
        <v>1310419.4515608528</v>
      </c>
      <c r="J17">
        <f t="shared" si="3"/>
        <v>1183953.9348030039</v>
      </c>
      <c r="K17">
        <f t="shared" si="4"/>
        <v>126465.51675784891</v>
      </c>
    </row>
    <row r="18" spans="1:11" x14ac:dyDescent="0.25">
      <c r="A18" s="1">
        <v>42856</v>
      </c>
      <c r="B18">
        <v>151.740005</v>
      </c>
      <c r="C18">
        <v>45.029998999999997</v>
      </c>
      <c r="D18">
        <v>17.139999</v>
      </c>
      <c r="E18">
        <v>122.93</v>
      </c>
      <c r="F18">
        <f t="shared" si="0"/>
        <v>1339539.0732576479</v>
      </c>
      <c r="G18">
        <f t="shared" si="5"/>
        <v>32302.725637287487</v>
      </c>
      <c r="H18">
        <f t="shared" si="1"/>
        <v>30282.685083157467</v>
      </c>
      <c r="I18">
        <f t="shared" si="2"/>
        <v>1402124.4839780929</v>
      </c>
      <c r="J18">
        <f t="shared" si="3"/>
        <v>1198381.7274637998</v>
      </c>
      <c r="K18">
        <f t="shared" si="4"/>
        <v>203742.75651429314</v>
      </c>
    </row>
    <row r="19" spans="1:11" x14ac:dyDescent="0.25">
      <c r="A19" s="1">
        <v>42887</v>
      </c>
      <c r="B19">
        <v>151.75</v>
      </c>
      <c r="C19">
        <v>38.650002000000001</v>
      </c>
      <c r="D19">
        <v>18.219999000000001</v>
      </c>
      <c r="E19">
        <v>124.16999800000001</v>
      </c>
      <c r="F19">
        <f t="shared" si="0"/>
        <v>1339627.3076888858</v>
      </c>
      <c r="G19">
        <f t="shared" si="5"/>
        <v>27725.970202366934</v>
      </c>
      <c r="H19">
        <f t="shared" si="1"/>
        <v>32190.812375919275</v>
      </c>
      <c r="I19">
        <f t="shared" si="2"/>
        <v>1399544.0902671719</v>
      </c>
      <c r="J19">
        <f t="shared" si="3"/>
        <v>1210469.8340715575</v>
      </c>
      <c r="K19">
        <f t="shared" si="4"/>
        <v>189074.25619561435</v>
      </c>
    </row>
    <row r="20" spans="1:11" x14ac:dyDescent="0.25">
      <c r="A20" s="1">
        <v>42917</v>
      </c>
      <c r="B20">
        <v>151.720001</v>
      </c>
      <c r="C20">
        <v>38.479999999999997</v>
      </c>
      <c r="D20">
        <v>17.940000999999999</v>
      </c>
      <c r="E20">
        <v>124.989998</v>
      </c>
      <c r="F20">
        <f t="shared" si="0"/>
        <v>1339362.4808051735</v>
      </c>
      <c r="G20">
        <f t="shared" si="5"/>
        <v>27604.017546676438</v>
      </c>
      <c r="H20">
        <f t="shared" si="1"/>
        <v>31696.116240994532</v>
      </c>
      <c r="I20">
        <f t="shared" si="2"/>
        <v>1398662.6145928444</v>
      </c>
      <c r="J20">
        <f t="shared" si="3"/>
        <v>1218463.5948827532</v>
      </c>
      <c r="K20">
        <f t="shared" si="4"/>
        <v>180199.01971009118</v>
      </c>
    </row>
    <row r="21" spans="1:11" x14ac:dyDescent="0.25">
      <c r="A21" s="1">
        <v>42948</v>
      </c>
      <c r="B21">
        <v>169.820007</v>
      </c>
      <c r="C21">
        <v>39.240001999999997</v>
      </c>
      <c r="D21">
        <v>16.200001</v>
      </c>
      <c r="E21">
        <v>127.18</v>
      </c>
      <c r="F21">
        <f t="shared" si="0"/>
        <v>1499146.7464192274</v>
      </c>
      <c r="G21">
        <f t="shared" si="5"/>
        <v>28149.212675146013</v>
      </c>
      <c r="H21">
        <f t="shared" si="1"/>
        <v>28621.911158211624</v>
      </c>
      <c r="I21">
        <f t="shared" si="2"/>
        <v>1555917.870252585</v>
      </c>
      <c r="J21">
        <f t="shared" si="3"/>
        <v>1239812.8048389005</v>
      </c>
      <c r="K21">
        <f t="shared" si="4"/>
        <v>316105.06541368458</v>
      </c>
    </row>
    <row r="22" spans="1:11" x14ac:dyDescent="0.25">
      <c r="A22" s="1">
        <v>42979</v>
      </c>
      <c r="B22">
        <v>172.39999399999999</v>
      </c>
      <c r="C22">
        <v>42.91</v>
      </c>
      <c r="D22">
        <v>16.969999000000001</v>
      </c>
      <c r="E22">
        <v>127.230003</v>
      </c>
      <c r="F22">
        <f t="shared" si="0"/>
        <v>1521922.5028520597</v>
      </c>
      <c r="G22">
        <f t="shared" si="5"/>
        <v>30781.922893136332</v>
      </c>
      <c r="H22">
        <f t="shared" si="1"/>
        <v>29982.33171300052</v>
      </c>
      <c r="I22">
        <f t="shared" si="2"/>
        <v>1582686.7574581965</v>
      </c>
      <c r="J22">
        <f t="shared" si="3"/>
        <v>1240300.258524074</v>
      </c>
      <c r="K22">
        <f t="shared" si="4"/>
        <v>342386.4989341225</v>
      </c>
    </row>
    <row r="23" spans="1:11" x14ac:dyDescent="0.25">
      <c r="A23" s="1">
        <v>43009</v>
      </c>
      <c r="B23">
        <v>171.38999899999999</v>
      </c>
      <c r="C23">
        <v>41.110000999999997</v>
      </c>
      <c r="D23">
        <v>16.799999</v>
      </c>
      <c r="E23">
        <v>129.63999899999999</v>
      </c>
      <c r="F23">
        <f t="shared" si="0"/>
        <v>1513006.4113685063</v>
      </c>
      <c r="G23">
        <f t="shared" si="5"/>
        <v>29490.675388458574</v>
      </c>
      <c r="H23">
        <f t="shared" si="1"/>
        <v>29681.978342843566</v>
      </c>
      <c r="I23">
        <f t="shared" si="2"/>
        <v>1572179.0650998084</v>
      </c>
      <c r="J23">
        <f t="shared" si="3"/>
        <v>1263794.0775239994</v>
      </c>
      <c r="K23">
        <f t="shared" si="4"/>
        <v>308384.98757580901</v>
      </c>
    </row>
    <row r="24" spans="1:11" x14ac:dyDescent="0.25">
      <c r="A24" s="1">
        <v>43040</v>
      </c>
      <c r="B24">
        <v>182.36000100000001</v>
      </c>
      <c r="C24">
        <v>37.759998000000003</v>
      </c>
      <c r="D24">
        <v>20.74</v>
      </c>
      <c r="E24">
        <v>132.83000200000001</v>
      </c>
      <c r="F24">
        <f t="shared" si="0"/>
        <v>1609848.0208881223</v>
      </c>
      <c r="G24">
        <f t="shared" si="5"/>
        <v>27087.516823141046</v>
      </c>
      <c r="H24">
        <f t="shared" si="1"/>
        <v>36643.111159148015</v>
      </c>
      <c r="I24">
        <f t="shared" si="2"/>
        <v>1673578.6488704113</v>
      </c>
      <c r="J24">
        <f t="shared" si="3"/>
        <v>1294891.786022777</v>
      </c>
      <c r="K24">
        <f t="shared" si="4"/>
        <v>378686.86284763436</v>
      </c>
    </row>
    <row r="25" spans="1:11" x14ac:dyDescent="0.25">
      <c r="A25" s="1">
        <v>43070</v>
      </c>
      <c r="B25">
        <v>176.029999</v>
      </c>
      <c r="C25">
        <v>34.630001</v>
      </c>
      <c r="D25">
        <v>20.52</v>
      </c>
      <c r="E25">
        <v>136.279999</v>
      </c>
      <c r="F25">
        <f t="shared" si="0"/>
        <v>1553967.6680912506</v>
      </c>
      <c r="G25">
        <f t="shared" si="5"/>
        <v>24842.181789122213</v>
      </c>
      <c r="H25">
        <f t="shared" si="1"/>
        <v>36254.418562474319</v>
      </c>
      <c r="I25">
        <f t="shared" si="2"/>
        <v>1615064.2684428473</v>
      </c>
      <c r="J25">
        <f t="shared" si="3"/>
        <v>1328524.0431170983</v>
      </c>
      <c r="K25">
        <f t="shared" si="4"/>
        <v>286540.22532574902</v>
      </c>
    </row>
    <row r="26" spans="1:11" x14ac:dyDescent="0.25">
      <c r="A26" s="1">
        <v>43101</v>
      </c>
      <c r="B26">
        <v>177.679993</v>
      </c>
      <c r="C26">
        <v>34.610000999999997</v>
      </c>
      <c r="D26">
        <v>24.07</v>
      </c>
      <c r="E26">
        <v>137.75</v>
      </c>
      <c r="F26">
        <f t="shared" si="0"/>
        <v>1568533.5792604289</v>
      </c>
      <c r="G26">
        <f t="shared" si="5"/>
        <v>24827.834586655121</v>
      </c>
      <c r="H26">
        <f t="shared" si="1"/>
        <v>42526.50364516359</v>
      </c>
      <c r="I26">
        <f t="shared" si="2"/>
        <v>1635887.9174922474</v>
      </c>
      <c r="J26">
        <f t="shared" si="3"/>
        <v>1342854.3313929748</v>
      </c>
      <c r="K26">
        <f t="shared" si="4"/>
        <v>293033.58609927259</v>
      </c>
    </row>
    <row r="27" spans="1:11" x14ac:dyDescent="0.25">
      <c r="A27" s="1">
        <v>43132</v>
      </c>
      <c r="B27">
        <v>188.220001</v>
      </c>
      <c r="C27">
        <v>34.279998999999997</v>
      </c>
      <c r="D27">
        <v>25.52</v>
      </c>
      <c r="E27">
        <v>143.979996</v>
      </c>
      <c r="F27">
        <f t="shared" si="0"/>
        <v>1661579.2632146913</v>
      </c>
      <c r="G27">
        <f t="shared" si="5"/>
        <v>24591.104311227929</v>
      </c>
      <c r="H27">
        <f t="shared" si="1"/>
        <v>45088.341214149346</v>
      </c>
      <c r="I27">
        <f t="shared" si="2"/>
        <v>1731258.7087400686</v>
      </c>
      <c r="J27">
        <f t="shared" si="3"/>
        <v>1403587.3775865205</v>
      </c>
      <c r="K27">
        <f t="shared" si="4"/>
        <v>327671.33115354809</v>
      </c>
    </row>
    <row r="28" spans="1:11" x14ac:dyDescent="0.25">
      <c r="A28" s="1">
        <v>43160</v>
      </c>
      <c r="B28">
        <v>179.009995</v>
      </c>
      <c r="C28">
        <v>40.490001999999997</v>
      </c>
      <c r="D28">
        <v>31.950001</v>
      </c>
      <c r="E28">
        <v>139.070007</v>
      </c>
      <c r="F28">
        <f t="shared" si="0"/>
        <v>1580274.6467957227</v>
      </c>
      <c r="G28">
        <f t="shared" si="5"/>
        <v>29045.912829338984</v>
      </c>
      <c r="H28">
        <f t="shared" si="1"/>
        <v>56448.767510987964</v>
      </c>
      <c r="I28">
        <f t="shared" si="2"/>
        <v>1665769.3271360497</v>
      </c>
      <c r="J28">
        <f t="shared" si="3"/>
        <v>1355722.4048406631</v>
      </c>
      <c r="K28">
        <f t="shared" si="4"/>
        <v>310046.92229538667</v>
      </c>
    </row>
    <row r="29" spans="1:11" x14ac:dyDescent="0.25">
      <c r="A29" s="1">
        <v>43191</v>
      </c>
      <c r="B29">
        <v>157.80999800000001</v>
      </c>
      <c r="C29">
        <v>40.659999999999997</v>
      </c>
      <c r="D29">
        <v>28.370000999999998</v>
      </c>
      <c r="E29">
        <v>135.28999300000001</v>
      </c>
      <c r="F29">
        <f t="shared" si="0"/>
        <v>1393124.1037702041</v>
      </c>
      <c r="G29">
        <f t="shared" si="5"/>
        <v>29167.862615588983</v>
      </c>
      <c r="H29">
        <f t="shared" si="1"/>
        <v>50123.678892388642</v>
      </c>
      <c r="I29">
        <f t="shared" si="2"/>
        <v>1472415.6452781819</v>
      </c>
      <c r="J29">
        <f t="shared" si="3"/>
        <v>1318872.9807199656</v>
      </c>
      <c r="K29">
        <f t="shared" si="4"/>
        <v>153542.66455821623</v>
      </c>
    </row>
    <row r="30" spans="1:11" x14ac:dyDescent="0.25">
      <c r="A30" s="1">
        <v>43221</v>
      </c>
      <c r="B30">
        <v>172</v>
      </c>
      <c r="C30">
        <v>37.209999000000003</v>
      </c>
      <c r="D30">
        <v>30.209999</v>
      </c>
      <c r="E30">
        <v>136.03999300000001</v>
      </c>
      <c r="F30">
        <f t="shared" si="0"/>
        <v>1518391.4129982758</v>
      </c>
      <c r="G30">
        <f t="shared" si="5"/>
        <v>26692.969472656263</v>
      </c>
      <c r="H30">
        <f t="shared" si="1"/>
        <v>53374.558894635993</v>
      </c>
      <c r="I30">
        <f t="shared" si="2"/>
        <v>1598458.941365568</v>
      </c>
      <c r="J30">
        <f t="shared" si="3"/>
        <v>1326184.3473155715</v>
      </c>
      <c r="K30">
        <f t="shared" si="4"/>
        <v>272274.59404999646</v>
      </c>
    </row>
    <row r="31" spans="1:11" x14ac:dyDescent="0.25">
      <c r="A31" s="1">
        <v>43252</v>
      </c>
      <c r="B31">
        <v>193.070007</v>
      </c>
      <c r="C31">
        <v>52.400002000000001</v>
      </c>
      <c r="D31">
        <v>35.139999000000003</v>
      </c>
      <c r="E31">
        <v>140.929993</v>
      </c>
      <c r="F31">
        <f t="shared" si="0"/>
        <v>1704394.4228855642</v>
      </c>
      <c r="G31">
        <f t="shared" si="5"/>
        <v>37589.671898489622</v>
      </c>
      <c r="H31">
        <f t="shared" si="1"/>
        <v>62084.806629187573</v>
      </c>
      <c r="I31">
        <f t="shared" si="2"/>
        <v>1804068.9014132414</v>
      </c>
      <c r="J31">
        <f t="shared" si="3"/>
        <v>1373854.4575189229</v>
      </c>
      <c r="K31">
        <f t="shared" si="4"/>
        <v>430214.44389431854</v>
      </c>
    </row>
    <row r="32" spans="1:11" x14ac:dyDescent="0.25">
      <c r="A32" s="1">
        <v>43282</v>
      </c>
      <c r="B32">
        <v>193.36999499999999</v>
      </c>
      <c r="C32">
        <v>55.310001</v>
      </c>
      <c r="D32">
        <v>43.060001</v>
      </c>
      <c r="E32">
        <v>139.55999800000001</v>
      </c>
      <c r="F32">
        <f t="shared" si="0"/>
        <v>1707042.6740669741</v>
      </c>
      <c r="G32">
        <f t="shared" si="5"/>
        <v>39677.189140090733</v>
      </c>
      <c r="H32">
        <f t="shared" si="1"/>
        <v>76077.743643009875</v>
      </c>
      <c r="I32">
        <f t="shared" si="2"/>
        <v>1822797.6068500746</v>
      </c>
      <c r="J32">
        <f t="shared" si="3"/>
        <v>1360499.0766133931</v>
      </c>
      <c r="K32">
        <f t="shared" si="4"/>
        <v>462298.53023668146</v>
      </c>
    </row>
    <row r="33" spans="1:11" x14ac:dyDescent="0.25">
      <c r="A33" s="1">
        <v>43313</v>
      </c>
      <c r="B33">
        <v>173.929993</v>
      </c>
      <c r="C33">
        <v>57.040000999999997</v>
      </c>
      <c r="D33">
        <v>32.25</v>
      </c>
      <c r="E33">
        <v>145.19000199999999</v>
      </c>
      <c r="F33">
        <f t="shared" si="0"/>
        <v>1535429.1153142455</v>
      </c>
      <c r="G33">
        <f t="shared" si="5"/>
        <v>40918.222153493807</v>
      </c>
      <c r="H33">
        <f t="shared" si="1"/>
        <v>56978.801103303937</v>
      </c>
      <c r="I33">
        <f t="shared" si="2"/>
        <v>1633326.1385710433</v>
      </c>
      <c r="J33">
        <f t="shared" si="3"/>
        <v>1415383.1075183642</v>
      </c>
      <c r="K33">
        <f t="shared" si="4"/>
        <v>217943.03105267906</v>
      </c>
    </row>
    <row r="34" spans="1:11" x14ac:dyDescent="0.25">
      <c r="A34" s="1">
        <v>43344</v>
      </c>
      <c r="B34">
        <v>173.5</v>
      </c>
      <c r="C34">
        <v>54.07</v>
      </c>
      <c r="D34">
        <v>34.75</v>
      </c>
      <c r="E34">
        <v>149.88999899999999</v>
      </c>
      <c r="F34">
        <f t="shared" si="0"/>
        <v>1531633.1985767493</v>
      </c>
      <c r="G34">
        <f t="shared" si="5"/>
        <v>38787.661869771182</v>
      </c>
      <c r="H34">
        <f t="shared" si="1"/>
        <v>61395.762429141447</v>
      </c>
      <c r="I34">
        <f t="shared" si="2"/>
        <v>1631816.6228756618</v>
      </c>
      <c r="J34">
        <f t="shared" si="3"/>
        <v>1461200.9756053623</v>
      </c>
      <c r="K34">
        <f t="shared" si="4"/>
        <v>170615.64727029949</v>
      </c>
    </row>
    <row r="35" spans="1:11" x14ac:dyDescent="0.25">
      <c r="A35" s="1">
        <v>43374</v>
      </c>
      <c r="B35">
        <v>163.029999</v>
      </c>
      <c r="C35">
        <v>50.75</v>
      </c>
      <c r="D35">
        <v>28.51</v>
      </c>
      <c r="E35">
        <v>150.41999799999999</v>
      </c>
      <c r="F35">
        <f t="shared" si="0"/>
        <v>1439205.5264111483</v>
      </c>
      <c r="G35">
        <f t="shared" si="5"/>
        <v>36406.026260234648</v>
      </c>
      <c r="H35">
        <f t="shared" si="1"/>
        <v>50371.026959851013</v>
      </c>
      <c r="I35">
        <f t="shared" si="2"/>
        <v>1525982.5796312338</v>
      </c>
      <c r="J35">
        <f t="shared" si="3"/>
        <v>1466367.6649177684</v>
      </c>
      <c r="K35">
        <f t="shared" si="4"/>
        <v>59614.914713465376</v>
      </c>
    </row>
    <row r="36" spans="1:11" x14ac:dyDescent="0.25">
      <c r="A36" s="1">
        <v>43405</v>
      </c>
      <c r="B36">
        <v>151.520004</v>
      </c>
      <c r="C36">
        <v>52.139999000000003</v>
      </c>
      <c r="D36">
        <v>34.599997999999999</v>
      </c>
      <c r="E36">
        <v>139.03999300000001</v>
      </c>
      <c r="F36">
        <f t="shared" si="0"/>
        <v>1337596.9358782815</v>
      </c>
      <c r="G36">
        <f t="shared" si="5"/>
        <v>37403.156114337115</v>
      </c>
      <c r="H36">
        <f t="shared" si="1"/>
        <v>61130.741216022136</v>
      </c>
      <c r="I36">
        <f t="shared" si="2"/>
        <v>1436130.8332086406</v>
      </c>
      <c r="J36">
        <f t="shared" si="3"/>
        <v>1355429.8136979959</v>
      </c>
      <c r="K36">
        <f t="shared" si="4"/>
        <v>80701.019510644721</v>
      </c>
    </row>
    <row r="37" spans="1:11" x14ac:dyDescent="0.25">
      <c r="A37" s="1">
        <v>43435</v>
      </c>
      <c r="B37">
        <v>143</v>
      </c>
      <c r="C37">
        <v>65</v>
      </c>
      <c r="D37">
        <v>32.240001999999997</v>
      </c>
      <c r="E37">
        <v>143.60000600000001</v>
      </c>
      <c r="F37">
        <f t="shared" si="0"/>
        <v>1262383.5584811247</v>
      </c>
      <c r="G37">
        <f t="shared" si="5"/>
        <v>46628.408018034526</v>
      </c>
      <c r="H37">
        <f t="shared" si="1"/>
        <v>56961.136791569639</v>
      </c>
      <c r="I37">
        <f t="shared" si="2"/>
        <v>1365973.1032907288</v>
      </c>
      <c r="J37">
        <f t="shared" si="3"/>
        <v>1399883.0493296348</v>
      </c>
      <c r="K37">
        <f t="shared" si="4"/>
        <v>-33909.946038905997</v>
      </c>
    </row>
    <row r="38" spans="1:11" x14ac:dyDescent="0.25">
      <c r="A38" s="1">
        <v>43466</v>
      </c>
      <c r="B38">
        <v>128.990005</v>
      </c>
      <c r="C38">
        <v>52.959999000000003</v>
      </c>
      <c r="D38">
        <v>28.26</v>
      </c>
      <c r="E38">
        <v>125.75</v>
      </c>
      <c r="F38">
        <f t="shared" si="0"/>
        <v>1138705.325317469</v>
      </c>
      <c r="G38">
        <f t="shared" si="5"/>
        <v>37991.391415487706</v>
      </c>
      <c r="H38">
        <f t="shared" si="1"/>
        <v>49929.330827267266</v>
      </c>
      <c r="I38">
        <f t="shared" si="2"/>
        <v>1226626.0475602241</v>
      </c>
      <c r="J38">
        <f t="shared" si="3"/>
        <v>1225872.4658632784</v>
      </c>
      <c r="K38">
        <f t="shared" si="4"/>
        <v>753.58169694570825</v>
      </c>
    </row>
    <row r="39" spans="1:11" x14ac:dyDescent="0.25">
      <c r="A39" s="1">
        <v>43497</v>
      </c>
      <c r="B39">
        <v>165.83999600000001</v>
      </c>
      <c r="C39">
        <v>57.09</v>
      </c>
      <c r="D39">
        <v>33.560001</v>
      </c>
      <c r="E39">
        <v>138.699997</v>
      </c>
      <c r="F39">
        <f t="shared" si="0"/>
        <v>1464011.7782445841</v>
      </c>
      <c r="G39">
        <f t="shared" si="5"/>
        <v>40954.089442301411</v>
      </c>
      <c r="H39">
        <f t="shared" si="1"/>
        <v>59293.290604827322</v>
      </c>
      <c r="I39">
        <f t="shared" si="2"/>
        <v>1564259.1582917126</v>
      </c>
      <c r="J39">
        <f t="shared" si="3"/>
        <v>1352115.3665019427</v>
      </c>
      <c r="K39">
        <f t="shared" si="4"/>
        <v>212143.79178976989</v>
      </c>
    </row>
    <row r="40" spans="1:11" x14ac:dyDescent="0.25">
      <c r="A40" s="1">
        <v>43525</v>
      </c>
      <c r="B40">
        <v>162.60000600000001</v>
      </c>
      <c r="C40">
        <v>53.619999</v>
      </c>
      <c r="D40">
        <v>31.17</v>
      </c>
      <c r="E40">
        <v>144.38000500000001</v>
      </c>
      <c r="F40">
        <f t="shared" si="0"/>
        <v>1435409.6096736521</v>
      </c>
      <c r="G40">
        <f t="shared" si="5"/>
        <v>38464.849096901591</v>
      </c>
      <c r="H40">
        <f t="shared" si="1"/>
        <v>55070.673810542132</v>
      </c>
      <c r="I40">
        <f t="shared" si="2"/>
        <v>1528945.1325810957</v>
      </c>
      <c r="J40">
        <f t="shared" si="3"/>
        <v>1407486.8608405762</v>
      </c>
      <c r="K40">
        <f t="shared" si="4"/>
        <v>121458.27174051944</v>
      </c>
    </row>
    <row r="41" spans="1:11" x14ac:dyDescent="0.25">
      <c r="A41" s="1">
        <v>43556</v>
      </c>
      <c r="B41">
        <v>167.83000200000001</v>
      </c>
      <c r="C41">
        <v>51.93</v>
      </c>
      <c r="D41">
        <v>33.159999999999997</v>
      </c>
      <c r="E41">
        <v>145.759995</v>
      </c>
      <c r="F41">
        <f t="shared" si="0"/>
        <v>1481579.2667458341</v>
      </c>
      <c r="G41">
        <f t="shared" si="5"/>
        <v>37252.51120579282</v>
      </c>
      <c r="H41">
        <f t="shared" si="1"/>
        <v>58586.57502590878</v>
      </c>
      <c r="I41">
        <f t="shared" si="2"/>
        <v>1577418.3529775359</v>
      </c>
      <c r="J41">
        <f t="shared" si="3"/>
        <v>1420939.6778916034</v>
      </c>
      <c r="K41">
        <f t="shared" si="4"/>
        <v>156478.67508593248</v>
      </c>
    </row>
    <row r="42" spans="1:11" x14ac:dyDescent="0.25">
      <c r="A42" s="1">
        <v>43586</v>
      </c>
      <c r="B42">
        <v>194.779999</v>
      </c>
      <c r="C42">
        <v>53.34</v>
      </c>
      <c r="D42">
        <v>40</v>
      </c>
      <c r="E42">
        <v>150.800003</v>
      </c>
      <c r="F42">
        <f t="shared" si="0"/>
        <v>1719489.9878221673</v>
      </c>
      <c r="G42">
        <f t="shared" si="5"/>
        <v>38263.98897972249</v>
      </c>
      <c r="H42">
        <f t="shared" si="1"/>
        <v>70671.381213400222</v>
      </c>
      <c r="I42">
        <f t="shared" si="2"/>
        <v>1828425.3580152902</v>
      </c>
      <c r="J42">
        <f t="shared" si="3"/>
        <v>1470072.1394019863</v>
      </c>
      <c r="K42">
        <f t="shared" si="4"/>
        <v>358353.21861330396</v>
      </c>
    </row>
    <row r="43" spans="1:11" x14ac:dyDescent="0.25">
      <c r="A43" s="1">
        <v>43617</v>
      </c>
      <c r="B43">
        <v>175</v>
      </c>
      <c r="C43">
        <v>42.18</v>
      </c>
      <c r="D43">
        <v>36.450001</v>
      </c>
      <c r="E43">
        <v>140.69000199999999</v>
      </c>
      <c r="F43">
        <f t="shared" si="0"/>
        <v>1544874.9841552225</v>
      </c>
      <c r="G43">
        <f t="shared" si="5"/>
        <v>30258.250003087636</v>
      </c>
      <c r="H43">
        <f t="shared" si="1"/>
        <v>64399.297897495489</v>
      </c>
      <c r="I43">
        <f t="shared" si="2"/>
        <v>1639532.5320558057</v>
      </c>
      <c r="J43">
        <f t="shared" si="3"/>
        <v>1371514.9079447279</v>
      </c>
      <c r="K43">
        <f t="shared" si="4"/>
        <v>268017.62411107775</v>
      </c>
    </row>
    <row r="44" spans="1:11" x14ac:dyDescent="0.25">
      <c r="A44" s="1">
        <v>43647</v>
      </c>
      <c r="B44">
        <v>195.21000699999999</v>
      </c>
      <c r="C44">
        <v>47.09</v>
      </c>
      <c r="D44">
        <v>35.5</v>
      </c>
      <c r="E44">
        <v>151.85000600000001</v>
      </c>
      <c r="F44">
        <f t="shared" si="0"/>
        <v>1723286.0369775193</v>
      </c>
      <c r="G44">
        <f t="shared" si="5"/>
        <v>33780.488208757633</v>
      </c>
      <c r="H44">
        <f t="shared" si="1"/>
        <v>62720.850826892703</v>
      </c>
      <c r="I44">
        <f t="shared" si="2"/>
        <v>1819787.3760131698</v>
      </c>
      <c r="J44">
        <f t="shared" si="3"/>
        <v>1480308.081881301</v>
      </c>
      <c r="K44">
        <f t="shared" si="4"/>
        <v>339479.29413186875</v>
      </c>
    </row>
    <row r="45" spans="1:11" x14ac:dyDescent="0.25">
      <c r="A45" s="1">
        <v>43678</v>
      </c>
      <c r="B45">
        <v>194.16999799999999</v>
      </c>
      <c r="C45">
        <v>44.209999000000003</v>
      </c>
      <c r="D45">
        <v>42.540000999999997</v>
      </c>
      <c r="E45">
        <v>152.28999300000001</v>
      </c>
      <c r="F45">
        <f t="shared" si="0"/>
        <v>1714104.9861923978</v>
      </c>
      <c r="G45">
        <f t="shared" si="5"/>
        <v>31714.490336136903</v>
      </c>
      <c r="H45">
        <f t="shared" si="1"/>
        <v>75159.01568723566</v>
      </c>
      <c r="I45">
        <f t="shared" si="2"/>
        <v>1820978.4922157703</v>
      </c>
      <c r="J45">
        <f t="shared" si="3"/>
        <v>1484597.2902203691</v>
      </c>
      <c r="K45">
        <f t="shared" si="4"/>
        <v>336381.20199540118</v>
      </c>
    </row>
    <row r="46" spans="1:11" x14ac:dyDescent="0.25">
      <c r="A46" s="1">
        <v>43709</v>
      </c>
      <c r="B46">
        <v>184</v>
      </c>
      <c r="C46">
        <v>37.520000000000003</v>
      </c>
      <c r="D46">
        <v>42.380001</v>
      </c>
      <c r="E46">
        <v>147.990005</v>
      </c>
      <c r="F46">
        <f t="shared" si="0"/>
        <v>1624325.6976260627</v>
      </c>
      <c r="G46">
        <f t="shared" si="5"/>
        <v>26915.35182825624</v>
      </c>
      <c r="H46">
        <f t="shared" si="1"/>
        <v>74876.330162382073</v>
      </c>
      <c r="I46">
        <f t="shared" si="2"/>
        <v>1726117.3796167008</v>
      </c>
      <c r="J46">
        <f t="shared" si="3"/>
        <v>1442678.9053874265</v>
      </c>
      <c r="K46">
        <f t="shared" si="4"/>
        <v>283438.47422927432</v>
      </c>
    </row>
    <row r="47" spans="1:11" x14ac:dyDescent="0.25">
      <c r="A47" s="1">
        <v>43739</v>
      </c>
      <c r="B47">
        <v>179.14999399999999</v>
      </c>
      <c r="C47">
        <v>38.82</v>
      </c>
      <c r="D47">
        <v>41.32</v>
      </c>
      <c r="E47">
        <v>151.5</v>
      </c>
      <c r="F47">
        <f t="shared" si="0"/>
        <v>1581510.5379551898</v>
      </c>
      <c r="G47">
        <f t="shared" si="5"/>
        <v>27847.91998861693</v>
      </c>
      <c r="H47">
        <f t="shared" si="1"/>
        <v>73003.536793442428</v>
      </c>
      <c r="I47">
        <f t="shared" si="2"/>
        <v>1682361.9947372491</v>
      </c>
      <c r="J47">
        <f t="shared" si="3"/>
        <v>1476896.0523124188</v>
      </c>
      <c r="K47">
        <f t="shared" si="4"/>
        <v>205465.94242483028</v>
      </c>
    </row>
    <row r="48" spans="1:11" x14ac:dyDescent="0.25">
      <c r="A48" s="1">
        <v>43770</v>
      </c>
      <c r="B48">
        <v>192.85000600000001</v>
      </c>
      <c r="C48">
        <v>40.599997999999999</v>
      </c>
      <c r="D48">
        <v>29.959999</v>
      </c>
      <c r="E48">
        <v>155</v>
      </c>
      <c r="F48">
        <f t="shared" si="0"/>
        <v>1702452.2855061977</v>
      </c>
      <c r="G48">
        <f t="shared" si="5"/>
        <v>29124.819573467474</v>
      </c>
      <c r="H48">
        <f t="shared" si="1"/>
        <v>52932.862762052238</v>
      </c>
      <c r="I48">
        <f t="shared" si="2"/>
        <v>1784509.9678417174</v>
      </c>
      <c r="J48">
        <f t="shared" si="3"/>
        <v>1511015.7630919137</v>
      </c>
      <c r="K48">
        <f t="shared" si="4"/>
        <v>273494.20474980376</v>
      </c>
    </row>
    <row r="49" spans="1:11" x14ac:dyDescent="0.25">
      <c r="A49" s="1">
        <v>43800</v>
      </c>
      <c r="B49">
        <v>202.13000500000001</v>
      </c>
      <c r="C49">
        <v>28.559999000000001</v>
      </c>
      <c r="D49">
        <v>30.91</v>
      </c>
      <c r="E49">
        <v>160.259995</v>
      </c>
      <c r="F49">
        <f t="shared" si="0"/>
        <v>1784374.7901238289</v>
      </c>
      <c r="G49">
        <f t="shared" si="5"/>
        <v>20487.804405640894</v>
      </c>
      <c r="H49">
        <f t="shared" si="1"/>
        <v>54611.309832655024</v>
      </c>
      <c r="I49">
        <f t="shared" si="2"/>
        <v>1859473.9043621249</v>
      </c>
      <c r="J49">
        <f t="shared" si="3"/>
        <v>1562292.7654066533</v>
      </c>
      <c r="K49">
        <f t="shared" si="4"/>
        <v>297181.13895547157</v>
      </c>
    </row>
    <row r="50" spans="1:11" x14ac:dyDescent="0.25">
      <c r="A50" s="1">
        <v>43831</v>
      </c>
      <c r="B50">
        <v>206.75</v>
      </c>
      <c r="C50">
        <v>30.66</v>
      </c>
      <c r="D50">
        <v>32.310001</v>
      </c>
      <c r="E50">
        <v>164.679993</v>
      </c>
      <c r="F50">
        <f t="shared" si="0"/>
        <v>1825159.4455662416</v>
      </c>
      <c r="G50">
        <f t="shared" si="5"/>
        <v>21994.26138204521</v>
      </c>
      <c r="H50">
        <f t="shared" si="1"/>
        <v>57084.809941908563</v>
      </c>
      <c r="I50">
        <f t="shared" si="2"/>
        <v>1904238.5168901954</v>
      </c>
      <c r="J50">
        <f t="shared" si="3"/>
        <v>1605381.0663797806</v>
      </c>
      <c r="K50">
        <f t="shared" si="4"/>
        <v>298857.45051041478</v>
      </c>
    </row>
    <row r="51" spans="1:11" x14ac:dyDescent="0.25">
      <c r="A51" s="1">
        <v>43862</v>
      </c>
      <c r="B51">
        <v>203.44000199999999</v>
      </c>
      <c r="C51">
        <v>27.639999</v>
      </c>
      <c r="D51">
        <v>32.560001</v>
      </c>
      <c r="E51">
        <v>164.35000600000001</v>
      </c>
      <c r="F51">
        <f t="shared" si="0"/>
        <v>1795939.2563787911</v>
      </c>
      <c r="G51">
        <f t="shared" si="5"/>
        <v>19827.833092154866</v>
      </c>
      <c r="H51">
        <f t="shared" si="1"/>
        <v>57526.506074492318</v>
      </c>
      <c r="I51">
        <f t="shared" si="2"/>
        <v>1873293.5955454384</v>
      </c>
      <c r="J51">
        <f t="shared" si="3"/>
        <v>1602164.1918080684</v>
      </c>
      <c r="K51">
        <f t="shared" si="4"/>
        <v>271129.40373736992</v>
      </c>
    </row>
    <row r="52" spans="1:11" x14ac:dyDescent="0.25">
      <c r="A52" s="1">
        <v>43891</v>
      </c>
      <c r="B52">
        <v>194.029999</v>
      </c>
      <c r="C52">
        <v>23.4</v>
      </c>
      <c r="D52">
        <v>36</v>
      </c>
      <c r="E52">
        <v>151.41000399999999</v>
      </c>
      <c r="F52">
        <f t="shared" si="0"/>
        <v>1712869.0950329306</v>
      </c>
      <c r="G52">
        <f t="shared" si="5"/>
        <v>16786.22688649243</v>
      </c>
      <c r="H52">
        <f t="shared" si="1"/>
        <v>63604.243092060206</v>
      </c>
      <c r="I52">
        <f t="shared" si="2"/>
        <v>1793259.5650114832</v>
      </c>
      <c r="J52">
        <f t="shared" si="3"/>
        <v>1476018.7273149011</v>
      </c>
      <c r="K52">
        <f t="shared" si="4"/>
        <v>317240.83769658208</v>
      </c>
    </row>
    <row r="53" spans="1:11" x14ac:dyDescent="0.25">
      <c r="A53" s="1">
        <v>43922</v>
      </c>
      <c r="B53">
        <v>161.61999499999999</v>
      </c>
      <c r="C53">
        <v>16.860001</v>
      </c>
      <c r="D53">
        <v>23.700001</v>
      </c>
      <c r="E53">
        <v>124.129997</v>
      </c>
      <c r="F53">
        <f t="shared" si="0"/>
        <v>1426758.212655955</v>
      </c>
      <c r="G53">
        <f t="shared" si="5"/>
        <v>12094.692397114926</v>
      </c>
      <c r="H53">
        <f t="shared" si="1"/>
        <v>41872.795135724169</v>
      </c>
      <c r="I53">
        <f t="shared" si="2"/>
        <v>1480725.7001887939</v>
      </c>
      <c r="J53">
        <f t="shared" si="3"/>
        <v>1210079.8847713028</v>
      </c>
      <c r="K53">
        <f t="shared" si="4"/>
        <v>270645.81541749113</v>
      </c>
    </row>
    <row r="54" spans="1:11" x14ac:dyDescent="0.25">
      <c r="A54" s="1">
        <v>43952</v>
      </c>
      <c r="B54">
        <v>201.60000600000001</v>
      </c>
      <c r="C54">
        <v>19.5</v>
      </c>
      <c r="D54">
        <v>28</v>
      </c>
      <c r="E54">
        <v>143.11999499999999</v>
      </c>
      <c r="F54">
        <f t="shared" si="0"/>
        <v>1779696.0347139589</v>
      </c>
      <c r="G54">
        <f t="shared" si="5"/>
        <v>13988.522405410358</v>
      </c>
      <c r="H54">
        <f t="shared" si="1"/>
        <v>49469.966849380158</v>
      </c>
      <c r="I54">
        <f t="shared" si="2"/>
        <v>1843154.5239687494</v>
      </c>
      <c r="J54">
        <f t="shared" si="3"/>
        <v>1395203.6674750699</v>
      </c>
      <c r="K54">
        <f t="shared" si="4"/>
        <v>447950.85649367957</v>
      </c>
    </row>
    <row r="55" spans="1:11" x14ac:dyDescent="0.25">
      <c r="A55" s="1">
        <v>43983</v>
      </c>
      <c r="B55">
        <v>224.58999600000001</v>
      </c>
      <c r="C55">
        <v>19.370000999999998</v>
      </c>
      <c r="D55">
        <v>31.059999000000001</v>
      </c>
      <c r="E55">
        <v>153.61999499999999</v>
      </c>
      <c r="F55">
        <f t="shared" si="0"/>
        <v>1982648.3800681231</v>
      </c>
      <c r="G55">
        <f t="shared" si="5"/>
        <v>13895.266306734413</v>
      </c>
      <c r="H55">
        <f t="shared" si="1"/>
        <v>54876.325745420749</v>
      </c>
      <c r="I55">
        <f t="shared" si="2"/>
        <v>2051419.9721202783</v>
      </c>
      <c r="J55">
        <f t="shared" si="3"/>
        <v>1497562.7998135544</v>
      </c>
      <c r="K55">
        <f t="shared" si="4"/>
        <v>553857.17230672389</v>
      </c>
    </row>
    <row r="56" spans="1:11" x14ac:dyDescent="0.25">
      <c r="A56" s="1">
        <v>44013</v>
      </c>
      <c r="B56">
        <v>228.5</v>
      </c>
      <c r="C56">
        <v>18.950001</v>
      </c>
      <c r="D56">
        <v>30.15</v>
      </c>
      <c r="E56">
        <v>156.89999399999999</v>
      </c>
      <c r="F56">
        <f t="shared" si="0"/>
        <v>2017165.3364541049</v>
      </c>
      <c r="G56">
        <f t="shared" si="5"/>
        <v>13593.975054925575</v>
      </c>
      <c r="H56">
        <f t="shared" si="1"/>
        <v>53268.553589600422</v>
      </c>
      <c r="I56">
        <f t="shared" si="2"/>
        <v>2084027.8650986308</v>
      </c>
      <c r="J56">
        <f t="shared" si="3"/>
        <v>1529537.8333098495</v>
      </c>
      <c r="K56">
        <f t="shared" si="4"/>
        <v>554490.03178878129</v>
      </c>
    </row>
    <row r="57" spans="1:11" x14ac:dyDescent="0.25">
      <c r="A57" s="1">
        <v>44044</v>
      </c>
      <c r="B57">
        <v>252.64999399999999</v>
      </c>
      <c r="C57">
        <v>20.34</v>
      </c>
      <c r="D57">
        <v>36.409999999999997</v>
      </c>
      <c r="E57">
        <v>166.470001</v>
      </c>
      <c r="F57">
        <f t="shared" si="0"/>
        <v>2230358.0313003832</v>
      </c>
      <c r="G57">
        <f t="shared" si="5"/>
        <v>14591.104909028036</v>
      </c>
      <c r="H57">
        <f t="shared" si="1"/>
        <v>64328.624749497554</v>
      </c>
      <c r="I57">
        <f t="shared" si="2"/>
        <v>2309277.7609589086</v>
      </c>
      <c r="J57">
        <f t="shared" si="3"/>
        <v>1622830.939309204</v>
      </c>
      <c r="K57">
        <f t="shared" si="4"/>
        <v>686446.82164970459</v>
      </c>
    </row>
    <row r="58" spans="1:11" x14ac:dyDescent="0.25">
      <c r="A58" s="1">
        <v>44075</v>
      </c>
      <c r="B58">
        <v>294.709991</v>
      </c>
      <c r="C58">
        <v>23.209999</v>
      </c>
      <c r="D58">
        <v>40.610000999999997</v>
      </c>
      <c r="E58">
        <v>177.69000199999999</v>
      </c>
      <c r="F58">
        <f t="shared" si="0"/>
        <v>2601657.6724372045</v>
      </c>
      <c r="G58">
        <f t="shared" si="5"/>
        <v>16649.927745694975</v>
      </c>
      <c r="H58">
        <f t="shared" si="1"/>
        <v>71749.121543689107</v>
      </c>
      <c r="I58">
        <f t="shared" si="2"/>
        <v>2690056.7217265884</v>
      </c>
      <c r="J58">
        <f t="shared" si="3"/>
        <v>1732208.993327959</v>
      </c>
      <c r="K58">
        <f t="shared" si="4"/>
        <v>957847.72839862946</v>
      </c>
    </row>
    <row r="59" spans="1:11" x14ac:dyDescent="0.25">
      <c r="A59" s="1">
        <v>44105</v>
      </c>
      <c r="B59">
        <v>265.35000600000001</v>
      </c>
      <c r="C59">
        <v>19.690000999999999</v>
      </c>
      <c r="D59">
        <v>45.07</v>
      </c>
      <c r="E59">
        <v>171.720001</v>
      </c>
      <c r="F59">
        <f t="shared" si="0"/>
        <v>2342471.9217990758</v>
      </c>
      <c r="G59">
        <f t="shared" si="5"/>
        <v>14124.821546207813</v>
      </c>
      <c r="H59">
        <f t="shared" si="1"/>
        <v>79628.978782198712</v>
      </c>
      <c r="I59">
        <f t="shared" si="2"/>
        <v>2436225.7221274823</v>
      </c>
      <c r="J59">
        <f t="shared" si="3"/>
        <v>1674010.5054784461</v>
      </c>
      <c r="K59">
        <f t="shared" si="4"/>
        <v>762215.21664903616</v>
      </c>
    </row>
    <row r="60" spans="1:11" x14ac:dyDescent="0.25">
      <c r="A60" s="1">
        <v>44136</v>
      </c>
      <c r="B60">
        <v>264.60000600000001</v>
      </c>
      <c r="C60">
        <v>19.399999999999999</v>
      </c>
      <c r="D60">
        <v>41.150002000000001</v>
      </c>
      <c r="E60">
        <v>168.78999300000001</v>
      </c>
      <c r="F60">
        <f t="shared" si="0"/>
        <v>2335851.0290098391</v>
      </c>
      <c r="G60">
        <f t="shared" si="5"/>
        <v>13916.786393074921</v>
      </c>
      <c r="H60">
        <f t="shared" si="1"/>
        <v>72703.186956854552</v>
      </c>
      <c r="I60">
        <f t="shared" si="2"/>
        <v>2422471.0023597684</v>
      </c>
      <c r="J60">
        <f t="shared" si="3"/>
        <v>1645447.3553237016</v>
      </c>
      <c r="K60">
        <f t="shared" si="4"/>
        <v>777023.64703606674</v>
      </c>
    </row>
    <row r="61" spans="1:11" x14ac:dyDescent="0.25">
      <c r="A61" s="1">
        <v>44166</v>
      </c>
      <c r="B61">
        <v>279.16000400000001</v>
      </c>
      <c r="C61">
        <v>27.85</v>
      </c>
      <c r="D61">
        <v>46.759998000000003</v>
      </c>
      <c r="E61">
        <v>189.16999799999999</v>
      </c>
      <c r="F61">
        <f t="shared" si="0"/>
        <v>2464384.6100358395</v>
      </c>
      <c r="G61">
        <f t="shared" si="5"/>
        <v>19978.479435419413</v>
      </c>
      <c r="H61">
        <f t="shared" si="1"/>
        <v>82614.841104895808</v>
      </c>
      <c r="I61">
        <f t="shared" si="2"/>
        <v>2566977.9305761545</v>
      </c>
      <c r="J61">
        <f t="shared" si="3"/>
        <v>1844121.6056907468</v>
      </c>
      <c r="K61">
        <f t="shared" si="4"/>
        <v>722856.3248854077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Healthcare stocks</vt:lpstr>
      <vt:lpstr>Energy</vt:lpstr>
      <vt:lpstr>Information Technology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dimons-0269@hotmail.com</cp:lastModifiedBy>
  <dcterms:created xsi:type="dcterms:W3CDTF">2021-03-31T11:23:55Z</dcterms:created>
  <dcterms:modified xsi:type="dcterms:W3CDTF">2021-03-31T14:57:23Z</dcterms:modified>
</cp:coreProperties>
</file>