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OUAD\New OneDrive\OneDrive - chabadeducationcom\Bureau\"/>
    </mc:Choice>
  </mc:AlternateContent>
  <xr:revisionPtr revIDLastSave="0" documentId="8_{FBADDC5E-78D2-4D1B-B6BF-4F7D368A21C6}" xr6:coauthVersionLast="47" xr6:coauthVersionMax="47" xr10:uidLastSave="{00000000-0000-0000-0000-000000000000}"/>
  <bookViews>
    <workbookView xWindow="-110" yWindow="-110" windowWidth="19420" windowHeight="10300" xr2:uid="{651C201A-FBAD-4F92-8E61-6BD067415B12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3" i="1" l="1"/>
  <c r="N73" i="1"/>
  <c r="M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P36" i="1"/>
  <c r="AF34" i="1"/>
  <c r="AG34" i="1" s="1"/>
  <c r="J34" i="1"/>
  <c r="AF33" i="1"/>
  <c r="AG33" i="1" s="1"/>
  <c r="J33" i="1"/>
  <c r="AG32" i="1"/>
  <c r="AF32" i="1"/>
  <c r="J32" i="1"/>
  <c r="AG31" i="1"/>
  <c r="AF31" i="1"/>
  <c r="AF30" i="1"/>
  <c r="AG30" i="1" s="1"/>
  <c r="AG29" i="1"/>
  <c r="AF29" i="1"/>
  <c r="J29" i="1"/>
  <c r="AG28" i="1"/>
  <c r="AF28" i="1"/>
  <c r="J28" i="1"/>
  <c r="AF27" i="1"/>
  <c r="AG27" i="1" s="1"/>
  <c r="J27" i="1"/>
  <c r="AH26" i="1"/>
  <c r="AG26" i="1"/>
  <c r="AF26" i="1"/>
  <c r="AH25" i="1"/>
  <c r="AG25" i="1"/>
  <c r="AF25" i="1"/>
  <c r="AH24" i="1"/>
  <c r="AG24" i="1"/>
  <c r="AF24" i="1"/>
  <c r="AH23" i="1"/>
  <c r="AF23" i="1"/>
  <c r="AG23" i="1" s="1"/>
  <c r="J23" i="1"/>
  <c r="AH22" i="1"/>
  <c r="AG22" i="1"/>
  <c r="AF22" i="1"/>
  <c r="J22" i="1"/>
  <c r="AG21" i="1"/>
  <c r="AF21" i="1"/>
  <c r="AG20" i="1"/>
  <c r="AF20" i="1"/>
  <c r="AG19" i="1"/>
  <c r="AF19" i="1"/>
  <c r="J19" i="1"/>
  <c r="AG18" i="1"/>
  <c r="AF18" i="1"/>
  <c r="AG17" i="1"/>
  <c r="AF17" i="1"/>
  <c r="J17" i="1"/>
  <c r="AG16" i="1"/>
  <c r="AF16" i="1"/>
  <c r="AF15" i="1"/>
  <c r="AG15" i="1" s="1"/>
  <c r="AG14" i="1"/>
  <c r="AF14" i="1"/>
  <c r="J14" i="1"/>
  <c r="AF13" i="1"/>
  <c r="AG13" i="1" s="1"/>
  <c r="J13" i="1"/>
  <c r="AF12" i="1"/>
  <c r="AG12" i="1" s="1"/>
  <c r="AG11" i="1"/>
  <c r="AF11" i="1"/>
  <c r="AF10" i="1"/>
  <c r="AG10" i="1" s="1"/>
  <c r="J10" i="1"/>
  <c r="AG9" i="1"/>
  <c r="AF9" i="1"/>
  <c r="J9" i="1"/>
  <c r="AG8" i="1"/>
  <c r="AF8" i="1"/>
  <c r="J8" i="1"/>
  <c r="AG7" i="1"/>
  <c r="AF7" i="1"/>
  <c r="J7" i="1"/>
  <c r="AG6" i="1"/>
  <c r="AF6" i="1"/>
  <c r="J6" i="1"/>
  <c r="AG5" i="1"/>
  <c r="AF5" i="1"/>
  <c r="J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H4" i="1"/>
  <c r="AF4" i="1"/>
  <c r="AG4" i="1" s="1"/>
  <c r="A4" i="1"/>
  <c r="AK3" i="1"/>
  <c r="AJ3" i="1"/>
  <c r="AI3" i="1"/>
  <c r="AG3" i="1"/>
  <c r="AF3" i="1"/>
  <c r="J3" i="1"/>
  <c r="K24" i="1" a="1"/>
  <c r="K4" i="1" a="1"/>
  <c r="K8" i="1" a="1"/>
  <c r="K12" i="1" a="1"/>
  <c r="K16" i="1" a="1"/>
  <c r="K20" i="1" a="1"/>
  <c r="K28" i="1" a="1"/>
  <c r="K32" i="1" a="1"/>
  <c r="K23" i="1" a="1"/>
  <c r="K27" i="1" a="1"/>
  <c r="K5" i="1" a="1"/>
  <c r="K9" i="1" a="1"/>
  <c r="K13" i="1" a="1"/>
  <c r="K17" i="1" a="1"/>
  <c r="K21" i="1" a="1"/>
  <c r="K25" i="1" a="1"/>
  <c r="K29" i="1" a="1"/>
  <c r="K33" i="1" a="1"/>
  <c r="K11" i="1" a="1"/>
  <c r="K19" i="1" a="1"/>
  <c r="K6" i="1" a="1"/>
  <c r="K10" i="1" a="1"/>
  <c r="K14" i="1" a="1"/>
  <c r="K18" i="1" a="1"/>
  <c r="K22" i="1" a="1"/>
  <c r="K26" i="1" a="1"/>
  <c r="K30" i="1" a="1"/>
  <c r="K34" i="1" a="1"/>
  <c r="K15" i="1" a="1"/>
  <c r="K31" i="1" a="1"/>
  <c r="K7" i="1" a="1"/>
  <c r="K3" i="1" a="1"/>
  <c r="O34" i="1" a="1"/>
  <c r="M28" i="1" a="1"/>
  <c r="N21" i="1" a="1"/>
  <c r="N19" i="1" a="1"/>
  <c r="M16" i="1" a="1"/>
  <c r="O15" i="1" a="1"/>
  <c r="M14" i="1" a="1"/>
  <c r="N12" i="1" a="1"/>
  <c r="N10" i="1" a="1"/>
  <c r="O8" i="1" a="1"/>
  <c r="O31" i="1" a="1"/>
  <c r="M33" i="1" a="1"/>
  <c r="N31" i="1" a="1"/>
  <c r="N29" i="1" a="1"/>
  <c r="O27" i="1" a="1"/>
  <c r="N17" i="1" a="1"/>
  <c r="O13" i="1" a="1"/>
  <c r="M7" i="1" a="1"/>
  <c r="N5" i="1" a="1"/>
  <c r="N33" i="1" a="1"/>
  <c r="M30" i="1" a="1"/>
  <c r="O29" i="1" a="1"/>
  <c r="O17" i="1" a="1"/>
  <c r="M9" i="1" a="1"/>
  <c r="N34" i="1" a="1"/>
  <c r="O32" i="1" a="1"/>
  <c r="M21" i="1" a="1"/>
  <c r="O20" i="1" a="1"/>
  <c r="M19" i="1" a="1"/>
  <c r="N15" i="1" a="1"/>
  <c r="M12" i="1" a="1"/>
  <c r="O11" i="1" a="1"/>
  <c r="M10" i="1" a="1"/>
  <c r="N8" i="1" a="1"/>
  <c r="O6" i="1" a="1"/>
  <c r="M31" i="1" a="1"/>
  <c r="O30" i="1" a="1"/>
  <c r="M29" i="1" a="1"/>
  <c r="N27" i="1" a="1"/>
  <c r="O18" i="1" a="1"/>
  <c r="M17" i="1" a="1"/>
  <c r="N13" i="1" a="1"/>
  <c r="O9" i="1" a="1"/>
  <c r="M5" i="1" a="1"/>
  <c r="O3" i="1" a="1"/>
  <c r="N7" i="1" a="1"/>
  <c r="M34" i="1" a="1"/>
  <c r="N32" i="1" a="1"/>
  <c r="O28" i="1" a="1"/>
  <c r="N20" i="1" a="1"/>
  <c r="O16" i="1" a="1"/>
  <c r="M15" i="1" a="1"/>
  <c r="O14" i="1" a="1"/>
  <c r="N11" i="1" a="1"/>
  <c r="M8" i="1" a="1"/>
  <c r="N6" i="1" a="1"/>
  <c r="O5" i="1" a="1"/>
  <c r="O33" i="1" a="1"/>
  <c r="N30" i="1" a="1"/>
  <c r="M27" i="1" a="1"/>
  <c r="N18" i="1" a="1"/>
  <c r="M13" i="1" a="1"/>
  <c r="N9" i="1" a="1"/>
  <c r="O7" i="1" a="1"/>
  <c r="N3" i="1" a="1"/>
  <c r="M3" i="1" a="1"/>
  <c r="M32" i="1" a="1"/>
  <c r="N28" i="1" a="1"/>
  <c r="O21" i="1" a="1"/>
  <c r="M20" i="1" a="1"/>
  <c r="O19" i="1" a="1"/>
  <c r="N16" i="1" a="1"/>
  <c r="N14" i="1" a="1"/>
  <c r="O12" i="1" a="1"/>
  <c r="M11" i="1" a="1"/>
  <c r="O10" i="1" a="1"/>
  <c r="M6" i="1" a="1"/>
  <c r="M18" i="1" a="1"/>
  <c r="K24" i="1" l="1"/>
  <c r="K7" i="1"/>
  <c r="K31" i="1"/>
  <c r="K15" i="1"/>
  <c r="K34" i="1"/>
  <c r="K30" i="1"/>
  <c r="K26" i="1"/>
  <c r="K22" i="1"/>
  <c r="K18" i="1"/>
  <c r="K14" i="1"/>
  <c r="K10" i="1"/>
  <c r="K6" i="1"/>
  <c r="K19" i="1"/>
  <c r="K11" i="1"/>
  <c r="K33" i="1"/>
  <c r="K29" i="1"/>
  <c r="K25" i="1"/>
  <c r="K21" i="1"/>
  <c r="K17" i="1"/>
  <c r="K13" i="1"/>
  <c r="K9" i="1"/>
  <c r="K5" i="1"/>
  <c r="K27" i="1"/>
  <c r="K23" i="1"/>
  <c r="K32" i="1"/>
  <c r="K28" i="1"/>
  <c r="K20" i="1"/>
  <c r="K16" i="1"/>
  <c r="K12" i="1"/>
  <c r="K8" i="1"/>
  <c r="K4" i="1"/>
  <c r="K3" i="1"/>
  <c r="M18" i="1"/>
  <c r="M6" i="1"/>
  <c r="O10" i="1"/>
  <c r="M11" i="1"/>
  <c r="O12" i="1"/>
  <c r="N14" i="1"/>
  <c r="N16" i="1"/>
  <c r="O19" i="1"/>
  <c r="M20" i="1"/>
  <c r="O21" i="1"/>
  <c r="N28" i="1"/>
  <c r="M32" i="1"/>
  <c r="M3" i="1"/>
  <c r="N3" i="1"/>
  <c r="O7" i="1"/>
  <c r="N9" i="1"/>
  <c r="M13" i="1"/>
  <c r="N18" i="1"/>
  <c r="M27" i="1"/>
  <c r="N30" i="1"/>
  <c r="O33" i="1"/>
  <c r="O5" i="1"/>
  <c r="N6" i="1"/>
  <c r="M8" i="1"/>
  <c r="N11" i="1"/>
  <c r="O14" i="1"/>
  <c r="M15" i="1"/>
  <c r="O16" i="1"/>
  <c r="N20" i="1"/>
  <c r="O28" i="1"/>
  <c r="N32" i="1"/>
  <c r="M34" i="1"/>
  <c r="N7" i="1"/>
  <c r="O3" i="1"/>
  <c r="M5" i="1"/>
  <c r="O9" i="1"/>
  <c r="N13" i="1"/>
  <c r="M17" i="1"/>
  <c r="O18" i="1"/>
  <c r="N27" i="1"/>
  <c r="M29" i="1"/>
  <c r="O30" i="1"/>
  <c r="M31" i="1"/>
  <c r="O6" i="1"/>
  <c r="N8" i="1"/>
  <c r="M10" i="1"/>
  <c r="O11" i="1"/>
  <c r="M12" i="1"/>
  <c r="N15" i="1"/>
  <c r="M19" i="1"/>
  <c r="O20" i="1"/>
  <c r="M21" i="1"/>
  <c r="O32" i="1"/>
  <c r="N34" i="1"/>
  <c r="M9" i="1"/>
  <c r="O17" i="1"/>
  <c r="O29" i="1"/>
  <c r="M30" i="1"/>
  <c r="N33" i="1"/>
  <c r="N5" i="1"/>
  <c r="M7" i="1"/>
  <c r="O13" i="1"/>
  <c r="N17" i="1"/>
  <c r="O27" i="1"/>
  <c r="N29" i="1"/>
  <c r="N31" i="1"/>
  <c r="M33" i="1"/>
  <c r="O31" i="1"/>
  <c r="O8" i="1"/>
  <c r="N10" i="1"/>
  <c r="N12" i="1"/>
  <c r="M14" i="1"/>
  <c r="O15" i="1"/>
  <c r="M16" i="1"/>
  <c r="N19" i="1"/>
  <c r="N21" i="1"/>
  <c r="M28" i="1"/>
  <c r="O34" i="1"/>
  <c r="AH34" i="1" l="1"/>
  <c r="AH30" i="1"/>
  <c r="AH15" i="1"/>
  <c r="AH21" i="1"/>
  <c r="AH10" i="1"/>
  <c r="AH13" i="1"/>
  <c r="AH32" i="1"/>
  <c r="AH16" i="1"/>
  <c r="AH19" i="1"/>
  <c r="AH11" i="1"/>
  <c r="AH9" i="1"/>
  <c r="AH12" i="1"/>
  <c r="AH17" i="1"/>
  <c r="AH33" i="1"/>
  <c r="AH14" i="1"/>
  <c r="AH7" i="1"/>
  <c r="AH31" i="1"/>
  <c r="N36" i="1"/>
  <c r="K36" i="1" s="1"/>
  <c r="AH20" i="1"/>
  <c r="AH28" i="1"/>
  <c r="AH5" i="1"/>
  <c r="AH8" i="1"/>
  <c r="AH27" i="1"/>
  <c r="AH6" i="1"/>
  <c r="AH29" i="1"/>
  <c r="O36" i="1"/>
  <c r="K37" i="1" s="1"/>
  <c r="M36" i="1"/>
  <c r="K35" i="1" s="1"/>
  <c r="AH3" i="1"/>
  <c r="AH18" i="1"/>
  <c r="L36" i="1" l="1"/>
  <c r="K44" i="1" l="1"/>
  <c r="N51" i="1" s="1"/>
  <c r="K41" i="1"/>
  <c r="K43" i="1"/>
  <c r="M51" i="1" s="1"/>
  <c r="K45" i="1"/>
  <c r="O51" i="1" s="1"/>
  <c r="L70" i="1" l="1"/>
  <c r="L66" i="1"/>
  <c r="L62" i="1"/>
  <c r="L58" i="1"/>
  <c r="L54" i="1"/>
  <c r="L69" i="1"/>
  <c r="L65" i="1"/>
  <c r="L61" i="1"/>
  <c r="L57" i="1"/>
  <c r="L53" i="1"/>
  <c r="L72" i="1"/>
  <c r="L68" i="1"/>
  <c r="L64" i="1"/>
  <c r="L60" i="1"/>
  <c r="L56" i="1"/>
  <c r="L52" i="1"/>
  <c r="L71" i="1"/>
  <c r="L67" i="1"/>
  <c r="L63" i="1"/>
  <c r="L59" i="1"/>
  <c r="L55" i="1"/>
  <c r="K49" i="1" l="1"/>
  <c r="K38" i="1" s="1"/>
  <c r="K46" i="1" l="1" a="1"/>
  <c r="K48" i="1" a="1"/>
  <c r="K47" i="1" a="1"/>
  <c r="K47" i="1" l="1"/>
  <c r="K48" i="1"/>
  <c r="K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<sst xmlns="http://schemas.openxmlformats.org/spreadsheetml/2006/main" count="266" uniqueCount="191">
  <si>
    <t>1 er choix</t>
  </si>
  <si>
    <t>2 er choix</t>
  </si>
  <si>
    <t>3 er choix</t>
  </si>
  <si>
    <t>4 er choix</t>
  </si>
  <si>
    <t>5 er choix</t>
  </si>
  <si>
    <t>Numéro</t>
  </si>
  <si>
    <t>Question</t>
  </si>
  <si>
    <t>1er Choix</t>
  </si>
  <si>
    <t>2ème Choix</t>
  </si>
  <si>
    <t>3ème Choix</t>
  </si>
  <si>
    <t>4ème Choix</t>
  </si>
  <si>
    <t>5ème Choix</t>
  </si>
  <si>
    <t>Réponse</t>
  </si>
  <si>
    <t>Pts</t>
  </si>
  <si>
    <t>Prudent</t>
  </si>
  <si>
    <t>modéré</t>
  </si>
  <si>
    <t>Agressif</t>
  </si>
  <si>
    <t>Situation Familiale</t>
  </si>
  <si>
    <t>Quelle est votre date de naissance</t>
  </si>
  <si>
    <t>Âge</t>
  </si>
  <si>
    <t>Moins de 30 ans</t>
  </si>
  <si>
    <t>Entre 31 et 40 ans</t>
  </si>
  <si>
    <t>Entre 41 et 50 ans</t>
  </si>
  <si>
    <t>Entre 51 et 60 ans</t>
  </si>
  <si>
    <t>Plus de 60 ans</t>
  </si>
  <si>
    <t>Quel est votre sexe?</t>
  </si>
  <si>
    <t>Sexe</t>
  </si>
  <si>
    <t>Homme</t>
  </si>
  <si>
    <t>Femme</t>
  </si>
  <si>
    <t>quelle est votre situation familiale ?</t>
  </si>
  <si>
    <t>Statut matrimonial</t>
  </si>
  <si>
    <t>Célibataire</t>
  </si>
  <si>
    <t>Marié</t>
  </si>
  <si>
    <t>Divorcé</t>
  </si>
  <si>
    <t>Veuf</t>
  </si>
  <si>
    <t>Avez-vous un ou des enfant(s) à charge ?</t>
  </si>
  <si>
    <t>Personnes à charge</t>
  </si>
  <si>
    <t>Oui</t>
  </si>
  <si>
    <t>Non</t>
  </si>
  <si>
    <t>Situation professionnelle</t>
  </si>
  <si>
    <t>Quelle est votre situation professionnelle ?</t>
  </si>
  <si>
    <t>Statut d’emploi actuel</t>
  </si>
  <si>
    <t>Employé à temps plein</t>
  </si>
  <si>
    <t>Employé à temps partiel</t>
  </si>
  <si>
    <t>Auto-Entrepreneur / Indépendant</t>
  </si>
  <si>
    <t>Retraité</t>
  </si>
  <si>
    <t>Sans emploi</t>
  </si>
  <si>
    <t>Quelle est votre Source de revenu principale?</t>
  </si>
  <si>
    <t>Source de revenu principale</t>
  </si>
  <si>
    <t>Salaire</t>
  </si>
  <si>
    <t>Dividendes</t>
  </si>
  <si>
    <t>Pension</t>
  </si>
  <si>
    <t>Rente immobilière</t>
  </si>
  <si>
    <t>Revenus alternatifs</t>
  </si>
  <si>
    <t>Quels sont les revenus de votre foyer</t>
  </si>
  <si>
    <t>Revenu annuel Net</t>
  </si>
  <si>
    <t>Moins de 100 000 dhs.</t>
  </si>
  <si>
    <t>Entre 100 000 et 250 000 dhs.</t>
  </si>
  <si>
    <t>Entre 250 000 et 400 000 dhs.</t>
  </si>
  <si>
    <t>Entre 400 000 et 600 000 dhs.</t>
  </si>
  <si>
    <t>Plus de 600 000 dhs.</t>
  </si>
  <si>
    <t>Situation patrimoniale</t>
  </si>
  <si>
    <t>Quelle est votre Principale source du patrimoine?</t>
  </si>
  <si>
    <t>Principale source du patrimoine</t>
  </si>
  <si>
    <t>Économies accumulées</t>
  </si>
  <si>
    <t>Héritage et dons</t>
  </si>
  <si>
    <t>Pension anticipée</t>
  </si>
  <si>
    <t>Gains d’investissements et de spéculation</t>
  </si>
  <si>
    <t>Gains de loterie</t>
  </si>
  <si>
    <t>Êtes-vous propriétaire ou locataire de votre résidence principale ?</t>
  </si>
  <si>
    <t>Êtes-vous propriétaire de votre résidence principale ?</t>
  </si>
  <si>
    <t>Propriétaire</t>
  </si>
  <si>
    <t>Locataire</t>
  </si>
  <si>
    <t>Hebergé</t>
  </si>
  <si>
    <t>Avez-vous des emprunts en cours de remboursement ?</t>
  </si>
  <si>
    <t>Combien remboursez-vous chaque mois pour votre crédit immobilier ?</t>
  </si>
  <si>
    <t>Moins de 10%</t>
  </si>
  <si>
    <t>Entre 10% et 30%</t>
  </si>
  <si>
    <t>Entre 30% et 50%</t>
  </si>
  <si>
    <t>Entre 50% et 75%</t>
  </si>
  <si>
    <t>Plus de 75%</t>
  </si>
  <si>
    <t>Quelle est la valeur de votre patrimoine immobilier ?</t>
  </si>
  <si>
    <t>Quelle est la valeur de votre patrimoine immobilier NET ?</t>
  </si>
  <si>
    <t>Moins de 250 000 dhs.</t>
  </si>
  <si>
    <t>Entre 250 000 et 500 000 dhs.</t>
  </si>
  <si>
    <t>Entre 500 000 et 750 000 dhs.</t>
  </si>
  <si>
    <t>Entre 750 000 et 1 000 000 dhs.</t>
  </si>
  <si>
    <t>Plus de 1 000 000 dhs.</t>
  </si>
  <si>
    <t>Quelle est la valeur de votre patrimoine financier?</t>
  </si>
  <si>
    <t>Combien arrivez-vous à mettre de côté en fin de mois ?</t>
  </si>
  <si>
    <t>Projet d'investissement</t>
  </si>
  <si>
    <t>Quel est votre votre projet d'investissement</t>
  </si>
  <si>
    <t>Epargner en cas de coup dur</t>
  </si>
  <si>
    <t>Préparer un achat important</t>
  </si>
  <si>
    <t>Préparer un plan d'étude pour mes enfants</t>
  </si>
  <si>
    <t>Prévoir ma retraite</t>
  </si>
  <si>
    <t>Faire fructifier mon épargne</t>
  </si>
  <si>
    <t xml:space="preserve"> Ouvrir un compte enfant</t>
  </si>
  <si>
    <t xml:space="preserve">Quel est l'Objectif principal d’investissement </t>
  </si>
  <si>
    <t>Objectif d’investissement principal</t>
  </si>
  <si>
    <t>Préservation du capital</t>
  </si>
  <si>
    <t>Revenu régulier</t>
  </si>
  <si>
    <t>Equilibre</t>
  </si>
  <si>
    <t>Croissance du capital</t>
  </si>
  <si>
    <t>Spéculation</t>
  </si>
  <si>
    <t>Quel montant régulier souhaitez-vous placer chaque mois ?</t>
  </si>
  <si>
    <t>Dans combien de temps souhaitez-vous profiter de cet investissement ?</t>
  </si>
  <si>
    <t>Moins de 3 mois</t>
  </si>
  <si>
    <t>Entre 3 mois et 1 an</t>
  </si>
  <si>
    <t>Entre 1 et 3 ans</t>
  </si>
  <si>
    <t>Entre 3 ans et 5 ans</t>
  </si>
  <si>
    <t>Plus de 5 ans</t>
  </si>
  <si>
    <t xml:space="preserve">Pourriez-vous avoir besoin de toute l'épargne placée chez Hikma invest d'ici 1 an ?
</t>
  </si>
  <si>
    <t>Certainement pas</t>
  </si>
  <si>
    <t xml:space="preserve">
Probablement pas</t>
  </si>
  <si>
    <t>Probablement</t>
  </si>
  <si>
    <t>Très probablement</t>
  </si>
  <si>
    <t>Certainement</t>
  </si>
  <si>
    <t>Pourriez-vous avoir besoin de la moitié de votre investissement avant 5 ans ?</t>
  </si>
  <si>
    <t>Connaissance Produits financiers</t>
  </si>
  <si>
    <t>Quel est votre niveau de connaissance des produits financiers</t>
  </si>
  <si>
    <t>Connaissance des produits financiers</t>
  </si>
  <si>
    <t>Aucune connaissance</t>
  </si>
  <si>
    <t>Connaissance de base</t>
  </si>
  <si>
    <t>Connaissance intermédiaire</t>
  </si>
  <si>
    <t>Connaissance avancée</t>
  </si>
  <si>
    <t>Expertise</t>
  </si>
  <si>
    <t>Quelle est votre expérience en matière d'investissement</t>
  </si>
  <si>
    <t>Expérience en matière d’investissement</t>
  </si>
  <si>
    <t>Débutant</t>
  </si>
  <si>
    <t>Novice avec des bases</t>
  </si>
  <si>
    <t>Intermédiaire</t>
  </si>
  <si>
    <t>Avancé</t>
  </si>
  <si>
    <t>Expert</t>
  </si>
  <si>
    <t>"Une perspective de gain élevé implique un risque de perte en capital fort"
L’affirmation ci-dessus vous semble-t-elle vraie ?</t>
  </si>
  <si>
    <t>Je sais pas</t>
  </si>
  <si>
    <t>"Un OPCVM est un véhicule d'investissement à capital garanti"
L’affirmation ci-dessus vous semble-t-elle vraie ?</t>
  </si>
  <si>
    <t>"En investissant dans un OPCVM, je
renonce à prendre moi-même des décisions d'investissement sur celui-ci"
L’affirmation ci-dessus vous semble-t-elle vraie ?</t>
  </si>
  <si>
    <t>Tolérence au risque et réactions aux pertes</t>
  </si>
  <si>
    <t>quelle est votre Tolérance au risque</t>
  </si>
  <si>
    <t>Tolérance au risque</t>
  </si>
  <si>
    <t>Très faible</t>
  </si>
  <si>
    <t>Faible</t>
  </si>
  <si>
    <t>Modérée</t>
  </si>
  <si>
    <t>Élevée</t>
  </si>
  <si>
    <t>Très élevée</t>
  </si>
  <si>
    <t>Quel est le Pourcentage de perte sur un an incitant à vendre</t>
  </si>
  <si>
    <t>Pourcentage de perte sur un an incitant à vendre</t>
  </si>
  <si>
    <t>De 0% à 10%</t>
  </si>
  <si>
    <t>De 10% à 20%</t>
  </si>
  <si>
    <t>De 20% à 30%</t>
  </si>
  <si>
    <t>Plus de 50%</t>
  </si>
  <si>
    <t>Avez-vous déjà subi des pertes sur vos placements financiers ?</t>
  </si>
  <si>
    <t>Expérience avec les pertes en capital</t>
  </si>
  <si>
    <t>Aucune expérience</t>
  </si>
  <si>
    <t>Pertes mineures</t>
  </si>
  <si>
    <t>Expériences d’apprentissage</t>
  </si>
  <si>
    <t>Récupération réussie</t>
  </si>
  <si>
    <t>Expériences récurrentes</t>
  </si>
  <si>
    <t>Quel rapport gains / pertes êtes vous prêt à accepter en investissant 100 000 sur 5 ans ?</t>
  </si>
  <si>
    <t>Gain potentiel de 10 000 MAD/ Perte potentielle 0</t>
  </si>
  <si>
    <t>Gain potentiel de 20 000 MAD/ Perte potentielle 2 000 MAD</t>
  </si>
  <si>
    <t>Gain potentiel de 30 000 MAD/ Perte potentielle 5 000 MAD</t>
  </si>
  <si>
    <t>Gain potentiel de 40 000 MAD/ Perte potentielle 10 000 MAD</t>
  </si>
  <si>
    <t>Gain potentiel de 50 000 MAD/ Perte potentielle 15 000 MAD</t>
  </si>
  <si>
    <t xml:space="preserve">Quel rapport gains / pertes êtes vous prêt à accepter en investissant sur 10 ans ?
</t>
  </si>
  <si>
    <t>Avec une espérance de gain final de 5%, mais avec un risque de perte de 1%</t>
  </si>
  <si>
    <t>Avec une espérance de gain final de 10%, mais avec un risque de perte de 5%</t>
  </si>
  <si>
    <t xml:space="preserve">
Avec une espérance de gain final de 20%, mais avec un risque de perte de 10%</t>
  </si>
  <si>
    <t xml:space="preserve">
Avec une espérance de gain final de 40%, mais avec un risque de perte de 15%</t>
  </si>
  <si>
    <t xml:space="preserve">
Avec une espérance de gain final de 60%, mais avec un risque de perte supérieur à 20%</t>
  </si>
  <si>
    <t>Quel est votre Attitude face à la perte potentielle en capital</t>
  </si>
  <si>
    <t>Attitude face à la perte potentielle en capital</t>
  </si>
  <si>
    <t>Évitement total</t>
  </si>
  <si>
    <t>Prudence</t>
  </si>
  <si>
    <t>Tolérance modérée</t>
  </si>
  <si>
    <t>Résilience</t>
  </si>
  <si>
    <t>Supposons que votre investissement perde 10% en 6 mois, comment réagissez- vous ?</t>
  </si>
  <si>
    <t>Si votre investissement perd 10% de sa valeur en 3 mois. Que faites-vous ?</t>
  </si>
  <si>
    <t>Venture panique</t>
  </si>
  <si>
    <t>Inquiétude, mais patience</t>
  </si>
  <si>
    <t>Analyse stratégique</t>
  </si>
  <si>
    <t>Opportunité d’achat</t>
  </si>
  <si>
    <t>Planification à long terme</t>
  </si>
  <si>
    <t>Quelle est votre attitude face à la réalisation d'un gain?</t>
  </si>
  <si>
    <t>Réalisation de gains et stratégie suivie</t>
  </si>
  <si>
    <t>Oui - Vendre la totalité</t>
  </si>
  <si>
    <t>Oui – Réinvestir</t>
  </si>
  <si>
    <t>Oui - Conserver l’ensemble des supports</t>
  </si>
  <si>
    <t>Oui - Écrêter les plus-values</t>
  </si>
  <si>
    <t>Profil à afficher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</si>
</sst>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73D49"/>
      <name val="Calibri"/>
      <family val="2"/>
      <scheme val="minor"/>
    </font>
    <font>
      <b/>
      <sz val="12"/>
      <color rgb="FF373D49"/>
      <name val="Calibri"/>
      <family val="2"/>
      <scheme val="minor"/>
    </font>
    <font>
      <b/>
      <sz val="14"/>
      <color rgb="FF373D49"/>
      <name val="Calibri"/>
      <family val="2"/>
      <scheme val="minor"/>
    </font>
    <font>
      <b/>
      <sz val="7"/>
      <color rgb="FF373D49"/>
      <name val="Calibri"/>
      <family val="2"/>
      <scheme val="minor"/>
    </font>
    <font>
      <sz val="11"/>
      <color rgb="FF373D49"/>
      <name val="Calibri"/>
      <family val="2"/>
      <scheme val="minor"/>
    </font>
    <font>
      <sz val="12"/>
      <color rgb="FF373D49"/>
      <name val="Calibri"/>
      <family val="2"/>
      <scheme val="minor"/>
    </font>
    <font>
      <sz val="14"/>
      <color rgb="FF373D49"/>
      <name val="Calibri"/>
      <family val="2"/>
      <scheme val="minor"/>
    </font>
    <font>
      <b/>
      <sz val="10"/>
      <color rgb="FF70707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ont="1" applyFill="1" applyBorder="1"/>
    <xf numFmtId="0" fontId="2" fillId="2" borderId="0" xfId="0" applyFont="1" applyFill="1" applyBorder="1"/>
    <xf numFmtId="0" fontId="9" fillId="2" borderId="0" xfId="0" applyFont="1" applyFill="1" applyBorder="1" applyAlignment="1">
      <alignment vertical="top" wrapText="1"/>
    </xf>
    <xf numFmtId="1" fontId="0" fillId="2" borderId="0" xfId="0" applyNumberFormat="1" applyFont="1" applyFill="1" applyBorder="1"/>
    <xf numFmtId="0" fontId="11" fillId="2" borderId="0" xfId="0" applyFont="1" applyFill="1" applyBorder="1" applyAlignment="1">
      <alignment vertical="center" wrapText="1"/>
    </xf>
    <xf numFmtId="9" fontId="2" fillId="2" borderId="0" xfId="1" applyFont="1" applyFill="1" applyBorder="1"/>
    <xf numFmtId="0" fontId="0" fillId="2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6" xfId="0" applyFont="1" applyFill="1" applyBorder="1"/>
    <xf numFmtId="0" fontId="0" fillId="2" borderId="8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2" xfId="0" applyFont="1" applyFill="1" applyBorder="1"/>
    <xf numFmtId="0" fontId="9" fillId="2" borderId="6" xfId="0" applyFont="1" applyFill="1" applyBorder="1" applyAlignment="1">
      <alignment vertical="top" wrapText="1"/>
    </xf>
    <xf numFmtId="0" fontId="9" fillId="2" borderId="8" xfId="0" applyFont="1" applyFill="1" applyBorder="1" applyAlignment="1">
      <alignment vertical="top" wrapText="1"/>
    </xf>
    <xf numFmtId="0" fontId="2" fillId="2" borderId="6" xfId="0" applyFont="1" applyFill="1" applyBorder="1"/>
    <xf numFmtId="0" fontId="2" fillId="2" borderId="8" xfId="0" applyFont="1" applyFill="1" applyBorder="1"/>
    <xf numFmtId="0" fontId="3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/>
    <xf numFmtId="2" fontId="3" fillId="2" borderId="5" xfId="0" applyNumberFormat="1" applyFont="1" applyFill="1" applyBorder="1" applyAlignment="1">
      <alignment horizontal="center"/>
    </xf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2" xfId="0" applyFont="1" applyFill="1" applyBorder="1"/>
    <xf numFmtId="0" fontId="4" fillId="2" borderId="1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9" fillId="2" borderId="10" xfId="0" applyFont="1" applyFill="1" applyBorder="1" applyAlignment="1">
      <alignment vertical="top" wrapText="1"/>
    </xf>
    <xf numFmtId="0" fontId="10" fillId="2" borderId="9" xfId="0" applyFont="1" applyFill="1" applyBorder="1" applyAlignment="1">
      <alignment horizontal="center" vertical="top" wrapText="1"/>
    </xf>
    <xf numFmtId="0" fontId="9" fillId="2" borderId="11" xfId="0" applyFont="1" applyFill="1" applyBorder="1" applyAlignment="1">
      <alignment vertical="top" wrapText="1"/>
    </xf>
    <xf numFmtId="0" fontId="0" fillId="2" borderId="10" xfId="0" applyFont="1" applyFill="1" applyBorder="1"/>
    <xf numFmtId="0" fontId="0" fillId="2" borderId="7" xfId="0" applyFont="1" applyFill="1" applyBorder="1"/>
    <xf numFmtId="0" fontId="0" fillId="2" borderId="11" xfId="0" applyFont="1" applyFill="1" applyBorder="1"/>
  </cellXfs>
  <cellStyles count="2">
    <cellStyle name="Normal" xfId="0" builtinId="0"/>
    <cellStyle name="Pourcentage" xfId="1" builtinId="5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482600</xdr:colOff>
          <xdr:row>4</xdr:row>
          <xdr:rowOff>25400</xdr:rowOff>
        </xdr:from>
        <xdr:to>
          <xdr:col>39</xdr:col>
          <xdr:colOff>692150</xdr:colOff>
          <xdr:row>6</xdr:row>
          <xdr:rowOff>387821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553D797-37A9-4BF8-9E91-6D76584D50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B8AC-3DCD-4BC7-8D0A-EC519FCD7FA8}">
  <sheetPr codeName="Feuil4"/>
  <dimension ref="A1:AK92"/>
  <sheetViews>
    <sheetView showGridLines="0" tabSelected="1" topLeftCell="C1" zoomScale="54" zoomScaleNormal="85" workbookViewId="0">
      <selection activeCell="D22" sqref="D22"/>
    </sheetView>
  </sheetViews>
  <sheetFormatPr baseColWidth="10" defaultRowHeight="18.5" x14ac:dyDescent="0.45"/>
  <cols>
    <col min="1" max="1" width="14.54296875" style="1" customWidth="1"/>
    <col min="2" max="2" width="48.1796875" style="2" bestFit="1" customWidth="1"/>
    <col min="3" max="3" width="93.453125" style="2" bestFit="1" customWidth="1"/>
    <col min="4" max="4" width="93.7265625" style="2" customWidth="1"/>
    <col min="5" max="5" width="30.81640625" style="2" customWidth="1"/>
    <col min="6" max="6" width="31.7265625" style="2" bestFit="1" customWidth="1"/>
    <col min="7" max="7" width="42.26953125" style="2" customWidth="1"/>
    <col min="8" max="8" width="41.26953125" style="2" bestFit="1" customWidth="1"/>
    <col min="9" max="9" width="28.54296875" style="2" bestFit="1" customWidth="1"/>
    <col min="10" max="10" width="50.1796875" style="2" hidden="1" customWidth="1"/>
    <col min="11" max="11" width="28.54296875" style="17" bestFit="1" customWidth="1"/>
    <col min="12" max="12" width="7.54296875" style="21" bestFit="1" customWidth="1"/>
    <col min="13" max="13" width="12.1796875" style="17" customWidth="1"/>
    <col min="14" max="14" width="13.453125" style="2" customWidth="1"/>
    <col min="15" max="15" width="13.453125" style="18" customWidth="1"/>
    <col min="16" max="16" width="3.81640625" style="2" customWidth="1"/>
    <col min="17" max="17" width="6.453125" style="10" customWidth="1"/>
    <col min="18" max="18" width="5.81640625" style="1" customWidth="1"/>
    <col min="19" max="19" width="6.81640625" style="11" customWidth="1"/>
    <col min="20" max="20" width="6.453125" style="10" customWidth="1"/>
    <col min="21" max="21" width="5.81640625" style="1" customWidth="1"/>
    <col min="22" max="22" width="6.81640625" style="11" customWidth="1"/>
    <col min="23" max="23" width="6.453125" style="10" customWidth="1"/>
    <col min="24" max="24" width="5.81640625" style="1" customWidth="1"/>
    <col min="25" max="25" width="6.81640625" style="11" customWidth="1"/>
    <col min="26" max="26" width="6.453125" style="10" customWidth="1"/>
    <col min="27" max="27" width="5.81640625" style="1" customWidth="1"/>
    <col min="28" max="28" width="6.81640625" style="11" customWidth="1"/>
    <col min="29" max="29" width="6.453125" style="1" customWidth="1"/>
    <col min="30" max="30" width="5.81640625" style="1" customWidth="1"/>
    <col min="31" max="31" width="6.81640625" style="11" customWidth="1"/>
    <col min="32" max="33" width="3.54296875" style="1" customWidth="1"/>
    <col min="34" max="34" width="12.1796875" style="1" customWidth="1"/>
    <col min="35" max="16384" width="10.90625" style="1"/>
  </cols>
  <sheetData>
    <row r="1" spans="1:37" ht="19" thickBot="1" x14ac:dyDescent="0.5">
      <c r="K1" s="12"/>
      <c r="L1" s="19"/>
      <c r="M1" s="12"/>
      <c r="N1" s="13"/>
      <c r="O1" s="14"/>
      <c r="Q1" s="7" t="s">
        <v>0</v>
      </c>
      <c r="R1" s="8"/>
      <c r="S1" s="9"/>
      <c r="T1" s="7" t="s">
        <v>1</v>
      </c>
      <c r="U1" s="8"/>
      <c r="V1" s="9"/>
      <c r="W1" s="7" t="s">
        <v>2</v>
      </c>
      <c r="X1" s="8"/>
      <c r="Y1" s="9"/>
      <c r="Z1" s="7" t="s">
        <v>3</v>
      </c>
      <c r="AA1" s="8"/>
      <c r="AB1" s="9"/>
      <c r="AC1" s="8" t="s">
        <v>4</v>
      </c>
      <c r="AD1" s="8"/>
      <c r="AE1" s="9"/>
    </row>
    <row r="2" spans="1:37" x14ac:dyDescent="0.45">
      <c r="A2" s="27" t="s">
        <v>5</v>
      </c>
      <c r="B2" s="28"/>
      <c r="C2" s="28"/>
      <c r="D2" s="28" t="s">
        <v>6</v>
      </c>
      <c r="E2" s="28" t="s">
        <v>7</v>
      </c>
      <c r="F2" s="28" t="s">
        <v>8</v>
      </c>
      <c r="G2" s="28" t="s">
        <v>9</v>
      </c>
      <c r="H2" s="28" t="s">
        <v>10</v>
      </c>
      <c r="I2" s="28" t="s">
        <v>11</v>
      </c>
      <c r="J2" s="28" t="s">
        <v>6</v>
      </c>
      <c r="K2" s="29" t="s">
        <v>12</v>
      </c>
      <c r="L2" s="30" t="s">
        <v>13</v>
      </c>
      <c r="M2" s="31" t="s">
        <v>14</v>
      </c>
      <c r="N2" s="32" t="s">
        <v>15</v>
      </c>
      <c r="O2" s="33" t="s">
        <v>16</v>
      </c>
      <c r="P2" s="28"/>
      <c r="Q2" s="31" t="s">
        <v>14</v>
      </c>
      <c r="R2" s="32" t="s">
        <v>15</v>
      </c>
      <c r="S2" s="33" t="s">
        <v>16</v>
      </c>
      <c r="T2" s="31" t="s">
        <v>14</v>
      </c>
      <c r="U2" s="32" t="s">
        <v>15</v>
      </c>
      <c r="V2" s="33" t="s">
        <v>16</v>
      </c>
      <c r="W2" s="31" t="s">
        <v>14</v>
      </c>
      <c r="X2" s="32" t="s">
        <v>15</v>
      </c>
      <c r="Y2" s="33" t="s">
        <v>16</v>
      </c>
      <c r="Z2" s="31" t="s">
        <v>14</v>
      </c>
      <c r="AA2" s="32" t="s">
        <v>15</v>
      </c>
      <c r="AB2" s="33" t="s">
        <v>16</v>
      </c>
      <c r="AC2" s="32" t="s">
        <v>14</v>
      </c>
      <c r="AD2" s="32" t="s">
        <v>15</v>
      </c>
      <c r="AE2" s="33" t="s">
        <v>16</v>
      </c>
    </row>
    <row r="3" spans="1:37" x14ac:dyDescent="0.35">
      <c r="A3" s="34">
        <v>1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tr">
        <f>D3</f>
        <v>Âge</v>
      </c>
      <c r="K3" s="15" t="str" cm="1">
        <f t="array" aca="1" ref="K3" ca="1">INDIRECT(ADDRESS(ROW(),L3+4))</f>
        <v>Plus de 60 ans</v>
      </c>
      <c r="L3" s="20">
        <v>5</v>
      </c>
      <c r="M3" s="15" cm="1">
        <f t="array" aca="1" ref="M3" ca="1">INDIRECT(ADDRESS(ROW(),COLUMN()+1+$L3*3))</f>
        <v>50</v>
      </c>
      <c r="N3" s="3" cm="1">
        <f t="array" aca="1" ref="N3" ca="1">INDIRECT(ADDRESS(ROW(),COLUMN()+1+$L3*3))</f>
        <v>0</v>
      </c>
      <c r="O3" s="16" cm="1">
        <f t="array" aca="1" ref="O3" ca="1">INDIRECT(ADDRESS(ROW(),COLUMN()+1+$L3*3))</f>
        <v>0</v>
      </c>
      <c r="P3" s="3"/>
      <c r="Q3" s="10">
        <v>0</v>
      </c>
      <c r="R3" s="1">
        <v>0</v>
      </c>
      <c r="S3" s="11">
        <v>50</v>
      </c>
      <c r="T3" s="10">
        <v>5</v>
      </c>
      <c r="U3" s="1">
        <v>15</v>
      </c>
      <c r="V3" s="11">
        <v>30</v>
      </c>
      <c r="W3" s="10">
        <v>0</v>
      </c>
      <c r="X3" s="1">
        <v>50</v>
      </c>
      <c r="Y3" s="11">
        <v>0</v>
      </c>
      <c r="Z3" s="10">
        <v>30</v>
      </c>
      <c r="AA3" s="1">
        <v>15</v>
      </c>
      <c r="AB3" s="11">
        <v>5</v>
      </c>
      <c r="AC3" s="1">
        <v>50</v>
      </c>
      <c r="AD3" s="1">
        <v>0</v>
      </c>
      <c r="AE3" s="11">
        <v>0</v>
      </c>
      <c r="AF3" s="1">
        <f>5-COUNTBLANK(E3:I3)</f>
        <v>5</v>
      </c>
      <c r="AG3" s="4">
        <f ca="1">RANDBETWEEN(1,AF3)</f>
        <v>5</v>
      </c>
      <c r="AH3" s="1">
        <f ca="1">SUM(M3:O3)</f>
        <v>50</v>
      </c>
      <c r="AI3" s="1">
        <f>Q3+T3+W3+Z3+AC3</f>
        <v>85</v>
      </c>
      <c r="AJ3" s="1">
        <f t="shared" ref="AJ3:AK3" si="0">R3+U3+X3+AA3+AD3</f>
        <v>80</v>
      </c>
      <c r="AK3" s="1">
        <f t="shared" si="0"/>
        <v>85</v>
      </c>
    </row>
    <row r="4" spans="1:37" x14ac:dyDescent="0.35">
      <c r="A4" s="34">
        <f>A3+1</f>
        <v>2</v>
      </c>
      <c r="B4" s="3" t="s">
        <v>17</v>
      </c>
      <c r="C4" s="3" t="s">
        <v>25</v>
      </c>
      <c r="D4" s="3" t="s">
        <v>26</v>
      </c>
      <c r="E4" s="3" t="s">
        <v>27</v>
      </c>
      <c r="F4" s="3" t="s">
        <v>28</v>
      </c>
      <c r="G4" s="3"/>
      <c r="H4" s="3"/>
      <c r="I4" s="3"/>
      <c r="J4" s="3"/>
      <c r="K4" s="15" t="str" cm="1">
        <f t="array" aca="1" ref="K4" ca="1">INDIRECT(ADDRESS(ROW(),L4+4))</f>
        <v>Femme</v>
      </c>
      <c r="L4" s="20">
        <v>2</v>
      </c>
      <c r="M4" s="15"/>
      <c r="N4" s="3"/>
      <c r="O4" s="16"/>
      <c r="P4" s="3"/>
      <c r="AF4" s="1">
        <f t="shared" ref="AF4:AF34" si="1">5-COUNTBLANK(E4:I4)</f>
        <v>2</v>
      </c>
      <c r="AG4" s="4">
        <f t="shared" ref="AG4:AG34" ca="1" si="2">RANDBETWEEN(1,AF4)</f>
        <v>1</v>
      </c>
      <c r="AH4" s="1">
        <f t="shared" ref="AH4:AH34" si="3">SUM(M4:O4)</f>
        <v>0</v>
      </c>
    </row>
    <row r="5" spans="1:37" x14ac:dyDescent="0.35">
      <c r="A5" s="34">
        <f t="shared" ref="A5:A34" si="4">A4+1</f>
        <v>3</v>
      </c>
      <c r="B5" s="3" t="s">
        <v>17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/>
      <c r="J5" s="3" t="str">
        <f t="shared" ref="J5:J34" si="5">D5</f>
        <v>Statut matrimonial</v>
      </c>
      <c r="K5" s="15" t="str" cm="1">
        <f t="array" aca="1" ref="K5" ca="1">INDIRECT(ADDRESS(ROW(),L5+4))</f>
        <v>Veuf</v>
      </c>
      <c r="L5" s="20">
        <v>4</v>
      </c>
      <c r="M5" s="15" cm="1">
        <f t="array" aca="1" ref="M5" ca="1">INDIRECT(ADDRESS(ROW(),COLUMN()+1+$L5*3))</f>
        <v>30</v>
      </c>
      <c r="N5" s="3" cm="1">
        <f t="array" aca="1" ref="N5" ca="1">INDIRECT(ADDRESS(ROW(),COLUMN()+1+$L5*3))</f>
        <v>15</v>
      </c>
      <c r="O5" s="16" cm="1">
        <f t="array" aca="1" ref="O5" ca="1">INDIRECT(ADDRESS(ROW(),COLUMN()+1+$L5*3))</f>
        <v>5</v>
      </c>
      <c r="P5" s="3"/>
      <c r="Q5" s="10">
        <v>0</v>
      </c>
      <c r="R5" s="1">
        <v>0</v>
      </c>
      <c r="S5" s="11">
        <v>50</v>
      </c>
      <c r="T5" s="10">
        <v>10</v>
      </c>
      <c r="U5" s="1">
        <v>30</v>
      </c>
      <c r="V5" s="11">
        <v>10</v>
      </c>
      <c r="W5" s="10">
        <v>5</v>
      </c>
      <c r="X5" s="1">
        <v>15</v>
      </c>
      <c r="Y5" s="11">
        <v>30</v>
      </c>
      <c r="Z5" s="10">
        <v>30</v>
      </c>
      <c r="AA5" s="1">
        <v>15</v>
      </c>
      <c r="AB5" s="11">
        <v>5</v>
      </c>
      <c r="AF5" s="1">
        <f t="shared" si="1"/>
        <v>4</v>
      </c>
      <c r="AG5" s="4">
        <f t="shared" ca="1" si="2"/>
        <v>3</v>
      </c>
      <c r="AH5" s="1">
        <f t="shared" ca="1" si="3"/>
        <v>50</v>
      </c>
    </row>
    <row r="6" spans="1:37" x14ac:dyDescent="0.35">
      <c r="A6" s="34">
        <f t="shared" si="4"/>
        <v>4</v>
      </c>
      <c r="B6" s="3" t="s">
        <v>17</v>
      </c>
      <c r="C6" s="3" t="s">
        <v>35</v>
      </c>
      <c r="D6" s="3" t="s">
        <v>36</v>
      </c>
      <c r="E6" s="3" t="s">
        <v>37</v>
      </c>
      <c r="F6" s="3" t="s">
        <v>38</v>
      </c>
      <c r="G6" s="3"/>
      <c r="H6" s="3"/>
      <c r="I6" s="3"/>
      <c r="J6" s="3" t="str">
        <f t="shared" si="5"/>
        <v>Personnes à charge</v>
      </c>
      <c r="K6" s="15" t="str" cm="1">
        <f t="array" aca="1" ref="K6" ca="1">INDIRECT(ADDRESS(ROW(),L6+4))</f>
        <v>Non</v>
      </c>
      <c r="L6" s="20">
        <v>2</v>
      </c>
      <c r="M6" s="15" cm="1">
        <f t="array" aca="1" ref="M6" ca="1">INDIRECT(ADDRESS(ROW(),COLUMN()+1+$L6*3))</f>
        <v>5</v>
      </c>
      <c r="N6" s="3" cm="1">
        <f t="array" aca="1" ref="N6" ca="1">INDIRECT(ADDRESS(ROW(),COLUMN()+1+$L6*3))</f>
        <v>15</v>
      </c>
      <c r="O6" s="16" cm="1">
        <f t="array" aca="1" ref="O6" ca="1">INDIRECT(ADDRESS(ROW(),COLUMN()+1+$L6*3))</f>
        <v>30</v>
      </c>
      <c r="P6" s="3"/>
      <c r="Q6" s="10">
        <v>10</v>
      </c>
      <c r="R6" s="1">
        <v>30</v>
      </c>
      <c r="S6" s="11">
        <v>10</v>
      </c>
      <c r="T6" s="10">
        <v>5</v>
      </c>
      <c r="U6" s="1">
        <v>15</v>
      </c>
      <c r="V6" s="11">
        <v>30</v>
      </c>
      <c r="AF6" s="1">
        <f t="shared" si="1"/>
        <v>2</v>
      </c>
      <c r="AG6" s="4">
        <f t="shared" ca="1" si="2"/>
        <v>1</v>
      </c>
      <c r="AH6" s="1">
        <f t="shared" ca="1" si="3"/>
        <v>50</v>
      </c>
    </row>
    <row r="7" spans="1:37" ht="31" x14ac:dyDescent="0.35">
      <c r="A7" s="34">
        <f t="shared" si="4"/>
        <v>5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tr">
        <f t="shared" si="5"/>
        <v>Statut d’emploi actuel</v>
      </c>
      <c r="K7" s="15" t="str" cm="1">
        <f t="array" aca="1" ref="K7" ca="1">INDIRECT(ADDRESS(ROW(),L7+4))</f>
        <v>Auto-Entrepreneur / Indépendant</v>
      </c>
      <c r="L7" s="20">
        <v>3</v>
      </c>
      <c r="M7" s="15" cm="1">
        <f t="array" aca="1" ref="M7" ca="1">INDIRECT(ADDRESS(ROW(),COLUMN()+1+$L7*3))</f>
        <v>0</v>
      </c>
      <c r="N7" s="3" cm="1">
        <f t="array" aca="1" ref="N7" ca="1">INDIRECT(ADDRESS(ROW(),COLUMN()+1+$L7*3))</f>
        <v>0</v>
      </c>
      <c r="O7" s="16" cm="1">
        <f t="array" aca="1" ref="O7" ca="1">INDIRECT(ADDRESS(ROW(),COLUMN()+1+$L7*3))</f>
        <v>50</v>
      </c>
      <c r="P7" s="3"/>
      <c r="Q7" s="10">
        <v>10</v>
      </c>
      <c r="R7" s="1">
        <v>30</v>
      </c>
      <c r="S7" s="11">
        <v>10</v>
      </c>
      <c r="T7" s="10">
        <v>30</v>
      </c>
      <c r="U7" s="1">
        <v>15</v>
      </c>
      <c r="V7" s="11">
        <v>5</v>
      </c>
      <c r="W7" s="10">
        <v>0</v>
      </c>
      <c r="X7" s="1">
        <v>0</v>
      </c>
      <c r="Y7" s="11">
        <v>50</v>
      </c>
      <c r="Z7" s="10">
        <v>50</v>
      </c>
      <c r="AA7" s="1">
        <v>0</v>
      </c>
      <c r="AB7" s="11">
        <v>0</v>
      </c>
      <c r="AC7" s="1">
        <v>5</v>
      </c>
      <c r="AD7" s="1">
        <v>15</v>
      </c>
      <c r="AE7" s="11">
        <v>30</v>
      </c>
      <c r="AF7" s="1">
        <f t="shared" si="1"/>
        <v>5</v>
      </c>
      <c r="AG7" s="4">
        <f t="shared" ca="1" si="2"/>
        <v>3</v>
      </c>
      <c r="AH7" s="1">
        <f t="shared" ca="1" si="3"/>
        <v>50</v>
      </c>
    </row>
    <row r="8" spans="1:37" x14ac:dyDescent="0.35">
      <c r="A8" s="34">
        <f t="shared" si="4"/>
        <v>6</v>
      </c>
      <c r="B8" s="3" t="s">
        <v>39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51</v>
      </c>
      <c r="H8" s="3" t="s">
        <v>52</v>
      </c>
      <c r="I8" s="3" t="s">
        <v>53</v>
      </c>
      <c r="J8" s="3" t="str">
        <f>D8</f>
        <v>Source de revenu principale</v>
      </c>
      <c r="K8" s="15" t="str" cm="1">
        <f t="array" aca="1" ref="K8" ca="1">INDIRECT(ADDRESS(ROW(),L8+4))</f>
        <v>Revenus alternatifs</v>
      </c>
      <c r="L8" s="20">
        <v>5</v>
      </c>
      <c r="M8" s="15" cm="1">
        <f t="array" aca="1" ref="M8" ca="1">INDIRECT(ADDRESS(ROW(),COLUMN()+1+$L8*3))</f>
        <v>0</v>
      </c>
      <c r="N8" s="3" cm="1">
        <f t="array" aca="1" ref="N8" ca="1">INDIRECT(ADDRESS(ROW(),COLUMN()+1+$L8*3))</f>
        <v>0</v>
      </c>
      <c r="O8" s="16" cm="1">
        <f t="array" aca="1" ref="O8" ca="1">INDIRECT(ADDRESS(ROW(),COLUMN()+1+$L8*3))</f>
        <v>50</v>
      </c>
      <c r="P8" s="3"/>
      <c r="Q8" s="10">
        <v>10</v>
      </c>
      <c r="R8" s="1">
        <v>30</v>
      </c>
      <c r="S8" s="11">
        <v>10</v>
      </c>
      <c r="T8" s="10">
        <v>5</v>
      </c>
      <c r="U8" s="1">
        <v>15</v>
      </c>
      <c r="V8" s="11">
        <v>30</v>
      </c>
      <c r="W8" s="10">
        <v>50</v>
      </c>
      <c r="X8" s="1">
        <v>0</v>
      </c>
      <c r="Y8" s="11">
        <v>0</v>
      </c>
      <c r="Z8" s="10">
        <v>30</v>
      </c>
      <c r="AA8" s="1">
        <v>15</v>
      </c>
      <c r="AB8" s="11">
        <v>5</v>
      </c>
      <c r="AC8" s="1">
        <v>0</v>
      </c>
      <c r="AD8" s="1">
        <v>0</v>
      </c>
      <c r="AE8" s="11">
        <v>50</v>
      </c>
      <c r="AF8" s="1">
        <f t="shared" si="1"/>
        <v>5</v>
      </c>
      <c r="AG8" s="4">
        <f t="shared" ca="1" si="2"/>
        <v>2</v>
      </c>
      <c r="AH8" s="1">
        <f t="shared" ca="1" si="3"/>
        <v>50</v>
      </c>
    </row>
    <row r="9" spans="1:37" x14ac:dyDescent="0.35">
      <c r="A9" s="34">
        <f t="shared" si="4"/>
        <v>7</v>
      </c>
      <c r="B9" s="3" t="s">
        <v>39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3" t="s">
        <v>60</v>
      </c>
      <c r="J9" s="3" t="str">
        <f t="shared" ref="J9:J38" si="6">D9</f>
        <v>Revenu annuel Net</v>
      </c>
      <c r="K9" s="15" t="str" cm="1">
        <f t="array" aca="1" ref="K9" ca="1">INDIRECT(ADDRESS(ROW(),L9+4))</f>
        <v>Entre 400 000 et 600 000 dhs.</v>
      </c>
      <c r="L9" s="20">
        <v>4</v>
      </c>
      <c r="M9" s="15" cm="1">
        <f t="array" aca="1" ref="M9" ca="1">INDIRECT(ADDRESS(ROW(),COLUMN()+1+$L9*3))</f>
        <v>5</v>
      </c>
      <c r="N9" s="3" cm="1">
        <f t="array" aca="1" ref="N9" ca="1">INDIRECT(ADDRESS(ROW(),COLUMN()+1+$L9*3))</f>
        <v>15</v>
      </c>
      <c r="O9" s="16" cm="1">
        <f t="array" aca="1" ref="O9" ca="1">INDIRECT(ADDRESS(ROW(),COLUMN()+1+$L9*3))</f>
        <v>30</v>
      </c>
      <c r="P9" s="3"/>
      <c r="Q9" s="10">
        <v>50</v>
      </c>
      <c r="R9" s="1">
        <v>0</v>
      </c>
      <c r="S9" s="11">
        <v>0</v>
      </c>
      <c r="T9" s="10">
        <v>30</v>
      </c>
      <c r="U9" s="1">
        <v>15</v>
      </c>
      <c r="V9" s="11">
        <v>5</v>
      </c>
      <c r="W9" s="10">
        <v>0</v>
      </c>
      <c r="X9" s="1">
        <v>50</v>
      </c>
      <c r="Y9" s="11">
        <v>0</v>
      </c>
      <c r="Z9" s="10">
        <v>5</v>
      </c>
      <c r="AA9" s="1">
        <v>15</v>
      </c>
      <c r="AB9" s="11">
        <v>30</v>
      </c>
      <c r="AC9" s="1">
        <v>0</v>
      </c>
      <c r="AD9" s="1">
        <v>0</v>
      </c>
      <c r="AE9" s="11">
        <v>50</v>
      </c>
      <c r="AF9" s="1">
        <f t="shared" si="1"/>
        <v>5</v>
      </c>
      <c r="AG9" s="4">
        <f t="shared" ca="1" si="2"/>
        <v>4</v>
      </c>
      <c r="AH9" s="1">
        <f t="shared" ca="1" si="3"/>
        <v>50</v>
      </c>
    </row>
    <row r="10" spans="1:37" x14ac:dyDescent="0.35">
      <c r="A10" s="34">
        <f t="shared" si="4"/>
        <v>8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3" t="s">
        <v>68</v>
      </c>
      <c r="J10" s="3" t="str">
        <f>D10</f>
        <v>Principale source du patrimoine</v>
      </c>
      <c r="K10" s="15" t="str" cm="1">
        <f t="array" aca="1" ref="K10" ca="1">INDIRECT(ADDRESS(ROW(),L10+4))</f>
        <v>Gains de loterie</v>
      </c>
      <c r="L10" s="20">
        <v>5</v>
      </c>
      <c r="M10" s="15" cm="1">
        <f t="array" aca="1" ref="M10" ca="1">INDIRECT(ADDRESS(ROW(),COLUMN()+1+$L10*3))</f>
        <v>0</v>
      </c>
      <c r="N10" s="3" cm="1">
        <f t="array" aca="1" ref="N10" ca="1">INDIRECT(ADDRESS(ROW(),COLUMN()+1+$L10*3))</f>
        <v>0</v>
      </c>
      <c r="O10" s="16" cm="1">
        <f t="array" aca="1" ref="O10" ca="1">INDIRECT(ADDRESS(ROW(),COLUMN()+1+$L10*3))</f>
        <v>50</v>
      </c>
      <c r="P10" s="3"/>
      <c r="Q10" s="10">
        <v>50</v>
      </c>
      <c r="R10" s="1">
        <v>0</v>
      </c>
      <c r="S10" s="11">
        <v>0</v>
      </c>
      <c r="T10" s="10">
        <v>30</v>
      </c>
      <c r="U10" s="1">
        <v>15</v>
      </c>
      <c r="V10" s="11">
        <v>5</v>
      </c>
      <c r="W10" s="10">
        <v>0</v>
      </c>
      <c r="X10" s="1">
        <v>50</v>
      </c>
      <c r="Y10" s="11">
        <v>0</v>
      </c>
      <c r="Z10" s="10">
        <v>5</v>
      </c>
      <c r="AA10" s="1">
        <v>15</v>
      </c>
      <c r="AB10" s="11">
        <v>30</v>
      </c>
      <c r="AC10" s="1">
        <v>0</v>
      </c>
      <c r="AD10" s="1">
        <v>0</v>
      </c>
      <c r="AE10" s="11">
        <v>50</v>
      </c>
      <c r="AF10" s="1">
        <f t="shared" si="1"/>
        <v>5</v>
      </c>
      <c r="AG10" s="4">
        <f t="shared" ca="1" si="2"/>
        <v>2</v>
      </c>
      <c r="AH10" s="1">
        <f t="shared" ca="1" si="3"/>
        <v>50</v>
      </c>
    </row>
    <row r="11" spans="1:37" x14ac:dyDescent="0.35">
      <c r="A11" s="34">
        <f t="shared" si="4"/>
        <v>9</v>
      </c>
      <c r="B11" s="3" t="s">
        <v>61</v>
      </c>
      <c r="C11" s="3" t="s">
        <v>69</v>
      </c>
      <c r="D11" s="3" t="s">
        <v>70</v>
      </c>
      <c r="E11" s="5" t="s">
        <v>71</v>
      </c>
      <c r="F11" s="5" t="s">
        <v>72</v>
      </c>
      <c r="G11" s="3" t="s">
        <v>73</v>
      </c>
      <c r="H11" s="3"/>
      <c r="I11" s="3"/>
      <c r="J11" s="3"/>
      <c r="K11" s="15" t="str" cm="1">
        <f t="array" aca="1" ref="K11" ca="1">INDIRECT(ADDRESS(ROW(),L11+4))</f>
        <v>Hebergé</v>
      </c>
      <c r="L11" s="20">
        <v>3</v>
      </c>
      <c r="M11" s="15" cm="1">
        <f t="array" aca="1" ref="M11" ca="1">INDIRECT(ADDRESS(ROW(),COLUMN()+1+$L11*3))</f>
        <v>0</v>
      </c>
      <c r="N11" s="3" cm="1">
        <f t="array" aca="1" ref="N11" ca="1">INDIRECT(ADDRESS(ROW(),COLUMN()+1+$L11*3))</f>
        <v>50</v>
      </c>
      <c r="O11" s="16" cm="1">
        <f t="array" aca="1" ref="O11" ca="1">INDIRECT(ADDRESS(ROW(),COLUMN()+1+$L11*3))</f>
        <v>0</v>
      </c>
      <c r="P11" s="3"/>
      <c r="Q11" s="10">
        <v>5</v>
      </c>
      <c r="R11" s="1">
        <v>15</v>
      </c>
      <c r="S11" s="11">
        <v>30</v>
      </c>
      <c r="T11" s="10">
        <v>10</v>
      </c>
      <c r="U11" s="1">
        <v>30</v>
      </c>
      <c r="V11" s="11">
        <v>10</v>
      </c>
      <c r="W11" s="10">
        <v>0</v>
      </c>
      <c r="X11" s="1">
        <v>50</v>
      </c>
      <c r="Y11" s="11">
        <v>0</v>
      </c>
      <c r="AF11" s="1">
        <f t="shared" si="1"/>
        <v>3</v>
      </c>
      <c r="AG11" s="4">
        <f t="shared" ca="1" si="2"/>
        <v>3</v>
      </c>
      <c r="AH11" s="1">
        <f t="shared" ca="1" si="3"/>
        <v>50</v>
      </c>
    </row>
    <row r="12" spans="1:37" x14ac:dyDescent="0.35">
      <c r="A12" s="34">
        <f t="shared" si="4"/>
        <v>10</v>
      </c>
      <c r="B12" s="3" t="s">
        <v>61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  <c r="I12" s="3" t="s">
        <v>80</v>
      </c>
      <c r="J12" s="3"/>
      <c r="K12" s="15" t="str" cm="1">
        <f t="array" aca="1" ref="K12" ca="1">INDIRECT(ADDRESS(ROW(),L12+4))</f>
        <v>Entre 10% et 30%</v>
      </c>
      <c r="L12" s="20">
        <v>2</v>
      </c>
      <c r="M12" s="15" cm="1">
        <f t="array" aca="1" ref="M12" ca="1">INDIRECT(ADDRESS(ROW(),COLUMN()+1+$L12*3))</f>
        <v>5</v>
      </c>
      <c r="N12" s="3" cm="1">
        <f t="array" aca="1" ref="N12" ca="1">INDIRECT(ADDRESS(ROW(),COLUMN()+1+$L12*3))</f>
        <v>15</v>
      </c>
      <c r="O12" s="16" cm="1">
        <f t="array" aca="1" ref="O12" ca="1">INDIRECT(ADDRESS(ROW(),COLUMN()+1+$L12*3))</f>
        <v>30</v>
      </c>
      <c r="P12" s="3"/>
      <c r="Q12" s="10">
        <v>0</v>
      </c>
      <c r="R12" s="1">
        <v>0</v>
      </c>
      <c r="S12" s="11">
        <v>50</v>
      </c>
      <c r="T12" s="10">
        <v>5</v>
      </c>
      <c r="U12" s="1">
        <v>15</v>
      </c>
      <c r="V12" s="11">
        <v>30</v>
      </c>
      <c r="W12" s="10">
        <v>0</v>
      </c>
      <c r="X12" s="1">
        <v>50</v>
      </c>
      <c r="Y12" s="11">
        <v>0</v>
      </c>
      <c r="Z12" s="10">
        <v>30</v>
      </c>
      <c r="AA12" s="1">
        <v>15</v>
      </c>
      <c r="AB12" s="11">
        <v>5</v>
      </c>
      <c r="AC12" s="1">
        <v>50</v>
      </c>
      <c r="AD12" s="1">
        <v>0</v>
      </c>
      <c r="AE12" s="11">
        <v>0</v>
      </c>
      <c r="AF12" s="1">
        <f t="shared" si="1"/>
        <v>5</v>
      </c>
      <c r="AG12" s="4">
        <f t="shared" ca="1" si="2"/>
        <v>1</v>
      </c>
      <c r="AH12" s="1">
        <f t="shared" ca="1" si="3"/>
        <v>50</v>
      </c>
    </row>
    <row r="13" spans="1:37" ht="31" x14ac:dyDescent="0.35">
      <c r="A13" s="34">
        <f t="shared" si="4"/>
        <v>11</v>
      </c>
      <c r="B13" s="3" t="s">
        <v>61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86</v>
      </c>
      <c r="I13" s="3" t="s">
        <v>87</v>
      </c>
      <c r="J13" s="3" t="str">
        <f>D13</f>
        <v>Quelle est la valeur de votre patrimoine immobilier NET ?</v>
      </c>
      <c r="K13" s="15" t="str" cm="1">
        <f t="array" aca="1" ref="K13" ca="1">INDIRECT(ADDRESS(ROW(),L13+4))</f>
        <v>Entre 500 000 et 750 000 dhs.</v>
      </c>
      <c r="L13" s="20">
        <v>3</v>
      </c>
      <c r="M13" s="15" cm="1">
        <f t="array" aca="1" ref="M13" ca="1">INDIRECT(ADDRESS(ROW(),COLUMN()+1+$L13*3))</f>
        <v>0</v>
      </c>
      <c r="N13" s="3" cm="1">
        <f t="array" aca="1" ref="N13" ca="1">INDIRECT(ADDRESS(ROW(),COLUMN()+1+$L13*3))</f>
        <v>50</v>
      </c>
      <c r="O13" s="16" cm="1">
        <f t="array" aca="1" ref="O13" ca="1">INDIRECT(ADDRESS(ROW(),COLUMN()+1+$L13*3))</f>
        <v>0</v>
      </c>
      <c r="P13" s="3"/>
      <c r="Q13" s="10">
        <v>50</v>
      </c>
      <c r="R13" s="1">
        <v>0</v>
      </c>
      <c r="S13" s="11">
        <v>0</v>
      </c>
      <c r="T13" s="10">
        <v>30</v>
      </c>
      <c r="U13" s="1">
        <v>15</v>
      </c>
      <c r="V13" s="11">
        <v>5</v>
      </c>
      <c r="W13" s="10">
        <v>0</v>
      </c>
      <c r="X13" s="1">
        <v>50</v>
      </c>
      <c r="Y13" s="11">
        <v>0</v>
      </c>
      <c r="Z13" s="10">
        <v>5</v>
      </c>
      <c r="AA13" s="1">
        <v>15</v>
      </c>
      <c r="AB13" s="11">
        <v>30</v>
      </c>
      <c r="AC13" s="1">
        <v>0</v>
      </c>
      <c r="AD13" s="1">
        <v>0</v>
      </c>
      <c r="AE13" s="11">
        <v>50</v>
      </c>
      <c r="AF13" s="1">
        <f t="shared" si="1"/>
        <v>5</v>
      </c>
      <c r="AG13" s="4">
        <f t="shared" ca="1" si="2"/>
        <v>5</v>
      </c>
      <c r="AH13" s="1">
        <f t="shared" ca="1" si="3"/>
        <v>50</v>
      </c>
    </row>
    <row r="14" spans="1:37" x14ac:dyDescent="0.35">
      <c r="A14" s="34">
        <f t="shared" si="4"/>
        <v>12</v>
      </c>
      <c r="B14" s="3" t="s">
        <v>61</v>
      </c>
      <c r="C14" s="3" t="s">
        <v>88</v>
      </c>
      <c r="D14" s="3"/>
      <c r="E14" s="3" t="s">
        <v>83</v>
      </c>
      <c r="F14" s="3" t="s">
        <v>84</v>
      </c>
      <c r="G14" s="3" t="s">
        <v>85</v>
      </c>
      <c r="H14" s="3" t="s">
        <v>86</v>
      </c>
      <c r="I14" s="3" t="s">
        <v>87</v>
      </c>
      <c r="J14" s="3">
        <f>D14</f>
        <v>0</v>
      </c>
      <c r="K14" s="15" t="str" cm="1">
        <f t="array" aca="1" ref="K14" ca="1">INDIRECT(ADDRESS(ROW(),L14+4))</f>
        <v>Moins de 250 000 dhs.</v>
      </c>
      <c r="L14" s="20">
        <v>1</v>
      </c>
      <c r="M14" s="15" cm="1">
        <f t="array" aca="1" ref="M14" ca="1">INDIRECT(ADDRESS(ROW(),COLUMN()+1+$L14*3))</f>
        <v>50</v>
      </c>
      <c r="N14" s="3" cm="1">
        <f t="array" aca="1" ref="N14" ca="1">INDIRECT(ADDRESS(ROW(),COLUMN()+1+$L14*3))</f>
        <v>0</v>
      </c>
      <c r="O14" s="16" cm="1">
        <f t="array" aca="1" ref="O14" ca="1">INDIRECT(ADDRESS(ROW(),COLUMN()+1+$L14*3))</f>
        <v>0</v>
      </c>
      <c r="P14" s="3"/>
      <c r="Q14" s="10">
        <v>50</v>
      </c>
      <c r="R14" s="1">
        <v>0</v>
      </c>
      <c r="S14" s="11">
        <v>0</v>
      </c>
      <c r="T14" s="10">
        <v>30</v>
      </c>
      <c r="U14" s="1">
        <v>15</v>
      </c>
      <c r="V14" s="11">
        <v>5</v>
      </c>
      <c r="W14" s="10">
        <v>0</v>
      </c>
      <c r="X14" s="1">
        <v>50</v>
      </c>
      <c r="Y14" s="11">
        <v>0</v>
      </c>
      <c r="Z14" s="10">
        <v>5</v>
      </c>
      <c r="AA14" s="1">
        <v>15</v>
      </c>
      <c r="AB14" s="11">
        <v>30</v>
      </c>
      <c r="AC14" s="1">
        <v>0</v>
      </c>
      <c r="AD14" s="1">
        <v>0</v>
      </c>
      <c r="AE14" s="11">
        <v>50</v>
      </c>
      <c r="AF14" s="1">
        <f t="shared" si="1"/>
        <v>5</v>
      </c>
      <c r="AG14" s="4">
        <f t="shared" ca="1" si="2"/>
        <v>2</v>
      </c>
      <c r="AH14" s="1">
        <f t="shared" ca="1" si="3"/>
        <v>50</v>
      </c>
    </row>
    <row r="15" spans="1:37" x14ac:dyDescent="0.35">
      <c r="A15" s="34">
        <f t="shared" si="4"/>
        <v>13</v>
      </c>
      <c r="B15" s="3" t="s">
        <v>61</v>
      </c>
      <c r="C15" s="3" t="s">
        <v>89</v>
      </c>
      <c r="D15" s="3" t="s">
        <v>89</v>
      </c>
      <c r="E15" s="3" t="s">
        <v>76</v>
      </c>
      <c r="F15" s="3" t="s">
        <v>77</v>
      </c>
      <c r="G15" s="3" t="s">
        <v>78</v>
      </c>
      <c r="H15" s="3" t="s">
        <v>79</v>
      </c>
      <c r="I15" s="3" t="s">
        <v>80</v>
      </c>
      <c r="J15" s="3"/>
      <c r="K15" s="15" t="str" cm="1">
        <f t="array" aca="1" ref="K15" ca="1">INDIRECT(ADDRESS(ROW(),L15+4))</f>
        <v>Entre 50% et 75%</v>
      </c>
      <c r="L15" s="20">
        <v>4</v>
      </c>
      <c r="M15" s="15" cm="1">
        <f t="array" aca="1" ref="M15" ca="1">INDIRECT(ADDRESS(ROW(),COLUMN()+1+$L15*3))</f>
        <v>5</v>
      </c>
      <c r="N15" s="3" cm="1">
        <f t="array" aca="1" ref="N15" ca="1">INDIRECT(ADDRESS(ROW(),COLUMN()+1+$L15*3))</f>
        <v>15</v>
      </c>
      <c r="O15" s="16" cm="1">
        <f t="array" aca="1" ref="O15" ca="1">INDIRECT(ADDRESS(ROW(),COLUMN()+1+$L15*3))</f>
        <v>30</v>
      </c>
      <c r="P15" s="3"/>
      <c r="Q15" s="10">
        <v>50</v>
      </c>
      <c r="R15" s="1">
        <v>0</v>
      </c>
      <c r="S15" s="11">
        <v>0</v>
      </c>
      <c r="T15" s="10">
        <v>30</v>
      </c>
      <c r="U15" s="1">
        <v>15</v>
      </c>
      <c r="V15" s="11">
        <v>5</v>
      </c>
      <c r="W15" s="10">
        <v>0</v>
      </c>
      <c r="X15" s="1">
        <v>50</v>
      </c>
      <c r="Y15" s="11">
        <v>0</v>
      </c>
      <c r="Z15" s="10">
        <v>5</v>
      </c>
      <c r="AA15" s="1">
        <v>15</v>
      </c>
      <c r="AB15" s="11">
        <v>30</v>
      </c>
      <c r="AC15" s="1">
        <v>0</v>
      </c>
      <c r="AD15" s="1">
        <v>0</v>
      </c>
      <c r="AE15" s="11">
        <v>50</v>
      </c>
      <c r="AF15" s="1">
        <f t="shared" si="1"/>
        <v>5</v>
      </c>
      <c r="AG15" s="4">
        <f t="shared" ca="1" si="2"/>
        <v>3</v>
      </c>
      <c r="AH15" s="1">
        <f t="shared" ca="1" si="3"/>
        <v>50</v>
      </c>
    </row>
    <row r="16" spans="1:37" x14ac:dyDescent="0.35">
      <c r="A16" s="34">
        <f t="shared" si="4"/>
        <v>14</v>
      </c>
      <c r="B16" s="3" t="s">
        <v>90</v>
      </c>
      <c r="C16" s="3" t="s">
        <v>91</v>
      </c>
      <c r="D16" s="3" t="s">
        <v>91</v>
      </c>
      <c r="E16" s="3" t="s">
        <v>92</v>
      </c>
      <c r="F16" s="3" t="s">
        <v>93</v>
      </c>
      <c r="G16" s="3" t="s">
        <v>94</v>
      </c>
      <c r="H16" s="3" t="s">
        <v>95</v>
      </c>
      <c r="I16" s="3" t="s">
        <v>96</v>
      </c>
      <c r="J16" s="3" t="s">
        <v>97</v>
      </c>
      <c r="K16" s="15" t="str" cm="1">
        <f t="array" aca="1" ref="K16" ca="1">INDIRECT(ADDRESS(ROW(),L16+4))</f>
        <v>Faire fructifier mon épargne</v>
      </c>
      <c r="L16" s="20">
        <v>5</v>
      </c>
      <c r="M16" s="15" cm="1">
        <f t="array" aca="1" ref="M16" ca="1">INDIRECT(ADDRESS(ROW(),COLUMN()+1+$L16*3))</f>
        <v>0</v>
      </c>
      <c r="N16" s="3" cm="1">
        <f t="array" aca="1" ref="N16" ca="1">INDIRECT(ADDRESS(ROW(),COLUMN()+1+$L16*3))</f>
        <v>0</v>
      </c>
      <c r="O16" s="16" cm="1">
        <f t="array" aca="1" ref="O16" ca="1">INDIRECT(ADDRESS(ROW(),COLUMN()+1+$L16*3))</f>
        <v>50</v>
      </c>
      <c r="P16" s="3"/>
      <c r="Q16" s="10">
        <v>50</v>
      </c>
      <c r="R16" s="1">
        <v>0</v>
      </c>
      <c r="S16" s="11">
        <v>0</v>
      </c>
      <c r="T16" s="10">
        <v>30</v>
      </c>
      <c r="U16" s="1">
        <v>15</v>
      </c>
      <c r="V16" s="11">
        <v>5</v>
      </c>
      <c r="W16" s="10">
        <v>0</v>
      </c>
      <c r="X16" s="1">
        <v>50</v>
      </c>
      <c r="Y16" s="11">
        <v>0</v>
      </c>
      <c r="Z16" s="10">
        <v>5</v>
      </c>
      <c r="AA16" s="1">
        <v>15</v>
      </c>
      <c r="AB16" s="11">
        <v>30</v>
      </c>
      <c r="AC16" s="1">
        <v>0</v>
      </c>
      <c r="AD16" s="1">
        <v>0</v>
      </c>
      <c r="AE16" s="11">
        <v>50</v>
      </c>
      <c r="AF16" s="1">
        <f t="shared" si="1"/>
        <v>5</v>
      </c>
      <c r="AG16" s="4">
        <f t="shared" ca="1" si="2"/>
        <v>4</v>
      </c>
      <c r="AH16" s="1">
        <f t="shared" ca="1" si="3"/>
        <v>50</v>
      </c>
    </row>
    <row r="17" spans="1:34" x14ac:dyDescent="0.35">
      <c r="A17" s="34">
        <f t="shared" si="4"/>
        <v>15</v>
      </c>
      <c r="B17" s="3" t="s">
        <v>90</v>
      </c>
      <c r="C17" s="3" t="s">
        <v>98</v>
      </c>
      <c r="D17" s="3" t="s">
        <v>99</v>
      </c>
      <c r="E17" s="3" t="s">
        <v>100</v>
      </c>
      <c r="F17" s="3" t="s">
        <v>101</v>
      </c>
      <c r="G17" s="3" t="s">
        <v>102</v>
      </c>
      <c r="H17" s="3" t="s">
        <v>103</v>
      </c>
      <c r="I17" s="3" t="s">
        <v>104</v>
      </c>
      <c r="J17" s="3" t="str">
        <f>D17</f>
        <v>Objectif d’investissement principal</v>
      </c>
      <c r="K17" s="15" t="str" cm="1">
        <f t="array" aca="1" ref="K17" ca="1">INDIRECT(ADDRESS(ROW(),L17+4))</f>
        <v>Revenu régulier</v>
      </c>
      <c r="L17" s="20">
        <v>2</v>
      </c>
      <c r="M17" s="15" cm="1">
        <f t="array" aca="1" ref="M17" ca="1">INDIRECT(ADDRESS(ROW(),COLUMN()+1+$L17*3))</f>
        <v>30</v>
      </c>
      <c r="N17" s="3" cm="1">
        <f t="array" aca="1" ref="N17" ca="1">INDIRECT(ADDRESS(ROW(),COLUMN()+1+$L17*3))</f>
        <v>15</v>
      </c>
      <c r="O17" s="16" cm="1">
        <f t="array" aca="1" ref="O17" ca="1">INDIRECT(ADDRESS(ROW(),COLUMN()+1+$L17*3))</f>
        <v>5</v>
      </c>
      <c r="P17" s="3"/>
      <c r="Q17" s="10">
        <v>50</v>
      </c>
      <c r="R17" s="1">
        <v>0</v>
      </c>
      <c r="S17" s="11">
        <v>0</v>
      </c>
      <c r="T17" s="10">
        <v>30</v>
      </c>
      <c r="U17" s="1">
        <v>15</v>
      </c>
      <c r="V17" s="11">
        <v>5</v>
      </c>
      <c r="W17" s="10">
        <v>0</v>
      </c>
      <c r="X17" s="1">
        <v>50</v>
      </c>
      <c r="Y17" s="11">
        <v>0</v>
      </c>
      <c r="Z17" s="10">
        <v>5</v>
      </c>
      <c r="AA17" s="1">
        <v>15</v>
      </c>
      <c r="AB17" s="11">
        <v>30</v>
      </c>
      <c r="AC17" s="1">
        <v>0</v>
      </c>
      <c r="AD17" s="1">
        <v>0</v>
      </c>
      <c r="AE17" s="11">
        <v>50</v>
      </c>
      <c r="AF17" s="1">
        <f t="shared" si="1"/>
        <v>5</v>
      </c>
      <c r="AG17" s="4">
        <f t="shared" ca="1" si="2"/>
        <v>5</v>
      </c>
      <c r="AH17" s="1">
        <f t="shared" ca="1" si="3"/>
        <v>50</v>
      </c>
    </row>
    <row r="18" spans="1:34" x14ac:dyDescent="0.35">
      <c r="A18" s="34">
        <f t="shared" si="4"/>
        <v>16</v>
      </c>
      <c r="B18" s="3" t="s">
        <v>90</v>
      </c>
      <c r="C18" s="3" t="s">
        <v>105</v>
      </c>
      <c r="D18" s="3" t="s">
        <v>105</v>
      </c>
      <c r="E18" s="3" t="s">
        <v>76</v>
      </c>
      <c r="F18" s="3" t="s">
        <v>77</v>
      </c>
      <c r="G18" s="3" t="s">
        <v>78</v>
      </c>
      <c r="H18" s="3" t="s">
        <v>79</v>
      </c>
      <c r="I18" s="3" t="s">
        <v>80</v>
      </c>
      <c r="J18" s="3"/>
      <c r="K18" s="15" t="str" cm="1">
        <f t="array" aca="1" ref="K18" ca="1">INDIRECT(ADDRESS(ROW(),L18+4))</f>
        <v>Entre 50% et 75%</v>
      </c>
      <c r="L18" s="20">
        <v>4</v>
      </c>
      <c r="M18" s="15" cm="1">
        <f t="array" aca="1" ref="M18" ca="1">INDIRECT(ADDRESS(ROW(),COLUMN()+1+$L18*3))</f>
        <v>5</v>
      </c>
      <c r="N18" s="3" cm="1">
        <f t="array" aca="1" ref="N18" ca="1">INDIRECT(ADDRESS(ROW(),COLUMN()+1+$L18*3))</f>
        <v>15</v>
      </c>
      <c r="O18" s="16" cm="1">
        <f t="array" aca="1" ref="O18" ca="1">INDIRECT(ADDRESS(ROW(),COLUMN()+1+$L18*3))</f>
        <v>30</v>
      </c>
      <c r="P18" s="3"/>
      <c r="Q18" s="10">
        <v>50</v>
      </c>
      <c r="R18" s="1">
        <v>0</v>
      </c>
      <c r="S18" s="11">
        <v>0</v>
      </c>
      <c r="T18" s="10">
        <v>30</v>
      </c>
      <c r="U18" s="1">
        <v>15</v>
      </c>
      <c r="V18" s="11">
        <v>5</v>
      </c>
      <c r="W18" s="10">
        <v>0</v>
      </c>
      <c r="X18" s="1">
        <v>50</v>
      </c>
      <c r="Y18" s="11">
        <v>0</v>
      </c>
      <c r="Z18" s="10">
        <v>5</v>
      </c>
      <c r="AA18" s="1">
        <v>15</v>
      </c>
      <c r="AB18" s="11">
        <v>30</v>
      </c>
      <c r="AC18" s="1">
        <v>0</v>
      </c>
      <c r="AD18" s="1">
        <v>0</v>
      </c>
      <c r="AE18" s="11">
        <v>50</v>
      </c>
      <c r="AF18" s="1">
        <f t="shared" si="1"/>
        <v>5</v>
      </c>
      <c r="AG18" s="4">
        <f t="shared" ca="1" si="2"/>
        <v>4</v>
      </c>
      <c r="AH18" s="1">
        <f t="shared" ca="1" si="3"/>
        <v>50</v>
      </c>
    </row>
    <row r="19" spans="1:34" ht="31" x14ac:dyDescent="0.35">
      <c r="A19" s="34">
        <f t="shared" si="4"/>
        <v>17</v>
      </c>
      <c r="B19" s="3" t="s">
        <v>90</v>
      </c>
      <c r="C19" s="3" t="s">
        <v>106</v>
      </c>
      <c r="D19" s="3" t="s">
        <v>106</v>
      </c>
      <c r="E19" s="3" t="s">
        <v>107</v>
      </c>
      <c r="F19" s="3" t="s">
        <v>108</v>
      </c>
      <c r="G19" s="3" t="s">
        <v>109</v>
      </c>
      <c r="H19" s="3" t="s">
        <v>110</v>
      </c>
      <c r="I19" s="3" t="s">
        <v>111</v>
      </c>
      <c r="J19" s="3" t="str">
        <f t="shared" ref="J19:J48" si="7">D19</f>
        <v>Dans combien de temps souhaitez-vous profiter de cet investissement ?</v>
      </c>
      <c r="K19" s="15" t="str" cm="1">
        <f t="array" aca="1" ref="K19" ca="1">INDIRECT(ADDRESS(ROW(),L19+4))</f>
        <v>Entre 3 mois et 1 an</v>
      </c>
      <c r="L19" s="20">
        <v>2</v>
      </c>
      <c r="M19" s="15" cm="1">
        <f t="array" aca="1" ref="M19" ca="1">INDIRECT(ADDRESS(ROW(),COLUMN()+1+$L19*3))</f>
        <v>30</v>
      </c>
      <c r="N19" s="3" cm="1">
        <f t="array" aca="1" ref="N19" ca="1">INDIRECT(ADDRESS(ROW(),COLUMN()+1+$L19*3))</f>
        <v>15</v>
      </c>
      <c r="O19" s="16" cm="1">
        <f t="array" aca="1" ref="O19" ca="1">INDIRECT(ADDRESS(ROW(),COLUMN()+1+$L19*3))</f>
        <v>5</v>
      </c>
      <c r="P19" s="3"/>
      <c r="Q19" s="10">
        <v>50</v>
      </c>
      <c r="R19" s="1">
        <v>0</v>
      </c>
      <c r="S19" s="11">
        <v>0</v>
      </c>
      <c r="T19" s="10">
        <v>30</v>
      </c>
      <c r="U19" s="1">
        <v>15</v>
      </c>
      <c r="V19" s="11">
        <v>5</v>
      </c>
      <c r="W19" s="10">
        <v>0</v>
      </c>
      <c r="X19" s="1">
        <v>50</v>
      </c>
      <c r="Y19" s="11">
        <v>0</v>
      </c>
      <c r="Z19" s="10">
        <v>5</v>
      </c>
      <c r="AA19" s="1">
        <v>15</v>
      </c>
      <c r="AB19" s="11">
        <v>30</v>
      </c>
      <c r="AC19" s="1">
        <v>0</v>
      </c>
      <c r="AD19" s="1">
        <v>0</v>
      </c>
      <c r="AE19" s="11">
        <v>50</v>
      </c>
      <c r="AF19" s="1">
        <f t="shared" si="1"/>
        <v>5</v>
      </c>
      <c r="AG19" s="4">
        <f t="shared" ca="1" si="2"/>
        <v>4</v>
      </c>
      <c r="AH19" s="1">
        <f t="shared" ca="1" si="3"/>
        <v>50</v>
      </c>
    </row>
    <row r="20" spans="1:34" ht="31" x14ac:dyDescent="0.35">
      <c r="A20" s="34">
        <f t="shared" si="4"/>
        <v>18</v>
      </c>
      <c r="B20" s="3" t="s">
        <v>90</v>
      </c>
      <c r="C20" s="3" t="s">
        <v>112</v>
      </c>
      <c r="D20" s="3" t="s">
        <v>112</v>
      </c>
      <c r="E20" s="3" t="s">
        <v>113</v>
      </c>
      <c r="F20" s="3" t="s">
        <v>114</v>
      </c>
      <c r="G20" s="3" t="s">
        <v>115</v>
      </c>
      <c r="H20" s="3" t="s">
        <v>116</v>
      </c>
      <c r="I20" s="3" t="s">
        <v>117</v>
      </c>
      <c r="J20" s="3"/>
      <c r="K20" s="15" t="str" cm="1">
        <f t="array" aca="1" ref="K20" ca="1">INDIRECT(ADDRESS(ROW(),L20+4))</f>
        <v>Certainement pas</v>
      </c>
      <c r="L20" s="20">
        <v>1</v>
      </c>
      <c r="M20" s="15" cm="1">
        <f t="array" aca="1" ref="M20" ca="1">INDIRECT(ADDRESS(ROW(),COLUMN()+1+$L20*3))</f>
        <v>0</v>
      </c>
      <c r="N20" s="3" cm="1">
        <f t="array" aca="1" ref="N20" ca="1">INDIRECT(ADDRESS(ROW(),COLUMN()+1+$L20*3))</f>
        <v>0</v>
      </c>
      <c r="O20" s="16" cm="1">
        <f t="array" aca="1" ref="O20" ca="1">INDIRECT(ADDRESS(ROW(),COLUMN()+1+$L20*3))</f>
        <v>50</v>
      </c>
      <c r="P20" s="3"/>
      <c r="Q20" s="10">
        <v>0</v>
      </c>
      <c r="R20" s="1">
        <v>0</v>
      </c>
      <c r="S20" s="11">
        <v>50</v>
      </c>
      <c r="T20" s="10">
        <v>5</v>
      </c>
      <c r="U20" s="1">
        <v>15</v>
      </c>
      <c r="V20" s="11">
        <v>30</v>
      </c>
      <c r="W20" s="10">
        <v>0</v>
      </c>
      <c r="X20" s="1">
        <v>50</v>
      </c>
      <c r="Y20" s="11">
        <v>0</v>
      </c>
      <c r="Z20" s="10">
        <v>30</v>
      </c>
      <c r="AA20" s="1">
        <v>15</v>
      </c>
      <c r="AB20" s="11">
        <v>5</v>
      </c>
      <c r="AC20" s="1">
        <v>50</v>
      </c>
      <c r="AD20" s="1">
        <v>0</v>
      </c>
      <c r="AE20" s="11">
        <v>0</v>
      </c>
      <c r="AF20" s="1">
        <f t="shared" si="1"/>
        <v>5</v>
      </c>
      <c r="AG20" s="4">
        <f t="shared" ca="1" si="2"/>
        <v>2</v>
      </c>
      <c r="AH20" s="1">
        <f t="shared" ca="1" si="3"/>
        <v>50</v>
      </c>
    </row>
    <row r="21" spans="1:34" ht="31" x14ac:dyDescent="0.35">
      <c r="A21" s="34">
        <f t="shared" si="4"/>
        <v>19</v>
      </c>
      <c r="B21" s="3" t="s">
        <v>90</v>
      </c>
      <c r="C21" s="3" t="s">
        <v>118</v>
      </c>
      <c r="D21" s="3" t="s">
        <v>118</v>
      </c>
      <c r="E21" s="3" t="s">
        <v>113</v>
      </c>
      <c r="F21" s="3" t="s">
        <v>114</v>
      </c>
      <c r="G21" s="3" t="s">
        <v>115</v>
      </c>
      <c r="H21" s="3" t="s">
        <v>116</v>
      </c>
      <c r="I21" s="3" t="s">
        <v>117</v>
      </c>
      <c r="J21" s="3"/>
      <c r="K21" s="15" t="str" cm="1">
        <f t="array" aca="1" ref="K21" ca="1">INDIRECT(ADDRESS(ROW(),L21+4))</f>
        <v xml:space="preserve">
Probablement pas</v>
      </c>
      <c r="L21" s="20">
        <v>2</v>
      </c>
      <c r="M21" s="15" cm="1">
        <f t="array" aca="1" ref="M21" ca="1">INDIRECT(ADDRESS(ROW(),COLUMN()+1+$L21*3))</f>
        <v>5</v>
      </c>
      <c r="N21" s="3" cm="1">
        <f t="array" aca="1" ref="N21" ca="1">INDIRECT(ADDRESS(ROW(),COLUMN()+1+$L21*3))</f>
        <v>15</v>
      </c>
      <c r="O21" s="16" cm="1">
        <f t="array" aca="1" ref="O21" ca="1">INDIRECT(ADDRESS(ROW(),COLUMN()+1+$L21*3))</f>
        <v>30</v>
      </c>
      <c r="P21" s="3"/>
      <c r="Q21" s="10">
        <v>0</v>
      </c>
      <c r="R21" s="1">
        <v>0</v>
      </c>
      <c r="S21" s="11">
        <v>50</v>
      </c>
      <c r="T21" s="10">
        <v>5</v>
      </c>
      <c r="U21" s="1">
        <v>15</v>
      </c>
      <c r="V21" s="11">
        <v>30</v>
      </c>
      <c r="W21" s="10">
        <v>0</v>
      </c>
      <c r="X21" s="1">
        <v>50</v>
      </c>
      <c r="Y21" s="11">
        <v>0</v>
      </c>
      <c r="Z21" s="10">
        <v>30</v>
      </c>
      <c r="AA21" s="1">
        <v>15</v>
      </c>
      <c r="AB21" s="11">
        <v>5</v>
      </c>
      <c r="AC21" s="1">
        <v>50</v>
      </c>
      <c r="AD21" s="1">
        <v>0</v>
      </c>
      <c r="AE21" s="11">
        <v>0</v>
      </c>
      <c r="AF21" s="1">
        <f t="shared" si="1"/>
        <v>5</v>
      </c>
      <c r="AG21" s="4">
        <f t="shared" ca="1" si="2"/>
        <v>1</v>
      </c>
      <c r="AH21" s="1">
        <f t="shared" ca="1" si="3"/>
        <v>50</v>
      </c>
    </row>
    <row r="22" spans="1:34" x14ac:dyDescent="0.35">
      <c r="A22" s="34">
        <f t="shared" si="4"/>
        <v>20</v>
      </c>
      <c r="B22" s="3" t="s">
        <v>119</v>
      </c>
      <c r="C22" s="3" t="s">
        <v>120</v>
      </c>
      <c r="D22" s="3" t="s">
        <v>121</v>
      </c>
      <c r="E22" s="3" t="s">
        <v>122</v>
      </c>
      <c r="F22" s="3" t="s">
        <v>123</v>
      </c>
      <c r="G22" s="3" t="s">
        <v>124</v>
      </c>
      <c r="H22" s="3" t="s">
        <v>125</v>
      </c>
      <c r="I22" s="3" t="s">
        <v>126</v>
      </c>
      <c r="J22" s="3" t="str">
        <f t="shared" ref="J22:J51" si="8">D22</f>
        <v>Connaissance des produits financiers</v>
      </c>
      <c r="K22" s="15" t="str" cm="1">
        <f t="array" aca="1" ref="K22" ca="1">INDIRECT(ADDRESS(ROW(),L22+4))</f>
        <v>Expertise</v>
      </c>
      <c r="L22" s="20">
        <v>5</v>
      </c>
      <c r="M22" s="15"/>
      <c r="N22" s="3"/>
      <c r="O22" s="16"/>
      <c r="P22" s="3"/>
      <c r="W22" s="10">
        <v>0</v>
      </c>
      <c r="X22" s="1">
        <v>50</v>
      </c>
      <c r="Y22" s="11">
        <v>0</v>
      </c>
      <c r="AF22" s="1">
        <f t="shared" si="1"/>
        <v>5</v>
      </c>
      <c r="AG22" s="4">
        <f t="shared" ca="1" si="2"/>
        <v>4</v>
      </c>
      <c r="AH22" s="1">
        <f t="shared" si="3"/>
        <v>0</v>
      </c>
    </row>
    <row r="23" spans="1:34" x14ac:dyDescent="0.35">
      <c r="A23" s="34">
        <f t="shared" si="4"/>
        <v>21</v>
      </c>
      <c r="B23" s="3" t="s">
        <v>119</v>
      </c>
      <c r="C23" s="3" t="s">
        <v>127</v>
      </c>
      <c r="D23" s="3" t="s">
        <v>128</v>
      </c>
      <c r="E23" s="3" t="s">
        <v>129</v>
      </c>
      <c r="F23" s="3" t="s">
        <v>130</v>
      </c>
      <c r="G23" s="3" t="s">
        <v>131</v>
      </c>
      <c r="H23" s="3" t="s">
        <v>132</v>
      </c>
      <c r="I23" s="3" t="s">
        <v>133</v>
      </c>
      <c r="J23" s="3" t="str">
        <f t="shared" si="8"/>
        <v>Expérience en matière d’investissement</v>
      </c>
      <c r="K23" s="15" t="str" cm="1">
        <f t="array" aca="1" ref="K23" ca="1">INDIRECT(ADDRESS(ROW(),L23+4))</f>
        <v>Novice avec des bases</v>
      </c>
      <c r="L23" s="20">
        <v>2</v>
      </c>
      <c r="M23" s="15"/>
      <c r="N23" s="3"/>
      <c r="O23" s="16"/>
      <c r="P23" s="3"/>
      <c r="W23" s="10">
        <v>0</v>
      </c>
      <c r="X23" s="1">
        <v>50</v>
      </c>
      <c r="Y23" s="11">
        <v>0</v>
      </c>
      <c r="AF23" s="1">
        <f t="shared" si="1"/>
        <v>5</v>
      </c>
      <c r="AG23" s="4">
        <f t="shared" ca="1" si="2"/>
        <v>2</v>
      </c>
      <c r="AH23" s="1">
        <f t="shared" si="3"/>
        <v>0</v>
      </c>
    </row>
    <row r="24" spans="1:34" ht="46.5" x14ac:dyDescent="0.35">
      <c r="A24" s="34">
        <f t="shared" si="4"/>
        <v>22</v>
      </c>
      <c r="B24" s="3" t="s">
        <v>119</v>
      </c>
      <c r="C24" s="3" t="s">
        <v>134</v>
      </c>
      <c r="D24" s="3"/>
      <c r="E24" s="3" t="b">
        <v>1</v>
      </c>
      <c r="F24" s="3" t="b">
        <v>0</v>
      </c>
      <c r="G24" s="3" t="s">
        <v>135</v>
      </c>
      <c r="H24" s="3"/>
      <c r="I24" s="3"/>
      <c r="J24" s="3"/>
      <c r="K24" s="15" t="b" cm="1">
        <f t="array" aca="1" ref="K24" ca="1">INDIRECT(ADDRESS(ROW(),L24+4))</f>
        <v>0</v>
      </c>
      <c r="L24" s="20">
        <v>2</v>
      </c>
      <c r="M24" s="15"/>
      <c r="N24" s="3"/>
      <c r="O24" s="16"/>
      <c r="P24" s="3"/>
      <c r="W24" s="10">
        <v>0</v>
      </c>
      <c r="X24" s="1">
        <v>50</v>
      </c>
      <c r="Y24" s="11">
        <v>0</v>
      </c>
      <c r="AF24" s="1">
        <f t="shared" si="1"/>
        <v>3</v>
      </c>
      <c r="AG24" s="4">
        <f t="shared" ca="1" si="2"/>
        <v>1</v>
      </c>
      <c r="AH24" s="1">
        <f t="shared" si="3"/>
        <v>0</v>
      </c>
    </row>
    <row r="25" spans="1:34" ht="46.5" x14ac:dyDescent="0.35">
      <c r="A25" s="34">
        <f t="shared" si="4"/>
        <v>23</v>
      </c>
      <c r="B25" s="3" t="s">
        <v>119</v>
      </c>
      <c r="C25" s="3" t="s">
        <v>136</v>
      </c>
      <c r="D25" s="3"/>
      <c r="E25" s="3" t="b">
        <v>1</v>
      </c>
      <c r="F25" s="3" t="b">
        <v>0</v>
      </c>
      <c r="G25" s="3" t="s">
        <v>135</v>
      </c>
      <c r="H25" s="3"/>
      <c r="I25" s="3"/>
      <c r="J25" s="3"/>
      <c r="K25" s="15" t="str" cm="1">
        <f t="array" aca="1" ref="K25" ca="1">INDIRECT(ADDRESS(ROW(),L25+4))</f>
        <v>Je sais pas</v>
      </c>
      <c r="L25" s="20">
        <v>3</v>
      </c>
      <c r="M25" s="15"/>
      <c r="N25" s="3"/>
      <c r="O25" s="16"/>
      <c r="P25" s="3"/>
      <c r="W25" s="10">
        <v>0</v>
      </c>
      <c r="X25" s="1">
        <v>50</v>
      </c>
      <c r="Y25" s="11">
        <v>0</v>
      </c>
      <c r="AF25" s="1">
        <f t="shared" si="1"/>
        <v>3</v>
      </c>
      <c r="AG25" s="4">
        <f t="shared" ca="1" si="2"/>
        <v>3</v>
      </c>
      <c r="AH25" s="1">
        <f t="shared" si="3"/>
        <v>0</v>
      </c>
    </row>
    <row r="26" spans="1:34" ht="62" x14ac:dyDescent="0.35">
      <c r="A26" s="34">
        <f t="shared" si="4"/>
        <v>24</v>
      </c>
      <c r="B26" s="3" t="s">
        <v>119</v>
      </c>
      <c r="C26" s="3" t="s">
        <v>137</v>
      </c>
      <c r="D26" s="3"/>
      <c r="E26" s="3" t="b">
        <v>1</v>
      </c>
      <c r="F26" s="3" t="b">
        <v>0</v>
      </c>
      <c r="G26" s="3" t="s">
        <v>135</v>
      </c>
      <c r="H26" s="3"/>
      <c r="I26" s="3"/>
      <c r="J26" s="3"/>
      <c r="K26" s="15" t="b" cm="1">
        <f t="array" aca="1" ref="K26" ca="1">INDIRECT(ADDRESS(ROW(),L26+4))</f>
        <v>0</v>
      </c>
      <c r="L26" s="20">
        <v>2</v>
      </c>
      <c r="M26" s="15"/>
      <c r="N26" s="3"/>
      <c r="O26" s="16"/>
      <c r="P26" s="3"/>
      <c r="W26" s="10">
        <v>0</v>
      </c>
      <c r="X26" s="1">
        <v>50</v>
      </c>
      <c r="Y26" s="11">
        <v>0</v>
      </c>
      <c r="AF26" s="1">
        <f t="shared" si="1"/>
        <v>3</v>
      </c>
      <c r="AG26" s="4">
        <f t="shared" ca="1" si="2"/>
        <v>3</v>
      </c>
      <c r="AH26" s="1">
        <f t="shared" si="3"/>
        <v>0</v>
      </c>
    </row>
    <row r="27" spans="1:34" x14ac:dyDescent="0.35">
      <c r="A27" s="34">
        <f t="shared" si="4"/>
        <v>25</v>
      </c>
      <c r="B27" s="3" t="s">
        <v>138</v>
      </c>
      <c r="C27" s="3" t="s">
        <v>139</v>
      </c>
      <c r="D27" s="3" t="s">
        <v>140</v>
      </c>
      <c r="E27" s="3" t="s">
        <v>141</v>
      </c>
      <c r="F27" s="3" t="s">
        <v>142</v>
      </c>
      <c r="G27" s="3" t="s">
        <v>143</v>
      </c>
      <c r="H27" s="3" t="s">
        <v>144</v>
      </c>
      <c r="I27" s="3" t="s">
        <v>145</v>
      </c>
      <c r="J27" s="3" t="str">
        <f t="shared" ref="J27:J56" si="9">D27</f>
        <v>Tolérance au risque</v>
      </c>
      <c r="K27" s="15" t="str" cm="1">
        <f t="array" aca="1" ref="K27" ca="1">INDIRECT(ADDRESS(ROW(),L27+4))</f>
        <v>Très élevée</v>
      </c>
      <c r="L27" s="20">
        <v>5</v>
      </c>
      <c r="M27" s="15" cm="1">
        <f t="array" aca="1" ref="M27" ca="1">INDIRECT(ADDRESS(ROW(),COLUMN()+1+$L27*3))</f>
        <v>50</v>
      </c>
      <c r="N27" s="3" cm="1">
        <f t="array" aca="1" ref="N27" ca="1">INDIRECT(ADDRESS(ROW(),COLUMN()+1+$L27*3))</f>
        <v>0</v>
      </c>
      <c r="O27" s="16" cm="1">
        <f t="array" aca="1" ref="O27" ca="1">INDIRECT(ADDRESS(ROW(),COLUMN()+1+$L27*3))</f>
        <v>0</v>
      </c>
      <c r="P27" s="3"/>
      <c r="Q27" s="10">
        <v>0</v>
      </c>
      <c r="R27" s="1">
        <v>0</v>
      </c>
      <c r="S27" s="11">
        <v>50</v>
      </c>
      <c r="T27" s="10">
        <v>5</v>
      </c>
      <c r="U27" s="1">
        <v>15</v>
      </c>
      <c r="V27" s="11">
        <v>30</v>
      </c>
      <c r="W27" s="10">
        <v>0</v>
      </c>
      <c r="X27" s="1">
        <v>50</v>
      </c>
      <c r="Y27" s="11">
        <v>0</v>
      </c>
      <c r="Z27" s="10">
        <v>30</v>
      </c>
      <c r="AA27" s="1">
        <v>15</v>
      </c>
      <c r="AB27" s="11">
        <v>5</v>
      </c>
      <c r="AC27" s="1">
        <v>50</v>
      </c>
      <c r="AD27" s="1">
        <v>0</v>
      </c>
      <c r="AE27" s="11">
        <v>0</v>
      </c>
      <c r="AF27" s="1">
        <f t="shared" si="1"/>
        <v>5</v>
      </c>
      <c r="AG27" s="4">
        <f t="shared" ca="1" si="2"/>
        <v>4</v>
      </c>
      <c r="AH27" s="1">
        <f t="shared" ca="1" si="3"/>
        <v>50</v>
      </c>
    </row>
    <row r="28" spans="1:34" x14ac:dyDescent="0.35">
      <c r="A28" s="34">
        <f t="shared" si="4"/>
        <v>26</v>
      </c>
      <c r="B28" s="3" t="s">
        <v>138</v>
      </c>
      <c r="C28" s="3" t="s">
        <v>146</v>
      </c>
      <c r="D28" s="3" t="s">
        <v>147</v>
      </c>
      <c r="E28" s="3" t="s">
        <v>148</v>
      </c>
      <c r="F28" s="3" t="s">
        <v>149</v>
      </c>
      <c r="G28" s="3" t="s">
        <v>150</v>
      </c>
      <c r="H28" s="3" t="s">
        <v>78</v>
      </c>
      <c r="I28" s="3" t="s">
        <v>151</v>
      </c>
      <c r="J28" s="3" t="str">
        <f t="shared" si="9"/>
        <v>Pourcentage de perte sur un an incitant à vendre</v>
      </c>
      <c r="K28" s="15" t="str" cm="1">
        <f t="array" aca="1" ref="K28" ca="1">INDIRECT(ADDRESS(ROW(),L28+4))</f>
        <v>Entre 30% et 50%</v>
      </c>
      <c r="L28" s="20">
        <v>4</v>
      </c>
      <c r="M28" s="15" cm="1">
        <f t="array" aca="1" ref="M28" ca="1">INDIRECT(ADDRESS(ROW(),COLUMN()+1+$L28*3))</f>
        <v>5</v>
      </c>
      <c r="N28" s="3" cm="1">
        <f t="array" aca="1" ref="N28" ca="1">INDIRECT(ADDRESS(ROW(),COLUMN()+1+$L28*3))</f>
        <v>15</v>
      </c>
      <c r="O28" s="16" cm="1">
        <f t="array" aca="1" ref="O28" ca="1">INDIRECT(ADDRESS(ROW(),COLUMN()+1+$L28*3))</f>
        <v>30</v>
      </c>
      <c r="P28" s="3"/>
      <c r="Q28" s="10">
        <v>50</v>
      </c>
      <c r="R28" s="1">
        <v>0</v>
      </c>
      <c r="S28" s="11">
        <v>0</v>
      </c>
      <c r="T28" s="10">
        <v>30</v>
      </c>
      <c r="U28" s="1">
        <v>15</v>
      </c>
      <c r="V28" s="11">
        <v>5</v>
      </c>
      <c r="W28" s="10">
        <v>0</v>
      </c>
      <c r="X28" s="1">
        <v>50</v>
      </c>
      <c r="Y28" s="11">
        <v>0</v>
      </c>
      <c r="Z28" s="10">
        <v>5</v>
      </c>
      <c r="AA28" s="1">
        <v>15</v>
      </c>
      <c r="AB28" s="11">
        <v>30</v>
      </c>
      <c r="AC28" s="1">
        <v>0</v>
      </c>
      <c r="AD28" s="1">
        <v>0</v>
      </c>
      <c r="AE28" s="11">
        <v>50</v>
      </c>
      <c r="AF28" s="1">
        <f t="shared" si="1"/>
        <v>5</v>
      </c>
      <c r="AG28" s="4">
        <f t="shared" ca="1" si="2"/>
        <v>2</v>
      </c>
      <c r="AH28" s="1">
        <f t="shared" ca="1" si="3"/>
        <v>50</v>
      </c>
    </row>
    <row r="29" spans="1:34" x14ac:dyDescent="0.35">
      <c r="A29" s="34">
        <f t="shared" si="4"/>
        <v>27</v>
      </c>
      <c r="B29" s="3" t="s">
        <v>138</v>
      </c>
      <c r="C29" s="3" t="s">
        <v>152</v>
      </c>
      <c r="D29" s="3" t="s">
        <v>153</v>
      </c>
      <c r="E29" s="3" t="s">
        <v>154</v>
      </c>
      <c r="F29" s="3" t="s">
        <v>155</v>
      </c>
      <c r="G29" s="3" t="s">
        <v>156</v>
      </c>
      <c r="H29" s="3" t="s">
        <v>157</v>
      </c>
      <c r="I29" s="3" t="s">
        <v>158</v>
      </c>
      <c r="J29" s="3" t="str">
        <f t="shared" si="9"/>
        <v>Expérience avec les pertes en capital</v>
      </c>
      <c r="K29" s="15" t="str" cm="1">
        <f t="array" aca="1" ref="K29" ca="1">INDIRECT(ADDRESS(ROW(),L29+4))</f>
        <v>Expériences récurrentes</v>
      </c>
      <c r="L29" s="20">
        <v>5</v>
      </c>
      <c r="M29" s="15" cm="1">
        <f t="array" aca="1" ref="M29" ca="1">INDIRECT(ADDRESS(ROW(),COLUMN()+1+$L29*3))</f>
        <v>0</v>
      </c>
      <c r="N29" s="3" cm="1">
        <f t="array" aca="1" ref="N29" ca="1">INDIRECT(ADDRESS(ROW(),COLUMN()+1+$L29*3))</f>
        <v>0</v>
      </c>
      <c r="O29" s="16" cm="1">
        <f t="array" aca="1" ref="O29" ca="1">INDIRECT(ADDRESS(ROW(),COLUMN()+1+$L29*3))</f>
        <v>50</v>
      </c>
      <c r="P29" s="3"/>
      <c r="Q29" s="10">
        <v>50</v>
      </c>
      <c r="R29" s="1">
        <v>0</v>
      </c>
      <c r="S29" s="11">
        <v>0</v>
      </c>
      <c r="T29" s="10">
        <v>30</v>
      </c>
      <c r="U29" s="1">
        <v>15</v>
      </c>
      <c r="V29" s="11">
        <v>5</v>
      </c>
      <c r="W29" s="10">
        <v>0</v>
      </c>
      <c r="X29" s="1">
        <v>50</v>
      </c>
      <c r="Y29" s="11">
        <v>0</v>
      </c>
      <c r="Z29" s="10">
        <v>5</v>
      </c>
      <c r="AA29" s="1">
        <v>15</v>
      </c>
      <c r="AB29" s="11">
        <v>30</v>
      </c>
      <c r="AC29" s="1">
        <v>0</v>
      </c>
      <c r="AD29" s="1">
        <v>0</v>
      </c>
      <c r="AE29" s="11">
        <v>50</v>
      </c>
      <c r="AF29" s="1">
        <f t="shared" si="1"/>
        <v>5</v>
      </c>
      <c r="AG29" s="4">
        <f t="shared" ca="1" si="2"/>
        <v>5</v>
      </c>
      <c r="AH29" s="1">
        <f t="shared" ca="1" si="3"/>
        <v>50</v>
      </c>
    </row>
    <row r="30" spans="1:34" ht="46.5" x14ac:dyDescent="0.35">
      <c r="A30" s="34">
        <f t="shared" si="4"/>
        <v>28</v>
      </c>
      <c r="B30" s="3" t="s">
        <v>138</v>
      </c>
      <c r="C30" s="3" t="s">
        <v>159</v>
      </c>
      <c r="D30" s="3" t="s">
        <v>159</v>
      </c>
      <c r="E30" s="3" t="s">
        <v>160</v>
      </c>
      <c r="F30" s="3" t="s">
        <v>161</v>
      </c>
      <c r="G30" s="3" t="s">
        <v>162</v>
      </c>
      <c r="H30" s="3" t="s">
        <v>163</v>
      </c>
      <c r="I30" s="3" t="s">
        <v>164</v>
      </c>
      <c r="J30" s="3"/>
      <c r="K30" s="15" t="str" cm="1">
        <f t="array" aca="1" ref="K30" ca="1">INDIRECT(ADDRESS(ROW(),L30+4))</f>
        <v>Gain potentiel de 30 000 MAD/ Perte potentielle 5 000 MAD</v>
      </c>
      <c r="L30" s="20">
        <v>3</v>
      </c>
      <c r="M30" s="15" cm="1">
        <f t="array" aca="1" ref="M30" ca="1">INDIRECT(ADDRESS(ROW(),COLUMN()+1+$L30*3))</f>
        <v>0</v>
      </c>
      <c r="N30" s="3" cm="1">
        <f t="array" aca="1" ref="N30" ca="1">INDIRECT(ADDRESS(ROW(),COLUMN()+1+$L30*3))</f>
        <v>50</v>
      </c>
      <c r="O30" s="16" cm="1">
        <f t="array" aca="1" ref="O30" ca="1">INDIRECT(ADDRESS(ROW(),COLUMN()+1+$L30*3))</f>
        <v>0</v>
      </c>
      <c r="P30" s="3"/>
      <c r="Q30" s="10">
        <v>50</v>
      </c>
      <c r="R30" s="1">
        <v>0</v>
      </c>
      <c r="S30" s="11">
        <v>0</v>
      </c>
      <c r="T30" s="10">
        <v>30</v>
      </c>
      <c r="U30" s="1">
        <v>15</v>
      </c>
      <c r="V30" s="11">
        <v>5</v>
      </c>
      <c r="W30" s="10">
        <v>0</v>
      </c>
      <c r="X30" s="1">
        <v>50</v>
      </c>
      <c r="Y30" s="11">
        <v>0</v>
      </c>
      <c r="Z30" s="10">
        <v>5</v>
      </c>
      <c r="AA30" s="1">
        <v>15</v>
      </c>
      <c r="AB30" s="11">
        <v>30</v>
      </c>
      <c r="AC30" s="1">
        <v>0</v>
      </c>
      <c r="AD30" s="1">
        <v>0</v>
      </c>
      <c r="AE30" s="11">
        <v>50</v>
      </c>
      <c r="AF30" s="1">
        <f t="shared" si="1"/>
        <v>5</v>
      </c>
      <c r="AG30" s="4">
        <f t="shared" ca="1" si="2"/>
        <v>5</v>
      </c>
      <c r="AH30" s="1">
        <f t="shared" ca="1" si="3"/>
        <v>50</v>
      </c>
    </row>
    <row r="31" spans="1:34" ht="77.5" x14ac:dyDescent="0.35">
      <c r="A31" s="34">
        <f t="shared" si="4"/>
        <v>29</v>
      </c>
      <c r="B31" s="3" t="s">
        <v>138</v>
      </c>
      <c r="C31" s="3" t="s">
        <v>165</v>
      </c>
      <c r="D31" s="3" t="s">
        <v>165</v>
      </c>
      <c r="E31" s="2" t="s">
        <v>166</v>
      </c>
      <c r="F31" s="3" t="s">
        <v>167</v>
      </c>
      <c r="G31" s="3" t="s">
        <v>168</v>
      </c>
      <c r="H31" s="3" t="s">
        <v>169</v>
      </c>
      <c r="I31" s="3" t="s">
        <v>170</v>
      </c>
      <c r="J31" s="3"/>
      <c r="K31" s="15" t="str" cm="1">
        <f t="array" aca="1" ref="K31" ca="1">INDIRECT(ADDRESS(ROW(),L31+4))</f>
        <v xml:space="preserve">
Avec une espérance de gain final de 20%, mais avec un risque de perte de 10%</v>
      </c>
      <c r="L31" s="20">
        <v>3</v>
      </c>
      <c r="M31" s="15" cm="1">
        <f t="array" aca="1" ref="M31" ca="1">INDIRECT(ADDRESS(ROW(),COLUMN()+1+$L31*3))</f>
        <v>0</v>
      </c>
      <c r="N31" s="3" cm="1">
        <f t="array" aca="1" ref="N31" ca="1">INDIRECT(ADDRESS(ROW(),COLUMN()+1+$L31*3))</f>
        <v>50</v>
      </c>
      <c r="O31" s="16" cm="1">
        <f t="array" aca="1" ref="O31" ca="1">INDIRECT(ADDRESS(ROW(),COLUMN()+1+$L31*3))</f>
        <v>0</v>
      </c>
      <c r="P31" s="3"/>
      <c r="Q31" s="10">
        <v>50</v>
      </c>
      <c r="R31" s="1">
        <v>0</v>
      </c>
      <c r="S31" s="11">
        <v>0</v>
      </c>
      <c r="T31" s="10">
        <v>30</v>
      </c>
      <c r="U31" s="1">
        <v>15</v>
      </c>
      <c r="V31" s="11">
        <v>5</v>
      </c>
      <c r="W31" s="10">
        <v>0</v>
      </c>
      <c r="X31" s="1">
        <v>50</v>
      </c>
      <c r="Y31" s="11">
        <v>0</v>
      </c>
      <c r="Z31" s="10">
        <v>5</v>
      </c>
      <c r="AA31" s="1">
        <v>15</v>
      </c>
      <c r="AB31" s="11">
        <v>30</v>
      </c>
      <c r="AC31" s="1">
        <v>0</v>
      </c>
      <c r="AD31" s="1">
        <v>0</v>
      </c>
      <c r="AE31" s="11">
        <v>50</v>
      </c>
      <c r="AF31" s="1">
        <f t="shared" si="1"/>
        <v>5</v>
      </c>
      <c r="AG31" s="4">
        <f t="shared" ca="1" si="2"/>
        <v>4</v>
      </c>
      <c r="AH31" s="1">
        <f t="shared" ca="1" si="3"/>
        <v>50</v>
      </c>
    </row>
    <row r="32" spans="1:34" x14ac:dyDescent="0.35">
      <c r="A32" s="34">
        <f t="shared" si="4"/>
        <v>30</v>
      </c>
      <c r="B32" s="3" t="s">
        <v>138</v>
      </c>
      <c r="C32" s="3" t="s">
        <v>171</v>
      </c>
      <c r="D32" s="3" t="s">
        <v>172</v>
      </c>
      <c r="E32" s="3" t="s">
        <v>173</v>
      </c>
      <c r="F32" s="3" t="s">
        <v>174</v>
      </c>
      <c r="G32" s="3" t="s">
        <v>175</v>
      </c>
      <c r="H32" s="3" t="s">
        <v>176</v>
      </c>
      <c r="I32" s="3" t="s">
        <v>16</v>
      </c>
      <c r="J32" s="3" t="str">
        <f t="shared" ref="J32:J61" si="10">D32</f>
        <v>Attitude face à la perte potentielle en capital</v>
      </c>
      <c r="K32" s="15" t="str" cm="1">
        <f t="array" aca="1" ref="K32" ca="1">INDIRECT(ADDRESS(ROW(),L32+4))</f>
        <v>Prudence</v>
      </c>
      <c r="L32" s="20">
        <v>2</v>
      </c>
      <c r="M32" s="15" cm="1">
        <f t="array" aca="1" ref="M32" ca="1">INDIRECT(ADDRESS(ROW(),COLUMN()+1+$L32*3))</f>
        <v>30</v>
      </c>
      <c r="N32" s="3" cm="1">
        <f t="array" aca="1" ref="N32" ca="1">INDIRECT(ADDRESS(ROW(),COLUMN()+1+$L32*3))</f>
        <v>15</v>
      </c>
      <c r="O32" s="16" cm="1">
        <f t="array" aca="1" ref="O32" ca="1">INDIRECT(ADDRESS(ROW(),COLUMN()+1+$L32*3))</f>
        <v>5</v>
      </c>
      <c r="P32" s="3"/>
      <c r="Q32" s="10">
        <v>50</v>
      </c>
      <c r="R32" s="1">
        <v>0</v>
      </c>
      <c r="S32" s="11">
        <v>0</v>
      </c>
      <c r="T32" s="10">
        <v>30</v>
      </c>
      <c r="U32" s="1">
        <v>15</v>
      </c>
      <c r="V32" s="11">
        <v>5</v>
      </c>
      <c r="W32" s="10">
        <v>0</v>
      </c>
      <c r="X32" s="1">
        <v>50</v>
      </c>
      <c r="Y32" s="11">
        <v>0</v>
      </c>
      <c r="Z32" s="10">
        <v>5</v>
      </c>
      <c r="AA32" s="1">
        <v>15</v>
      </c>
      <c r="AB32" s="11">
        <v>30</v>
      </c>
      <c r="AC32" s="1">
        <v>0</v>
      </c>
      <c r="AD32" s="1">
        <v>0</v>
      </c>
      <c r="AE32" s="11">
        <v>50</v>
      </c>
      <c r="AF32" s="1">
        <f t="shared" si="1"/>
        <v>5</v>
      </c>
      <c r="AG32" s="4">
        <f t="shared" ca="1" si="2"/>
        <v>1</v>
      </c>
      <c r="AH32" s="1">
        <f t="shared" ca="1" si="3"/>
        <v>50</v>
      </c>
    </row>
    <row r="33" spans="1:34" ht="31" x14ac:dyDescent="0.35">
      <c r="A33" s="34">
        <f t="shared" si="4"/>
        <v>31</v>
      </c>
      <c r="B33" s="3" t="s">
        <v>138</v>
      </c>
      <c r="C33" s="3" t="s">
        <v>177</v>
      </c>
      <c r="D33" s="3" t="s">
        <v>178</v>
      </c>
      <c r="E33" s="3" t="s">
        <v>179</v>
      </c>
      <c r="F33" s="3" t="s">
        <v>180</v>
      </c>
      <c r="G33" s="3" t="s">
        <v>181</v>
      </c>
      <c r="H33" s="3" t="s">
        <v>182</v>
      </c>
      <c r="I33" s="3" t="s">
        <v>183</v>
      </c>
      <c r="J33" s="3" t="str">
        <f t="shared" si="10"/>
        <v>Si votre investissement perd 10% de sa valeur en 3 mois. Que faites-vous ?</v>
      </c>
      <c r="K33" s="15" t="str" cm="1">
        <f t="array" aca="1" ref="K33" ca="1">INDIRECT(ADDRESS(ROW(),L33+4))</f>
        <v>Analyse stratégique</v>
      </c>
      <c r="L33" s="20">
        <v>3</v>
      </c>
      <c r="M33" s="15" cm="1">
        <f t="array" aca="1" ref="M33" ca="1">INDIRECT(ADDRESS(ROW(),COLUMN()+1+$L33*3))</f>
        <v>0</v>
      </c>
      <c r="N33" s="3" cm="1">
        <f t="array" aca="1" ref="N33" ca="1">INDIRECT(ADDRESS(ROW(),COLUMN()+1+$L33*3))</f>
        <v>50</v>
      </c>
      <c r="O33" s="16" cm="1">
        <f t="array" aca="1" ref="O33" ca="1">INDIRECT(ADDRESS(ROW(),COLUMN()+1+$L33*3))</f>
        <v>0</v>
      </c>
      <c r="P33" s="3"/>
      <c r="Q33" s="10">
        <v>50</v>
      </c>
      <c r="R33" s="1">
        <v>0</v>
      </c>
      <c r="S33" s="11">
        <v>0</v>
      </c>
      <c r="T33" s="10">
        <v>30</v>
      </c>
      <c r="U33" s="1">
        <v>15</v>
      </c>
      <c r="V33" s="11">
        <v>5</v>
      </c>
      <c r="W33" s="10">
        <v>0</v>
      </c>
      <c r="X33" s="1">
        <v>50</v>
      </c>
      <c r="Y33" s="11">
        <v>0</v>
      </c>
      <c r="Z33" s="10">
        <v>5</v>
      </c>
      <c r="AA33" s="1">
        <v>15</v>
      </c>
      <c r="AB33" s="11">
        <v>30</v>
      </c>
      <c r="AC33" s="1">
        <v>0</v>
      </c>
      <c r="AD33" s="1">
        <v>0</v>
      </c>
      <c r="AE33" s="11">
        <v>50</v>
      </c>
      <c r="AF33" s="1">
        <f t="shared" si="1"/>
        <v>5</v>
      </c>
      <c r="AG33" s="4">
        <f t="shared" ca="1" si="2"/>
        <v>5</v>
      </c>
      <c r="AH33" s="1">
        <f t="shared" ca="1" si="3"/>
        <v>50</v>
      </c>
    </row>
    <row r="34" spans="1:34" ht="19" thickBot="1" x14ac:dyDescent="0.4">
      <c r="A34" s="35">
        <f t="shared" si="4"/>
        <v>32</v>
      </c>
      <c r="B34" s="36" t="s">
        <v>138</v>
      </c>
      <c r="C34" s="36" t="s">
        <v>184</v>
      </c>
      <c r="D34" s="36" t="s">
        <v>185</v>
      </c>
      <c r="E34" s="36" t="s">
        <v>38</v>
      </c>
      <c r="F34" s="36" t="s">
        <v>186</v>
      </c>
      <c r="G34" s="36" t="s">
        <v>187</v>
      </c>
      <c r="H34" s="36" t="s">
        <v>188</v>
      </c>
      <c r="I34" s="36" t="s">
        <v>189</v>
      </c>
      <c r="J34" s="36" t="str">
        <f t="shared" si="10"/>
        <v>Réalisation de gains et stratégie suivie</v>
      </c>
      <c r="K34" s="37" t="str" cm="1">
        <f t="array" aca="1" ref="K34" ca="1">INDIRECT(ADDRESS(ROW(),L34+4))</f>
        <v>Oui - Vendre la totalité</v>
      </c>
      <c r="L34" s="38">
        <v>2</v>
      </c>
      <c r="M34" s="37" cm="1">
        <f t="array" aca="1" ref="M34" ca="1">INDIRECT(ADDRESS(ROW(),COLUMN()+1+$L34*3))</f>
        <v>30</v>
      </c>
      <c r="N34" s="36" cm="1">
        <f t="array" aca="1" ref="N34" ca="1">INDIRECT(ADDRESS(ROW(),COLUMN()+1+$L34*3))</f>
        <v>15</v>
      </c>
      <c r="O34" s="39" cm="1">
        <f t="array" aca="1" ref="O34" ca="1">INDIRECT(ADDRESS(ROW(),COLUMN()+1+$L34*3))</f>
        <v>5</v>
      </c>
      <c r="P34" s="36"/>
      <c r="Q34" s="40">
        <v>50</v>
      </c>
      <c r="R34" s="41">
        <v>0</v>
      </c>
      <c r="S34" s="42">
        <v>0</v>
      </c>
      <c r="T34" s="40">
        <v>30</v>
      </c>
      <c r="U34" s="41">
        <v>15</v>
      </c>
      <c r="V34" s="42">
        <v>5</v>
      </c>
      <c r="W34" s="40">
        <v>0</v>
      </c>
      <c r="X34" s="41">
        <v>50</v>
      </c>
      <c r="Y34" s="42">
        <v>0</v>
      </c>
      <c r="Z34" s="40">
        <v>5</v>
      </c>
      <c r="AA34" s="41">
        <v>15</v>
      </c>
      <c r="AB34" s="42">
        <v>30</v>
      </c>
      <c r="AC34" s="41">
        <v>0</v>
      </c>
      <c r="AD34" s="41">
        <v>0</v>
      </c>
      <c r="AE34" s="42">
        <v>50</v>
      </c>
      <c r="AF34" s="1">
        <f t="shared" si="1"/>
        <v>5</v>
      </c>
      <c r="AG34" s="4">
        <f t="shared" ca="1" si="2"/>
        <v>4</v>
      </c>
      <c r="AH34" s="1">
        <f t="shared" ca="1" si="3"/>
        <v>50</v>
      </c>
    </row>
    <row r="35" spans="1:34" x14ac:dyDescent="0.45">
      <c r="K35" s="17">
        <f ca="1">M36</f>
        <v>335</v>
      </c>
    </row>
    <row r="36" spans="1:34" ht="15.5" x14ac:dyDescent="0.35">
      <c r="K36" s="17">
        <f ca="1">N36</f>
        <v>430</v>
      </c>
      <c r="L36" s="22">
        <f>ROUND(10*(M48-M47)/1600+1,0)</f>
        <v>1</v>
      </c>
      <c r="M36" s="17">
        <f ca="1">SUM(M3:M34)</f>
        <v>335</v>
      </c>
      <c r="N36" s="2">
        <f ca="1">SUM(N3:N34)</f>
        <v>430</v>
      </c>
      <c r="O36" s="18">
        <f ca="1">SUM(O3:O34)</f>
        <v>535</v>
      </c>
      <c r="P36" s="2">
        <f>SUMPRODUCT($L$3:$L$34,P3:P34)</f>
        <v>0</v>
      </c>
    </row>
    <row r="37" spans="1:34" ht="19" thickBot="1" x14ac:dyDescent="0.5">
      <c r="K37" s="17">
        <f ca="1">O36</f>
        <v>535</v>
      </c>
    </row>
    <row r="38" spans="1:34" ht="19" thickBot="1" x14ac:dyDescent="0.5">
      <c r="I38" s="24" t="s">
        <v>190</v>
      </c>
      <c r="J38" s="25"/>
      <c r="K38" s="26">
        <f ca="1">ROUND(K49/2,0)</f>
        <v>10</v>
      </c>
    </row>
    <row r="41" spans="1:34" x14ac:dyDescent="0.45">
      <c r="I41" s="6"/>
      <c r="K41" s="17">
        <f ca="1">SUM(K35:K37)</f>
        <v>1300</v>
      </c>
    </row>
    <row r="42" spans="1:34" x14ac:dyDescent="0.45">
      <c r="I42" s="6"/>
    </row>
    <row r="43" spans="1:34" x14ac:dyDescent="0.45">
      <c r="I43" s="6"/>
      <c r="K43" s="10">
        <f ca="1">(K35-150)/(750-150)*50</f>
        <v>15.416666666666668</v>
      </c>
    </row>
    <row r="44" spans="1:34" x14ac:dyDescent="0.45">
      <c r="K44" s="10">
        <f t="shared" ref="K44:K45" ca="1" si="11">(K36-150)/(750-150)*50</f>
        <v>23.333333333333332</v>
      </c>
    </row>
    <row r="45" spans="1:34" x14ac:dyDescent="0.45">
      <c r="K45" s="10">
        <f t="shared" ca="1" si="11"/>
        <v>32.083333333333336</v>
      </c>
    </row>
    <row r="46" spans="1:34" x14ac:dyDescent="0.45">
      <c r="K46" s="10" cm="1">
        <f t="array" aca="1" ref="K46" ca="1">INDIRECT("M"&amp;$K$49+51)</f>
        <v>0</v>
      </c>
    </row>
    <row r="47" spans="1:34" x14ac:dyDescent="0.45">
      <c r="K47" s="10" cm="1">
        <f t="array" aca="1" ref="K47" ca="1">INDIRECT("N"&amp;$K$49+51)</f>
        <v>20</v>
      </c>
    </row>
    <row r="48" spans="1:34" x14ac:dyDescent="0.45">
      <c r="K48" s="10" cm="1">
        <f t="array" aca="1" ref="K48" ca="1">INDIRECT("O"&amp;$K$49+51)</f>
        <v>30</v>
      </c>
    </row>
    <row r="49" spans="11:17" x14ac:dyDescent="0.45">
      <c r="K49" s="10">
        <f ca="1">MATCH(MAX(L52:L72),L52:L72,0)</f>
        <v>19</v>
      </c>
    </row>
    <row r="51" spans="11:17" x14ac:dyDescent="0.45">
      <c r="M51" s="17">
        <f ca="1">K43</f>
        <v>15.416666666666668</v>
      </c>
      <c r="N51" s="2">
        <f ca="1">K44</f>
        <v>23.333333333333332</v>
      </c>
      <c r="O51" s="18">
        <f ca="1">K45</f>
        <v>32.083333333333336</v>
      </c>
    </row>
    <row r="52" spans="11:17" x14ac:dyDescent="0.45">
      <c r="L52" s="23">
        <f ca="1">CORREL($M$51:$O$51,M52:O52)</f>
        <v>-0.90004511601535486</v>
      </c>
      <c r="M52" s="10">
        <v>45</v>
      </c>
      <c r="N52" s="1">
        <v>5</v>
      </c>
      <c r="O52" s="11">
        <v>0</v>
      </c>
      <c r="Q52" s="10">
        <f>SUM(M52:O52)</f>
        <v>50</v>
      </c>
    </row>
    <row r="53" spans="11:17" x14ac:dyDescent="0.45">
      <c r="L53" s="23">
        <f t="shared" ref="L53:L72" ca="1" si="12">CORREL($M$51:$O$51,M53:O53)</f>
        <v>-0.95236577870202166</v>
      </c>
      <c r="M53" s="17">
        <v>40</v>
      </c>
      <c r="N53" s="2">
        <v>10</v>
      </c>
      <c r="O53" s="18">
        <v>0</v>
      </c>
      <c r="Q53" s="10">
        <f t="shared" ref="Q53:Q72" si="13">SUM(M53:O53)</f>
        <v>50</v>
      </c>
    </row>
    <row r="54" spans="11:17" x14ac:dyDescent="0.45">
      <c r="L54" s="23">
        <f t="shared" ca="1" si="12"/>
        <v>-0.70026895492795715</v>
      </c>
      <c r="M54" s="17">
        <v>40</v>
      </c>
      <c r="N54" s="2">
        <v>0</v>
      </c>
      <c r="O54" s="18">
        <v>10</v>
      </c>
      <c r="Q54" s="10">
        <f t="shared" si="13"/>
        <v>50</v>
      </c>
    </row>
    <row r="55" spans="11:17" x14ac:dyDescent="0.45">
      <c r="L55" s="23">
        <f t="shared" ca="1" si="12"/>
        <v>-0.98702477863698657</v>
      </c>
      <c r="M55" s="17">
        <v>30</v>
      </c>
      <c r="N55" s="2">
        <v>20</v>
      </c>
      <c r="O55" s="18">
        <v>0</v>
      </c>
      <c r="Q55" s="10">
        <f t="shared" si="13"/>
        <v>50</v>
      </c>
    </row>
    <row r="56" spans="11:17" x14ac:dyDescent="0.45">
      <c r="L56" s="23">
        <f t="shared" ca="1" si="12"/>
        <v>-0.85123703881652291</v>
      </c>
      <c r="M56" s="17">
        <v>30</v>
      </c>
      <c r="N56" s="2">
        <v>10</v>
      </c>
      <c r="O56" s="18">
        <v>10</v>
      </c>
      <c r="Q56" s="10">
        <f t="shared" si="13"/>
        <v>50</v>
      </c>
    </row>
    <row r="57" spans="11:17" x14ac:dyDescent="0.45">
      <c r="L57" s="23">
        <f t="shared" ca="1" si="12"/>
        <v>-0.29992465649190186</v>
      </c>
      <c r="M57" s="17">
        <v>30</v>
      </c>
      <c r="N57" s="2">
        <v>0</v>
      </c>
      <c r="O57" s="18">
        <v>20</v>
      </c>
      <c r="Q57" s="10">
        <f t="shared" si="13"/>
        <v>50</v>
      </c>
    </row>
    <row r="58" spans="11:17" x14ac:dyDescent="0.45">
      <c r="L58" s="23">
        <f t="shared" ca="1" si="12"/>
        <v>-0.67619377099992461</v>
      </c>
      <c r="M58" s="17">
        <v>20</v>
      </c>
      <c r="N58" s="2">
        <v>30</v>
      </c>
      <c r="O58" s="18">
        <v>0</v>
      </c>
      <c r="Q58" s="10">
        <f t="shared" si="13"/>
        <v>50</v>
      </c>
    </row>
    <row r="59" spans="11:17" x14ac:dyDescent="0.45">
      <c r="L59" s="23">
        <f t="shared" ca="1" si="12"/>
        <v>-0.88009253165776113</v>
      </c>
      <c r="M59" s="17">
        <v>20</v>
      </c>
      <c r="N59" s="2">
        <v>20</v>
      </c>
      <c r="O59" s="18">
        <v>10</v>
      </c>
      <c r="Q59" s="10">
        <f t="shared" si="13"/>
        <v>50</v>
      </c>
    </row>
    <row r="60" spans="11:17" x14ac:dyDescent="0.45">
      <c r="L60" s="23">
        <f t="shared" ca="1" si="12"/>
        <v>2.885549284123826E-2</v>
      </c>
      <c r="M60" s="17">
        <v>20</v>
      </c>
      <c r="N60" s="2">
        <v>10</v>
      </c>
      <c r="O60" s="18">
        <v>20</v>
      </c>
      <c r="Q60" s="10">
        <f t="shared" si="13"/>
        <v>50</v>
      </c>
    </row>
    <row r="61" spans="11:17" x14ac:dyDescent="0.45">
      <c r="L61" s="23">
        <f t="shared" ca="1" si="12"/>
        <v>-2.8855492841238253E-2</v>
      </c>
      <c r="M61" s="17">
        <v>5</v>
      </c>
      <c r="N61" s="2">
        <v>40</v>
      </c>
      <c r="O61" s="18">
        <v>5</v>
      </c>
      <c r="Q61" s="10">
        <f t="shared" si="13"/>
        <v>50</v>
      </c>
    </row>
    <row r="62" spans="11:17" x14ac:dyDescent="0.45">
      <c r="L62" s="23">
        <f t="shared" ca="1" si="12"/>
        <v>0.35445641221770258</v>
      </c>
      <c r="M62" s="17">
        <v>20</v>
      </c>
      <c r="N62" s="2">
        <v>0</v>
      </c>
      <c r="O62" s="18">
        <v>30</v>
      </c>
      <c r="Q62" s="10">
        <f t="shared" si="13"/>
        <v>50</v>
      </c>
    </row>
    <row r="63" spans="11:17" x14ac:dyDescent="0.45">
      <c r="L63" s="23">
        <f t="shared" ca="1" si="12"/>
        <v>-0.26810297131527522</v>
      </c>
      <c r="M63" s="17">
        <v>10</v>
      </c>
      <c r="N63" s="2">
        <v>40</v>
      </c>
      <c r="O63" s="18">
        <v>0</v>
      </c>
      <c r="Q63" s="10">
        <f t="shared" si="13"/>
        <v>50</v>
      </c>
    </row>
    <row r="64" spans="11:17" x14ac:dyDescent="0.45">
      <c r="L64" s="23">
        <f t="shared" ca="1" si="12"/>
        <v>-2.885549284123826E-2</v>
      </c>
      <c r="M64" s="17">
        <v>10</v>
      </c>
      <c r="N64" s="2">
        <v>30</v>
      </c>
      <c r="O64" s="18">
        <v>10</v>
      </c>
      <c r="Q64" s="10">
        <f t="shared" si="13"/>
        <v>50</v>
      </c>
    </row>
    <row r="65" spans="12:17" x14ac:dyDescent="0.45">
      <c r="L65" s="23">
        <f t="shared" ca="1" si="12"/>
        <v>0.85123703881652291</v>
      </c>
      <c r="M65" s="17">
        <v>10</v>
      </c>
      <c r="N65" s="2">
        <v>20</v>
      </c>
      <c r="O65" s="18">
        <v>20</v>
      </c>
      <c r="Q65" s="10">
        <f t="shared" si="13"/>
        <v>50</v>
      </c>
    </row>
    <row r="66" spans="12:17" x14ac:dyDescent="0.45">
      <c r="L66" s="23">
        <f t="shared" ca="1" si="12"/>
        <v>0.88009253165776113</v>
      </c>
      <c r="M66" s="17">
        <v>10</v>
      </c>
      <c r="N66" s="2">
        <v>10</v>
      </c>
      <c r="O66" s="18">
        <v>30</v>
      </c>
      <c r="Q66" s="10">
        <f t="shared" si="13"/>
        <v>50</v>
      </c>
    </row>
    <row r="67" spans="12:17" x14ac:dyDescent="0.45">
      <c r="L67" s="23">
        <f t="shared" ca="1" si="12"/>
        <v>0.74028432378098341</v>
      </c>
      <c r="M67" s="17">
        <v>10</v>
      </c>
      <c r="N67" s="2">
        <v>0</v>
      </c>
      <c r="O67" s="18">
        <v>40</v>
      </c>
      <c r="Q67" s="10">
        <f t="shared" si="13"/>
        <v>50</v>
      </c>
    </row>
    <row r="68" spans="12:17" x14ac:dyDescent="0.45">
      <c r="L68" s="23">
        <f t="shared" ca="1" si="12"/>
        <v>0.21208145492103819</v>
      </c>
      <c r="M68" s="17">
        <v>0</v>
      </c>
      <c r="N68" s="2">
        <v>40</v>
      </c>
      <c r="O68" s="18">
        <v>10</v>
      </c>
      <c r="Q68" s="10">
        <f t="shared" si="13"/>
        <v>50</v>
      </c>
    </row>
    <row r="69" spans="12:17" x14ac:dyDescent="0.45">
      <c r="L69" s="23">
        <f t="shared" ca="1" si="12"/>
        <v>0.63256836641928416</v>
      </c>
      <c r="M69" s="17">
        <v>0</v>
      </c>
      <c r="N69" s="2">
        <v>30</v>
      </c>
      <c r="O69" s="18">
        <v>20</v>
      </c>
      <c r="Q69" s="10">
        <f t="shared" si="13"/>
        <v>50</v>
      </c>
    </row>
    <row r="70" spans="12:17" x14ac:dyDescent="0.45">
      <c r="L70" s="23">
        <f t="shared" ca="1" si="12"/>
        <v>0.97611842749182653</v>
      </c>
      <c r="M70" s="17">
        <v>0</v>
      </c>
      <c r="N70" s="2">
        <v>20</v>
      </c>
      <c r="O70" s="18">
        <v>30</v>
      </c>
      <c r="Q70" s="10">
        <f t="shared" si="13"/>
        <v>50</v>
      </c>
    </row>
    <row r="71" spans="12:17" x14ac:dyDescent="0.45">
      <c r="L71" s="23">
        <f t="shared" ca="1" si="12"/>
        <v>0.96837192624323232</v>
      </c>
      <c r="M71" s="17">
        <v>0</v>
      </c>
      <c r="N71" s="2">
        <v>10</v>
      </c>
      <c r="O71" s="18">
        <v>40</v>
      </c>
      <c r="Q71" s="10">
        <f t="shared" si="13"/>
        <v>50</v>
      </c>
    </row>
    <row r="72" spans="12:17" x14ac:dyDescent="0.45">
      <c r="L72" s="23">
        <f t="shared" ca="1" si="12"/>
        <v>0.92368607591069263</v>
      </c>
      <c r="M72" s="17">
        <v>0</v>
      </c>
      <c r="N72" s="2">
        <v>5</v>
      </c>
      <c r="O72" s="18">
        <v>45</v>
      </c>
      <c r="Q72" s="10">
        <f t="shared" si="13"/>
        <v>50</v>
      </c>
    </row>
    <row r="73" spans="12:17" x14ac:dyDescent="0.45">
      <c r="M73" s="17">
        <f>SUM(M52:M72)</f>
        <v>350</v>
      </c>
      <c r="N73" s="2">
        <f t="shared" ref="N73:O73" si="14">SUM(N52:N72)</f>
        <v>350</v>
      </c>
      <c r="O73" s="18">
        <f t="shared" si="14"/>
        <v>350</v>
      </c>
    </row>
    <row r="76" spans="12:17" x14ac:dyDescent="0.45">
      <c r="M76" s="17">
        <v>0</v>
      </c>
      <c r="N76" s="2">
        <v>50</v>
      </c>
      <c r="O76" s="18">
        <v>0</v>
      </c>
    </row>
    <row r="81" spans="1:31" s="2" customFormat="1" x14ac:dyDescent="0.45">
      <c r="A81" s="1"/>
      <c r="K81" s="17"/>
      <c r="L81" s="21"/>
      <c r="M81" s="17"/>
      <c r="O81" s="18"/>
      <c r="Q81" s="10"/>
      <c r="R81" s="1"/>
      <c r="S81" s="11"/>
      <c r="T81" s="10"/>
      <c r="U81" s="1"/>
      <c r="V81" s="11"/>
      <c r="W81" s="10"/>
      <c r="X81" s="1"/>
      <c r="Y81" s="11"/>
      <c r="Z81" s="10"/>
      <c r="AA81" s="1"/>
      <c r="AB81" s="11"/>
      <c r="AC81" s="1"/>
      <c r="AD81" s="1"/>
      <c r="AE81" s="11"/>
    </row>
    <row r="82" spans="1:31" s="2" customFormat="1" x14ac:dyDescent="0.45">
      <c r="A82" s="1"/>
      <c r="K82" s="17"/>
      <c r="L82" s="21"/>
      <c r="M82" s="17"/>
      <c r="O82" s="18"/>
      <c r="Q82" s="10"/>
      <c r="R82" s="1"/>
      <c r="S82" s="11"/>
      <c r="T82" s="10"/>
      <c r="U82" s="1"/>
      <c r="V82" s="11"/>
      <c r="W82" s="10"/>
      <c r="X82" s="1"/>
      <c r="Y82" s="11"/>
      <c r="Z82" s="10"/>
      <c r="AA82" s="1"/>
      <c r="AB82" s="11"/>
      <c r="AC82" s="1"/>
      <c r="AD82" s="1"/>
      <c r="AE82" s="11"/>
    </row>
    <row r="83" spans="1:31" s="2" customFormat="1" x14ac:dyDescent="0.45">
      <c r="A83" s="1"/>
      <c r="K83" s="17"/>
      <c r="L83" s="21"/>
      <c r="M83" s="17"/>
      <c r="O83" s="18"/>
      <c r="Q83" s="10"/>
      <c r="R83" s="1"/>
      <c r="S83" s="11"/>
      <c r="T83" s="10"/>
      <c r="U83" s="1"/>
      <c r="V83" s="11"/>
      <c r="W83" s="10"/>
      <c r="X83" s="1"/>
      <c r="Y83" s="11"/>
      <c r="Z83" s="10"/>
      <c r="AA83" s="1"/>
      <c r="AB83" s="11"/>
      <c r="AC83" s="1"/>
      <c r="AD83" s="1"/>
      <c r="AE83" s="11"/>
    </row>
    <row r="84" spans="1:31" s="2" customFormat="1" x14ac:dyDescent="0.45">
      <c r="A84" s="1"/>
      <c r="K84" s="17"/>
      <c r="L84" s="21"/>
      <c r="M84" s="17"/>
      <c r="O84" s="18"/>
      <c r="Q84" s="10"/>
      <c r="R84" s="1"/>
      <c r="S84" s="11"/>
      <c r="T84" s="10"/>
      <c r="U84" s="1"/>
      <c r="V84" s="11"/>
      <c r="W84" s="10"/>
      <c r="X84" s="1"/>
      <c r="Y84" s="11"/>
      <c r="Z84" s="10"/>
      <c r="AA84" s="1"/>
      <c r="AB84" s="11"/>
      <c r="AC84" s="1"/>
      <c r="AD84" s="1"/>
      <c r="AE84" s="11"/>
    </row>
    <row r="85" spans="1:31" s="2" customFormat="1" x14ac:dyDescent="0.45">
      <c r="A85" s="1"/>
      <c r="K85" s="17"/>
      <c r="L85" s="21"/>
      <c r="M85" s="17"/>
      <c r="O85" s="18"/>
      <c r="Q85" s="10"/>
      <c r="R85" s="1"/>
      <c r="S85" s="11"/>
      <c r="T85" s="10"/>
      <c r="U85" s="1"/>
      <c r="V85" s="11"/>
      <c r="W85" s="10"/>
      <c r="X85" s="1"/>
      <c r="Y85" s="11"/>
      <c r="Z85" s="10"/>
      <c r="AA85" s="1"/>
      <c r="AB85" s="11"/>
      <c r="AC85" s="1"/>
      <c r="AD85" s="1"/>
      <c r="AE85" s="11"/>
    </row>
    <row r="86" spans="1:31" s="2" customFormat="1" x14ac:dyDescent="0.45">
      <c r="A86" s="1"/>
      <c r="K86" s="17"/>
      <c r="L86" s="21"/>
      <c r="M86" s="17"/>
      <c r="O86" s="18"/>
      <c r="Q86" s="10"/>
      <c r="R86" s="1"/>
      <c r="S86" s="11"/>
      <c r="T86" s="10"/>
      <c r="U86" s="1"/>
      <c r="V86" s="11"/>
      <c r="W86" s="10"/>
      <c r="X86" s="1"/>
      <c r="Y86" s="11"/>
      <c r="Z86" s="10"/>
      <c r="AA86" s="1"/>
      <c r="AB86" s="11"/>
      <c r="AC86" s="1"/>
      <c r="AD86" s="1"/>
      <c r="AE86" s="11"/>
    </row>
    <row r="87" spans="1:31" s="2" customFormat="1" x14ac:dyDescent="0.45">
      <c r="A87" s="1"/>
      <c r="K87" s="17"/>
      <c r="L87" s="21"/>
      <c r="M87" s="17"/>
      <c r="O87" s="18"/>
      <c r="Q87" s="10"/>
      <c r="R87" s="1"/>
      <c r="S87" s="11"/>
      <c r="T87" s="10"/>
      <c r="U87" s="1"/>
      <c r="V87" s="11"/>
      <c r="W87" s="10"/>
      <c r="X87" s="1"/>
      <c r="Y87" s="11"/>
      <c r="Z87" s="10"/>
      <c r="AA87" s="1"/>
      <c r="AB87" s="11"/>
      <c r="AC87" s="1"/>
      <c r="AD87" s="1"/>
      <c r="AE87" s="11"/>
    </row>
    <row r="88" spans="1:31" s="2" customFormat="1" x14ac:dyDescent="0.45">
      <c r="A88" s="1"/>
      <c r="K88" s="17"/>
      <c r="L88" s="21"/>
      <c r="M88" s="17"/>
      <c r="O88" s="18"/>
      <c r="Q88" s="10"/>
      <c r="R88" s="1"/>
      <c r="S88" s="11"/>
      <c r="T88" s="10"/>
      <c r="U88" s="1"/>
      <c r="V88" s="11"/>
      <c r="W88" s="10"/>
      <c r="X88" s="1"/>
      <c r="Y88" s="11"/>
      <c r="Z88" s="10"/>
      <c r="AA88" s="1"/>
      <c r="AB88" s="11"/>
      <c r="AC88" s="1"/>
      <c r="AD88" s="1"/>
      <c r="AE88" s="11"/>
    </row>
    <row r="89" spans="1:31" s="2" customFormat="1" x14ac:dyDescent="0.45">
      <c r="A89" s="1"/>
      <c r="K89" s="17"/>
      <c r="L89" s="21"/>
      <c r="M89" s="17"/>
      <c r="O89" s="18"/>
      <c r="Q89" s="10"/>
      <c r="R89" s="1"/>
      <c r="S89" s="11"/>
      <c r="T89" s="10"/>
      <c r="U89" s="1"/>
      <c r="V89" s="11"/>
      <c r="W89" s="10"/>
      <c r="X89" s="1"/>
      <c r="Y89" s="11"/>
      <c r="Z89" s="10"/>
      <c r="AA89" s="1"/>
      <c r="AB89" s="11"/>
      <c r="AC89" s="1"/>
      <c r="AD89" s="1"/>
      <c r="AE89" s="11"/>
    </row>
    <row r="90" spans="1:31" s="2" customFormat="1" x14ac:dyDescent="0.45">
      <c r="A90" s="1"/>
      <c r="K90" s="17"/>
      <c r="L90" s="21"/>
      <c r="M90" s="17"/>
      <c r="O90" s="18"/>
      <c r="Q90" s="10"/>
      <c r="R90" s="1"/>
      <c r="S90" s="11"/>
      <c r="T90" s="10"/>
      <c r="U90" s="1"/>
      <c r="V90" s="11"/>
      <c r="W90" s="10"/>
      <c r="X90" s="1"/>
      <c r="Y90" s="11"/>
      <c r="Z90" s="10"/>
      <c r="AA90" s="1"/>
      <c r="AB90" s="11"/>
      <c r="AC90" s="1"/>
      <c r="AD90" s="1"/>
      <c r="AE90" s="11"/>
    </row>
    <row r="91" spans="1:31" s="2" customFormat="1" x14ac:dyDescent="0.45">
      <c r="A91" s="1"/>
      <c r="K91" s="17"/>
      <c r="L91" s="21"/>
      <c r="M91" s="17"/>
      <c r="O91" s="18"/>
      <c r="Q91" s="10"/>
      <c r="R91" s="1"/>
      <c r="S91" s="11"/>
      <c r="T91" s="10"/>
      <c r="U91" s="1"/>
      <c r="V91" s="11"/>
      <c r="W91" s="10"/>
      <c r="X91" s="1"/>
      <c r="Y91" s="11"/>
      <c r="Z91" s="10"/>
      <c r="AA91" s="1"/>
      <c r="AB91" s="11"/>
      <c r="AC91" s="1"/>
      <c r="AD91" s="1"/>
      <c r="AE91" s="11"/>
    </row>
    <row r="92" spans="1:31" s="2" customFormat="1" x14ac:dyDescent="0.45">
      <c r="A92" s="1"/>
      <c r="K92" s="17"/>
      <c r="L92" s="21"/>
      <c r="M92" s="17"/>
      <c r="O92" s="18"/>
      <c r="Q92" s="10"/>
      <c r="R92" s="1"/>
      <c r="S92" s="11"/>
      <c r="T92" s="10"/>
      <c r="U92" s="1"/>
      <c r="V92" s="11"/>
      <c r="W92" s="10"/>
      <c r="X92" s="1"/>
      <c r="Y92" s="11"/>
      <c r="Z92" s="10"/>
      <c r="AA92" s="1"/>
      <c r="AB92" s="11"/>
      <c r="AC92" s="1"/>
      <c r="AD92" s="1"/>
      <c r="AE92" s="11"/>
    </row>
  </sheetData>
  <mergeCells count="5">
    <mergeCell ref="Q1:S1"/>
    <mergeCell ref="T1:V1"/>
    <mergeCell ref="W1:Y1"/>
    <mergeCell ref="Z1:AB1"/>
    <mergeCell ref="AC1:AE1"/>
  </mergeCells>
  <conditionalFormatting sqref="G11:I11 E3:I10 F12:I31 E12:E30 E32:I34">
    <cfRule type="expression" dxfId="0" priority="2">
      <formula>E3=$K3</formula>
    </cfRule>
  </conditionalFormatting>
  <conditionalFormatting sqref="Q52:Q7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autoPict="0" r:id="rId4">
            <anchor moveWithCells="1">
              <from>
                <xdr:col>38</xdr:col>
                <xdr:colOff>482600</xdr:colOff>
                <xdr:row>4</xdr:row>
                <xdr:rowOff>25400</xdr:rowOff>
              </from>
              <to>
                <xdr:col>39</xdr:col>
                <xdr:colOff>692150</xdr:colOff>
                <xdr:row>7</xdr:row>
                <xdr:rowOff>19050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B1850@office11.top</dc:creator>
  <cp:lastModifiedBy>B1850@office11.top</cp:lastModifiedBy>
  <dcterms:created xsi:type="dcterms:W3CDTF">2024-01-06T12:09:10Z</dcterms:created>
  <dcterms:modified xsi:type="dcterms:W3CDTF">2024-01-06T12:14:44Z</dcterms:modified>
</cp:coreProperties>
</file>