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28800" windowHeight="12330"/>
  </bookViews>
  <sheets>
    <sheet name="Ficha 1" sheetId="1" r:id="rId1"/>
    <sheet name="Ficha 2" sheetId="2" r:id="rId2"/>
    <sheet name="Equipamiento" sheetId="3" r:id="rId3"/>
    <sheet name="Magia" sheetId="4" r:id="rId4"/>
    <sheet name="Clase" sheetId="5" r:id="rId5"/>
  </sheets>
  <calcPr calcId="145621"/>
</workbook>
</file>

<file path=xl/calcChain.xml><?xml version="1.0" encoding="utf-8"?>
<calcChain xmlns="http://schemas.openxmlformats.org/spreadsheetml/2006/main">
  <c r="AD37" i="5" l="1"/>
  <c r="AA37" i="5"/>
  <c r="Y37" i="5"/>
  <c r="I37" i="5"/>
  <c r="AD27" i="5"/>
  <c r="AA27" i="5"/>
  <c r="Y27" i="5"/>
  <c r="I27" i="5"/>
  <c r="I7" i="5"/>
  <c r="I17" i="5"/>
  <c r="Y17" i="5"/>
  <c r="AA17" i="5"/>
  <c r="AD17" i="5"/>
  <c r="M5" i="1"/>
  <c r="C5" i="1"/>
  <c r="AD7" i="5"/>
  <c r="BB4" i="5" s="1"/>
  <c r="H26" i="1" s="1"/>
  <c r="AA7" i="5"/>
  <c r="Y7" i="5"/>
  <c r="AW4" i="5" s="1"/>
  <c r="H25" i="1" s="1"/>
  <c r="AY4" i="5" l="1"/>
  <c r="H24" i="1" s="1"/>
  <c r="AO4" i="5"/>
  <c r="AC62" i="1"/>
  <c r="AC56" i="1"/>
  <c r="AC50" i="1"/>
  <c r="AQ4" i="5" l="1"/>
  <c r="G28" i="1"/>
  <c r="AQ10" i="5"/>
  <c r="AS10" i="5"/>
  <c r="AU10" i="5"/>
  <c r="AW10" i="5"/>
  <c r="AY10" i="5"/>
  <c r="BA10" i="5"/>
  <c r="BC10" i="5"/>
  <c r="BE10" i="5"/>
  <c r="BG10" i="5"/>
  <c r="BI10" i="5"/>
  <c r="AQ11" i="5"/>
  <c r="AS11" i="5"/>
  <c r="AU11" i="5"/>
  <c r="AW11" i="5"/>
  <c r="AY11" i="5"/>
  <c r="BA11" i="5"/>
  <c r="BC11" i="5"/>
  <c r="BE11" i="5"/>
  <c r="BG11" i="5"/>
  <c r="BI11" i="5"/>
  <c r="AQ12" i="5"/>
  <c r="AS12" i="5"/>
  <c r="AU12" i="5"/>
  <c r="AW12" i="5"/>
  <c r="AY12" i="5"/>
  <c r="BA12" i="5"/>
  <c r="BC12" i="5"/>
  <c r="BE12" i="5"/>
  <c r="BG12" i="5"/>
  <c r="BI12" i="5"/>
  <c r="AQ13" i="5"/>
  <c r="AS13" i="5"/>
  <c r="AU13" i="5"/>
  <c r="AW13" i="5"/>
  <c r="AY13" i="5"/>
  <c r="BA13" i="5"/>
  <c r="BC13" i="5"/>
  <c r="BE13" i="5"/>
  <c r="BG13" i="5"/>
  <c r="BI13" i="5"/>
  <c r="AQ14" i="5"/>
  <c r="AS14" i="5"/>
  <c r="AU14" i="5"/>
  <c r="AW14" i="5"/>
  <c r="AY14" i="5"/>
  <c r="BA14" i="5"/>
  <c r="BC14" i="5"/>
  <c r="BE14" i="5"/>
  <c r="BG14" i="5"/>
  <c r="BI14" i="5"/>
  <c r="AS9" i="5"/>
  <c r="AU9" i="5"/>
  <c r="AW9" i="5"/>
  <c r="AY9" i="5"/>
  <c r="BA9" i="5"/>
  <c r="BC9" i="5"/>
  <c r="BE9" i="5"/>
  <c r="BG9" i="5"/>
  <c r="BI9" i="5"/>
  <c r="AQ9" i="5"/>
  <c r="AS4" i="5" l="1"/>
  <c r="I28" i="1"/>
  <c r="N18" i="1"/>
  <c r="N15" i="1"/>
  <c r="N19" i="1"/>
  <c r="N17" i="1"/>
  <c r="N20" i="1"/>
  <c r="N16" i="1"/>
  <c r="F34" i="1"/>
  <c r="AK26" i="3"/>
  <c r="AK25" i="3"/>
  <c r="V30" i="3"/>
  <c r="T25" i="3"/>
  <c r="AJ21" i="3"/>
  <c r="W21" i="3"/>
  <c r="AO16" i="3"/>
  <c r="S16" i="3"/>
  <c r="AL10" i="3"/>
  <c r="U10" i="3"/>
  <c r="AJ6" i="3"/>
  <c r="Z6" i="3"/>
  <c r="AU4" i="5" l="1"/>
  <c r="M28" i="1" s="1"/>
  <c r="T62" i="1" s="1"/>
  <c r="K28" i="1"/>
  <c r="R62" i="1" s="1"/>
  <c r="P56" i="1"/>
  <c r="P62" i="1"/>
  <c r="P50" i="1"/>
  <c r="AW24" i="1"/>
  <c r="AI27" i="1"/>
  <c r="R56" i="1" l="1"/>
  <c r="R50" i="1"/>
  <c r="T56" i="1"/>
  <c r="T50" i="1"/>
  <c r="BZ9" i="2"/>
  <c r="BZ10" i="2"/>
  <c r="BZ11" i="2"/>
  <c r="BZ12" i="2"/>
  <c r="BZ13" i="2"/>
  <c r="BZ14" i="2"/>
  <c r="BZ15" i="2"/>
  <c r="BZ16" i="2"/>
  <c r="BZ17" i="2"/>
  <c r="AX6" i="2" l="1"/>
  <c r="AI38" i="1" l="1"/>
  <c r="AI37" i="1"/>
  <c r="AI36" i="1"/>
  <c r="AI35" i="1"/>
  <c r="AI33" i="1"/>
  <c r="AI32" i="1"/>
  <c r="AI31" i="1"/>
  <c r="AI30" i="1"/>
  <c r="AI29" i="1"/>
  <c r="AI28" i="1"/>
  <c r="AI34" i="1" l="1"/>
  <c r="AH20" i="1" l="1"/>
  <c r="G30" i="1"/>
  <c r="J34" i="1"/>
  <c r="N50" i="1" l="1"/>
  <c r="N62" i="1"/>
  <c r="N56" i="1"/>
  <c r="Q59" i="2"/>
  <c r="AC15" i="1" l="1"/>
  <c r="BR59" i="1" l="1"/>
  <c r="BX37" i="1"/>
  <c r="BX51" i="1"/>
  <c r="BX39" i="1"/>
  <c r="BX36" i="1"/>
  <c r="BX26" i="1"/>
  <c r="BX25" i="1"/>
  <c r="BX24" i="1"/>
  <c r="BM61" i="1"/>
  <c r="CA10" i="1"/>
  <c r="BP53" i="1" s="1"/>
  <c r="CC48" i="1" s="1"/>
  <c r="AR63" i="2"/>
  <c r="AP63" i="2"/>
  <c r="AD20" i="1"/>
  <c r="AB20" i="1"/>
  <c r="P16" i="1"/>
  <c r="P17" i="1"/>
  <c r="J24" i="1" s="1"/>
  <c r="S24" i="1" s="1"/>
  <c r="P18" i="1"/>
  <c r="BM62" i="1" s="1"/>
  <c r="P19" i="1"/>
  <c r="J26" i="1" s="1"/>
  <c r="S26" i="1" s="1"/>
  <c r="P20" i="1"/>
  <c r="BR55" i="1" s="1"/>
  <c r="P15" i="1"/>
  <c r="AC44" i="1" l="1"/>
  <c r="N44" i="1"/>
  <c r="N38" i="1"/>
  <c r="R44" i="1"/>
  <c r="T44" i="1"/>
  <c r="P38" i="1"/>
  <c r="T38" i="1"/>
  <c r="R38" i="1"/>
  <c r="P44" i="1"/>
  <c r="J25" i="1"/>
  <c r="S25" i="1" s="1"/>
  <c r="AC38" i="1"/>
  <c r="AW20" i="1"/>
  <c r="BR46" i="1"/>
  <c r="BR56" i="1"/>
  <c r="BR41" i="1"/>
  <c r="BR14" i="1"/>
  <c r="BR30" i="1"/>
  <c r="BR31" i="1"/>
  <c r="BP21" i="1"/>
  <c r="BR38" i="1"/>
  <c r="BP56" i="1"/>
  <c r="BR57" i="1"/>
  <c r="BP37" i="1"/>
  <c r="BR22" i="1"/>
  <c r="BR49" i="1"/>
  <c r="BP34" i="1"/>
  <c r="BR23" i="1"/>
  <c r="BR50" i="1"/>
  <c r="BR29" i="1"/>
  <c r="BR54" i="1"/>
  <c r="BR15" i="1"/>
  <c r="BR42" i="1"/>
  <c r="BP18" i="1"/>
  <c r="BR21" i="1"/>
  <c r="BR43" i="1"/>
  <c r="BP57" i="1"/>
  <c r="CD19" i="1" s="1"/>
  <c r="BP24" i="1"/>
  <c r="BP42" i="1"/>
  <c r="CD17" i="1" s="1"/>
  <c r="BP29" i="1"/>
  <c r="BP40" i="1"/>
  <c r="BP41" i="1"/>
  <c r="CB10" i="1"/>
  <c r="BP15" i="1"/>
  <c r="BP48" i="1"/>
  <c r="BP16" i="1"/>
  <c r="BP32" i="1"/>
  <c r="BP49" i="1"/>
  <c r="BP58" i="1"/>
  <c r="BP25" i="1"/>
  <c r="CD58" i="1" s="1"/>
  <c r="BP26" i="1"/>
  <c r="BP17" i="1"/>
  <c r="BP33" i="1"/>
  <c r="BP50" i="1"/>
  <c r="BP14" i="1"/>
  <c r="BP22" i="1"/>
  <c r="BP30" i="1"/>
  <c r="BP38" i="1"/>
  <c r="BP46" i="1"/>
  <c r="BP54" i="1"/>
  <c r="BR19" i="1"/>
  <c r="BR27" i="1"/>
  <c r="BR36" i="1"/>
  <c r="BR47" i="1"/>
  <c r="BR39" i="1"/>
  <c r="BP23" i="1"/>
  <c r="CD22" i="1" s="1"/>
  <c r="BP31" i="1"/>
  <c r="CA31" i="1" s="1"/>
  <c r="BP39" i="1"/>
  <c r="BP47" i="1"/>
  <c r="BP55" i="1"/>
  <c r="CA55" i="1" s="1"/>
  <c r="BR20" i="1"/>
  <c r="BR28" i="1"/>
  <c r="BR40" i="1"/>
  <c r="BR48" i="1"/>
  <c r="BR58" i="1"/>
  <c r="BR13" i="1"/>
  <c r="BP19" i="1"/>
  <c r="BP27" i="1"/>
  <c r="BP35" i="1"/>
  <c r="BP43" i="1"/>
  <c r="BP51" i="1"/>
  <c r="BP59" i="1"/>
  <c r="CA59" i="1" s="1"/>
  <c r="BR16" i="1"/>
  <c r="BR24" i="1"/>
  <c r="BR33" i="1"/>
  <c r="CA33" i="1" s="1"/>
  <c r="BR45" i="1"/>
  <c r="BR52" i="1"/>
  <c r="BP13" i="1"/>
  <c r="BP20" i="1"/>
  <c r="BP28" i="1"/>
  <c r="BP36" i="1"/>
  <c r="BP44" i="1"/>
  <c r="BP52" i="1"/>
  <c r="BR17" i="1"/>
  <c r="BR25" i="1"/>
  <c r="BR34" i="1"/>
  <c r="BR44" i="1"/>
  <c r="BR53" i="1"/>
  <c r="CA53" i="1" s="1"/>
  <c r="BP45" i="1"/>
  <c r="BR18" i="1"/>
  <c r="BR26" i="1"/>
  <c r="BR35" i="1"/>
  <c r="BR32" i="1"/>
  <c r="BR51" i="1"/>
  <c r="BR37" i="1"/>
  <c r="AY63" i="2"/>
  <c r="AE15" i="1"/>
  <c r="AJ15" i="1" s="1"/>
  <c r="AA24" i="1"/>
  <c r="AH24" i="1" s="1"/>
  <c r="AF20" i="1"/>
  <c r="H34" i="1"/>
  <c r="Q34" i="1" s="1"/>
  <c r="CA26" i="1" l="1"/>
  <c r="CA37" i="1"/>
  <c r="CA25" i="1"/>
  <c r="CA16" i="1"/>
  <c r="CA13" i="1"/>
  <c r="CA58" i="1"/>
  <c r="CA23" i="1"/>
  <c r="CA22" i="1"/>
  <c r="CA14" i="1"/>
  <c r="CA28" i="1"/>
  <c r="CA15" i="1"/>
  <c r="CA20" i="1"/>
  <c r="CA36" i="1"/>
  <c r="CA54" i="1"/>
  <c r="CA57" i="1"/>
  <c r="CA56" i="1"/>
  <c r="CA52" i="1"/>
  <c r="CA17" i="1"/>
  <c r="CA27" i="1"/>
  <c r="CA50" i="1"/>
  <c r="AU20" i="1"/>
  <c r="AS20" i="1"/>
  <c r="CA48" i="1"/>
  <c r="CD53" i="1"/>
  <c r="CA45" i="1"/>
  <c r="CA18" i="1"/>
  <c r="CD54" i="1"/>
  <c r="CA43" i="1"/>
  <c r="CD57" i="1"/>
  <c r="CC35" i="1"/>
  <c r="CA35" i="1" s="1"/>
  <c r="CC24" i="1"/>
  <c r="CA24" i="1" s="1"/>
  <c r="CC51" i="1"/>
  <c r="CA51" i="1" s="1"/>
  <c r="CC21" i="1"/>
  <c r="CA21" i="1" s="1"/>
  <c r="CA46" i="1"/>
  <c r="CC40" i="1"/>
  <c r="CA40" i="1" s="1"/>
  <c r="CC34" i="1"/>
  <c r="CA34" i="1" s="1"/>
  <c r="CC32" i="1"/>
  <c r="CA32" i="1" s="1"/>
  <c r="CA41" i="1"/>
  <c r="CC19" i="1"/>
  <c r="CA19" i="1" s="1"/>
  <c r="CC39" i="1"/>
  <c r="CA39" i="1" s="1"/>
  <c r="CD56" i="1"/>
  <c r="CD25" i="1"/>
  <c r="CA49" i="1"/>
  <c r="CA29" i="1"/>
  <c r="CA42" i="1"/>
  <c r="CA38" i="1"/>
  <c r="CA30" i="1"/>
  <c r="CA47" i="1"/>
  <c r="CA44" i="1"/>
</calcChain>
</file>

<file path=xl/sharedStrings.xml><?xml version="1.0" encoding="utf-8"?>
<sst xmlns="http://schemas.openxmlformats.org/spreadsheetml/2006/main" count="946" uniqueCount="363">
  <si>
    <t>Nombre del personaje</t>
  </si>
  <si>
    <t>Tamaño</t>
  </si>
  <si>
    <t>Edad</t>
  </si>
  <si>
    <t>Sexo</t>
  </si>
  <si>
    <t>Altura</t>
  </si>
  <si>
    <t>Nombre Caract.</t>
  </si>
  <si>
    <t>FUE</t>
  </si>
  <si>
    <t>DES</t>
  </si>
  <si>
    <t>CON</t>
  </si>
  <si>
    <t>INT</t>
  </si>
  <si>
    <t>SAB</t>
  </si>
  <si>
    <t>CAR</t>
  </si>
  <si>
    <t>Caract.</t>
  </si>
  <si>
    <t>Mod.</t>
  </si>
  <si>
    <t>Temp.</t>
  </si>
  <si>
    <t>Base</t>
  </si>
  <si>
    <t>Bonus</t>
  </si>
  <si>
    <t>Extra</t>
  </si>
  <si>
    <t>Total</t>
  </si>
  <si>
    <t>Tiros de salvación</t>
  </si>
  <si>
    <t>FORTALEZA</t>
  </si>
  <si>
    <t>REFLEJOS</t>
  </si>
  <si>
    <t>VOLUNTAD</t>
  </si>
  <si>
    <t>Magia</t>
  </si>
  <si>
    <t>Varios</t>
  </si>
  <si>
    <t>Valor</t>
  </si>
  <si>
    <t>Ataque Base</t>
  </si>
  <si>
    <t>Jugador</t>
  </si>
  <si>
    <t>Raza</t>
  </si>
  <si>
    <t>Alineamiento</t>
  </si>
  <si>
    <t>Deidad</t>
  </si>
  <si>
    <t>Peso</t>
  </si>
  <si>
    <t>Ojos</t>
  </si>
  <si>
    <t>Cabello</t>
  </si>
  <si>
    <t>Piel</t>
  </si>
  <si>
    <t>Clase</t>
  </si>
  <si>
    <t>Nivel</t>
  </si>
  <si>
    <t>Mediano</t>
  </si>
  <si>
    <t>Resistencia a</t>
  </si>
  <si>
    <t>conjuros</t>
  </si>
  <si>
    <t>Presa</t>
  </si>
  <si>
    <t>Ataque</t>
  </si>
  <si>
    <t>Fuerza</t>
  </si>
  <si>
    <t>ATAQUE</t>
  </si>
  <si>
    <t>Bonus At. Temp.</t>
  </si>
  <si>
    <t>Arma</t>
  </si>
  <si>
    <t>Alcance</t>
  </si>
  <si>
    <t>Tipo</t>
  </si>
  <si>
    <t>Notas</t>
  </si>
  <si>
    <t>Daño Total</t>
  </si>
  <si>
    <t>1d4</t>
  </si>
  <si>
    <t>2d4</t>
  </si>
  <si>
    <t>1d6</t>
  </si>
  <si>
    <t>2d6</t>
  </si>
  <si>
    <t>1d8</t>
  </si>
  <si>
    <t>2d8</t>
  </si>
  <si>
    <t>1d10</t>
  </si>
  <si>
    <t>2d10</t>
  </si>
  <si>
    <t>1d12</t>
  </si>
  <si>
    <t>Crítico</t>
  </si>
  <si>
    <t>PG</t>
  </si>
  <si>
    <t>Puntos de golpe</t>
  </si>
  <si>
    <t>Tiradas</t>
  </si>
  <si>
    <t>Totales</t>
  </si>
  <si>
    <t>Tiradas PG</t>
  </si>
  <si>
    <t>CA</t>
  </si>
  <si>
    <t>Bonif.</t>
  </si>
  <si>
    <t>Armad.</t>
  </si>
  <si>
    <t>Escudo</t>
  </si>
  <si>
    <t>Nat.</t>
  </si>
  <si>
    <t>Defl.</t>
  </si>
  <si>
    <t>Daño no</t>
  </si>
  <si>
    <t>letal</t>
  </si>
  <si>
    <t>Velocidad</t>
  </si>
  <si>
    <t>Reducción del</t>
  </si>
  <si>
    <t>daño</t>
  </si>
  <si>
    <t>Toque</t>
  </si>
  <si>
    <t>Desprev.</t>
  </si>
  <si>
    <t>Veloc.</t>
  </si>
  <si>
    <t>Iniciativa</t>
  </si>
  <si>
    <t>DES/FUE</t>
  </si>
  <si>
    <t>Campaña</t>
  </si>
  <si>
    <t>Puntos de experiencia</t>
  </si>
  <si>
    <t>EQUIPO</t>
  </si>
  <si>
    <t>DES.</t>
  </si>
  <si>
    <t>Max.</t>
  </si>
  <si>
    <t>Penalizador</t>
  </si>
  <si>
    <t>Fallo</t>
  </si>
  <si>
    <t>Conjuro</t>
  </si>
  <si>
    <t>Propiedades</t>
  </si>
  <si>
    <t>especiales</t>
  </si>
  <si>
    <t>Propiedades especiales</t>
  </si>
  <si>
    <t>Objeto Protector</t>
  </si>
  <si>
    <t>DOTES</t>
  </si>
  <si>
    <t>CONJUROS</t>
  </si>
  <si>
    <t>APTITUDES ESPECIALES</t>
  </si>
  <si>
    <t>IDIOMAS</t>
  </si>
  <si>
    <t>NO</t>
  </si>
  <si>
    <t>Dominios/Escuela especialista</t>
  </si>
  <si>
    <t>0lv:</t>
  </si>
  <si>
    <t>1lv:</t>
  </si>
  <si>
    <t>2lv:</t>
  </si>
  <si>
    <t>3lv:</t>
  </si>
  <si>
    <t>4lv:</t>
  </si>
  <si>
    <t>5lv:</t>
  </si>
  <si>
    <t>6lv:</t>
  </si>
  <si>
    <t>7lv:</t>
  </si>
  <si>
    <t>8lv:</t>
  </si>
  <si>
    <t>9lv:</t>
  </si>
  <si>
    <t>Salvación de Conjuro</t>
  </si>
  <si>
    <t>CD</t>
  </si>
  <si>
    <t>Habilidades</t>
  </si>
  <si>
    <t>SI</t>
  </si>
  <si>
    <t>Nombre</t>
  </si>
  <si>
    <t>Abrir cerraduras</t>
  </si>
  <si>
    <t>Artesanía</t>
  </si>
  <si>
    <t>Averiguar intenciones</t>
  </si>
  <si>
    <t>Avistar</t>
  </si>
  <si>
    <t>Buscar</t>
  </si>
  <si>
    <t>Concentración</t>
  </si>
  <si>
    <t>Conocimiento de conjuros</t>
  </si>
  <si>
    <t>Descifrar escritura</t>
  </si>
  <si>
    <t>Diplomacia</t>
  </si>
  <si>
    <t>Disfrazarse</t>
  </si>
  <si>
    <t>Engañar</t>
  </si>
  <si>
    <t>Escuchar</t>
  </si>
  <si>
    <t>Falsificar</t>
  </si>
  <si>
    <t>Interpretar()</t>
  </si>
  <si>
    <t>Inutilizar mecanismo</t>
  </si>
  <si>
    <t>Juego de manos</t>
  </si>
  <si>
    <t>Montar</t>
  </si>
  <si>
    <t>Moverse sigilosamente</t>
  </si>
  <si>
    <t>Nadar</t>
  </si>
  <si>
    <t>Piruetas</t>
  </si>
  <si>
    <t>Reunir información</t>
  </si>
  <si>
    <t>Saber (Arcano)</t>
  </si>
  <si>
    <t>Saber (Arquitectura e ingeniería)</t>
  </si>
  <si>
    <t>Saber (Dungeons)</t>
  </si>
  <si>
    <t>Saber (Geografía)</t>
  </si>
  <si>
    <t>Saber (Historia)</t>
  </si>
  <si>
    <t>Saber (Local)</t>
  </si>
  <si>
    <t>Saber (Los planos)</t>
  </si>
  <si>
    <t>Saber (Naturaleza)</t>
  </si>
  <si>
    <t>Saber (Nobleza y realeza)</t>
  </si>
  <si>
    <t>Saber (Religión)</t>
  </si>
  <si>
    <t>Saltar</t>
  </si>
  <si>
    <t>Sanar</t>
  </si>
  <si>
    <t>Supervivencia</t>
  </si>
  <si>
    <t>Tasación</t>
  </si>
  <si>
    <t>Trato con animales</t>
  </si>
  <si>
    <t>Uso de cuerdas</t>
  </si>
  <si>
    <t>Clave</t>
  </si>
  <si>
    <t>Rangos</t>
  </si>
  <si>
    <t>Asign.</t>
  </si>
  <si>
    <t>Finales</t>
  </si>
  <si>
    <t>Penaliz.</t>
  </si>
  <si>
    <t>Habil.</t>
  </si>
  <si>
    <t>Rango Max</t>
  </si>
  <si>
    <t>Total rangos a repartir</t>
  </si>
  <si>
    <t>Total rangos asignados</t>
  </si>
  <si>
    <t>Equilibrio*</t>
  </si>
  <si>
    <t>Escapismo*</t>
  </si>
  <si>
    <t>Esconderse*</t>
  </si>
  <si>
    <t>Colosal</t>
  </si>
  <si>
    <t>Gargantuesco</t>
  </si>
  <si>
    <t>Enorme</t>
  </si>
  <si>
    <t>Grande</t>
  </si>
  <si>
    <t>Pequeño</t>
  </si>
  <si>
    <t>Menudo</t>
  </si>
  <si>
    <t>Diminuto</t>
  </si>
  <si>
    <t>Minúsculo</t>
  </si>
  <si>
    <t>Oficio()</t>
  </si>
  <si>
    <t>Intimidar</t>
  </si>
  <si>
    <t>Trepar</t>
  </si>
  <si>
    <t>Usar objeto mágico</t>
  </si>
  <si>
    <t>A escoger</t>
  </si>
  <si>
    <t>OTRAS POSESIONES</t>
  </si>
  <si>
    <t>Objeto</t>
  </si>
  <si>
    <t>Pag.</t>
  </si>
  <si>
    <t>PESO TOTAL TRANSPORTADO</t>
  </si>
  <si>
    <t>DINERO</t>
  </si>
  <si>
    <t>PC</t>
  </si>
  <si>
    <t>PP</t>
  </si>
  <si>
    <t>PO</t>
  </si>
  <si>
    <t>PPT</t>
  </si>
  <si>
    <t>Mod. Tamaño</t>
  </si>
  <si>
    <t>Abstención de materiales</t>
  </si>
  <si>
    <t>Acrobático</t>
  </si>
  <si>
    <t>Afinidad con los animales</t>
  </si>
  <si>
    <t>Ágil</t>
  </si>
  <si>
    <t>Aguante</t>
  </si>
  <si>
    <t>Duro de pelar</t>
  </si>
  <si>
    <t>Alerta</t>
  </si>
  <si>
    <t>Aplicado</t>
  </si>
  <si>
    <t>Ataque poderoso</t>
  </si>
  <si>
    <t>Arrollar mejorado</t>
  </si>
  <si>
    <t>Embestida mejorada</t>
  </si>
  <si>
    <t>Hendedura</t>
  </si>
  <si>
    <t>Gran hendedura</t>
  </si>
  <si>
    <t>Romper arma mejorado</t>
  </si>
  <si>
    <t>Atlético</t>
  </si>
  <si>
    <t>Aumentar convocación</t>
  </si>
  <si>
    <t>Autosuficiente</t>
  </si>
  <si>
    <t>Combate con dos armas</t>
  </si>
  <si>
    <t>Defensa con dos armas</t>
  </si>
  <si>
    <t>Combate con dos armas mejorado</t>
  </si>
  <si>
    <t>Combate con dos armas mayor</t>
  </si>
  <si>
    <t>Combatir desde una montura</t>
  </si>
  <si>
    <t>Ataque al galope</t>
  </si>
  <si>
    <t>Carga impetuosa</t>
  </si>
  <si>
    <t>Disparar desde una montura</t>
  </si>
  <si>
    <t>Pisotear</t>
  </si>
  <si>
    <t>Competencia con arma exótica</t>
  </si>
  <si>
    <t>Competencia con arma marcial</t>
  </si>
  <si>
    <t>Competencia con arma sencilla</t>
  </si>
  <si>
    <t>Competencia con armadura (ligera)</t>
  </si>
  <si>
    <t>Competencia con armadura (intermedia)</t>
  </si>
  <si>
    <t>Competencia con armadura (pesada)</t>
  </si>
  <si>
    <t>Competencia con escudo</t>
  </si>
  <si>
    <t>Competencia con escudo pavés</t>
  </si>
  <si>
    <t>Golpe con el escudo mejorado</t>
  </si>
  <si>
    <t>Conjurar en combate</t>
  </si>
  <si>
    <t>Conjuros naturales</t>
  </si>
  <si>
    <t>Conjuros penetrantes</t>
  </si>
  <si>
    <t>Conjuros penetrantes mayores</t>
  </si>
  <si>
    <t>Contraconjuro mejorado</t>
  </si>
  <si>
    <t>Correr</t>
  </si>
  <si>
    <t>Crítico mejorado</t>
  </si>
  <si>
    <t>Dedos ágiles</t>
  </si>
  <si>
    <t>Desenvainado rápido</t>
  </si>
  <si>
    <t>Disparo a bocajarro</t>
  </si>
  <si>
    <t>Disparo a larga distancia</t>
  </si>
  <si>
    <t>Disparo preciso</t>
  </si>
  <si>
    <t>Disparo rápido</t>
  </si>
  <si>
    <t>Disparos múltiples</t>
  </si>
  <si>
    <t>Disparo a la carrera</t>
  </si>
  <si>
    <t>Disparo preciso mejorado</t>
  </si>
  <si>
    <t>Dureza</t>
  </si>
  <si>
    <t>Engañoso</t>
  </si>
  <si>
    <t>Esquiva</t>
  </si>
  <si>
    <t>Movilidad</t>
  </si>
  <si>
    <t>Ataque elástico</t>
  </si>
  <si>
    <t>Expulsión incrementada</t>
  </si>
  <si>
    <t>Expulsión mejorada</t>
  </si>
  <si>
    <t>Facilidad para la magia</t>
  </si>
  <si>
    <t>Gran fortaleza</t>
  </si>
  <si>
    <t>Impacto sin arma mejorado</t>
  </si>
  <si>
    <t>Presa mejorada</t>
  </si>
  <si>
    <t>Desviar flechas</t>
  </si>
  <si>
    <t>Puñetazo aturdidor</t>
  </si>
  <si>
    <t>Iniciativa mejorada</t>
  </si>
  <si>
    <t>Investigador</t>
  </si>
  <si>
    <t>Liderazgo</t>
  </si>
  <si>
    <t>Lucha a ciegas</t>
  </si>
  <si>
    <t>Maestría en conjuros</t>
  </si>
  <si>
    <t>Manos hábiles</t>
  </si>
  <si>
    <t>Negociador</t>
  </si>
  <si>
    <t>Pericia en combate</t>
  </si>
  <si>
    <t>Derribo mejorado</t>
  </si>
  <si>
    <t>Desarme mejorado</t>
  </si>
  <si>
    <t>Finta mejorada</t>
  </si>
  <si>
    <t>Ataque torbellino</t>
  </si>
  <si>
    <t>Persuasivo</t>
  </si>
  <si>
    <t>Rastrear</t>
  </si>
  <si>
    <t>Recarga rápida</t>
  </si>
  <si>
    <t>Reflejos de combate</t>
  </si>
  <si>
    <t>Reflejos rápidos</t>
  </si>
  <si>
    <t>Sigiloso</t>
  </si>
  <si>
    <t>Soltura con un arma</t>
  </si>
  <si>
    <t>Especialización con un arma</t>
  </si>
  <si>
    <t>Soltura mayor con un arma</t>
  </si>
  <si>
    <t>Especialización mayor con un arma</t>
  </si>
  <si>
    <t>Soltura con una escuela de magia</t>
  </si>
  <si>
    <t>Soltura mayor con una escuela de magia</t>
  </si>
  <si>
    <t>Soltura con una habilidad</t>
  </si>
  <si>
    <t>Sutileza con las armas</t>
  </si>
  <si>
    <t>Voluntad de hierro</t>
  </si>
  <si>
    <t>Efectos Dotes</t>
  </si>
  <si>
    <t>Mano</t>
  </si>
  <si>
    <t>Izquierda</t>
  </si>
  <si>
    <t>Derecha</t>
  </si>
  <si>
    <t>Ambas</t>
  </si>
  <si>
    <t>Lugar</t>
  </si>
  <si>
    <t>Equip.</t>
  </si>
  <si>
    <t>Cabeza</t>
  </si>
  <si>
    <t>Pies</t>
  </si>
  <si>
    <t>L. Equip.</t>
  </si>
  <si>
    <t>Lugar equip.</t>
  </si>
  <si>
    <t>Salv.</t>
  </si>
  <si>
    <t>Tiempo</t>
  </si>
  <si>
    <t>Área</t>
  </si>
  <si>
    <t>Duración</t>
  </si>
  <si>
    <t>Componentes</t>
  </si>
  <si>
    <t>Lanzamiento</t>
  </si>
  <si>
    <t>Tiro de</t>
  </si>
  <si>
    <t>salvación</t>
  </si>
  <si>
    <t>Mana</t>
  </si>
  <si>
    <t>total</t>
  </si>
  <si>
    <t>actual</t>
  </si>
  <si>
    <t>Hechizos lv 1 usos</t>
  </si>
  <si>
    <t>Hechizos lv 2 usos</t>
  </si>
  <si>
    <t>Hechizos lv 3 usos</t>
  </si>
  <si>
    <t>Hechizos lv 4 usos</t>
  </si>
  <si>
    <t>Hechizos lv 5 usos</t>
  </si>
  <si>
    <t>Hechizos lv 6 usos</t>
  </si>
  <si>
    <t>Hechizos lv 7 usos</t>
  </si>
  <si>
    <t>Hechizos lv 8 usos</t>
  </si>
  <si>
    <t>Hechizos lv 9 usos</t>
  </si>
  <si>
    <t>X</t>
  </si>
  <si>
    <t>Efecto conjuro</t>
  </si>
  <si>
    <t>CARA</t>
  </si>
  <si>
    <t>CUELLO</t>
  </si>
  <si>
    <t>CUERPO</t>
  </si>
  <si>
    <t>MANOS</t>
  </si>
  <si>
    <t>CADERA</t>
  </si>
  <si>
    <t>PIES</t>
  </si>
  <si>
    <t>CABEZA</t>
  </si>
  <si>
    <t>HOMBROS</t>
  </si>
  <si>
    <t>TORSO</t>
  </si>
  <si>
    <t>BRAZOS</t>
  </si>
  <si>
    <t>ANILLOS</t>
  </si>
  <si>
    <t>Cara</t>
  </si>
  <si>
    <t>Cuello</t>
  </si>
  <si>
    <t>Hombros</t>
  </si>
  <si>
    <t>Manos</t>
  </si>
  <si>
    <t>Brazos</t>
  </si>
  <si>
    <t>Cuerpo</t>
  </si>
  <si>
    <t>Torso</t>
  </si>
  <si>
    <t>Cadera</t>
  </si>
  <si>
    <t>Anillo 1</t>
  </si>
  <si>
    <t>Anillo 2</t>
  </si>
  <si>
    <t>Armadura</t>
  </si>
  <si>
    <t>Ataque base</t>
  </si>
  <si>
    <t>Bueno</t>
  </si>
  <si>
    <t>Regular</t>
  </si>
  <si>
    <t>Malo</t>
  </si>
  <si>
    <t>Personalizado</t>
  </si>
  <si>
    <t>Tiradas de Salvación</t>
  </si>
  <si>
    <t>REF</t>
  </si>
  <si>
    <t>FORT</t>
  </si>
  <si>
    <t>VOL</t>
  </si>
  <si>
    <t>At. 1</t>
  </si>
  <si>
    <t>At. 2</t>
  </si>
  <si>
    <t>At. 3</t>
  </si>
  <si>
    <t>At. 4</t>
  </si>
  <si>
    <t>Automático</t>
  </si>
  <si>
    <t>LV.</t>
  </si>
  <si>
    <t>Buena</t>
  </si>
  <si>
    <t>Mala</t>
  </si>
  <si>
    <t>Personalizada</t>
  </si>
  <si>
    <t>Incremento de Característica</t>
  </si>
  <si>
    <t>LV. 4</t>
  </si>
  <si>
    <t>LV 8</t>
  </si>
  <si>
    <t>LV. 12</t>
  </si>
  <si>
    <t>LV. 16</t>
  </si>
  <si>
    <t>LV. 20</t>
  </si>
  <si>
    <t>DOTE</t>
  </si>
  <si>
    <t>Rangos por nivel</t>
  </si>
  <si>
    <t>Valor base (sin la inteligencia)</t>
  </si>
  <si>
    <t>Bon. At.</t>
  </si>
  <si>
    <t>Bonif. At. Total</t>
  </si>
  <si>
    <t>Bon. D.</t>
  </si>
  <si>
    <t>Base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</si>
</sst>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rgb="FF3F3F3F"/>
      </top>
      <bottom style="double">
        <color rgb="FF3F3F3F"/>
      </bottom>
      <diagonal/>
    </border>
    <border>
      <left/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double">
        <color rgb="FF3F3F3F"/>
      </bottom>
      <diagonal/>
    </border>
    <border>
      <left/>
      <right/>
      <top style="thin">
        <color indexed="64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thin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3" fillId="2" borderId="14" applyNumberFormat="0" applyAlignment="0" applyProtection="0"/>
    <xf numFmtId="0" fontId="4" fillId="2" borderId="13" applyNumberFormat="0" applyAlignment="0" applyProtection="0"/>
    <xf numFmtId="0" fontId="5" fillId="3" borderId="15" applyNumberFormat="0" applyAlignment="0" applyProtection="0"/>
  </cellStyleXfs>
  <cellXfs count="208">
    <xf numFmtId="0" fontId="0" fillId="0" borderId="0" xfId="0"/>
    <xf numFmtId="0" fontId="3" fillId="4" borderId="14" xfId="1" applyFill="1" applyAlignment="1">
      <alignment horizont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shrinkToFit="1"/>
    </xf>
    <xf numFmtId="0" fontId="0" fillId="0" borderId="0" xfId="0" applyBorder="1" applyAlignment="1">
      <alignment horizontal="left" shrinkToFit="1"/>
    </xf>
    <xf numFmtId="0" fontId="4" fillId="2" borderId="22" xfId="2" applyBorder="1" applyAlignment="1">
      <alignment shrinkToFit="1"/>
    </xf>
    <xf numFmtId="0" fontId="0" fillId="0" borderId="3" xfId="0" applyBorder="1" applyAlignment="1" applyProtection="1">
      <alignment horizontal="center" shrinkToFit="1"/>
      <protection locked="0"/>
    </xf>
    <xf numFmtId="0" fontId="5" fillId="3" borderId="15" xfId="3" applyAlignment="1" applyProtection="1">
      <alignment shrinkToFit="1"/>
      <protection locked="0"/>
    </xf>
    <xf numFmtId="0" fontId="0" fillId="0" borderId="0" xfId="0" applyAlignment="1" applyProtection="1">
      <alignment shrinkToFit="1"/>
    </xf>
    <xf numFmtId="0" fontId="0" fillId="0" borderId="0" xfId="0" applyFont="1" applyAlignment="1">
      <alignment shrinkToFit="1"/>
    </xf>
    <xf numFmtId="0" fontId="0" fillId="0" borderId="0" xfId="0" applyAlignment="1">
      <alignment horizontal="center" shrinkToFit="1"/>
    </xf>
    <xf numFmtId="0" fontId="1" fillId="0" borderId="0" xfId="0" applyFont="1" applyBorder="1" applyAlignment="1">
      <alignment shrinkToFit="1"/>
    </xf>
    <xf numFmtId="0" fontId="0" fillId="0" borderId="10" xfId="0" applyFill="1" applyBorder="1" applyAlignment="1" applyProtection="1">
      <alignment shrinkToFit="1"/>
    </xf>
    <xf numFmtId="0" fontId="0" fillId="0" borderId="0" xfId="0" applyFill="1" applyBorder="1" applyAlignment="1">
      <alignment shrinkToFit="1"/>
    </xf>
    <xf numFmtId="0" fontId="0" fillId="0" borderId="0" xfId="0" applyBorder="1" applyAlignment="1"/>
    <xf numFmtId="0" fontId="4" fillId="2" borderId="13" xfId="2" applyAlignment="1">
      <alignment shrinkToFit="1"/>
    </xf>
    <xf numFmtId="0" fontId="6" fillId="3" borderId="15" xfId="3" applyFont="1" applyAlignment="1" applyProtection="1">
      <alignment horizontal="center" shrinkToFit="1"/>
      <protection locked="0"/>
    </xf>
    <xf numFmtId="0" fontId="0" fillId="0" borderId="0" xfId="0" applyFill="1" applyBorder="1" applyAlignment="1"/>
    <xf numFmtId="0" fontId="3" fillId="0" borderId="0" xfId="1" applyFill="1" applyBorder="1" applyAlignment="1">
      <alignment shrinkToFit="1"/>
    </xf>
    <xf numFmtId="0" fontId="7" fillId="4" borderId="3" xfId="1" applyFont="1" applyFill="1" applyBorder="1" applyAlignment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3" fillId="4" borderId="18" xfId="1" applyFill="1" applyBorder="1" applyAlignment="1">
      <alignment horizontal="center" shrinkToFit="1"/>
    </xf>
    <xf numFmtId="0" fontId="3" fillId="4" borderId="26" xfId="1" applyFill="1" applyBorder="1" applyAlignment="1">
      <alignment horizontal="center" shrinkToFit="1"/>
    </xf>
    <xf numFmtId="0" fontId="3" fillId="4" borderId="27" xfId="1" applyFill="1" applyBorder="1" applyAlignment="1">
      <alignment horizontal="center" shrinkToFit="1"/>
    </xf>
    <xf numFmtId="0" fontId="4" fillId="2" borderId="28" xfId="2" applyBorder="1" applyAlignment="1">
      <alignment horizontal="center" shrinkToFit="1"/>
    </xf>
    <xf numFmtId="0" fontId="4" fillId="2" borderId="29" xfId="2" applyBorder="1" applyAlignment="1">
      <alignment horizontal="center" shrinkToFit="1"/>
    </xf>
    <xf numFmtId="0" fontId="0" fillId="0" borderId="0" xfId="0" applyAlignment="1" applyProtection="1">
      <alignment shrinkToFit="1"/>
    </xf>
    <xf numFmtId="0" fontId="1" fillId="0" borderId="0" xfId="0" applyFont="1" applyAlignment="1" applyProtection="1">
      <alignment shrinkToFit="1"/>
    </xf>
    <xf numFmtId="0" fontId="5" fillId="3" borderId="15" xfId="3" applyAlignment="1" applyProtection="1">
      <alignment horizontal="center" shrinkToFit="1"/>
      <protection locked="0"/>
    </xf>
    <xf numFmtId="0" fontId="0" fillId="0" borderId="0" xfId="0" applyBorder="1" applyAlignment="1" applyProtection="1">
      <alignment horizontal="center" shrinkToFit="1"/>
      <protection locked="0"/>
    </xf>
    <xf numFmtId="0" fontId="1" fillId="0" borderId="0" xfId="0" applyFont="1" applyBorder="1" applyAlignment="1" applyProtection="1">
      <alignment horizontal="center" shrinkToFit="1"/>
      <protection locked="0"/>
    </xf>
    <xf numFmtId="0" fontId="3" fillId="4" borderId="1" xfId="1" applyFill="1" applyBorder="1" applyAlignment="1">
      <alignment horizontal="center" shrinkToFit="1"/>
    </xf>
    <xf numFmtId="0" fontId="3" fillId="4" borderId="14" xfId="1" applyFill="1" applyAlignment="1">
      <alignment horizontal="center" shrinkToFit="1"/>
    </xf>
    <xf numFmtId="0" fontId="3" fillId="4" borderId="4" xfId="1" applyFill="1" applyBorder="1" applyAlignment="1">
      <alignment horizontal="center" shrinkToFit="1"/>
    </xf>
    <xf numFmtId="0" fontId="3" fillId="4" borderId="5" xfId="1" applyFill="1" applyBorder="1" applyAlignment="1">
      <alignment horizontal="center" shrinkToFit="1"/>
    </xf>
    <xf numFmtId="0" fontId="3" fillId="4" borderId="6" xfId="1" applyFill="1" applyBorder="1" applyAlignment="1">
      <alignment horizontal="center" shrinkToFit="1"/>
    </xf>
    <xf numFmtId="0" fontId="3" fillId="4" borderId="7" xfId="1" applyFill="1" applyBorder="1" applyAlignment="1">
      <alignment horizontal="center" shrinkToFit="1"/>
    </xf>
    <xf numFmtId="0" fontId="3" fillId="4" borderId="1" xfId="1" applyFill="1" applyBorder="1" applyAlignment="1">
      <alignment horizontal="left" shrinkToFit="1"/>
    </xf>
    <xf numFmtId="0" fontId="0" fillId="0" borderId="16" xfId="0" applyBorder="1" applyAlignment="1" applyProtection="1">
      <alignment horizontal="center" shrinkToFit="1"/>
      <protection locked="0"/>
    </xf>
    <xf numFmtId="0" fontId="0" fillId="0" borderId="3" xfId="0" applyBorder="1" applyAlignment="1" applyProtection="1">
      <alignment horizontal="center" shrinkToFit="1"/>
      <protection locked="0"/>
    </xf>
    <xf numFmtId="0" fontId="4" fillId="2" borderId="13" xfId="2" applyAlignment="1" applyProtection="1">
      <alignment horizontal="center" shrinkToFit="1"/>
    </xf>
    <xf numFmtId="0" fontId="4" fillId="2" borderId="19" xfId="2" applyBorder="1" applyAlignment="1">
      <alignment horizontal="center" shrinkToFit="1"/>
    </xf>
    <xf numFmtId="0" fontId="4" fillId="2" borderId="13" xfId="2" applyAlignment="1">
      <alignment horizontal="center" shrinkToFit="1"/>
    </xf>
    <xf numFmtId="0" fontId="0" fillId="0" borderId="8" xfId="0" applyBorder="1" applyAlignment="1" applyProtection="1">
      <alignment horizontal="center" shrinkToFit="1"/>
      <protection locked="0"/>
    </xf>
    <xf numFmtId="0" fontId="0" fillId="0" borderId="9" xfId="0" applyBorder="1" applyAlignment="1" applyProtection="1">
      <alignment horizontal="center" shrinkToFit="1"/>
      <protection locked="0"/>
    </xf>
    <xf numFmtId="0" fontId="0" fillId="0" borderId="7" xfId="0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shrinkToFit="1"/>
      <protection locked="0"/>
    </xf>
    <xf numFmtId="0" fontId="0" fillId="0" borderId="2" xfId="0" applyBorder="1" applyAlignment="1" applyProtection="1">
      <alignment shrinkToFit="1"/>
      <protection locked="0"/>
    </xf>
    <xf numFmtId="0" fontId="3" fillId="4" borderId="4" xfId="1" applyFill="1" applyBorder="1" applyAlignment="1">
      <alignment horizontal="left" shrinkToFit="1"/>
    </xf>
    <xf numFmtId="0" fontId="3" fillId="4" borderId="5" xfId="1" applyFill="1" applyBorder="1" applyAlignment="1">
      <alignment horizontal="left" shrinkToFit="1"/>
    </xf>
    <xf numFmtId="0" fontId="3" fillId="4" borderId="6" xfId="1" applyFill="1" applyBorder="1" applyAlignment="1">
      <alignment horizontal="left" shrinkToFit="1"/>
    </xf>
    <xf numFmtId="0" fontId="3" fillId="4" borderId="2" xfId="1" applyFill="1" applyBorder="1" applyAlignment="1">
      <alignment horizontal="left" shrinkToFit="1"/>
    </xf>
    <xf numFmtId="0" fontId="3" fillId="4" borderId="7" xfId="1" applyFill="1" applyBorder="1" applyAlignment="1">
      <alignment horizontal="left" shrinkToFit="1"/>
    </xf>
    <xf numFmtId="0" fontId="0" fillId="0" borderId="1" xfId="0" applyBorder="1" applyAlignment="1" applyProtection="1">
      <alignment horizontal="center" shrinkToFit="1"/>
      <protection locked="0"/>
    </xf>
    <xf numFmtId="0" fontId="0" fillId="0" borderId="5" xfId="0" applyBorder="1" applyAlignment="1" applyProtection="1">
      <alignment horizontal="center" shrinkToFit="1"/>
      <protection locked="0"/>
    </xf>
    <xf numFmtId="0" fontId="0" fillId="0" borderId="2" xfId="0" applyBorder="1" applyAlignment="1" applyProtection="1">
      <alignment horizontal="center" shrinkToFit="1"/>
      <protection locked="0"/>
    </xf>
    <xf numFmtId="0" fontId="4" fillId="2" borderId="19" xfId="2" applyBorder="1" applyAlignment="1" applyProtection="1">
      <alignment horizontal="center" shrinkToFit="1"/>
    </xf>
    <xf numFmtId="17" fontId="0" fillId="0" borderId="3" xfId="0" quotePrefix="1" applyNumberFormat="1" applyBorder="1" applyAlignment="1" applyProtection="1">
      <alignment horizontal="center" shrinkToFit="1"/>
      <protection locked="0"/>
    </xf>
    <xf numFmtId="0" fontId="3" fillId="4" borderId="3" xfId="1" applyFill="1" applyBorder="1" applyAlignment="1">
      <alignment horizontal="center" shrinkToFit="1"/>
    </xf>
    <xf numFmtId="0" fontId="3" fillId="4" borderId="16" xfId="1" applyFill="1" applyBorder="1" applyAlignment="1">
      <alignment horizontal="center" shrinkToFit="1"/>
    </xf>
    <xf numFmtId="0" fontId="3" fillId="4" borderId="2" xfId="1" applyFill="1" applyBorder="1" applyAlignment="1">
      <alignment horizontal="center" shrinkToFit="1"/>
    </xf>
    <xf numFmtId="0" fontId="3" fillId="4" borderId="33" xfId="1" applyFill="1" applyBorder="1" applyAlignment="1">
      <alignment horizontal="center" shrinkToFit="1"/>
    </xf>
    <xf numFmtId="0" fontId="0" fillId="0" borderId="10" xfId="0" applyBorder="1" applyAlignment="1" applyProtection="1">
      <alignment horizontal="center" shrinkToFit="1"/>
      <protection locked="0"/>
    </xf>
    <xf numFmtId="0" fontId="3" fillId="4" borderId="4" xfId="1" applyFill="1" applyBorder="1" applyAlignment="1">
      <alignment shrinkToFit="1"/>
    </xf>
    <xf numFmtId="0" fontId="3" fillId="4" borderId="1" xfId="1" applyFill="1" applyBorder="1" applyAlignment="1">
      <alignment shrinkToFit="1"/>
    </xf>
    <xf numFmtId="0" fontId="3" fillId="4" borderId="45" xfId="1" applyFill="1" applyBorder="1" applyAlignment="1">
      <alignment shrinkToFit="1"/>
    </xf>
    <xf numFmtId="0" fontId="3" fillId="4" borderId="46" xfId="1" applyFill="1" applyBorder="1" applyAlignment="1">
      <alignment shrinkToFit="1"/>
    </xf>
    <xf numFmtId="0" fontId="3" fillId="4" borderId="11" xfId="1" applyFill="1" applyBorder="1" applyAlignment="1">
      <alignment horizontal="center" shrinkToFit="1"/>
    </xf>
    <xf numFmtId="0" fontId="3" fillId="4" borderId="0" xfId="1" applyFill="1" applyBorder="1" applyAlignment="1">
      <alignment horizontal="center" shrinkToFit="1"/>
    </xf>
    <xf numFmtId="0" fontId="5" fillId="3" borderId="43" xfId="3" applyBorder="1" applyAlignment="1" applyProtection="1">
      <alignment shrinkToFit="1"/>
      <protection locked="0"/>
    </xf>
    <xf numFmtId="0" fontId="5" fillId="3" borderId="47" xfId="3" applyBorder="1" applyAlignment="1" applyProtection="1">
      <alignment shrinkToFit="1"/>
      <protection locked="0"/>
    </xf>
    <xf numFmtId="0" fontId="0" fillId="0" borderId="3" xfId="0" applyBorder="1" applyAlignment="1" applyProtection="1">
      <alignment shrinkToFit="1"/>
      <protection locked="0"/>
    </xf>
    <xf numFmtId="0" fontId="4" fillId="2" borderId="3" xfId="2" applyBorder="1" applyAlignment="1" applyProtection="1">
      <alignment horizontal="center" shrinkToFit="1"/>
    </xf>
    <xf numFmtId="0" fontId="2" fillId="0" borderId="16" xfId="0" applyFont="1" applyBorder="1" applyAlignment="1" applyProtection="1">
      <alignment horizontal="center" shrinkToFit="1"/>
      <protection locked="0"/>
    </xf>
    <xf numFmtId="0" fontId="3" fillId="4" borderId="8" xfId="1" applyFill="1" applyBorder="1" applyAlignment="1">
      <alignment horizontal="center" shrinkToFit="1"/>
    </xf>
    <xf numFmtId="0" fontId="3" fillId="4" borderId="9" xfId="1" applyFill="1" applyBorder="1" applyAlignment="1">
      <alignment horizontal="center" shrinkToFit="1"/>
    </xf>
    <xf numFmtId="0" fontId="3" fillId="4" borderId="4" xfId="1" applyFill="1" applyBorder="1" applyAlignment="1" applyProtection="1">
      <alignment horizontal="center" shrinkToFit="1"/>
    </xf>
    <xf numFmtId="0" fontId="3" fillId="4" borderId="1" xfId="1" applyFill="1" applyBorder="1" applyAlignment="1" applyProtection="1">
      <alignment horizontal="center" shrinkToFit="1"/>
    </xf>
    <xf numFmtId="0" fontId="3" fillId="4" borderId="5" xfId="1" applyFill="1" applyBorder="1" applyAlignment="1" applyProtection="1">
      <alignment horizontal="center" shrinkToFit="1"/>
    </xf>
    <xf numFmtId="0" fontId="3" fillId="4" borderId="6" xfId="1" applyFill="1" applyBorder="1" applyAlignment="1" applyProtection="1">
      <alignment horizontal="center" shrinkToFit="1"/>
    </xf>
    <xf numFmtId="0" fontId="3" fillId="4" borderId="2" xfId="1" applyFill="1" applyBorder="1" applyAlignment="1" applyProtection="1">
      <alignment horizontal="center" shrinkToFit="1"/>
    </xf>
    <xf numFmtId="0" fontId="3" fillId="4" borderId="7" xfId="1" applyFill="1" applyBorder="1" applyAlignment="1" applyProtection="1">
      <alignment horizontal="center" shrinkToFit="1"/>
    </xf>
    <xf numFmtId="0" fontId="0" fillId="0" borderId="8" xfId="0" applyBorder="1" applyAlignment="1" applyProtection="1">
      <alignment shrinkToFit="1"/>
      <protection locked="0"/>
    </xf>
    <xf numFmtId="0" fontId="0" fillId="0" borderId="9" xfId="0" applyBorder="1" applyAlignment="1" applyProtection="1">
      <alignment shrinkToFit="1"/>
      <protection locked="0"/>
    </xf>
    <xf numFmtId="0" fontId="0" fillId="0" borderId="44" xfId="0" applyBorder="1" applyAlignment="1" applyProtection="1">
      <alignment shrinkToFit="1"/>
      <protection locked="0"/>
    </xf>
    <xf numFmtId="0" fontId="0" fillId="0" borderId="3" xfId="0" quotePrefix="1" applyBorder="1" applyAlignment="1" applyProtection="1">
      <alignment horizontal="center" shrinkToFit="1"/>
      <protection locked="0"/>
    </xf>
    <xf numFmtId="0" fontId="3" fillId="4" borderId="14" xfId="1" applyFill="1" applyAlignment="1">
      <alignment shrinkToFit="1"/>
    </xf>
    <xf numFmtId="0" fontId="0" fillId="0" borderId="6" xfId="0" applyBorder="1" applyAlignment="1" applyProtection="1">
      <alignment horizontal="center" shrinkToFit="1"/>
      <protection locked="0"/>
    </xf>
    <xf numFmtId="0" fontId="3" fillId="4" borderId="14" xfId="1" applyFill="1" applyAlignment="1" applyProtection="1">
      <alignment shrinkToFit="1"/>
      <protection locked="0"/>
    </xf>
    <xf numFmtId="0" fontId="3" fillId="4" borderId="17" xfId="1" applyFill="1" applyBorder="1" applyAlignment="1">
      <alignment shrinkToFit="1"/>
    </xf>
    <xf numFmtId="0" fontId="5" fillId="3" borderId="15" xfId="3" applyAlignment="1" applyProtection="1">
      <alignment shrinkToFit="1"/>
      <protection locked="0"/>
    </xf>
    <xf numFmtId="0" fontId="0" fillId="0" borderId="16" xfId="0" applyBorder="1" applyAlignment="1" applyProtection="1">
      <alignment shrinkToFit="1"/>
      <protection locked="0"/>
    </xf>
    <xf numFmtId="0" fontId="0" fillId="0" borderId="25" xfId="0" applyBorder="1" applyAlignment="1" applyProtection="1">
      <alignment shrinkToFit="1"/>
      <protection locked="0"/>
    </xf>
    <xf numFmtId="0" fontId="4" fillId="2" borderId="19" xfId="2" applyBorder="1" applyAlignment="1">
      <alignment shrinkToFit="1"/>
    </xf>
    <xf numFmtId="0" fontId="4" fillId="2" borderId="13" xfId="2" applyAlignment="1">
      <alignment shrinkToFit="1"/>
    </xf>
    <xf numFmtId="0" fontId="3" fillId="4" borderId="5" xfId="1" applyFill="1" applyBorder="1" applyAlignment="1">
      <alignment shrinkToFit="1"/>
    </xf>
    <xf numFmtId="0" fontId="3" fillId="4" borderId="6" xfId="1" applyFill="1" applyBorder="1" applyAlignment="1">
      <alignment shrinkToFit="1"/>
    </xf>
    <xf numFmtId="0" fontId="3" fillId="4" borderId="7" xfId="1" applyFill="1" applyBorder="1" applyAlignment="1">
      <alignment shrinkToFit="1"/>
    </xf>
    <xf numFmtId="0" fontId="3" fillId="4" borderId="17" xfId="1" applyFill="1" applyBorder="1" applyAlignment="1">
      <alignment horizontal="center" shrinkToFit="1"/>
    </xf>
    <xf numFmtId="0" fontId="4" fillId="2" borderId="13" xfId="2" applyAlignment="1" applyProtection="1">
      <alignment horizontal="center" shrinkToFit="1"/>
      <protection locked="0"/>
    </xf>
    <xf numFmtId="0" fontId="4" fillId="2" borderId="20" xfId="2" applyBorder="1" applyAlignment="1">
      <alignment horizontal="center" shrinkToFit="1"/>
    </xf>
    <xf numFmtId="0" fontId="4" fillId="2" borderId="21" xfId="2" applyBorder="1" applyAlignment="1">
      <alignment horizontal="center" shrinkToFit="1"/>
    </xf>
    <xf numFmtId="0" fontId="0" fillId="0" borderId="11" xfId="0" applyBorder="1" applyAlignment="1" applyProtection="1">
      <alignment horizontal="center" shrinkToFit="1"/>
      <protection locked="0"/>
    </xf>
    <xf numFmtId="0" fontId="0" fillId="0" borderId="12" xfId="0" applyBorder="1" applyAlignment="1" applyProtection="1">
      <alignment horizontal="center" shrinkToFit="1"/>
      <protection locked="0"/>
    </xf>
    <xf numFmtId="0" fontId="3" fillId="4" borderId="31" xfId="1" applyFill="1" applyBorder="1" applyAlignment="1">
      <alignment horizontal="center" shrinkToFit="1"/>
    </xf>
    <xf numFmtId="0" fontId="3" fillId="4" borderId="30" xfId="1" applyFill="1" applyBorder="1" applyAlignment="1">
      <alignment horizontal="center" shrinkToFit="1"/>
    </xf>
    <xf numFmtId="0" fontId="3" fillId="4" borderId="32" xfId="1" applyFill="1" applyBorder="1" applyAlignment="1">
      <alignment horizontal="center" shrinkToFit="1"/>
    </xf>
    <xf numFmtId="0" fontId="3" fillId="5" borderId="10" xfId="1" applyFill="1" applyBorder="1" applyAlignment="1" applyProtection="1">
      <alignment shrinkToFit="1"/>
    </xf>
    <xf numFmtId="0" fontId="3" fillId="4" borderId="11" xfId="1" applyFill="1" applyBorder="1" applyAlignment="1" applyProtection="1">
      <alignment horizontal="center" shrinkToFit="1"/>
    </xf>
    <xf numFmtId="0" fontId="3" fillId="4" borderId="0" xfId="1" applyFill="1" applyBorder="1" applyAlignment="1" applyProtection="1">
      <alignment horizontal="center" shrinkToFit="1"/>
    </xf>
    <xf numFmtId="0" fontId="3" fillId="4" borderId="4" xfId="1" applyFill="1" applyBorder="1" applyAlignment="1" applyProtection="1">
      <alignment shrinkToFit="1"/>
    </xf>
    <xf numFmtId="0" fontId="3" fillId="4" borderId="1" xfId="1" applyFill="1" applyBorder="1" applyAlignment="1" applyProtection="1">
      <alignment shrinkToFit="1"/>
    </xf>
    <xf numFmtId="0" fontId="3" fillId="4" borderId="45" xfId="1" applyFill="1" applyBorder="1" applyAlignment="1" applyProtection="1">
      <alignment shrinkToFit="1"/>
    </xf>
    <xf numFmtId="0" fontId="3" fillId="4" borderId="46" xfId="1" applyFill="1" applyBorder="1" applyAlignment="1" applyProtection="1">
      <alignment shrinkToFit="1"/>
    </xf>
    <xf numFmtId="0" fontId="3" fillId="4" borderId="3" xfId="1" applyFill="1" applyBorder="1" applyAlignment="1" applyProtection="1">
      <alignment horizontal="center" shrinkToFit="1"/>
    </xf>
    <xf numFmtId="0" fontId="3" fillId="4" borderId="37" xfId="1" applyFill="1" applyBorder="1" applyAlignment="1">
      <alignment horizontal="center" shrinkToFit="1"/>
    </xf>
    <xf numFmtId="0" fontId="3" fillId="4" borderId="35" xfId="1" applyFill="1" applyBorder="1" applyAlignment="1">
      <alignment horizontal="center" shrinkToFit="1"/>
    </xf>
    <xf numFmtId="0" fontId="3" fillId="4" borderId="36" xfId="1" applyFill="1" applyBorder="1" applyAlignment="1">
      <alignment horizontal="center" shrinkToFit="1"/>
    </xf>
    <xf numFmtId="0" fontId="3" fillId="4" borderId="10" xfId="1" applyFill="1" applyBorder="1" applyAlignment="1">
      <alignment horizontal="center" shrinkToFit="1"/>
    </xf>
    <xf numFmtId="0" fontId="3" fillId="4" borderId="34" xfId="1" applyFill="1" applyBorder="1" applyAlignment="1">
      <alignment horizontal="center" shrinkToFit="1"/>
    </xf>
    <xf numFmtId="0" fontId="0" fillId="0" borderId="23" xfId="0" applyBorder="1" applyAlignment="1" applyProtection="1">
      <alignment horizontal="center" shrinkToFit="1"/>
      <protection locked="0"/>
    </xf>
    <xf numFmtId="9" fontId="0" fillId="0" borderId="6" xfId="0" applyNumberFormat="1" applyBorder="1" applyAlignment="1" applyProtection="1">
      <alignment horizontal="center" shrinkToFit="1"/>
      <protection locked="0"/>
    </xf>
    <xf numFmtId="0" fontId="0" fillId="0" borderId="1" xfId="0" applyBorder="1" applyAlignment="1">
      <alignment horizontal="center" shrinkToFit="1"/>
    </xf>
    <xf numFmtId="0" fontId="0" fillId="0" borderId="24" xfId="0" applyBorder="1" applyAlignment="1" applyProtection="1">
      <alignment shrinkToFit="1"/>
      <protection locked="0"/>
    </xf>
    <xf numFmtId="0" fontId="0" fillId="0" borderId="4" xfId="0" applyBorder="1" applyAlignment="1" applyProtection="1">
      <alignment horizontal="center" shrinkToFit="1"/>
      <protection locked="0"/>
    </xf>
    <xf numFmtId="0" fontId="0" fillId="0" borderId="8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0" borderId="9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3" fillId="4" borderId="39" xfId="1" applyFill="1" applyBorder="1" applyAlignment="1">
      <alignment horizontal="center" shrinkToFit="1"/>
    </xf>
    <xf numFmtId="0" fontId="3" fillId="4" borderId="38" xfId="1" applyFill="1" applyBorder="1" applyAlignment="1">
      <alignment horizontal="center" shrinkToFit="1"/>
    </xf>
    <xf numFmtId="0" fontId="3" fillId="4" borderId="40" xfId="1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5" fillId="3" borderId="15" xfId="3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</xf>
    <xf numFmtId="0" fontId="3" fillId="4" borderId="50" xfId="1" applyFill="1" applyBorder="1" applyAlignment="1">
      <alignment horizontal="center"/>
    </xf>
    <xf numFmtId="0" fontId="3" fillId="4" borderId="49" xfId="1" applyFill="1" applyBorder="1" applyAlignment="1">
      <alignment horizontal="center"/>
    </xf>
    <xf numFmtId="0" fontId="3" fillId="4" borderId="17" xfId="1" applyFill="1" applyBorder="1" applyAlignment="1">
      <alignment horizontal="center"/>
    </xf>
    <xf numFmtId="0" fontId="7" fillId="4" borderId="3" xfId="1" applyFont="1" applyFill="1" applyBorder="1" applyAlignment="1">
      <alignment horizontal="center"/>
    </xf>
    <xf numFmtId="0" fontId="3" fillId="4" borderId="14" xfId="1" applyFill="1" applyAlignment="1">
      <alignment horizontal="center"/>
    </xf>
    <xf numFmtId="0" fontId="4" fillId="2" borderId="13" xfId="2" applyAlignment="1">
      <alignment horizontal="center"/>
    </xf>
    <xf numFmtId="0" fontId="3" fillId="4" borderId="3" xfId="1" applyFill="1" applyBorder="1" applyAlignment="1">
      <alignment horizontal="center"/>
    </xf>
    <xf numFmtId="0" fontId="4" fillId="2" borderId="51" xfId="2" applyBorder="1" applyAlignment="1">
      <alignment horizontal="center"/>
    </xf>
    <xf numFmtId="0" fontId="4" fillId="2" borderId="53" xfId="2" applyBorder="1" applyAlignment="1">
      <alignment horizontal="center"/>
    </xf>
    <xf numFmtId="0" fontId="4" fillId="2" borderId="29" xfId="2" applyBorder="1" applyAlignment="1">
      <alignment horizontal="center"/>
    </xf>
    <xf numFmtId="0" fontId="4" fillId="2" borderId="19" xfId="2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3" fillId="4" borderId="14" xfId="1" applyFill="1" applyBorder="1" applyAlignment="1">
      <alignment horizontal="center"/>
    </xf>
    <xf numFmtId="0" fontId="3" fillId="4" borderId="48" xfId="1" applyFill="1" applyBorder="1" applyAlignment="1">
      <alignment horizontal="center"/>
    </xf>
    <xf numFmtId="0" fontId="3" fillId="4" borderId="31" xfId="1" applyFill="1" applyBorder="1" applyAlignment="1">
      <alignment horizontal="center"/>
    </xf>
    <xf numFmtId="0" fontId="3" fillId="4" borderId="30" xfId="1" applyFill="1" applyBorder="1" applyAlignment="1">
      <alignment horizontal="center"/>
    </xf>
    <xf numFmtId="0" fontId="3" fillId="4" borderId="32" xfId="1" applyFill="1" applyBorder="1" applyAlignment="1">
      <alignment horizontal="center"/>
    </xf>
    <xf numFmtId="0" fontId="0" fillId="0" borderId="8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4" fillId="2" borderId="52" xfId="2" applyBorder="1" applyAlignment="1">
      <alignment horizontal="center"/>
    </xf>
    <xf numFmtId="0" fontId="3" fillId="4" borderId="4" xfId="1" applyFill="1" applyBorder="1" applyAlignment="1">
      <alignment horizontal="center"/>
    </xf>
    <xf numFmtId="0" fontId="3" fillId="4" borderId="1" xfId="1" applyFill="1" applyBorder="1" applyAlignment="1">
      <alignment horizontal="center"/>
    </xf>
    <xf numFmtId="0" fontId="3" fillId="4" borderId="5" xfId="1" applyFill="1" applyBorder="1" applyAlignment="1">
      <alignment horizontal="center"/>
    </xf>
    <xf numFmtId="0" fontId="3" fillId="4" borderId="42" xfId="1" applyFill="1" applyBorder="1" applyAlignment="1">
      <alignment horizontal="center"/>
    </xf>
    <xf numFmtId="0" fontId="3" fillId="4" borderId="41" xfId="1" applyFill="1" applyBorder="1" applyAlignment="1">
      <alignment horizontal="center"/>
    </xf>
    <xf numFmtId="0" fontId="3" fillId="4" borderId="40" xfId="1" applyFill="1" applyBorder="1" applyAlignment="1">
      <alignment horizontal="center"/>
    </xf>
    <xf numFmtId="0" fontId="3" fillId="4" borderId="6" xfId="1" applyFill="1" applyBorder="1" applyAlignment="1">
      <alignment horizontal="center"/>
    </xf>
    <xf numFmtId="0" fontId="3" fillId="4" borderId="2" xfId="1" applyFill="1" applyBorder="1" applyAlignment="1">
      <alignment horizontal="center"/>
    </xf>
    <xf numFmtId="0" fontId="3" fillId="4" borderId="7" xfId="1" applyFill="1" applyBorder="1" applyAlignment="1">
      <alignment horizontal="center"/>
    </xf>
    <xf numFmtId="0" fontId="4" fillId="2" borderId="71" xfId="2" applyBorder="1" applyAlignment="1">
      <alignment horizontal="center"/>
    </xf>
    <xf numFmtId="0" fontId="3" fillId="4" borderId="68" xfId="1" applyFill="1" applyBorder="1" applyAlignment="1">
      <alignment horizontal="center"/>
    </xf>
    <xf numFmtId="0" fontId="3" fillId="4" borderId="69" xfId="1" applyFill="1" applyBorder="1" applyAlignment="1">
      <alignment horizontal="center"/>
    </xf>
    <xf numFmtId="0" fontId="3" fillId="4" borderId="70" xfId="1" applyFill="1" applyBorder="1" applyAlignment="1">
      <alignment horizontal="center"/>
    </xf>
    <xf numFmtId="0" fontId="3" fillId="4" borderId="65" xfId="1" applyFill="1" applyBorder="1" applyAlignment="1">
      <alignment horizontal="center"/>
    </xf>
    <xf numFmtId="0" fontId="3" fillId="4" borderId="66" xfId="1" applyFill="1" applyBorder="1" applyAlignment="1">
      <alignment horizontal="center"/>
    </xf>
    <xf numFmtId="0" fontId="3" fillId="4" borderId="67" xfId="1" applyFill="1" applyBorder="1" applyAlignment="1">
      <alignment horizontal="center"/>
    </xf>
    <xf numFmtId="0" fontId="3" fillId="4" borderId="8" xfId="1" applyFill="1" applyBorder="1" applyAlignment="1">
      <alignment horizontal="center"/>
    </xf>
    <xf numFmtId="0" fontId="3" fillId="4" borderId="9" xfId="1" applyFill="1" applyBorder="1" applyAlignment="1">
      <alignment horizontal="center"/>
    </xf>
    <xf numFmtId="0" fontId="3" fillId="4" borderId="10" xfId="1" applyFill="1" applyBorder="1" applyAlignment="1">
      <alignment horizontal="center"/>
    </xf>
    <xf numFmtId="0" fontId="3" fillId="4" borderId="64" xfId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7" fillId="4" borderId="10" xfId="1" applyFont="1" applyFill="1" applyBorder="1" applyAlignment="1">
      <alignment horizontal="center"/>
    </xf>
    <xf numFmtId="0" fontId="7" fillId="4" borderId="9" xfId="1" applyFont="1" applyFill="1" applyBorder="1" applyAlignment="1">
      <alignment horizontal="center"/>
    </xf>
    <xf numFmtId="0" fontId="7" fillId="4" borderId="61" xfId="1" applyFont="1" applyFill="1" applyBorder="1" applyAlignment="1">
      <alignment horizontal="center"/>
    </xf>
    <xf numFmtId="0" fontId="7" fillId="4" borderId="62" xfId="1" applyFont="1" applyFill="1" applyBorder="1" applyAlignment="1">
      <alignment horizontal="center"/>
    </xf>
    <xf numFmtId="0" fontId="7" fillId="4" borderId="63" xfId="1" applyFont="1" applyFill="1" applyBorder="1" applyAlignment="1">
      <alignment horizontal="center"/>
    </xf>
    <xf numFmtId="0" fontId="3" fillId="4" borderId="60" xfId="1" applyFill="1" applyBorder="1" applyAlignment="1">
      <alignment horizontal="center"/>
    </xf>
    <xf numFmtId="0" fontId="3" fillId="4" borderId="57" xfId="1" applyFill="1" applyBorder="1" applyAlignment="1">
      <alignment horizontal="center"/>
    </xf>
    <xf numFmtId="0" fontId="3" fillId="4" borderId="59" xfId="1" applyFill="1" applyBorder="1" applyAlignment="1">
      <alignment horizontal="center"/>
    </xf>
    <xf numFmtId="0" fontId="3" fillId="4" borderId="56" xfId="1" applyFill="1" applyBorder="1" applyAlignment="1">
      <alignment horizontal="center"/>
    </xf>
    <xf numFmtId="0" fontId="3" fillId="4" borderId="58" xfId="1" applyFill="1" applyBorder="1" applyAlignment="1">
      <alignment horizontal="center"/>
    </xf>
    <xf numFmtId="0" fontId="0" fillId="0" borderId="8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5" fillId="3" borderId="75" xfId="3" applyBorder="1" applyAlignment="1" applyProtection="1">
      <alignment horizontal="center"/>
      <protection locked="0"/>
    </xf>
    <xf numFmtId="0" fontId="5" fillId="3" borderId="69" xfId="3" applyBorder="1" applyAlignment="1" applyProtection="1">
      <alignment horizontal="center"/>
      <protection locked="0"/>
    </xf>
    <xf numFmtId="0" fontId="5" fillId="3" borderId="76" xfId="3" applyBorder="1" applyAlignment="1" applyProtection="1">
      <alignment horizontal="center"/>
      <protection locked="0"/>
    </xf>
    <xf numFmtId="0" fontId="5" fillId="3" borderId="43" xfId="3" applyBorder="1" applyAlignment="1" applyProtection="1">
      <alignment horizontal="center"/>
      <protection locked="0"/>
    </xf>
    <xf numFmtId="0" fontId="5" fillId="3" borderId="47" xfId="3" applyBorder="1" applyAlignment="1" applyProtection="1">
      <alignment horizontal="center"/>
      <protection locked="0"/>
    </xf>
    <xf numFmtId="0" fontId="5" fillId="3" borderId="55" xfId="3" applyBorder="1" applyAlignment="1" applyProtection="1">
      <alignment horizontal="center"/>
      <protection locked="0"/>
    </xf>
    <xf numFmtId="0" fontId="3" fillId="4" borderId="18" xfId="1" applyFill="1" applyBorder="1" applyAlignment="1">
      <alignment horizontal="center"/>
    </xf>
    <xf numFmtId="0" fontId="3" fillId="4" borderId="26" xfId="1" applyFill="1" applyBorder="1" applyAlignment="1">
      <alignment horizontal="center"/>
    </xf>
    <xf numFmtId="0" fontId="3" fillId="4" borderId="54" xfId="1" applyFill="1" applyBorder="1" applyAlignment="1">
      <alignment horizontal="center"/>
    </xf>
    <xf numFmtId="0" fontId="3" fillId="4" borderId="72" xfId="1" applyFill="1" applyBorder="1" applyAlignment="1">
      <alignment horizontal="center"/>
    </xf>
    <xf numFmtId="0" fontId="3" fillId="4" borderId="73" xfId="1" applyFill="1" applyBorder="1" applyAlignment="1">
      <alignment horizontal="center"/>
    </xf>
    <xf numFmtId="0" fontId="3" fillId="4" borderId="74" xfId="1" applyFill="1" applyBorder="1" applyAlignment="1">
      <alignment horizontal="center"/>
    </xf>
  </cellXfs>
  <cellStyles count="4">
    <cellStyle name="Cálculo" xfId="2" builtinId="22"/>
    <cellStyle name="Celda de comprobación" xfId="3" builtinId="23"/>
    <cellStyle name="Normal" xfId="0" builtinId="0"/>
    <cellStyle name="Salida" xfId="1" builtinId="21"/>
  </cellStyles>
  <dxfs count="1">
    <dxf>
      <font>
        <color rgb="FFC0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85725</xdr:colOff>
      <xdr:row>7</xdr:row>
      <xdr:rowOff>161925</xdr:rowOff>
    </xdr:from>
    <xdr:to>
      <xdr:col>39</xdr:col>
      <xdr:colOff>133350</xdr:colOff>
      <xdr:row>33</xdr:row>
      <xdr:rowOff>95250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0" y="1495425"/>
          <a:ext cx="3114675" cy="4886325"/>
        </a:xfrm>
        <a:prstGeom prst="rect">
          <a:avLst/>
        </a:prstGeom>
      </xdr:spPr>
    </xdr:pic>
    <xdr:clientData/>
  </xdr:twoCellAnchor>
  <xdr:twoCellAnchor>
    <xdr:from>
      <xdr:col>29</xdr:col>
      <xdr:colOff>95250</xdr:colOff>
      <xdr:row>6</xdr:row>
      <xdr:rowOff>0</xdr:rowOff>
    </xdr:from>
    <xdr:to>
      <xdr:col>31</xdr:col>
      <xdr:colOff>142875</xdr:colOff>
      <xdr:row>9</xdr:row>
      <xdr:rowOff>152400</xdr:rowOff>
    </xdr:to>
    <xdr:cxnSp macro="">
      <xdr:nvCxnSpPr>
        <xdr:cNvPr id="3" name="2 Conector recto"/>
        <xdr:cNvCxnSpPr/>
      </xdr:nvCxnSpPr>
      <xdr:spPr>
        <a:xfrm>
          <a:off x="6448425" y="1143000"/>
          <a:ext cx="485775" cy="723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114300</xdr:colOff>
      <xdr:row>6</xdr:row>
      <xdr:rowOff>9525</xdr:rowOff>
    </xdr:from>
    <xdr:to>
      <xdr:col>35</xdr:col>
      <xdr:colOff>76200</xdr:colOff>
      <xdr:row>8</xdr:row>
      <xdr:rowOff>38100</xdr:rowOff>
    </xdr:to>
    <xdr:cxnSp macro="">
      <xdr:nvCxnSpPr>
        <xdr:cNvPr id="6" name="5 Conector recto"/>
        <xdr:cNvCxnSpPr/>
      </xdr:nvCxnSpPr>
      <xdr:spPr>
        <a:xfrm flipH="1">
          <a:off x="7343775" y="1152525"/>
          <a:ext cx="400050" cy="409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10</xdr:row>
      <xdr:rowOff>0</xdr:rowOff>
    </xdr:from>
    <xdr:to>
      <xdr:col>32</xdr:col>
      <xdr:colOff>114300</xdr:colOff>
      <xdr:row>12</xdr:row>
      <xdr:rowOff>66675</xdr:rowOff>
    </xdr:to>
    <xdr:cxnSp macro="">
      <xdr:nvCxnSpPr>
        <xdr:cNvPr id="10" name="9 Conector recto"/>
        <xdr:cNvCxnSpPr/>
      </xdr:nvCxnSpPr>
      <xdr:spPr>
        <a:xfrm>
          <a:off x="5695950" y="1905000"/>
          <a:ext cx="1428750" cy="447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10</xdr:row>
      <xdr:rowOff>0</xdr:rowOff>
    </xdr:from>
    <xdr:to>
      <xdr:col>37</xdr:col>
      <xdr:colOff>0</xdr:colOff>
      <xdr:row>12</xdr:row>
      <xdr:rowOff>123825</xdr:rowOff>
    </xdr:to>
    <xdr:cxnSp macro="">
      <xdr:nvCxnSpPr>
        <xdr:cNvPr id="14" name="13 Conector recto"/>
        <xdr:cNvCxnSpPr/>
      </xdr:nvCxnSpPr>
      <xdr:spPr>
        <a:xfrm flipH="1">
          <a:off x="7600950" y="1905000"/>
          <a:ext cx="504825" cy="504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16</xdr:row>
      <xdr:rowOff>0</xdr:rowOff>
    </xdr:from>
    <xdr:to>
      <xdr:col>26</xdr:col>
      <xdr:colOff>19050</xdr:colOff>
      <xdr:row>16</xdr:row>
      <xdr:rowOff>142875</xdr:rowOff>
    </xdr:to>
    <xdr:cxnSp macro="">
      <xdr:nvCxnSpPr>
        <xdr:cNvPr id="18" name="17 Conector recto"/>
        <xdr:cNvCxnSpPr/>
      </xdr:nvCxnSpPr>
      <xdr:spPr>
        <a:xfrm>
          <a:off x="5257800" y="3048000"/>
          <a:ext cx="45720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21</xdr:row>
      <xdr:rowOff>104775</xdr:rowOff>
    </xdr:from>
    <xdr:to>
      <xdr:col>30</xdr:col>
      <xdr:colOff>180975</xdr:colOff>
      <xdr:row>24</xdr:row>
      <xdr:rowOff>0</xdr:rowOff>
    </xdr:to>
    <xdr:cxnSp macro="">
      <xdr:nvCxnSpPr>
        <xdr:cNvPr id="22" name="21 Conector recto"/>
        <xdr:cNvCxnSpPr/>
      </xdr:nvCxnSpPr>
      <xdr:spPr>
        <a:xfrm flipV="1">
          <a:off x="5476875" y="4105275"/>
          <a:ext cx="1276350" cy="466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30</xdr:row>
      <xdr:rowOff>0</xdr:rowOff>
    </xdr:from>
    <xdr:to>
      <xdr:col>31</xdr:col>
      <xdr:colOff>38100</xdr:colOff>
      <xdr:row>31</xdr:row>
      <xdr:rowOff>180975</xdr:rowOff>
    </xdr:to>
    <xdr:cxnSp macro="">
      <xdr:nvCxnSpPr>
        <xdr:cNvPr id="26" name="25 Conector recto"/>
        <xdr:cNvCxnSpPr/>
      </xdr:nvCxnSpPr>
      <xdr:spPr>
        <a:xfrm>
          <a:off x="5915025" y="5715000"/>
          <a:ext cx="914400" cy="371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200025</xdr:colOff>
      <xdr:row>15</xdr:row>
      <xdr:rowOff>85725</xdr:rowOff>
    </xdr:from>
    <xdr:to>
      <xdr:col>40</xdr:col>
      <xdr:colOff>0</xdr:colOff>
      <xdr:row>15</xdr:row>
      <xdr:rowOff>85725</xdr:rowOff>
    </xdr:to>
    <xdr:cxnSp macro="">
      <xdr:nvCxnSpPr>
        <xdr:cNvPr id="32" name="31 Conector recto"/>
        <xdr:cNvCxnSpPr/>
      </xdr:nvCxnSpPr>
      <xdr:spPr>
        <a:xfrm flipH="1">
          <a:off x="8524875" y="2943225"/>
          <a:ext cx="238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1:DV64"/>
  <sheetViews>
    <sheetView tabSelected="1" zoomScaleNormal="100" workbookViewId="0">
      <selection activeCell="G21" sqref="G21"/>
    </sheetView>
  </sheetViews>
  <sheetFormatPr baseColWidth="10" defaultColWidth="9.140625" defaultRowHeight="15" x14ac:dyDescent="0.25"/>
  <cols>
    <col min="1" max="121" width="3.28515625" customWidth="1"/>
    <col min="125" max="125" width="13" bestFit="1" customWidth="1"/>
  </cols>
  <sheetData>
    <row r="1" spans="3:126" x14ac:dyDescent="0.25">
      <c r="DR1" t="s">
        <v>6</v>
      </c>
      <c r="DS1" t="s">
        <v>50</v>
      </c>
      <c r="DT1" t="s">
        <v>112</v>
      </c>
      <c r="DU1" t="s">
        <v>163</v>
      </c>
      <c r="DV1" t="s">
        <v>279</v>
      </c>
    </row>
    <row r="2" spans="3:126" x14ac:dyDescent="0.25">
      <c r="DR2" t="s">
        <v>7</v>
      </c>
      <c r="DS2" t="s">
        <v>51</v>
      </c>
      <c r="DT2" t="s">
        <v>97</v>
      </c>
      <c r="DU2" t="s">
        <v>164</v>
      </c>
      <c r="DV2" t="s">
        <v>280</v>
      </c>
    </row>
    <row r="3" spans="3:126" x14ac:dyDescent="0.2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2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t="s">
        <v>8</v>
      </c>
      <c r="DS3" t="s">
        <v>52</v>
      </c>
      <c r="DU3" t="s">
        <v>165</v>
      </c>
      <c r="DV3" t="s">
        <v>281</v>
      </c>
    </row>
    <row r="4" spans="3:126" x14ac:dyDescent="0.25">
      <c r="C4" s="38" t="s">
        <v>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2"/>
      <c r="P4" s="38" t="s">
        <v>27</v>
      </c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t="s">
        <v>9</v>
      </c>
      <c r="DS4" t="s">
        <v>53</v>
      </c>
      <c r="DU4" t="s">
        <v>166</v>
      </c>
    </row>
    <row r="5" spans="3:126" x14ac:dyDescent="0.25">
      <c r="C5" s="30" t="str">
        <f>Clase!B4&amp;" "&amp;Clase!H4&amp;IF(Clase!B14=0,"","/")&amp;Clase!B14&amp;" "&amp;Clase!H14&amp;IF(Clase!B24=0,"","/")&amp;Clase!B24&amp;" "&amp;Clase!H24&amp;IF(Clase!B34=0,"","/")&amp;Clase!B34&amp;" "&amp;Clase!H34</f>
        <v xml:space="preserve">    </v>
      </c>
      <c r="D5" s="30"/>
      <c r="E5" s="30"/>
      <c r="F5" s="30"/>
      <c r="G5" s="30"/>
      <c r="H5" s="30"/>
      <c r="I5" s="30"/>
      <c r="J5" s="30"/>
      <c r="K5" s="30"/>
      <c r="L5" s="3"/>
      <c r="M5" s="30">
        <f>Clase!H4+Clase!H14+Clase!H24+Clase!H34</f>
        <v>0</v>
      </c>
      <c r="N5" s="30"/>
      <c r="O5" s="2"/>
      <c r="P5" s="30"/>
      <c r="Q5" s="30"/>
      <c r="R5" s="30"/>
      <c r="S5" s="30"/>
      <c r="T5" s="2"/>
      <c r="U5" s="30"/>
      <c r="V5" s="30"/>
      <c r="W5" s="30"/>
      <c r="X5" s="30"/>
      <c r="Y5" s="2"/>
      <c r="Z5" s="30"/>
      <c r="AA5" s="30"/>
      <c r="AB5" s="30"/>
      <c r="AC5" s="30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t="s">
        <v>10</v>
      </c>
      <c r="DS5" t="s">
        <v>54</v>
      </c>
      <c r="DU5" t="s">
        <v>37</v>
      </c>
    </row>
    <row r="6" spans="3:126" ht="15.75" thickBot="1" x14ac:dyDescent="0.3">
      <c r="C6" s="38" t="s">
        <v>35</v>
      </c>
      <c r="D6" s="38"/>
      <c r="E6" s="38"/>
      <c r="F6" s="38"/>
      <c r="G6" s="38"/>
      <c r="H6" s="38"/>
      <c r="I6" s="38"/>
      <c r="J6" s="38"/>
      <c r="K6" s="38"/>
      <c r="L6" s="3"/>
      <c r="M6" s="32" t="s">
        <v>36</v>
      </c>
      <c r="N6" s="32"/>
      <c r="O6" s="2"/>
      <c r="P6" s="38" t="s">
        <v>28</v>
      </c>
      <c r="Q6" s="38"/>
      <c r="R6" s="38"/>
      <c r="S6" s="38"/>
      <c r="T6" s="2"/>
      <c r="U6" s="38" t="s">
        <v>29</v>
      </c>
      <c r="V6" s="38"/>
      <c r="W6" s="38"/>
      <c r="X6" s="38"/>
      <c r="Y6" s="2"/>
      <c r="Z6" s="38" t="s">
        <v>30</v>
      </c>
      <c r="AA6" s="38"/>
      <c r="AB6" s="38"/>
      <c r="AC6" s="38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t="s">
        <v>11</v>
      </c>
      <c r="DS6" t="s">
        <v>55</v>
      </c>
      <c r="DU6" t="s">
        <v>167</v>
      </c>
    </row>
    <row r="7" spans="3:126" ht="16.5" thickTop="1" thickBot="1" x14ac:dyDescent="0.3">
      <c r="C7" s="29"/>
      <c r="D7" s="29"/>
      <c r="E7" s="29"/>
      <c r="F7" s="2"/>
      <c r="G7" s="30"/>
      <c r="H7" s="30"/>
      <c r="I7" s="2"/>
      <c r="J7" s="31"/>
      <c r="K7" s="31"/>
      <c r="L7" s="2"/>
      <c r="M7" s="30"/>
      <c r="N7" s="30"/>
      <c r="O7" s="2"/>
      <c r="P7" s="30"/>
      <c r="Q7" s="30"/>
      <c r="R7" s="2"/>
      <c r="S7" s="30"/>
      <c r="T7" s="30"/>
      <c r="U7" s="30"/>
      <c r="V7" s="2"/>
      <c r="W7" s="30"/>
      <c r="X7" s="30"/>
      <c r="Y7" s="30"/>
      <c r="Z7" s="2"/>
      <c r="AA7" s="30"/>
      <c r="AB7" s="30"/>
      <c r="AC7" s="30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t="s">
        <v>80</v>
      </c>
      <c r="DS7" t="s">
        <v>56</v>
      </c>
      <c r="DU7" t="s">
        <v>168</v>
      </c>
    </row>
    <row r="8" spans="3:126" ht="15.75" thickTop="1" x14ac:dyDescent="0.25">
      <c r="C8" s="38" t="s">
        <v>1</v>
      </c>
      <c r="D8" s="38"/>
      <c r="E8" s="38"/>
      <c r="F8" s="2"/>
      <c r="G8" s="38" t="s">
        <v>2</v>
      </c>
      <c r="H8" s="38"/>
      <c r="I8" s="3"/>
      <c r="J8" s="38" t="s">
        <v>3</v>
      </c>
      <c r="K8" s="38"/>
      <c r="L8" s="2"/>
      <c r="M8" s="38" t="s">
        <v>4</v>
      </c>
      <c r="N8" s="38"/>
      <c r="O8" s="2"/>
      <c r="P8" s="38" t="s">
        <v>31</v>
      </c>
      <c r="Q8" s="38"/>
      <c r="R8" s="3"/>
      <c r="S8" s="38" t="s">
        <v>32</v>
      </c>
      <c r="T8" s="38"/>
      <c r="U8" s="38"/>
      <c r="V8" s="3"/>
      <c r="W8" s="38" t="s">
        <v>33</v>
      </c>
      <c r="X8" s="38"/>
      <c r="Y8" s="38"/>
      <c r="Z8" s="3"/>
      <c r="AA8" s="38" t="s">
        <v>34</v>
      </c>
      <c r="AB8" s="38"/>
      <c r="AC8" s="38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S8" t="s">
        <v>57</v>
      </c>
      <c r="DU8" t="s">
        <v>169</v>
      </c>
    </row>
    <row r="9" spans="3:126" x14ac:dyDescent="0.25">
      <c r="C9" s="4"/>
      <c r="D9" s="4"/>
      <c r="E9" s="4"/>
      <c r="F9" s="2"/>
      <c r="G9" s="4"/>
      <c r="H9" s="4"/>
      <c r="I9" s="3"/>
      <c r="J9" s="4"/>
      <c r="K9" s="4"/>
      <c r="L9" s="2"/>
      <c r="M9" s="4"/>
      <c r="N9" s="3"/>
      <c r="O9" s="2"/>
      <c r="P9" s="4"/>
      <c r="Q9" s="4"/>
      <c r="R9" s="3"/>
      <c r="S9" s="4"/>
      <c r="T9" s="4"/>
      <c r="U9" s="4"/>
      <c r="V9" s="3"/>
      <c r="W9" s="4"/>
      <c r="X9" s="4"/>
      <c r="Y9" s="4"/>
      <c r="Z9" s="2"/>
      <c r="AA9" s="4"/>
      <c r="AB9" s="4"/>
      <c r="AC9" s="4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S9" t="s">
        <v>58</v>
      </c>
      <c r="DU9" t="s">
        <v>170</v>
      </c>
    </row>
    <row r="10" spans="3:126" x14ac:dyDescent="0.25">
      <c r="C10" s="33" t="s">
        <v>36</v>
      </c>
      <c r="D10" s="33"/>
      <c r="E10" s="33"/>
      <c r="F10" s="1">
        <v>1</v>
      </c>
      <c r="G10" s="1">
        <v>2</v>
      </c>
      <c r="H10" s="1">
        <v>3</v>
      </c>
      <c r="I10" s="1">
        <v>4</v>
      </c>
      <c r="J10" s="1">
        <v>5</v>
      </c>
      <c r="K10" s="1">
        <v>6</v>
      </c>
      <c r="L10" s="1">
        <v>7</v>
      </c>
      <c r="M10" s="1">
        <v>8</v>
      </c>
      <c r="N10" s="1">
        <v>9</v>
      </c>
      <c r="O10" s="1">
        <v>10</v>
      </c>
      <c r="P10" s="1">
        <v>11</v>
      </c>
      <c r="Q10" s="1">
        <v>12</v>
      </c>
      <c r="R10" s="1">
        <v>13</v>
      </c>
      <c r="S10" s="1">
        <v>14</v>
      </c>
      <c r="T10" s="1">
        <v>15</v>
      </c>
      <c r="U10" s="1">
        <v>16</v>
      </c>
      <c r="V10" s="1">
        <v>17</v>
      </c>
      <c r="W10" s="1">
        <v>18</v>
      </c>
      <c r="X10" s="1">
        <v>19</v>
      </c>
      <c r="Y10" s="1">
        <v>20</v>
      </c>
      <c r="Z10" s="1">
        <v>21</v>
      </c>
      <c r="AA10" s="1">
        <v>22</v>
      </c>
      <c r="AB10" s="1">
        <v>23</v>
      </c>
      <c r="AC10" s="1">
        <v>24</v>
      </c>
      <c r="AD10" s="1">
        <v>25</v>
      </c>
      <c r="AE10" s="1">
        <v>26</v>
      </c>
      <c r="AF10" s="1">
        <v>27</v>
      </c>
      <c r="AG10" s="1">
        <v>28</v>
      </c>
      <c r="AH10" s="1">
        <v>29</v>
      </c>
      <c r="AI10" s="1">
        <v>30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99" t="s">
        <v>111</v>
      </c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 t="s">
        <v>157</v>
      </c>
      <c r="BY10" s="99"/>
      <c r="BZ10" s="33"/>
      <c r="CA10" s="5">
        <f>M5+3</f>
        <v>3</v>
      </c>
      <c r="CB10" s="5">
        <f>TRUNC(CA10/2)</f>
        <v>1</v>
      </c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</row>
    <row r="11" spans="3:126" x14ac:dyDescent="0.25">
      <c r="C11" s="33" t="s">
        <v>64</v>
      </c>
      <c r="D11" s="33"/>
      <c r="E11" s="33"/>
      <c r="F11" s="6">
        <v>1</v>
      </c>
      <c r="G11" s="6">
        <v>2</v>
      </c>
      <c r="H11" s="6">
        <v>3</v>
      </c>
      <c r="I11" s="6">
        <v>4</v>
      </c>
      <c r="J11" s="6">
        <v>45352</v>
      </c>
      <c r="K11" s="6">
        <v>1</v>
      </c>
      <c r="L11" s="6">
        <v>5</v>
      </c>
      <c r="M11" s="6">
        <v>515</v>
      </c>
      <c r="N11" s="6">
        <v>46</v>
      </c>
      <c r="O11" s="6">
        <v>26</v>
      </c>
      <c r="P11" s="6">
        <v>2361</v>
      </c>
      <c r="Q11" s="6">
        <v>1</v>
      </c>
      <c r="R11" s="6">
        <v>5</v>
      </c>
      <c r="S11" s="6">
        <v>656</v>
      </c>
      <c r="T11" s="6">
        <v>4</v>
      </c>
      <c r="U11" s="6">
        <v>452</v>
      </c>
      <c r="V11" s="6">
        <v>6</v>
      </c>
      <c r="W11" s="6">
        <v>256</v>
      </c>
      <c r="X11" s="6">
        <v>3256</v>
      </c>
      <c r="Y11" s="6">
        <v>34526</v>
      </c>
      <c r="Z11" s="6">
        <v>356</v>
      </c>
      <c r="AA11" s="6">
        <v>32</v>
      </c>
      <c r="AB11" s="6">
        <v>632</v>
      </c>
      <c r="AC11" s="6">
        <v>63</v>
      </c>
      <c r="AD11" s="6">
        <v>56</v>
      </c>
      <c r="AE11" s="6">
        <v>56</v>
      </c>
      <c r="AF11" s="6">
        <v>2</v>
      </c>
      <c r="AG11" s="6">
        <v>6</v>
      </c>
      <c r="AH11" s="6">
        <v>526</v>
      </c>
      <c r="AI11" s="6">
        <v>6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4"/>
      <c r="BD11" s="32"/>
      <c r="BE11" s="32"/>
      <c r="BF11" s="32"/>
      <c r="BG11" s="32"/>
      <c r="BH11" s="32"/>
      <c r="BI11" s="32"/>
      <c r="BJ11" s="32"/>
      <c r="BK11" s="32"/>
      <c r="BL11" s="34" t="s">
        <v>12</v>
      </c>
      <c r="BM11" s="35"/>
      <c r="BN11" s="34" t="s">
        <v>152</v>
      </c>
      <c r="BO11" s="35"/>
      <c r="BP11" s="34" t="s">
        <v>152</v>
      </c>
      <c r="BQ11" s="35"/>
      <c r="BR11" s="34" t="s">
        <v>13</v>
      </c>
      <c r="BS11" s="35"/>
      <c r="BT11" s="34" t="s">
        <v>13</v>
      </c>
      <c r="BU11" s="35"/>
      <c r="BV11" s="34" t="s">
        <v>16</v>
      </c>
      <c r="BW11" s="35"/>
      <c r="BX11" s="34" t="s">
        <v>155</v>
      </c>
      <c r="BY11" s="35"/>
      <c r="BZ11" s="2"/>
      <c r="CA11" s="64" t="s">
        <v>13</v>
      </c>
      <c r="CB11" s="96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</row>
    <row r="12" spans="3:126" ht="15.75" thickBot="1" x14ac:dyDescent="0.3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6" t="s">
        <v>113</v>
      </c>
      <c r="BD12" s="61"/>
      <c r="BE12" s="61"/>
      <c r="BF12" s="61"/>
      <c r="BG12" s="61"/>
      <c r="BH12" s="61"/>
      <c r="BI12" s="61"/>
      <c r="BJ12" s="61"/>
      <c r="BK12" s="61"/>
      <c r="BL12" s="36" t="s">
        <v>151</v>
      </c>
      <c r="BM12" s="37"/>
      <c r="BN12" s="36" t="s">
        <v>153</v>
      </c>
      <c r="BO12" s="37"/>
      <c r="BP12" s="36" t="s">
        <v>154</v>
      </c>
      <c r="BQ12" s="37"/>
      <c r="BR12" s="36" t="s">
        <v>12</v>
      </c>
      <c r="BS12" s="37"/>
      <c r="BT12" s="36" t="s">
        <v>24</v>
      </c>
      <c r="BU12" s="37"/>
      <c r="BV12" s="36" t="s">
        <v>14</v>
      </c>
      <c r="BW12" s="37"/>
      <c r="BX12" s="36" t="s">
        <v>67</v>
      </c>
      <c r="BY12" s="37"/>
      <c r="BZ12" s="2"/>
      <c r="CA12" s="97" t="s">
        <v>156</v>
      </c>
      <c r="CB12" s="98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</row>
    <row r="13" spans="3:126" ht="16.5" thickTop="1" thickBot="1" x14ac:dyDescent="0.3">
      <c r="C13" s="2"/>
      <c r="D13" s="2"/>
      <c r="E13" s="2"/>
      <c r="F13" s="2"/>
      <c r="G13" s="34" t="s">
        <v>12</v>
      </c>
      <c r="H13" s="35"/>
      <c r="I13" s="34" t="s">
        <v>16</v>
      </c>
      <c r="J13" s="35"/>
      <c r="K13" s="34" t="s">
        <v>16</v>
      </c>
      <c r="L13" s="35"/>
      <c r="M13" s="2"/>
      <c r="N13" s="34" t="s">
        <v>12</v>
      </c>
      <c r="O13" s="35"/>
      <c r="P13" s="34" t="s">
        <v>13</v>
      </c>
      <c r="Q13" s="35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4" t="s">
        <v>60</v>
      </c>
      <c r="AD13" s="35"/>
      <c r="AE13" s="34" t="s">
        <v>13</v>
      </c>
      <c r="AF13" s="35"/>
      <c r="AG13" s="34" t="s">
        <v>13</v>
      </c>
      <c r="AH13" s="35"/>
      <c r="AI13" s="2"/>
      <c r="AJ13" s="34" t="s">
        <v>60</v>
      </c>
      <c r="AK13" s="35"/>
      <c r="AL13" s="34" t="s">
        <v>60</v>
      </c>
      <c r="AM13" s="35"/>
      <c r="AN13" s="2"/>
      <c r="AO13" s="2"/>
      <c r="AP13" s="34" t="s">
        <v>71</v>
      </c>
      <c r="AQ13" s="32"/>
      <c r="AR13" s="35"/>
      <c r="AS13" s="2"/>
      <c r="AT13" s="2"/>
      <c r="AU13" s="34" t="s">
        <v>74</v>
      </c>
      <c r="AV13" s="32"/>
      <c r="AW13" s="32"/>
      <c r="AX13" s="35"/>
      <c r="AY13" s="2"/>
      <c r="AZ13" s="2"/>
      <c r="BA13" s="2"/>
      <c r="BB13" s="7"/>
      <c r="BC13" s="87" t="s">
        <v>114</v>
      </c>
      <c r="BD13" s="87"/>
      <c r="BE13" s="87"/>
      <c r="BF13" s="87"/>
      <c r="BG13" s="87"/>
      <c r="BH13" s="87"/>
      <c r="BI13" s="87"/>
      <c r="BJ13" s="87"/>
      <c r="BK13" s="87"/>
      <c r="BL13" s="87" t="s">
        <v>7</v>
      </c>
      <c r="BM13" s="87"/>
      <c r="BN13" s="92"/>
      <c r="BO13" s="92"/>
      <c r="BP13" s="94">
        <f>IF(BN13&lt;=CA10,IF(BB13=DT1,BN13,TRUNC(BN13/2)))</f>
        <v>0</v>
      </c>
      <c r="BQ13" s="94"/>
      <c r="BR13" s="94">
        <f>P16</f>
        <v>-4</v>
      </c>
      <c r="BS13" s="94"/>
      <c r="BT13" s="92"/>
      <c r="BU13" s="92"/>
      <c r="BV13" s="92"/>
      <c r="BW13" s="92"/>
      <c r="BX13" s="94"/>
      <c r="BY13" s="94"/>
      <c r="BZ13" s="2"/>
      <c r="CA13" s="94">
        <f>SUM(BP13:BY13)+IF(OR('Ficha 2'!Y5='Ficha 2'!DA43,'Ficha 2'!Y6='Ficha 2'!DA43,'Ficha 2'!Y7='Ficha 2'!DA43,'Ficha 2'!Y8='Ficha 2'!DA43,'Ficha 2'!Y9='Ficha 2'!DA43,'Ficha 2'!Y10='Ficha 2'!DA43,'Ficha 2'!Y11='Ficha 2'!DA43,'Ficha 2'!Y12='Ficha 2'!DA43,'Ficha 2'!Y13='Ficha 2'!DA43,'Ficha 2'!Y14='Ficha 2'!DA43,'Ficha 2'!Y15='Ficha 2'!DA43,'Ficha 2'!Y16='Ficha 2'!DA43),2,0)</f>
        <v>-4</v>
      </c>
      <c r="CB13" s="94"/>
      <c r="CC13" s="8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</row>
    <row r="14" spans="3:126" ht="16.5" thickTop="1" thickBot="1" x14ac:dyDescent="0.3">
      <c r="C14" s="33" t="s">
        <v>5</v>
      </c>
      <c r="D14" s="33"/>
      <c r="E14" s="33"/>
      <c r="F14" s="33"/>
      <c r="G14" s="36" t="s">
        <v>15</v>
      </c>
      <c r="H14" s="37"/>
      <c r="I14" s="36" t="s">
        <v>17</v>
      </c>
      <c r="J14" s="37"/>
      <c r="K14" s="36" t="s">
        <v>14</v>
      </c>
      <c r="L14" s="37"/>
      <c r="M14" s="2"/>
      <c r="N14" s="36" t="s">
        <v>18</v>
      </c>
      <c r="O14" s="37"/>
      <c r="P14" s="36" t="s">
        <v>12</v>
      </c>
      <c r="Q14" s="37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6" t="s">
        <v>62</v>
      </c>
      <c r="AD14" s="37"/>
      <c r="AE14" s="36" t="s">
        <v>8</v>
      </c>
      <c r="AF14" s="37"/>
      <c r="AG14" s="36" t="s">
        <v>24</v>
      </c>
      <c r="AH14" s="37"/>
      <c r="AI14" s="2"/>
      <c r="AJ14" s="36" t="s">
        <v>63</v>
      </c>
      <c r="AK14" s="37"/>
      <c r="AL14" s="36" t="s">
        <v>14</v>
      </c>
      <c r="AM14" s="37"/>
      <c r="AN14" s="2"/>
      <c r="AO14" s="2"/>
      <c r="AP14" s="36" t="s">
        <v>72</v>
      </c>
      <c r="AQ14" s="61"/>
      <c r="AR14" s="37"/>
      <c r="AS14" s="2"/>
      <c r="AT14" s="2"/>
      <c r="AU14" s="36" t="s">
        <v>75</v>
      </c>
      <c r="AV14" s="61"/>
      <c r="AW14" s="61"/>
      <c r="AX14" s="37"/>
      <c r="AY14" s="2"/>
      <c r="AZ14" s="2"/>
      <c r="BA14" s="2"/>
      <c r="BB14" s="7"/>
      <c r="BC14" s="87" t="s">
        <v>115</v>
      </c>
      <c r="BD14" s="87"/>
      <c r="BE14" s="87"/>
      <c r="BF14" s="87"/>
      <c r="BG14" s="87"/>
      <c r="BH14" s="87"/>
      <c r="BI14" s="87"/>
      <c r="BJ14" s="87"/>
      <c r="BK14" s="87"/>
      <c r="BL14" s="87" t="s">
        <v>9</v>
      </c>
      <c r="BM14" s="87"/>
      <c r="BN14" s="83"/>
      <c r="BO14" s="84"/>
      <c r="BP14" s="95">
        <f>IF(BN14&lt;=CA10,IF(BB14=DT1,BN14,TRUNC(BN14/2)))</f>
        <v>0</v>
      </c>
      <c r="BQ14" s="95"/>
      <c r="BR14" s="95">
        <f>P18</f>
        <v>-3</v>
      </c>
      <c r="BS14" s="95"/>
      <c r="BT14" s="72"/>
      <c r="BU14" s="72"/>
      <c r="BV14" s="72"/>
      <c r="BW14" s="72"/>
      <c r="BX14" s="95"/>
      <c r="BY14" s="95"/>
      <c r="BZ14" s="2"/>
      <c r="CA14" s="95">
        <f>SUM(BP14:BY14)</f>
        <v>-3</v>
      </c>
      <c r="CB14" s="95"/>
      <c r="CC14" s="8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</row>
    <row r="15" spans="3:126" ht="15" customHeight="1" thickTop="1" thickBot="1" x14ac:dyDescent="0.3">
      <c r="C15" s="33" t="s">
        <v>6</v>
      </c>
      <c r="D15" s="33"/>
      <c r="E15" s="33"/>
      <c r="F15" s="33"/>
      <c r="G15" s="39">
        <v>1</v>
      </c>
      <c r="H15" s="39"/>
      <c r="I15" s="39"/>
      <c r="J15" s="39"/>
      <c r="K15" s="39"/>
      <c r="L15" s="39"/>
      <c r="M15" s="2"/>
      <c r="N15" s="57">
        <f>SUM(G15:L15)+SUM(Clase!AQ9:BI9)</f>
        <v>1</v>
      </c>
      <c r="O15" s="57"/>
      <c r="P15" s="57">
        <f>IF(N15&gt;=10,ROUNDDOWN((N15-10)/2,0),ROUNDUP((N15-10)/2,0))</f>
        <v>-5</v>
      </c>
      <c r="Q15" s="57"/>
      <c r="R15" s="2"/>
      <c r="S15" s="2"/>
      <c r="T15" s="2"/>
      <c r="U15" s="2"/>
      <c r="V15" s="2"/>
      <c r="W15" s="2"/>
      <c r="X15" s="34" t="s">
        <v>60</v>
      </c>
      <c r="Y15" s="32"/>
      <c r="Z15" s="32"/>
      <c r="AA15" s="32"/>
      <c r="AB15" s="35"/>
      <c r="AC15" s="101">
        <f>SUM(F11:AI11)</f>
        <v>89213</v>
      </c>
      <c r="AD15" s="42"/>
      <c r="AE15" s="42">
        <f>M5*P17</f>
        <v>0</v>
      </c>
      <c r="AF15" s="42"/>
      <c r="AG15" s="103"/>
      <c r="AH15" s="104"/>
      <c r="AI15" s="2"/>
      <c r="AJ15" s="42">
        <f>AC15+AE15+AG15+IF('Ficha 2'!Y5='Ficha 2'!DA52,3,0)+IF('Ficha 2'!Y6='Ficha 2'!DA52,3,0)+IF('Ficha 2'!Y7='Ficha 2'!DA52,3,0)+IF('Ficha 2'!Y8='Ficha 2'!DA52,3,0)+IF('Ficha 2'!Y9='Ficha 2'!DA52,3,0)+IF('Ficha 2'!Y10='Ficha 2'!DA52,3,0)+IF('Ficha 2'!Y11='Ficha 2'!DA52,3,0)+IF('Ficha 2'!Y12='Ficha 2'!DA52,3,0)+IF('Ficha 2'!Y13='Ficha 2'!DA52,3,0)+IF('Ficha 2'!Y14='Ficha 2'!DA52,3,0)+IF('Ficha 2'!Y15='Ficha 2'!DA52,3,0)+IF('Ficha 2'!Y16='Ficha 2'!DA52,3,0)</f>
        <v>89213</v>
      </c>
      <c r="AK15" s="42"/>
      <c r="AL15" s="103"/>
      <c r="AM15" s="104"/>
      <c r="AN15" s="2"/>
      <c r="AO15" s="2"/>
      <c r="AP15" s="103"/>
      <c r="AQ15" s="30"/>
      <c r="AR15" s="104"/>
      <c r="AS15" s="2"/>
      <c r="AT15" s="2"/>
      <c r="AU15" s="103"/>
      <c r="AV15" s="30"/>
      <c r="AW15" s="30"/>
      <c r="AX15" s="104"/>
      <c r="AY15" s="2"/>
      <c r="AZ15" s="2"/>
      <c r="BA15" s="2"/>
      <c r="BB15" s="7"/>
      <c r="BC15" s="87" t="s">
        <v>116</v>
      </c>
      <c r="BD15" s="87"/>
      <c r="BE15" s="87"/>
      <c r="BF15" s="87"/>
      <c r="BG15" s="87"/>
      <c r="BH15" s="87"/>
      <c r="BI15" s="87"/>
      <c r="BJ15" s="87"/>
      <c r="BK15" s="87"/>
      <c r="BL15" s="87" t="s">
        <v>10</v>
      </c>
      <c r="BM15" s="87"/>
      <c r="BN15" s="83"/>
      <c r="BO15" s="84"/>
      <c r="BP15" s="95">
        <f>IF(BN15&lt;=CA10,IF(BB15=DT1,BN15,TRUNC(BN15/2)))</f>
        <v>0</v>
      </c>
      <c r="BQ15" s="95"/>
      <c r="BR15" s="95">
        <f>P19</f>
        <v>-3</v>
      </c>
      <c r="BS15" s="95"/>
      <c r="BT15" s="72"/>
      <c r="BU15" s="72"/>
      <c r="BV15" s="72"/>
      <c r="BW15" s="72"/>
      <c r="BX15" s="95"/>
      <c r="BY15" s="95"/>
      <c r="BZ15" s="2"/>
      <c r="CA15" s="95">
        <f>SUM(BP15:BY15)+IF(OR('Ficha 2'!Y5='Ficha 2'!DA71,'Ficha 2'!Y6='Ficha 2'!DA71,'Ficha 2'!Y7='Ficha 2'!DA71,'Ficha 2'!Y8='Ficha 2'!DA71,'Ficha 2'!Y9='Ficha 2'!DA71,'Ficha 2'!Y10='Ficha 2'!DA71,'Ficha 2'!Y11='Ficha 2'!DA71,'Ficha 2'!Y12='Ficha 2'!DA71,'Ficha 2'!Y13='Ficha 2'!DA71,'Ficha 2'!Y14='Ficha 2'!DA71,'Ficha 2'!Y15='Ficha 2'!DA71,'Ficha 2'!Y16='Ficha 2'!DA71),2,0)</f>
        <v>-3</v>
      </c>
      <c r="CB15" s="95"/>
      <c r="CC15" s="8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</row>
    <row r="16" spans="3:126" ht="15" customHeight="1" thickTop="1" thickBot="1" x14ac:dyDescent="0.3">
      <c r="C16" s="33" t="s">
        <v>7</v>
      </c>
      <c r="D16" s="33"/>
      <c r="E16" s="33"/>
      <c r="F16" s="33"/>
      <c r="G16" s="40">
        <v>2</v>
      </c>
      <c r="H16" s="40"/>
      <c r="I16" s="40"/>
      <c r="J16" s="40"/>
      <c r="K16" s="40"/>
      <c r="L16" s="40"/>
      <c r="M16" s="2"/>
      <c r="N16" s="57">
        <f>SUM(G16:L16)+SUM(Clase!AQ10:BI10)</f>
        <v>2</v>
      </c>
      <c r="O16" s="57"/>
      <c r="P16" s="41">
        <f t="shared" ref="P16:P20" si="0">IF(N16&gt;=10,ROUNDDOWN((N16-10)/2,0),ROUNDUP((N16-10)/2,0))</f>
        <v>-4</v>
      </c>
      <c r="Q16" s="41"/>
      <c r="R16" s="2"/>
      <c r="S16" s="2"/>
      <c r="T16" s="2"/>
      <c r="U16" s="2"/>
      <c r="V16" s="2"/>
      <c r="W16" s="2"/>
      <c r="X16" s="36" t="s">
        <v>61</v>
      </c>
      <c r="Y16" s="61"/>
      <c r="Z16" s="61"/>
      <c r="AA16" s="61"/>
      <c r="AB16" s="37"/>
      <c r="AC16" s="102"/>
      <c r="AD16" s="43"/>
      <c r="AE16" s="43"/>
      <c r="AF16" s="43"/>
      <c r="AG16" s="88"/>
      <c r="AH16" s="46"/>
      <c r="AI16" s="2"/>
      <c r="AJ16" s="43"/>
      <c r="AK16" s="43"/>
      <c r="AL16" s="88"/>
      <c r="AM16" s="46"/>
      <c r="AN16" s="2"/>
      <c r="AO16" s="2"/>
      <c r="AP16" s="88"/>
      <c r="AQ16" s="56"/>
      <c r="AR16" s="46"/>
      <c r="AS16" s="3"/>
      <c r="AT16" s="2"/>
      <c r="AU16" s="88"/>
      <c r="AV16" s="56"/>
      <c r="AW16" s="56"/>
      <c r="AX16" s="46"/>
      <c r="AY16" s="2"/>
      <c r="AZ16" s="2"/>
      <c r="BA16" s="2"/>
      <c r="BB16" s="7"/>
      <c r="BC16" s="87" t="s">
        <v>117</v>
      </c>
      <c r="BD16" s="87"/>
      <c r="BE16" s="87"/>
      <c r="BF16" s="87"/>
      <c r="BG16" s="87"/>
      <c r="BH16" s="87"/>
      <c r="BI16" s="87"/>
      <c r="BJ16" s="87"/>
      <c r="BK16" s="87"/>
      <c r="BL16" s="87" t="s">
        <v>10</v>
      </c>
      <c r="BM16" s="87"/>
      <c r="BN16" s="83"/>
      <c r="BO16" s="84"/>
      <c r="BP16" s="95">
        <f>IF(BN16&lt;=CA10,IF(BB16=DT1,BN16,TRUNC(BN16/2)))</f>
        <v>0</v>
      </c>
      <c r="BQ16" s="95"/>
      <c r="BR16" s="95">
        <f>P19</f>
        <v>-3</v>
      </c>
      <c r="BS16" s="95"/>
      <c r="BT16" s="72"/>
      <c r="BU16" s="72"/>
      <c r="BV16" s="72"/>
      <c r="BW16" s="72"/>
      <c r="BX16" s="95"/>
      <c r="BY16" s="95"/>
      <c r="BZ16" s="2"/>
      <c r="CA16" s="95">
        <f>SUM(BP16:BY16)+IF(OR('Ficha 2'!Y5='Ficha 2'!DA7,'Ficha 2'!Y6='Ficha 2'!DA7,'Ficha 2'!Y7='Ficha 2'!DA7,'Ficha 2'!Y8='Ficha 2'!DA7,'Ficha 2'!Y9='Ficha 2'!DA7,'Ficha 2'!Y10='Ficha 2'!DA7,'Ficha 2'!Y11='Ficha 2'!DA7,'Ficha 2'!Y12='Ficha 2'!DA7,'Ficha 2'!Y13='Ficha 2'!DA7,'Ficha 2'!Y14='Ficha 2'!DA7,'Ficha 2'!Y15='Ficha 2'!DA7,'Ficha 2'!Y16='Ficha 2'!DA7),2,0)</f>
        <v>-3</v>
      </c>
      <c r="CB16" s="95"/>
      <c r="CC16" s="8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</row>
    <row r="17" spans="3:121" ht="16.5" thickTop="1" thickBot="1" x14ac:dyDescent="0.3">
      <c r="C17" s="33" t="s">
        <v>8</v>
      </c>
      <c r="D17" s="33"/>
      <c r="E17" s="33"/>
      <c r="F17" s="33"/>
      <c r="G17" s="40">
        <v>3</v>
      </c>
      <c r="H17" s="40"/>
      <c r="I17" s="40"/>
      <c r="J17" s="40"/>
      <c r="K17" s="40"/>
      <c r="L17" s="40"/>
      <c r="M17" s="2"/>
      <c r="N17" s="57">
        <f>SUM(G17:L17)+SUM(Clase!AQ11:BI11)</f>
        <v>3</v>
      </c>
      <c r="O17" s="57"/>
      <c r="P17" s="41">
        <f t="shared" si="0"/>
        <v>-4</v>
      </c>
      <c r="Q17" s="4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7"/>
      <c r="BC17" s="87" t="s">
        <v>118</v>
      </c>
      <c r="BD17" s="87"/>
      <c r="BE17" s="87"/>
      <c r="BF17" s="87"/>
      <c r="BG17" s="87"/>
      <c r="BH17" s="87"/>
      <c r="BI17" s="87"/>
      <c r="BJ17" s="87"/>
      <c r="BK17" s="87"/>
      <c r="BL17" s="87" t="s">
        <v>9</v>
      </c>
      <c r="BM17" s="87"/>
      <c r="BN17" s="83"/>
      <c r="BO17" s="84"/>
      <c r="BP17" s="95">
        <f>IF(BN17&lt;=CA10,IF(BB17=DT1,BN17,TRUNC(BN17/2)))</f>
        <v>0</v>
      </c>
      <c r="BQ17" s="95"/>
      <c r="BR17" s="95">
        <f>P18</f>
        <v>-3</v>
      </c>
      <c r="BS17" s="95"/>
      <c r="BT17" s="72"/>
      <c r="BU17" s="72"/>
      <c r="BV17" s="72"/>
      <c r="BW17" s="72"/>
      <c r="BX17" s="95"/>
      <c r="BY17" s="95"/>
      <c r="BZ17" s="2"/>
      <c r="CA17" s="95">
        <f>SUM(BP17:BY17)+IF(OR('Ficha 2'!Y5='Ficha 2'!DA66,'Ficha 2'!Y6='Ficha 2'!DA66,'Ficha 2'!Y7='Ficha 2'!DA66,'Ficha 2'!Y8='Ficha 2'!DA66,'Ficha 2'!Y9='Ficha 2'!DA66,'Ficha 2'!Y10='Ficha 2'!DA66,'Ficha 2'!Y11='Ficha 2'!DA66,'Ficha 2'!Y12='Ficha 2'!DA66,'Ficha 2'!Y13='Ficha 2'!DA66,'Ficha 2'!Y14='Ficha 2'!DA66,'Ficha 2'!Y15='Ficha 2'!DA66,'Ficha 2'!Y16='Ficha 2'!DA66),2,0)</f>
        <v>-3</v>
      </c>
      <c r="CB17" s="95"/>
      <c r="CC17" s="8"/>
      <c r="CD17" s="27" t="str">
        <f>IF(BP42&gt;=5,"+2 encontrar puertas secretas y compartimentos ocultos","")</f>
        <v/>
      </c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</row>
    <row r="18" spans="3:121" ht="16.5" thickTop="1" thickBot="1" x14ac:dyDescent="0.3">
      <c r="C18" s="33" t="s">
        <v>9</v>
      </c>
      <c r="D18" s="33"/>
      <c r="E18" s="33"/>
      <c r="F18" s="33"/>
      <c r="G18" s="40">
        <v>4</v>
      </c>
      <c r="H18" s="40"/>
      <c r="I18" s="40"/>
      <c r="J18" s="40"/>
      <c r="K18" s="40"/>
      <c r="L18" s="40"/>
      <c r="M18" s="2"/>
      <c r="N18" s="57">
        <f>SUM(G18:L18)+SUM(Clase!AQ12:BI12)</f>
        <v>4</v>
      </c>
      <c r="O18" s="57"/>
      <c r="P18" s="41">
        <f t="shared" si="0"/>
        <v>-3</v>
      </c>
      <c r="Q18" s="41"/>
      <c r="R18" s="2"/>
      <c r="S18" s="2"/>
      <c r="T18" s="2"/>
      <c r="U18" s="2"/>
      <c r="V18" s="2"/>
      <c r="W18" s="2"/>
      <c r="X18" s="2"/>
      <c r="Y18" s="2"/>
      <c r="Z18" s="34"/>
      <c r="AA18" s="35"/>
      <c r="AB18" s="34" t="s">
        <v>66</v>
      </c>
      <c r="AC18" s="35"/>
      <c r="AD18" s="34" t="s">
        <v>66</v>
      </c>
      <c r="AE18" s="35"/>
      <c r="AF18" s="34" t="s">
        <v>13</v>
      </c>
      <c r="AG18" s="35"/>
      <c r="AH18" s="34" t="s">
        <v>13</v>
      </c>
      <c r="AI18" s="35"/>
      <c r="AJ18" s="34" t="s">
        <v>67</v>
      </c>
      <c r="AK18" s="35"/>
      <c r="AL18" s="34" t="s">
        <v>13</v>
      </c>
      <c r="AM18" s="35"/>
      <c r="AN18" s="34" t="s">
        <v>13</v>
      </c>
      <c r="AO18" s="35"/>
      <c r="AP18" s="34" t="s">
        <v>16</v>
      </c>
      <c r="AQ18" s="35"/>
      <c r="AR18" s="2"/>
      <c r="AS18" s="34" t="s">
        <v>18</v>
      </c>
      <c r="AT18" s="35"/>
      <c r="AU18" s="34" t="s">
        <v>18</v>
      </c>
      <c r="AV18" s="35"/>
      <c r="AW18" s="34" t="s">
        <v>18</v>
      </c>
      <c r="AX18" s="35"/>
      <c r="AY18" s="2"/>
      <c r="AZ18" s="2"/>
      <c r="BA18" s="2"/>
      <c r="BB18" s="7"/>
      <c r="BC18" s="87" t="s">
        <v>119</v>
      </c>
      <c r="BD18" s="87"/>
      <c r="BE18" s="87"/>
      <c r="BF18" s="87"/>
      <c r="BG18" s="87"/>
      <c r="BH18" s="87"/>
      <c r="BI18" s="87"/>
      <c r="BJ18" s="87"/>
      <c r="BK18" s="87"/>
      <c r="BL18" s="87" t="s">
        <v>8</v>
      </c>
      <c r="BM18" s="87"/>
      <c r="BN18" s="83"/>
      <c r="BO18" s="84"/>
      <c r="BP18" s="95">
        <f>IF(BN18&lt;=CA10,IF(BB18=DT1,BN18,TRUNC(BN18/2)))</f>
        <v>0</v>
      </c>
      <c r="BQ18" s="95"/>
      <c r="BR18" s="95">
        <f>P17</f>
        <v>-4</v>
      </c>
      <c r="BS18" s="95"/>
      <c r="BT18" s="72"/>
      <c r="BU18" s="72"/>
      <c r="BV18" s="72"/>
      <c r="BW18" s="72"/>
      <c r="BX18" s="95"/>
      <c r="BY18" s="95"/>
      <c r="BZ18" s="2"/>
      <c r="CA18" s="95">
        <f t="shared" ref="CA18:CA59" si="1">SUM(BP18:BY18)</f>
        <v>-4</v>
      </c>
      <c r="CB18" s="95"/>
      <c r="CC18" s="8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</row>
    <row r="19" spans="3:121" ht="16.5" thickTop="1" thickBot="1" x14ac:dyDescent="0.3">
      <c r="C19" s="33" t="s">
        <v>10</v>
      </c>
      <c r="D19" s="33"/>
      <c r="E19" s="33"/>
      <c r="F19" s="33"/>
      <c r="G19" s="40">
        <v>5</v>
      </c>
      <c r="H19" s="40"/>
      <c r="I19" s="40"/>
      <c r="J19" s="40"/>
      <c r="K19" s="40"/>
      <c r="L19" s="40"/>
      <c r="M19" s="2"/>
      <c r="N19" s="57">
        <f>SUM(G19:L19)+SUM(Clase!AQ13:BI13)</f>
        <v>5</v>
      </c>
      <c r="O19" s="57"/>
      <c r="P19" s="41">
        <f t="shared" si="0"/>
        <v>-3</v>
      </c>
      <c r="Q19" s="41"/>
      <c r="R19" s="2"/>
      <c r="S19" s="2"/>
      <c r="V19" s="2"/>
      <c r="W19" s="2"/>
      <c r="X19" s="2"/>
      <c r="Y19" s="2"/>
      <c r="Z19" s="36" t="s">
        <v>15</v>
      </c>
      <c r="AA19" s="37"/>
      <c r="AB19" s="36" t="s">
        <v>67</v>
      </c>
      <c r="AC19" s="37"/>
      <c r="AD19" s="36" t="s">
        <v>68</v>
      </c>
      <c r="AE19" s="37"/>
      <c r="AF19" s="36" t="s">
        <v>7</v>
      </c>
      <c r="AG19" s="37"/>
      <c r="AH19" s="36" t="s">
        <v>1</v>
      </c>
      <c r="AI19" s="37"/>
      <c r="AJ19" s="36" t="s">
        <v>69</v>
      </c>
      <c r="AK19" s="37"/>
      <c r="AL19" s="36" t="s">
        <v>70</v>
      </c>
      <c r="AM19" s="37"/>
      <c r="AN19" s="36" t="s">
        <v>24</v>
      </c>
      <c r="AO19" s="37"/>
      <c r="AP19" s="36" t="s">
        <v>14</v>
      </c>
      <c r="AQ19" s="37"/>
      <c r="AR19" s="2"/>
      <c r="AS19" s="36" t="s">
        <v>65</v>
      </c>
      <c r="AT19" s="37"/>
      <c r="AU19" s="36" t="s">
        <v>76</v>
      </c>
      <c r="AV19" s="37"/>
      <c r="AW19" s="36" t="s">
        <v>77</v>
      </c>
      <c r="AX19" s="37"/>
      <c r="AY19" s="2"/>
      <c r="AZ19" s="2"/>
      <c r="BA19" s="2"/>
      <c r="BB19" s="7"/>
      <c r="BC19" s="87" t="s">
        <v>120</v>
      </c>
      <c r="BD19" s="87"/>
      <c r="BE19" s="87"/>
      <c r="BF19" s="87"/>
      <c r="BG19" s="87"/>
      <c r="BH19" s="87"/>
      <c r="BI19" s="87"/>
      <c r="BJ19" s="87"/>
      <c r="BK19" s="87"/>
      <c r="BL19" s="87" t="s">
        <v>9</v>
      </c>
      <c r="BM19" s="87"/>
      <c r="BN19" s="83"/>
      <c r="BO19" s="84"/>
      <c r="BP19" s="95">
        <f>IF(BN19&lt;=CA10,IF(BB19=DT1,BN19,TRUNC(BN19/2)))</f>
        <v>0</v>
      </c>
      <c r="BQ19" s="95"/>
      <c r="BR19" s="95">
        <f>P18</f>
        <v>-3</v>
      </c>
      <c r="BS19" s="95"/>
      <c r="BT19" s="72"/>
      <c r="BU19" s="72"/>
      <c r="BV19" s="72"/>
      <c r="BW19" s="72"/>
      <c r="BX19" s="95"/>
      <c r="BY19" s="95"/>
      <c r="BZ19" s="2"/>
      <c r="CA19" s="95">
        <f>SUM(BP19:BY19)+CC19+IF(OR('Ficha 2'!Y5='Ficha 2'!DA59,'Ficha 2'!Y6='Ficha 2'!DA59,'Ficha 2'!Y7='Ficha 2'!DA59,'Ficha 2'!Y8='Ficha 2'!DA59,'Ficha 2'!Y9='Ficha 2'!DA59,'Ficha 2'!Y10='Ficha 2'!DA59,'Ficha 2'!Y11='Ficha 2'!DA59,'Ficha 2'!Y12='Ficha 2'!DA59,'Ficha 2'!Y13='Ficha 2'!DA59,'Ficha 2'!Y14='Ficha 2'!DA59,'Ficha 2'!Y15='Ficha 2'!DA59,'Ficha 2'!Y16='Ficha 2'!DA59),2,0)</f>
        <v>-3</v>
      </c>
      <c r="CB19" s="95"/>
      <c r="CC19" s="8">
        <f>IF(BP41&gt;=5,2,0)</f>
        <v>0</v>
      </c>
      <c r="CD19" s="27" t="str">
        <f>IF(BP57&gt;=5,"+2 descifrar sortilegios en rollos de pergamino","")</f>
        <v/>
      </c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</row>
    <row r="20" spans="3:121" ht="16.5" thickTop="1" thickBot="1" x14ac:dyDescent="0.3">
      <c r="C20" s="33" t="s">
        <v>11</v>
      </c>
      <c r="D20" s="33"/>
      <c r="E20" s="33"/>
      <c r="F20" s="33"/>
      <c r="G20" s="40">
        <v>6</v>
      </c>
      <c r="H20" s="40"/>
      <c r="I20" s="40"/>
      <c r="J20" s="40"/>
      <c r="K20" s="40"/>
      <c r="L20" s="40"/>
      <c r="M20" s="2"/>
      <c r="N20" s="57">
        <f>SUM(G20:L20)+SUM(Clase!AQ14:BI14)</f>
        <v>6</v>
      </c>
      <c r="O20" s="57"/>
      <c r="P20" s="41">
        <f t="shared" si="0"/>
        <v>-2</v>
      </c>
      <c r="Q20" s="41"/>
      <c r="R20" s="2"/>
      <c r="S20" s="2"/>
      <c r="T20" s="2"/>
      <c r="U20" s="2"/>
      <c r="V20" s="2"/>
      <c r="W20" s="2"/>
      <c r="X20" s="75" t="s">
        <v>65</v>
      </c>
      <c r="Y20" s="76"/>
      <c r="Z20" s="46">
        <v>10</v>
      </c>
      <c r="AA20" s="39"/>
      <c r="AB20" s="42">
        <f>'Ficha 2'!N14</f>
        <v>0</v>
      </c>
      <c r="AC20" s="42"/>
      <c r="AD20" s="42">
        <f>'Ficha 2'!K21</f>
        <v>0</v>
      </c>
      <c r="AE20" s="42"/>
      <c r="AF20" s="42">
        <f>IF('Ficha 2'!N14=0,'Ficha 1'!P16,IF('Ficha 2'!Q14&gt;='Ficha 1'!P16,'Ficha 1'!P16,'Ficha 2'!Q14))</f>
        <v>-4</v>
      </c>
      <c r="AG20" s="42"/>
      <c r="AH20" s="42">
        <f>IF(C7=DU1,-8,0)+IF(C7=DU2,-4,0)+IF(C7=DU3,-2,0)+IF(C7=DU4,-1,0)+IF(C7=DU6,1,0)+IF(C7=DU7,2,0)+IF(C7=DU8,4,0)+IF(C7=DU9,8,0)</f>
        <v>0</v>
      </c>
      <c r="AI20" s="42"/>
      <c r="AJ20" s="39"/>
      <c r="AK20" s="39"/>
      <c r="AL20" s="39"/>
      <c r="AM20" s="39"/>
      <c r="AN20" s="39"/>
      <c r="AO20" s="39"/>
      <c r="AP20" s="39"/>
      <c r="AQ20" s="39"/>
      <c r="AR20" s="2"/>
      <c r="AS20" s="42">
        <f>SUM(Z20:AQ20)+'Ficha 2'!I27+'Ficha 2'!I33</f>
        <v>6</v>
      </c>
      <c r="AT20" s="42"/>
      <c r="AU20" s="42">
        <f>Z20+SUM(AF20:AI20)+SUM(AL20:AQ20)+'Ficha 2'!I27+'Ficha 2'!I33</f>
        <v>6</v>
      </c>
      <c r="AV20" s="42"/>
      <c r="AW20" s="42">
        <f>SUM(Z20:AE20)+SUM(AH20:AQ20)+'Ficha 2'!I27+'Ficha 2'!I33</f>
        <v>10</v>
      </c>
      <c r="AX20" s="42"/>
      <c r="AY20" s="2"/>
      <c r="AZ20" s="2"/>
      <c r="BA20" s="2"/>
      <c r="BB20" s="7"/>
      <c r="BC20" s="87" t="s">
        <v>121</v>
      </c>
      <c r="BD20" s="87"/>
      <c r="BE20" s="87"/>
      <c r="BF20" s="87"/>
      <c r="BG20" s="87"/>
      <c r="BH20" s="87"/>
      <c r="BI20" s="87"/>
      <c r="BJ20" s="87"/>
      <c r="BK20" s="87"/>
      <c r="BL20" s="87" t="s">
        <v>9</v>
      </c>
      <c r="BM20" s="87"/>
      <c r="BN20" s="83"/>
      <c r="BO20" s="84"/>
      <c r="BP20" s="95">
        <f>IF(BN20&lt;=CA10,IF(BB20=DT1,BN20,TRUNC(BN20/2)))</f>
        <v>0</v>
      </c>
      <c r="BQ20" s="95"/>
      <c r="BR20" s="95">
        <f>P18</f>
        <v>-3</v>
      </c>
      <c r="BS20" s="95"/>
      <c r="BT20" s="72"/>
      <c r="BU20" s="72"/>
      <c r="BV20" s="72"/>
      <c r="BW20" s="72"/>
      <c r="BX20" s="95"/>
      <c r="BY20" s="95"/>
      <c r="BZ20" s="2"/>
      <c r="CA20" s="95">
        <f>SUM(BP20:BY20)+IF(OR('Ficha 2'!Y5='Ficha 2'!DA8,'Ficha 2'!Y6='Ficha 2'!DA8,'Ficha 2'!Y7='Ficha 2'!DA8,'Ficha 2'!Y8='Ficha 2'!DA8,'Ficha 2'!Y9='Ficha 2'!DA8,'Ficha 2'!Y10='Ficha 2'!DA8,'Ficha 2'!Y11='Ficha 2'!DA8,'Ficha 2'!Y12='Ficha 2'!DA8,'Ficha 2'!Y13='Ficha 2'!DA8,'Ficha 2'!Y14='Ficha 2'!DA8,'Ficha 2'!Y15='Ficha 2'!DA8,'Ficha 2'!Y16='Ficha 2'!DA8),2,0)</f>
        <v>-3</v>
      </c>
      <c r="CB20" s="95"/>
      <c r="CC20" s="8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</row>
    <row r="21" spans="3:121" ht="16.5" thickTop="1" thickBot="1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7"/>
      <c r="BC21" s="87" t="s">
        <v>122</v>
      </c>
      <c r="BD21" s="87"/>
      <c r="BE21" s="87"/>
      <c r="BF21" s="87"/>
      <c r="BG21" s="87"/>
      <c r="BH21" s="87"/>
      <c r="BI21" s="87"/>
      <c r="BJ21" s="87"/>
      <c r="BK21" s="87"/>
      <c r="BL21" s="87" t="s">
        <v>11</v>
      </c>
      <c r="BM21" s="87"/>
      <c r="BN21" s="83"/>
      <c r="BO21" s="84"/>
      <c r="BP21" s="95">
        <f>IF(BN21&lt;=CA10,IF(BB21=DT1,BN21,TRUNC(BN21/2)))</f>
        <v>0</v>
      </c>
      <c r="BQ21" s="95"/>
      <c r="BR21" s="95">
        <f>P20</f>
        <v>-2</v>
      </c>
      <c r="BS21" s="95"/>
      <c r="BT21" s="72"/>
      <c r="BU21" s="72"/>
      <c r="BV21" s="72"/>
      <c r="BW21" s="72"/>
      <c r="BX21" s="95"/>
      <c r="BY21" s="95"/>
      <c r="BZ21" s="2"/>
      <c r="CA21" s="95">
        <f>SUM(BP21:BY21)+CC21+IF(OR('Ficha 2'!Y5='Ficha 2'!DA71,'Ficha 2'!Y6='Ficha 2'!DA71,'Ficha 2'!Y7='Ficha 2'!DA71,'Ficha 2'!Y8='Ficha 2'!DA71,'Ficha 2'!Y9='Ficha 2'!DA71,'Ficha 2'!Y10='Ficha 2'!DA71,'Ficha 2'!Y11='Ficha 2'!DA71,'Ficha 2'!Y12='Ficha 2'!DA71,'Ficha 2'!Y13='Ficha 2'!DA71,'Ficha 2'!Y14='Ficha 2'!DA71,'Ficha 2'!Y15='Ficha 2'!DA71,'Ficha 2'!Y16='Ficha 2'!DA71),2,0)</f>
        <v>-2</v>
      </c>
      <c r="CB21" s="95"/>
      <c r="CC21" s="8">
        <f>IF(OR(BP15&gt;=5,BP23&gt;=5,BP49&gt;=5),2,0)</f>
        <v>0</v>
      </c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</row>
    <row r="22" spans="3:121" ht="16.5" thickTop="1" thickBot="1" x14ac:dyDescent="0.3">
      <c r="C22" s="2"/>
      <c r="D22" s="9"/>
      <c r="E22" s="9"/>
      <c r="F22" s="9"/>
      <c r="G22" s="9"/>
      <c r="H22" s="34" t="s">
        <v>288</v>
      </c>
      <c r="I22" s="35"/>
      <c r="J22" s="34" t="s">
        <v>13</v>
      </c>
      <c r="K22" s="35"/>
      <c r="L22" s="34" t="s">
        <v>13</v>
      </c>
      <c r="M22" s="35"/>
      <c r="N22" s="34" t="s">
        <v>13</v>
      </c>
      <c r="O22" s="35"/>
      <c r="P22" s="34" t="s">
        <v>16</v>
      </c>
      <c r="Q22" s="35"/>
      <c r="R22" s="2"/>
      <c r="S22" s="34" t="s">
        <v>25</v>
      </c>
      <c r="T22" s="35"/>
      <c r="U22" s="2"/>
      <c r="V22" s="2"/>
      <c r="W22" s="2"/>
      <c r="X22" s="2"/>
      <c r="Y22" s="2"/>
      <c r="Z22" s="2"/>
      <c r="AA22" s="34" t="s">
        <v>13</v>
      </c>
      <c r="AB22" s="35"/>
      <c r="AC22" s="34" t="s">
        <v>13</v>
      </c>
      <c r="AD22" s="35"/>
      <c r="AE22" s="34" t="s">
        <v>16</v>
      </c>
      <c r="AF22" s="35"/>
      <c r="AG22" s="2"/>
      <c r="AH22" s="34" t="s">
        <v>25</v>
      </c>
      <c r="AI22" s="35"/>
      <c r="AJ22" s="2"/>
      <c r="AK22" s="2"/>
      <c r="AL22" s="2"/>
      <c r="AM22" s="2"/>
      <c r="AN22" s="2"/>
      <c r="AO22" s="2"/>
      <c r="AP22" s="34"/>
      <c r="AQ22" s="35"/>
      <c r="AR22" s="34" t="s">
        <v>13</v>
      </c>
      <c r="AS22" s="35"/>
      <c r="AT22" s="34" t="s">
        <v>16</v>
      </c>
      <c r="AU22" s="35"/>
      <c r="AV22" s="2"/>
      <c r="AW22" s="34" t="s">
        <v>78</v>
      </c>
      <c r="AX22" s="35"/>
      <c r="AY22" s="2"/>
      <c r="AZ22" s="2"/>
      <c r="BA22" s="2"/>
      <c r="BB22" s="7"/>
      <c r="BC22" s="87" t="s">
        <v>123</v>
      </c>
      <c r="BD22" s="87"/>
      <c r="BE22" s="87"/>
      <c r="BF22" s="87"/>
      <c r="BG22" s="87"/>
      <c r="BH22" s="87"/>
      <c r="BI22" s="87"/>
      <c r="BJ22" s="87"/>
      <c r="BK22" s="87"/>
      <c r="BL22" s="87" t="s">
        <v>11</v>
      </c>
      <c r="BM22" s="87"/>
      <c r="BN22" s="83"/>
      <c r="BO22" s="84"/>
      <c r="BP22" s="95">
        <f>IF(BN22&lt;=CA10,IF(BB22=DT1,BN22,TRUNC(BN22/2)))</f>
        <v>0</v>
      </c>
      <c r="BQ22" s="95"/>
      <c r="BR22" s="95">
        <f>P20</f>
        <v>-2</v>
      </c>
      <c r="BS22" s="95"/>
      <c r="BT22" s="72"/>
      <c r="BU22" s="72"/>
      <c r="BV22" s="72"/>
      <c r="BW22" s="72"/>
      <c r="BX22" s="95"/>
      <c r="BY22" s="95"/>
      <c r="BZ22" s="2"/>
      <c r="CA22" s="95">
        <f>SUM(BP22:BY22)+IF(OR('Ficha 2'!Y5='Ficha 2'!DA53,'Ficha 2'!Y6='Ficha 2'!DA53,'Ficha 2'!Y7='Ficha 2'!DA53,'Ficha 2'!Y8='Ficha 2'!DA53,'Ficha 2'!Y9='Ficha 2'!DA53,'Ficha 2'!Y10='Ficha 2'!DA53,'Ficha 2'!Y11='Ficha 2'!DA53,'Ficha 2'!Y12='Ficha 2'!DA53,'Ficha 2'!Y13='Ficha 2'!DA53,'Ficha 2'!Y14='Ficha 2'!DA53,'Ficha 2'!Y15='Ficha 2'!DA53,'Ficha 2'!Y16='Ficha 2'!DA53),2,0)</f>
        <v>-2</v>
      </c>
      <c r="CB22" s="95"/>
      <c r="CC22" s="8"/>
      <c r="CD22" s="27" t="str">
        <f>IF(BP23&gt;=5,"+2 si sabes que te observan y no deseas levantar sospechas","")</f>
        <v/>
      </c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</row>
    <row r="23" spans="3:121" ht="16.5" thickTop="1" thickBot="1" x14ac:dyDescent="0.3">
      <c r="C23" s="33" t="s">
        <v>19</v>
      </c>
      <c r="D23" s="33"/>
      <c r="E23" s="33"/>
      <c r="F23" s="33"/>
      <c r="G23" s="33"/>
      <c r="H23" s="36" t="s">
        <v>15</v>
      </c>
      <c r="I23" s="37"/>
      <c r="J23" s="36" t="s">
        <v>12</v>
      </c>
      <c r="K23" s="37"/>
      <c r="L23" s="36" t="s">
        <v>23</v>
      </c>
      <c r="M23" s="37"/>
      <c r="N23" s="36" t="s">
        <v>24</v>
      </c>
      <c r="O23" s="37"/>
      <c r="P23" s="36" t="s">
        <v>14</v>
      </c>
      <c r="Q23" s="37"/>
      <c r="R23" s="2"/>
      <c r="S23" s="36" t="s">
        <v>18</v>
      </c>
      <c r="T23" s="37"/>
      <c r="U23" s="2"/>
      <c r="V23" s="2"/>
      <c r="W23" s="2"/>
      <c r="X23" s="2"/>
      <c r="Y23" s="2"/>
      <c r="Z23" s="2"/>
      <c r="AA23" s="36" t="s">
        <v>7</v>
      </c>
      <c r="AB23" s="37"/>
      <c r="AC23" s="36" t="s">
        <v>24</v>
      </c>
      <c r="AD23" s="37"/>
      <c r="AE23" s="36" t="s">
        <v>14</v>
      </c>
      <c r="AF23" s="37"/>
      <c r="AG23" s="2"/>
      <c r="AH23" s="36" t="s">
        <v>18</v>
      </c>
      <c r="AI23" s="37"/>
      <c r="AJ23" s="2"/>
      <c r="AK23" s="2"/>
      <c r="AL23" s="2"/>
      <c r="AM23" s="3"/>
      <c r="AN23" s="3"/>
      <c r="AO23" s="3"/>
      <c r="AP23" s="36" t="s">
        <v>15</v>
      </c>
      <c r="AQ23" s="37"/>
      <c r="AR23" s="36" t="s">
        <v>24</v>
      </c>
      <c r="AS23" s="37"/>
      <c r="AT23" s="36" t="s">
        <v>14</v>
      </c>
      <c r="AU23" s="37"/>
      <c r="AV23" s="2"/>
      <c r="AW23" s="36" t="s">
        <v>18</v>
      </c>
      <c r="AX23" s="37"/>
      <c r="AY23" s="2"/>
      <c r="AZ23" s="2"/>
      <c r="BA23" s="2"/>
      <c r="BB23" s="7"/>
      <c r="BC23" s="87" t="s">
        <v>124</v>
      </c>
      <c r="BD23" s="87"/>
      <c r="BE23" s="87"/>
      <c r="BF23" s="87"/>
      <c r="BG23" s="87"/>
      <c r="BH23" s="87"/>
      <c r="BI23" s="87"/>
      <c r="BJ23" s="87"/>
      <c r="BK23" s="87"/>
      <c r="BL23" s="87" t="s">
        <v>11</v>
      </c>
      <c r="BM23" s="87"/>
      <c r="BN23" s="83"/>
      <c r="BO23" s="84"/>
      <c r="BP23" s="95">
        <f>IF(BN23&lt;=CA10,IF(BB23=DT1,BN23,TRUNC(BN23/2)))</f>
        <v>0</v>
      </c>
      <c r="BQ23" s="95"/>
      <c r="BR23" s="95">
        <f>P20</f>
        <v>-2</v>
      </c>
      <c r="BS23" s="95"/>
      <c r="BT23" s="72"/>
      <c r="BU23" s="72"/>
      <c r="BV23" s="72"/>
      <c r="BW23" s="72"/>
      <c r="BX23" s="95"/>
      <c r="BY23" s="95"/>
      <c r="BZ23" s="2"/>
      <c r="CA23" s="95">
        <f>SUM(BP23:BY23)+IF(OR('Ficha 2'!Y5='Ficha 2'!DA77,'Ficha 2'!Y6='Ficha 2'!DA77,'Ficha 2'!Y7='Ficha 2'!DA77,'Ficha 2'!Y8='Ficha 2'!DA77,'Ficha 2'!Y9='Ficha 2'!DA77,'Ficha 2'!Y10='Ficha 2'!DA77,'Ficha 2'!Y11='Ficha 2'!DA77,'Ficha 2'!Y12='Ficha 2'!DA77,'Ficha 2'!Y13='Ficha 2'!DA77,'Ficha 2'!Y14='Ficha 2'!DA77,'Ficha 2'!Y15='Ficha 2'!DA77,'Ficha 2'!Y16='Ficha 2'!DA77),2,0)</f>
        <v>-2</v>
      </c>
      <c r="CB23" s="95"/>
      <c r="CC23" s="8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</row>
    <row r="24" spans="3:121" ht="16.5" thickTop="1" thickBot="1" x14ac:dyDescent="0.3">
      <c r="C24" s="33" t="s">
        <v>20</v>
      </c>
      <c r="D24" s="33"/>
      <c r="E24" s="33"/>
      <c r="F24" s="33"/>
      <c r="G24" s="33"/>
      <c r="H24" s="41">
        <f>Clase!AY4</f>
        <v>0</v>
      </c>
      <c r="I24" s="41"/>
      <c r="J24" s="42">
        <f>P17</f>
        <v>-4</v>
      </c>
      <c r="K24" s="42"/>
      <c r="L24" s="39"/>
      <c r="M24" s="39"/>
      <c r="N24" s="39"/>
      <c r="O24" s="39"/>
      <c r="P24" s="39"/>
      <c r="Q24" s="39"/>
      <c r="R24" s="2"/>
      <c r="S24" s="42">
        <f>H24+J24+L24+N24+P24+IF(OR('Ficha 2'!Y5='Ficha 2'!DA60,'Ficha 2'!Y6='Ficha 2'!DA60,'Ficha 2'!Y7='Ficha 2'!DA60,'Ficha 2'!Y8='Ficha 2'!DA60,'Ficha 2'!Y9='Ficha 2'!DA60,'Ficha 2'!Y10='Ficha 2'!DA60,'Ficha 2'!Y11='Ficha 2'!DA60,'Ficha 2'!Y12='Ficha 2'!DA60,'Ficha 2'!Y13='Ficha 2'!DA60,'Ficha 2'!Y14='Ficha 2'!DA60,'Ficha 2'!Y15='Ficha 2'!DA60,'Ficha 2'!Y16='Ficha 2'!DA60),2,0)</f>
        <v>-4</v>
      </c>
      <c r="T24" s="42"/>
      <c r="U24" s="2"/>
      <c r="V24" s="2"/>
      <c r="W24" s="2"/>
      <c r="X24" s="33" t="s">
        <v>79</v>
      </c>
      <c r="Y24" s="33"/>
      <c r="Z24" s="33"/>
      <c r="AA24" s="42">
        <f>P16</f>
        <v>-4</v>
      </c>
      <c r="AB24" s="42"/>
      <c r="AC24" s="88"/>
      <c r="AD24" s="46"/>
      <c r="AE24" s="88"/>
      <c r="AF24" s="46"/>
      <c r="AG24" s="2"/>
      <c r="AH24" s="42">
        <f>SUM(AA24:AF24)+IF(OR('Ficha 2'!Y5='Ficha 2'!DA65,'Ficha 2'!Y6='Ficha 2'!DA65,'Ficha 2'!Y7='Ficha 2'!DA65,'Ficha 2'!Y8='Ficha 2'!DA65,'Ficha 2'!Y9='Ficha 2'!DA65,'Ficha 2'!Y10='Ficha 2'!DA65,'Ficha 2'!Y11='Ficha 2'!DA65,'Ficha 2'!Y12='Ficha 2'!DA65,'Ficha 2'!Y13='Ficha 2'!DA65,'Ficha 2'!Y14='Ficha 2'!DA65,'Ficha 2'!Y15='Ficha 2'!DA65,'Ficha 2'!Y16='Ficha 2'!DA65),4,0)</f>
        <v>-4</v>
      </c>
      <c r="AI24" s="42"/>
      <c r="AJ24" s="2"/>
      <c r="AK24" s="2"/>
      <c r="AL24" s="2"/>
      <c r="AM24" s="33" t="s">
        <v>73</v>
      </c>
      <c r="AN24" s="33"/>
      <c r="AO24" s="33"/>
      <c r="AP24" s="39"/>
      <c r="AQ24" s="39"/>
      <c r="AR24" s="39"/>
      <c r="AS24" s="39"/>
      <c r="AT24" s="39"/>
      <c r="AU24" s="39"/>
      <c r="AV24" s="2"/>
      <c r="AW24" s="42">
        <f>IF('Ficha 2'!G17&lt;&gt;0,'Ficha 2'!G17,SUM(AP24:AU24))</f>
        <v>0</v>
      </c>
      <c r="AX24" s="42"/>
      <c r="AY24" s="2"/>
      <c r="AZ24" s="2"/>
      <c r="BA24" s="2"/>
      <c r="BB24" s="7"/>
      <c r="BC24" s="87" t="s">
        <v>160</v>
      </c>
      <c r="BD24" s="87"/>
      <c r="BE24" s="87"/>
      <c r="BF24" s="87"/>
      <c r="BG24" s="87"/>
      <c r="BH24" s="87"/>
      <c r="BI24" s="87"/>
      <c r="BJ24" s="87"/>
      <c r="BK24" s="87"/>
      <c r="BL24" s="87" t="s">
        <v>7</v>
      </c>
      <c r="BM24" s="87"/>
      <c r="BN24" s="83"/>
      <c r="BO24" s="84"/>
      <c r="BP24" s="95">
        <f>IF(BN24&lt;=CA10,IF(BB24=DT1,BN24,TRUNC(BN24/2)))</f>
        <v>0</v>
      </c>
      <c r="BQ24" s="95"/>
      <c r="BR24" s="95">
        <f>P16</f>
        <v>-4</v>
      </c>
      <c r="BS24" s="95"/>
      <c r="BT24" s="72"/>
      <c r="BU24" s="72"/>
      <c r="BV24" s="72"/>
      <c r="BW24" s="72"/>
      <c r="BX24" s="95">
        <f>-('Ficha 2'!T14+'Ficha 2'!P21)</f>
        <v>0</v>
      </c>
      <c r="BY24" s="95"/>
      <c r="BZ24" s="2"/>
      <c r="CA24" s="95">
        <f>SUM(BP24:BY24)+CC24+IF(OR('Ficha 2'!Y5='Ficha 2'!DA4,'Ficha 2'!Y6='Ficha 2'!DA4,'Ficha 2'!Y7='Ficha 2'!DA4,'Ficha 2'!Y8='Ficha 2'!DA4,'Ficha 2'!Y9='Ficha 2'!DA4,'Ficha 2'!Y10='Ficha 2'!DA4,'Ficha 2'!Y11='Ficha 2'!DA4,'Ficha 2'!Y12='Ficha 2'!DA4,'Ficha 2'!Y13='Ficha 2'!DA4,'Ficha 2'!Y14='Ficha 2'!DA4,'Ficha 2'!Y15='Ficha 2'!DA4,'Ficha 2'!Y16='Ficha 2'!DA4),2,0)</f>
        <v>-4</v>
      </c>
      <c r="CB24" s="95"/>
      <c r="CC24" s="8">
        <f>IF(BP39&gt;=5,2,0)</f>
        <v>0</v>
      </c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</row>
    <row r="25" spans="3:121" ht="16.5" thickTop="1" thickBot="1" x14ac:dyDescent="0.3">
      <c r="C25" s="33" t="s">
        <v>21</v>
      </c>
      <c r="D25" s="33"/>
      <c r="E25" s="33"/>
      <c r="F25" s="33"/>
      <c r="G25" s="33"/>
      <c r="H25" s="41">
        <f>Clase!AW4</f>
        <v>0</v>
      </c>
      <c r="I25" s="41"/>
      <c r="J25" s="43">
        <f>P16</f>
        <v>-4</v>
      </c>
      <c r="K25" s="43"/>
      <c r="L25" s="40"/>
      <c r="M25" s="40"/>
      <c r="N25" s="40"/>
      <c r="O25" s="40"/>
      <c r="P25" s="40"/>
      <c r="Q25" s="40"/>
      <c r="R25" s="2"/>
      <c r="S25" s="43">
        <f>H25+J25+L25+N25+P25+IF(OR('Ficha 2'!Y5='Ficha 2'!DA81,'Ficha 2'!Y6='Ficha 2'!DA81,'Ficha 2'!Y7='Ficha 2'!DA81,'Ficha 2'!Y8='Ficha 2'!DA81,'Ficha 2'!Y9='Ficha 2'!DA81,'Ficha 2'!Y10='Ficha 2'!DA81,'Ficha 2'!Y11='Ficha 2'!DA81,'Ficha 2'!Y12='Ficha 2'!DA81,'Ficha 2'!Y13='Ficha 2'!DA81,'Ficha 2'!Y14='Ficha 2'!DA81,'Ficha 2'!Y15='Ficha 2'!DA81,'Ficha 2'!Y16='Ficha 2'!DA81),2,0)</f>
        <v>-4</v>
      </c>
      <c r="T25" s="4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7"/>
      <c r="BC25" s="87" t="s">
        <v>161</v>
      </c>
      <c r="BD25" s="87"/>
      <c r="BE25" s="87"/>
      <c r="BF25" s="87"/>
      <c r="BG25" s="87"/>
      <c r="BH25" s="87"/>
      <c r="BI25" s="87"/>
      <c r="BJ25" s="87"/>
      <c r="BK25" s="87"/>
      <c r="BL25" s="87" t="s">
        <v>7</v>
      </c>
      <c r="BM25" s="87"/>
      <c r="BN25" s="83"/>
      <c r="BO25" s="84"/>
      <c r="BP25" s="95">
        <f>IF(BN25&lt;=CA10,IF(BB25=DT1,BN25,TRUNC(BN25/2)))</f>
        <v>0</v>
      </c>
      <c r="BQ25" s="95"/>
      <c r="BR25" s="95">
        <f>P16</f>
        <v>-4</v>
      </c>
      <c r="BS25" s="95"/>
      <c r="BT25" s="72"/>
      <c r="BU25" s="72"/>
      <c r="BV25" s="72"/>
      <c r="BW25" s="72"/>
      <c r="BX25" s="95">
        <f>-('Ficha 2'!T14+'Ficha 2'!P21)</f>
        <v>0</v>
      </c>
      <c r="BY25" s="95"/>
      <c r="BZ25" s="2"/>
      <c r="CA25" s="95">
        <f>SUM(BP25:BY25)+IF(OR('Ficha 2'!Y5='Ficha 2'!DA4,'Ficha 2'!Y6='Ficha 2'!DA4,'Ficha 2'!Y7='Ficha 2'!DA4,'Ficha 2'!Y8='Ficha 2'!DA4,'Ficha 2'!Y9='Ficha 2'!DA4,'Ficha 2'!Y10='Ficha 2'!DA4,'Ficha 2'!Y11='Ficha 2'!DA4,'Ficha 2'!Y12='Ficha 2'!DA4,'Ficha 2'!Y13='Ficha 2'!DA4,'Ficha 2'!Y14='Ficha 2'!DA4,'Ficha 2'!Y15='Ficha 2'!DA4,'Ficha 2'!Y16='Ficha 2'!DA4),2,0)</f>
        <v>-4</v>
      </c>
      <c r="CB25" s="95"/>
      <c r="CC25" s="8"/>
      <c r="CD25" s="27" t="str">
        <f>IF(BP58&gt;=5,"+2 al intentar liberarte de ataduras hechas con cuerda","")</f>
        <v/>
      </c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</row>
    <row r="26" spans="3:121" ht="16.5" thickTop="1" thickBot="1" x14ac:dyDescent="0.3">
      <c r="C26" s="33" t="s">
        <v>22</v>
      </c>
      <c r="D26" s="33"/>
      <c r="E26" s="33"/>
      <c r="F26" s="33"/>
      <c r="G26" s="33"/>
      <c r="H26" s="41">
        <f>Clase!BB4</f>
        <v>0</v>
      </c>
      <c r="I26" s="41"/>
      <c r="J26" s="43">
        <f>P19</f>
        <v>-3</v>
      </c>
      <c r="K26" s="43"/>
      <c r="L26" s="40"/>
      <c r="M26" s="40"/>
      <c r="N26" s="40"/>
      <c r="O26" s="40"/>
      <c r="P26" s="40"/>
      <c r="Q26" s="40"/>
      <c r="R26" s="2"/>
      <c r="S26" s="43">
        <f>H26+J26+L26+N26+P26+IF(OR('Ficha 2'!Y5='Ficha 2'!DA91,'Ficha 2'!Y6='Ficha 2'!DA91,'Ficha 2'!Y7='Ficha 2'!DA91,'Ficha 2'!Y8='Ficha 2'!DA91,'Ficha 2'!Y9='Ficha 2'!DA91,'Ficha 2'!Y10='Ficha 2'!DA91,'Ficha 2'!Y11='Ficha 2'!DA91,'Ficha 2'!Y12='Ficha 2'!DA91,'Ficha 2'!Y13='Ficha 2'!DA91,'Ficha 2'!Y14='Ficha 2'!DA91,'Ficha 2'!Y15='Ficha 2'!DA91,'Ficha 2'!Y16='Ficha 2'!DA91),2,0)</f>
        <v>-3</v>
      </c>
      <c r="T26" s="43"/>
      <c r="U26" s="2"/>
      <c r="V26" s="2"/>
      <c r="W26" s="2"/>
      <c r="X26" s="33" t="s">
        <v>48</v>
      </c>
      <c r="Y26" s="33"/>
      <c r="Z26" s="33"/>
      <c r="AA26" s="33"/>
      <c r="AB26" s="33"/>
      <c r="AC26" s="33"/>
      <c r="AD26" s="33"/>
      <c r="AE26" s="33"/>
      <c r="AF26" s="33"/>
      <c r="AG26" s="33"/>
      <c r="AH26" s="2"/>
      <c r="AI26" s="105" t="s">
        <v>277</v>
      </c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7"/>
      <c r="AY26" s="2"/>
      <c r="AZ26" s="2"/>
      <c r="BA26" s="2"/>
      <c r="BB26" s="7"/>
      <c r="BC26" s="87" t="s">
        <v>162</v>
      </c>
      <c r="BD26" s="87"/>
      <c r="BE26" s="87"/>
      <c r="BF26" s="87"/>
      <c r="BG26" s="87"/>
      <c r="BH26" s="87"/>
      <c r="BI26" s="87"/>
      <c r="BJ26" s="87"/>
      <c r="BK26" s="87"/>
      <c r="BL26" s="87" t="s">
        <v>7</v>
      </c>
      <c r="BM26" s="87"/>
      <c r="BN26" s="83"/>
      <c r="BO26" s="84"/>
      <c r="BP26" s="95">
        <f>IF(BN26&lt;=CA10,IF(BB26=DT1,BN26,TRUNC(BN26/2)))</f>
        <v>0</v>
      </c>
      <c r="BQ26" s="95"/>
      <c r="BR26" s="95">
        <f>P16</f>
        <v>-4</v>
      </c>
      <c r="BS26" s="95"/>
      <c r="BT26" s="72"/>
      <c r="BU26" s="72"/>
      <c r="BV26" s="72"/>
      <c r="BW26" s="72"/>
      <c r="BX26" s="95">
        <f>-('Ficha 2'!T14+'Ficha 2'!P21)</f>
        <v>0</v>
      </c>
      <c r="BY26" s="95"/>
      <c r="BZ26" s="2"/>
      <c r="CA26" s="95">
        <f>SUM(BP26:BY26)+IF(OR('Ficha 2'!Y5='Ficha 2'!DA82,'Ficha 2'!Y6='Ficha 2'!DA82,'Ficha 2'!Y7='Ficha 2'!DA82,'Ficha 2'!Y8='Ficha 2'!DA82,'Ficha 2'!Y9='Ficha 2'!DA82,'Ficha 2'!Y10='Ficha 2'!DA82,'Ficha 2'!Y11='Ficha 2'!DA82,'Ficha 2'!Y12='Ficha 2'!DA82,'Ficha 2'!Y13='Ficha 2'!DA82,'Ficha 2'!Y14='Ficha 2'!DA82,'Ficha 2'!Y15='Ficha 2'!DA82,'Ficha 2'!Y16='Ficha 2'!DA82),2,0)</f>
        <v>-4</v>
      </c>
      <c r="CB26" s="95"/>
      <c r="CC26" s="8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</row>
    <row r="27" spans="3:121" ht="16.5" thickTop="1" thickBot="1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3"/>
      <c r="AI27" s="108" t="str">
        <f>IF('Ficha 2'!Y5='Ficha 2'!$DA$1,"Lanzas conjuros sin componentes materiales","")&amp;IF('Ficha 2'!Y5='Ficha 2'!$DA$5,"Bonificador +4 en las pruebas o salvaciones para resistir daño no letal","")&amp;IF('Ficha 2'!Y5='Ficha 2'!$DA$6,"Permaneces consciente entre -1 y -9 pg","")&amp;IF('Ficha 2'!Y5='Ficha 2'!$DA$9,"Puedes cambiar bonificador de ataque por daño (máx. tu ataque base)","")&amp;IF('Ficha 2'!Y5='Ficha 2'!$DA$10,"Bonificador +4 a los intentos de arrollar; sin ataque de oportunidad","")&amp;IF('Ficha 2'!Y5='Ficha 2'!$DA$11,"Bonificador +4 a los intentos de embestida; sin ataque de oportunidad","")&amp;IF('Ficha 2'!Y5='Ficha 2'!$DA$12,"Ataque cuerpo a cuerpo adicional después de acabar con un objetivo","")&amp;IF('Ficha 2'!Y5='Ficha 2'!$DA$13,"Sin límite a los ataques de Hendedura por asalto","")&amp;IF('Ficha 2'!Y5='Ficha 2'!$DA$14,"Bonificador +4 a los intentos de romper armas; sin ataque de oportunidad","")&amp;IF('Ficha 2'!Y5='Ficha 2'!$DA$16,"Las criaturas convocadas obtienen +4 a FUE y +4 a CON","")&amp;IF('Ficha 2'!Y5='Ficha 2'!$DA$18,"Reduce en 2 los penalizadores por combatir con dos armas","")&amp;IF('Ficha 2'!Y5='Ficha 2'!$DA$19,"El arma de la mano torpe otorga un bonificador +1 de escudo a la CA","")&amp;IF('Ficha 2'!Y5='Ficha 2'!$DA$20,"Obtienes un segundo ataque con la mano torpe","")&amp;IF('Ficha 2'!Y5='Ficha 2'!$DA$21,"Obtienes un tercer ataque con la mano torpe","")&amp;IF('Ficha 2'!Y5='Ficha 2'!$DA$22,"Niega los impactos causados a la montura con una prueba de Montar","")&amp;IF('Ficha 2'!Y5='Ficha 2'!$DA$23,"Puedes moverte antes y después de cargar con una montura","")&amp;IF('Ficha 2'!Y5='Ficha 2'!$DA$24,"Doble daño cuando se carga con una montura","")&amp;IF('Ficha 2'!Y5='Ficha 2'!$DA$25,"Reduce a la mitad la penalización por realizar ataques a distancia desde una montura","")&amp;IF('Ficha 2'!Y5='Ficha 2'!$DA$26,"El objetivo no puede evitar un ataque de arrollar desde una montura","")&amp;IF('Ficha 2'!Y5='Ficha 2'!$DA$27,"Sin penalizador de ataque con un arma exótica específica","")&amp;IF('Ficha 2'!Y5='Ficha 2'!$DA$28,"Sin penalizador en los ataques con un arma marcial específica","")&amp;IF('Ficha 2'!Y5='Ficha 2'!$DA$29,"Anula el penalizador -4 en las tiradas de ataque con las armas sencillas","")&amp;IF('Ficha 2'!Y5='Ficha 2'!$DA$30,"Anula el penalizador de armadura a las tiradas de ataque","")&amp;IF('Ficha 2'!Y5='Ficha 2'!$DA$31,"Anula el penalizador de armadura a las tiradas de ataque","")&amp;IF('Ficha 2'!Y5='Ficha 2'!$DA$32,"Anula el penalizador de armadura a las tiradas de ataque","")&amp;IF('Ficha 2'!Y5='Ficha 2'!$DA$33,"Anula el penalizador de armadura a las tiradas de ataque","")&amp;IF('Ficha 2'!Y5='Ficha 2'!$DA$34,"Anula el penalizador de armadura a las tiradas de ataque","")&amp;IF('Ficha 2'!Y5='Ficha 2'!$DA$35,"Conservas el bonificador a la CA cuando golpeas con el escudo","")&amp;IF('Ficha 2'!Y5='Ficha 2'!$DA$36,"Bonificador +4 en las pruebas de Concentración al lanzar conjuros a la defensiva","")&amp;IF('Ficha 2'!Y5='Ficha 2'!$DA$37,"Puedes lanzar conjuros mientras usas forma salvaje","")&amp;IF('Ficha 2'!Y5='Ficha 2'!$DA$38,"Bonificador de +2 a las pruebas de nivel de lanzador para superar la resistencia a conjuros","")&amp;IF('Ficha 2'!Y5='Ficha 2'!$DA$39,"Bonificador +4 a las pruebas de nivel de lanzador para superar la resistencia a conjuros","")&amp;IF('Ficha 2'!Y5='Ficha 2'!$DA$40,"Contraconjurar con un conjuro de la misma escuela","")&amp;IF('Ficha 2'!Y5='Ficha 2'!$DA$41,"Corres a 5 veces la velocidad normal, bonificador +4 en las pruebas de Saltar tras una carrera inicial","")&amp;IF('Ficha 2'!Y5='Ficha 2'!$DA$42,"Duplica el rango de amenaza de un arma","")&amp;IF('Ficha 2'!Y5='Ficha 2'!$DA$44,"Desenvainar armas como acción gratuita","")&amp;IF('Ficha 2'!Y5='Ficha 2'!$DA$45,"Bonificador +1 al ataque a distancia y el daño a menos de 30'","")&amp;IF('Ficha 2'!Y5='Ficha 2'!$DA$46,"Aumenta el alcance en un 50% o un 100%","")&amp;IF('Ficha 2'!Y5='Ficha 2'!$DA$47,"Anula el penalizador -4 por disparar a un combate cuerpo a cuerpo","")&amp;IF('Ficha 2'!Y5='Ficha 2'!$DA$48,"Un ataque a distancia adicional cada asalto","")&amp;IF('Ficha 2'!Y5='Ficha 2'!$DA$49,"Disparas dos o más flechas simultáneamente","")&amp;IF('Ficha 2'!Y5='Ficha 2'!$DA$50,"Puedes mover antes y después de un ataque a distancia","")&amp;IF('Ficha 2'!Y5='Ficha 2'!$DA$51,"Ignora cualquier cobertura/ocultación inferior a total en los ataques a distancia","")&amp;IF('Ficha 2'!Y5='Ficha 2'!$DA$54,"Bonificador +1 a la CA contra un objetivo determinado","")&amp;IF('Ficha 2'!Y5='Ficha 2'!$DA$55,"Bonificador +4 a la CA contra algunos ataques de oportunidad","")&amp;IF('Ficha 2'!Y5='Ficha 2'!$DA$56,"Puedes mover antes y después de un ataque cuerpo a cuerpo","")&amp;IF('Ficha 2'!Y5='Ficha 2'!$DA$57,"Puedes expulsar o reprender 4 veces más por día","")&amp;IF('Ficha 2'!Y5='Ficha 2'!$DA$58,"+1 nivel para las pruebas de expulsión","")&amp;IF('Ficha 2'!Y5='Ficha 2'!$DA$61,"Se te considera armado aunque estés desarmado","")&amp;IF('Ficha 2'!Y5='Ficha 2'!$DA$62,"Bonificador a las pruebas de presa (ya aplicado), sin ataque de oportunidad","")&amp;IF('Ficha 2'!Y5='Ficha 2'!$DA$63,"Desvías un ataque a distancia por asalto","")&amp;IF('Ficha 2'!Y5='Ficha 2'!$DA$64,"Aturde a un oponente con un impacto sin arma","")&amp;IF('Ficha 2'!Y5='Ficha 2'!$DA$67,"Atraes allegados y seguidores","")&amp;IF('Ficha 2'!Y5='Ficha 2'!$DA$68,"Vuelve a tirar la posibilidad de fallo por ocultación","")&amp;IF('Ficha 2'!Y5='Ficha 2'!$DA$69,"puedes preparar algunos conjuros sin un libro de conjuros","")&amp;IF('Ficha 2'!Y5='Ficha 2'!$DA$72,"Cambia bonificador de ataque por CA (máx. 5 puntos)","")&amp;IF('Ficha 2'!Y5='Ficha 2'!$DA$73,"Bonificador +4 a los intentos de derribo; sin ataque de oportunidad","")&amp;IF('Ficha 2'!Y5='Ficha 2'!$DA$74,"Bonificador +4 a los intentos de desarmar; sin ataque de oportunidad","")&amp;IF('Ficha 2'!Y5='Ficha 2'!$DA$75,"Fintar en combate como acción de movimiento","")&amp;IF('Ficha 2'!Y5='Ficha 2'!$DA$76,"Un ataque cuerpo a cuerpo contra cada oponente a no más de 5'","")&amp;IF('Ficha 2'!Y5='Ficha 2'!$DA$78,"Usas la habilidad de Supervivencia para rastrear","")&amp;IF('Ficha 2'!Y5='Ficha 2'!$DA$79,"Recargas las ballestas más rápido","")&amp;IF('Ficha 2'!Y5='Ficha 2'!$DA$80,"Ataques de oportunidad adicionales","")&amp;IF('Ficha 2'!Y5='Ficha 2'!$DA$83,"Bonificador +1 a las tiradas de ataque con el arma elegida","")&amp;IF('Ficha 2'!Y5='Ficha 2'!$DA$84,"Bonificador +2 en las tiradas de daño con el arma elegida","")&amp;IF('Ficha 2'!Y5='Ficha 2'!$DA$85,"Bonificador +2 a las tiradas de ataque con el arma elegida","")&amp;IF('Ficha 2'!Y5='Ficha 2'!$DA$86,"Bonificador +4 en las tiradas de daño con el arma elegida","")&amp;IF('Ficha 2'!Y5='Ficha 2'!$DA$87,"Bonif. +1 a las CD de las salvaciones contra una escuela de magia determinada","")&amp;IF('Ficha 2'!Y5='Ficha 2'!$DA$88,"Bonif. +1 a las CD de las salvaciones contra una escuela de magia determinada","")&amp;IF('Ficha 2'!Y5='Ficha 2'!$DA$89,"Bonificador +3 a las pruebas con la habilidad elegida","")&amp;IF('Ficha 2'!Y5='Ficha 2'!$DA$90,"Utiliza el modificador de DES en lugar del de FUE en las tiradas de ataque con armas ligeras de cuerpo a cuerpo","")</f>
        <v/>
      </c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2"/>
      <c r="AZ27" s="2"/>
      <c r="BA27" s="2"/>
      <c r="BB27" s="7"/>
      <c r="BC27" s="87" t="s">
        <v>125</v>
      </c>
      <c r="BD27" s="87"/>
      <c r="BE27" s="87"/>
      <c r="BF27" s="87"/>
      <c r="BG27" s="87"/>
      <c r="BH27" s="87"/>
      <c r="BI27" s="87"/>
      <c r="BJ27" s="87"/>
      <c r="BK27" s="87"/>
      <c r="BL27" s="87" t="s">
        <v>10</v>
      </c>
      <c r="BM27" s="87"/>
      <c r="BN27" s="83"/>
      <c r="BO27" s="84"/>
      <c r="BP27" s="95">
        <f>IF(BN27&lt;=CA10,IF(BB27=DT1,BN27,TRUNC(BN27/2)))</f>
        <v>0</v>
      </c>
      <c r="BQ27" s="95"/>
      <c r="BR27" s="95">
        <f>P19</f>
        <v>-3</v>
      </c>
      <c r="BS27" s="95"/>
      <c r="BT27" s="72"/>
      <c r="BU27" s="72"/>
      <c r="BV27" s="72"/>
      <c r="BW27" s="72"/>
      <c r="BX27" s="95"/>
      <c r="BY27" s="95"/>
      <c r="BZ27" s="2"/>
      <c r="CA27" s="95">
        <f>SUM(BP27:BY27)+IF(OR('Ficha 2'!Y5='Ficha 2'!DA7,'Ficha 2'!Y6='Ficha 2'!DA7,'Ficha 2'!Y7='Ficha 2'!DA7,'Ficha 2'!Y8='Ficha 2'!DA7,'Ficha 2'!Y9='Ficha 2'!DA7,'Ficha 2'!Y10='Ficha 2'!DA7,'Ficha 2'!Y11='Ficha 2'!DA7,'Ficha 2'!Y12='Ficha 2'!DA7,'Ficha 2'!Y13='Ficha 2'!DA7,'Ficha 2'!Y14='Ficha 2'!DA7,'Ficha 2'!Y15='Ficha 2'!DA7,'Ficha 2'!Y16='Ficha 2'!DA7),2,0)</f>
        <v>-3</v>
      </c>
      <c r="CB27" s="95"/>
      <c r="CC27" s="8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</row>
    <row r="28" spans="3:121" ht="16.5" thickTop="1" thickBot="1" x14ac:dyDescent="0.3">
      <c r="C28" s="33" t="s">
        <v>26</v>
      </c>
      <c r="D28" s="33"/>
      <c r="E28" s="33"/>
      <c r="F28" s="33"/>
      <c r="G28" s="41">
        <f>Clase!AO4</f>
        <v>0</v>
      </c>
      <c r="H28" s="41"/>
      <c r="I28" s="41">
        <f>Clase!AQ4</f>
        <v>0</v>
      </c>
      <c r="J28" s="41"/>
      <c r="K28" s="41">
        <f>Clase!AS4</f>
        <v>0</v>
      </c>
      <c r="L28" s="41"/>
      <c r="M28" s="41">
        <f>Clase!AU4</f>
        <v>0</v>
      </c>
      <c r="N28" s="41"/>
      <c r="Q28" s="49" t="s">
        <v>38</v>
      </c>
      <c r="R28" s="38"/>
      <c r="S28" s="38"/>
      <c r="T28" s="50"/>
      <c r="U28" s="54">
        <v>0</v>
      </c>
      <c r="V28" s="55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3"/>
      <c r="AI28" s="108" t="str">
        <f>IF('Ficha 2'!Y6='Ficha 2'!$DA$1,"Lanzas conjuros sin componentes materiales","")&amp;IF('Ficha 2'!Y6='Ficha 2'!$DA$5,"Bonificador +4 en las pruebas o salvaciones para resistir daño no letal","")&amp;IF('Ficha 2'!Y6='Ficha 2'!$DA$6,"Permaneces consciente entre -1 y -9 pg","")&amp;IF('Ficha 2'!Y6='Ficha 2'!$DA$9,"Puedes cambiar bonificador de ataque por daño (máx. tu ataque base)","")&amp;IF('Ficha 2'!Y6='Ficha 2'!$DA$10,"Bonificador +4 a los intentos de arrollar; sin ataque de oportunidad","")&amp;IF('Ficha 2'!Y6='Ficha 2'!$DA$11,"Bonificador +4 a los intentos de embestida; sin ataque de oportunidad","")&amp;IF('Ficha 2'!Y6='Ficha 2'!$DA$12,"Ataque cuerpo a cuerpo adicional después de acabar con un objetivo","")&amp;IF('Ficha 2'!Y6='Ficha 2'!$DA$13,"Sin límite a los ataques de Hendedura por asalto","")&amp;IF('Ficha 2'!Y6='Ficha 2'!$DA$14,"Bonificador +4 a los intentos de romper armas; sin ataque de oportunidad","")&amp;IF('Ficha 2'!Y6='Ficha 2'!$DA$16,"Las criaturas convocadas obtienen +4 a FUE y +4 a CON","")&amp;IF('Ficha 2'!Y6='Ficha 2'!$DA$18,"Reduce en 2 los penalizadores por combatir con dos armas","")&amp;IF('Ficha 2'!Y6='Ficha 2'!$DA$19,"El arma de la mano torpe otorga un bonificador +1 de escudo a la CA","")&amp;IF('Ficha 2'!Y6='Ficha 2'!$DA$20,"Obtienes un segundo ataque con la mano torpe","")&amp;IF('Ficha 2'!Y6='Ficha 2'!$DA$21,"Obtienes un tercer ataque con la mano torpe","")&amp;IF('Ficha 2'!Y6='Ficha 2'!$DA$22,"Niega los impactos causados a la montura con una prueba de Montar","")&amp;IF('Ficha 2'!Y6='Ficha 2'!$DA$23,"Puedes moverte antes y después de cargar con una montura","")&amp;IF('Ficha 2'!Y6='Ficha 2'!$DA$24,"Doble daño cuando se carga con una montura","")&amp;IF('Ficha 2'!Y6='Ficha 2'!$DA$25,"Reduce a la mitad la penalización por realizar ataques a distancia desde una montura","")&amp;IF('Ficha 2'!Y6='Ficha 2'!$DA$26,"El objetivo no puede evitar un ataque de arrollar desde una montura","")&amp;IF('Ficha 2'!Y6='Ficha 2'!$DA$27,"Sin penalizador de ataque con un arma exótica específica","")&amp;IF('Ficha 2'!Y6='Ficha 2'!$DA$28,"Sin penalizador en los ataques con un arma marcial específica","")&amp;IF('Ficha 2'!Y6='Ficha 2'!$DA$29,"Anula el penalizador -4 en las tiradas de ataque con las armas sencillas","")&amp;IF('Ficha 2'!Y6='Ficha 2'!$DA$30,"Anula el penalizador de armadura a las tiradas de ataque","")&amp;IF('Ficha 2'!Y6='Ficha 2'!$DA$31,"Anula el penalizador de armadura a las tiradas de ataque","")&amp;IF('Ficha 2'!Y6='Ficha 2'!$DA$32,"Anula el penalizador de armadura a las tiradas de ataque","")&amp;IF('Ficha 2'!Y6='Ficha 2'!$DA$33,"Anula el penalizador de armadura a las tiradas de ataque","")&amp;IF('Ficha 2'!Y6='Ficha 2'!$DA$34,"Anula el penalizador de armadura a las tiradas de ataque","")&amp;IF('Ficha 2'!Y6='Ficha 2'!$DA$35,"Conservas el bonificador a la CA cuando golpeas con el escudo","")&amp;IF('Ficha 2'!Y6='Ficha 2'!$DA$36,"Bonificador +4 en las pruebas de Concentración al lanzar conjuros a la defensiva","")&amp;IF('Ficha 2'!Y6='Ficha 2'!$DA$37,"Puedes lanzar conjuros mientras usas forma salvaje","")&amp;IF('Ficha 2'!Y6='Ficha 2'!$DA$38,"Bonificador de +2 a las pruebas de nivel de lanzador para superar la resistencia a conjuros","")&amp;IF('Ficha 2'!Y6='Ficha 2'!$DA$39,"Bonificador +4 a las pruebas de nivel de lanzador para superar la resistencia a conjuros","")&amp;IF('Ficha 2'!Y6='Ficha 2'!$DA$40,"Contraconjurar con un conjuro de la misma escuela","")&amp;IF('Ficha 2'!Y6='Ficha 2'!$DA$41,"Corres a 5 veces la velocidad normal, bonificador +4 en las pruebas de Saltar tras una carrera inicial","")&amp;IF('Ficha 2'!Y6='Ficha 2'!$DA$42,"Duplica el rango de amenaza de un arma","")&amp;IF('Ficha 2'!Y6='Ficha 2'!$DA$44,"Desenvainar armas como acción gratuita","")&amp;IF('Ficha 2'!Y6='Ficha 2'!$DA$45,"Bonificador +1 al ataque a distancia y el daño a menos de 30'","")&amp;IF('Ficha 2'!Y6='Ficha 2'!$DA$46,"Aumenta el alcance en un 50% o un 100%","")&amp;IF('Ficha 2'!Y6='Ficha 2'!$DA$47,"Anula el penalizador -4 por disparar a un combate cuerpo a cuerpo","")&amp;IF('Ficha 2'!Y6='Ficha 2'!$DA$48,"Un ataque a distancia adicional cada asalto","")&amp;IF('Ficha 2'!Y6='Ficha 2'!$DA$49,"Disparas dos o más flechas simultáneamente","")&amp;IF('Ficha 2'!Y6='Ficha 2'!$DA$50,"Puedes mover antes y después de un ataque a distancia","")&amp;IF('Ficha 2'!Y6='Ficha 2'!$DA$51,"Ignora cualquier cobertura/ocultación inferior a total en los ataques a distancia","")&amp;IF('Ficha 2'!Y6='Ficha 2'!$DA$54,"Bonificador +1 a la CA contra un objetivo determinado","")&amp;IF('Ficha 2'!Y6='Ficha 2'!$DA$55,"Bonificador +4 a la CA contra algunos ataques de oportunidad","")&amp;IF('Ficha 2'!Y6='Ficha 2'!$DA$56,"Puedes mover antes y después de un ataque cuerpo a cuerpo","")&amp;IF('Ficha 2'!Y6='Ficha 2'!$DA$57,"Puedes expulsar o reprender 4 veces más por día","")&amp;IF('Ficha 2'!Y6='Ficha 2'!$DA$58,"+1 nivel para las pruebas de expulsión","")&amp;IF('Ficha 2'!Y6='Ficha 2'!$DA$61,"Se te considera armado aunque estés desarmado","")&amp;IF('Ficha 2'!Y6='Ficha 2'!$DA$62,"Bonificador a las pruebas de presa (ya aplicado), sin ataque de oportunidad","")&amp;IF('Ficha 2'!Y6='Ficha 2'!$DA$63,"Desvías un ataque a distancia por asalto","")&amp;IF('Ficha 2'!Y6='Ficha 2'!$DA$64,"Aturde a un oponente con un impacto sin arma","")&amp;IF('Ficha 2'!Y6='Ficha 2'!$DA$67,"Atraes allegados y seguidores","")&amp;IF('Ficha 2'!Y6='Ficha 2'!$DA$68,"Vuelve a tirar la posibilidad de fallo por ocultación","")&amp;IF('Ficha 2'!Y6='Ficha 2'!$DA$69,"puedes preparar algunos conjuros sin un libro de conjuros","")&amp;IF('Ficha 2'!Y6='Ficha 2'!$DA$72,"Cambia bonificador de ataque por CA (máx. 5 puntos)","")&amp;IF('Ficha 2'!Y6='Ficha 2'!$DA$73,"Bonificador +4 a los intentos de derribo; sin ataque de oportunidad","")&amp;IF('Ficha 2'!Y6='Ficha 2'!$DA$74,"Bonificador +4 a los intentos de desarmar; sin ataque de oportunidad","")&amp;IF('Ficha 2'!Y6='Ficha 2'!$DA$75,"Fintar en combate como acción de movimiento","")&amp;IF('Ficha 2'!Y6='Ficha 2'!$DA$76,"Un ataque cuerpo a cuerpo contra cada oponente a no más de 5'","")&amp;IF('Ficha 2'!Y6='Ficha 2'!$DA$78,"Usas la habilidad de Supervivencia para rastrear","")&amp;IF('Ficha 2'!Y6='Ficha 2'!$DA$79,"Recargas las ballestas más rápido","")&amp;IF('Ficha 2'!Y6='Ficha 2'!$DA$80,"Ataques de oportunidad adicionales","")&amp;IF('Ficha 2'!Y6='Ficha 2'!$DA$83,"Bonificador +1 a las tiradas de ataque con el arma elegida","")&amp;IF('Ficha 2'!Y6='Ficha 2'!$DA$84,"Bonificador +2 en las tiradas de daño con el arma elegida","")&amp;IF('Ficha 2'!Y6='Ficha 2'!$DA$85,"Bonificador +2 a las tiradas de ataque con el arma elegida","")&amp;IF('Ficha 2'!Y6='Ficha 2'!$DA$86,"Bonificador +4 en las tiradas de daño con el arma elegida","")&amp;IF('Ficha 2'!Y6='Ficha 2'!$DA$87,"Bonif. +1 a las CD de las salvaciones contra una escuela de magia determinada","")&amp;IF('Ficha 2'!Y6='Ficha 2'!$DA$88,"Bonif. +1 a las CD de las salvaciones contra una escuela de magia determinada","")&amp;IF('Ficha 2'!Y6='Ficha 2'!$DA$89,"Bonificador +3 a las pruebas con la habilidad elegida","")&amp;IF('Ficha 2'!Y6='Ficha 2'!$DA$90,"Utiliza el modificador de DES en lugar del de FUE en las tiradas de ataque con armas ligeras de cuerpo a cuerpo","")</f>
        <v/>
      </c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2"/>
      <c r="AZ28" s="2"/>
      <c r="BA28" s="2"/>
      <c r="BB28" s="7"/>
      <c r="BC28" s="87" t="s">
        <v>126</v>
      </c>
      <c r="BD28" s="87"/>
      <c r="BE28" s="87"/>
      <c r="BF28" s="87"/>
      <c r="BG28" s="87"/>
      <c r="BH28" s="87"/>
      <c r="BI28" s="87"/>
      <c r="BJ28" s="87"/>
      <c r="BK28" s="87"/>
      <c r="BL28" s="87" t="s">
        <v>9</v>
      </c>
      <c r="BM28" s="87"/>
      <c r="BN28" s="83"/>
      <c r="BO28" s="84"/>
      <c r="BP28" s="95">
        <f>IF(BN28&lt;=CA10,IF(BB28=DT1,BN28,TRUNC(BN28/2)))</f>
        <v>0</v>
      </c>
      <c r="BQ28" s="95"/>
      <c r="BR28" s="95">
        <f>P18</f>
        <v>-3</v>
      </c>
      <c r="BS28" s="95"/>
      <c r="BT28" s="72"/>
      <c r="BU28" s="72"/>
      <c r="BV28" s="72"/>
      <c r="BW28" s="72"/>
      <c r="BX28" s="95"/>
      <c r="BY28" s="95"/>
      <c r="BZ28" s="2"/>
      <c r="CA28" s="95">
        <f>SUM(BP28:BY28)+IF(OR('Ficha 2'!Y5='Ficha 2'!DA53,'Ficha 2'!Y6='Ficha 2'!DA53,'Ficha 2'!Y7='Ficha 2'!DA53,'Ficha 2'!Y8='Ficha 2'!DA53,'Ficha 2'!Y9='Ficha 2'!DA53,'Ficha 2'!Y10='Ficha 2'!DA53,'Ficha 2'!Y11='Ficha 2'!DA53,'Ficha 2'!Y12='Ficha 2'!DA53,'Ficha 2'!Y13='Ficha 2'!DA53,'Ficha 2'!Y14='Ficha 2'!DA53,'Ficha 2'!Y15='Ficha 2'!DA53,'Ficha 2'!Y16='Ficha 2'!DA53),2,0)</f>
        <v>-3</v>
      </c>
      <c r="CB28" s="95"/>
      <c r="CC28" s="8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</row>
    <row r="29" spans="3:121" ht="16.5" thickTop="1" thickBot="1" x14ac:dyDescent="0.3">
      <c r="C29" s="33" t="s">
        <v>44</v>
      </c>
      <c r="D29" s="33"/>
      <c r="E29" s="33"/>
      <c r="F29" s="33"/>
      <c r="G29" s="44"/>
      <c r="H29" s="45"/>
      <c r="I29" s="2"/>
      <c r="J29" s="2"/>
      <c r="K29" s="2"/>
      <c r="L29" s="2"/>
      <c r="Q29" s="51" t="s">
        <v>39</v>
      </c>
      <c r="R29" s="52"/>
      <c r="S29" s="52"/>
      <c r="T29" s="53"/>
      <c r="U29" s="56"/>
      <c r="V29" s="46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3"/>
      <c r="AI29" s="108" t="str">
        <f>IF('Ficha 2'!Y7='Ficha 2'!$DA$1,"Lanzas conjuros sin componentes materiales","")&amp;IF('Ficha 2'!Y7='Ficha 2'!$DA$5,"Bonificador +4 en las pruebas o salvaciones para resistir daño no letal","")&amp;IF('Ficha 2'!Y7='Ficha 2'!$DA$6,"Permaneces consciente entre -1 y -9 pg","")&amp;IF('Ficha 2'!Y7='Ficha 2'!$DA$9,"Puedes cambiar bonificador de ataque por daño (máx. tu ataque base)","")&amp;IF('Ficha 2'!Y7='Ficha 2'!$DA$10,"Bonificador +4 a los intentos de arrollar; sin ataque de oportunidad","")&amp;IF('Ficha 2'!Y7='Ficha 2'!$DA$11,"Bonificador +4 a los intentos de embestida; sin ataque de oportunidad","")&amp;IF('Ficha 2'!Y7='Ficha 2'!$DA$12,"Ataque cuerpo a cuerpo adicional después de acabar con un objetivo","")&amp;IF('Ficha 2'!Y7='Ficha 2'!$DA$13,"Sin límite a los ataques de Hendedura por asalto","")&amp;IF('Ficha 2'!Y7='Ficha 2'!$DA$14,"Bonificador +4 a los intentos de romper armas; sin ataque de oportunidad","")&amp;IF('Ficha 2'!Y7='Ficha 2'!$DA$16,"Las criaturas convocadas obtienen +4 a FUE y +4 a CON","")&amp;IF('Ficha 2'!Y7='Ficha 2'!$DA$18,"Reduce en 2 los penalizadores por combatir con dos armas","")&amp;IF('Ficha 2'!Y7='Ficha 2'!$DA$19,"El arma de la mano torpe otorga un bonificador +1 de escudo a la CA","")&amp;IF('Ficha 2'!Y7='Ficha 2'!$DA$20,"Obtienes un segundo ataque con la mano torpe","")&amp;IF('Ficha 2'!Y7='Ficha 2'!$DA$21,"Obtienes un tercer ataque con la mano torpe","")&amp;IF('Ficha 2'!Y7='Ficha 2'!$DA$22,"Niega los impactos causados a la montura con una prueba de Montar","")&amp;IF('Ficha 2'!Y7='Ficha 2'!$DA$23,"Puedes moverte antes y después de cargar con una montura","")&amp;IF('Ficha 2'!Y7='Ficha 2'!$DA$24,"Doble daño cuando se carga con una montura","")&amp;IF('Ficha 2'!Y7='Ficha 2'!$DA$25,"Reduce a la mitad la penalización por realizar ataques a distancia desde una montura","")&amp;IF('Ficha 2'!Y7='Ficha 2'!$DA$26,"El objetivo no puede evitar un ataque de arrollar desde una montura","")&amp;IF('Ficha 2'!Y7='Ficha 2'!$DA$27,"Sin penalizador de ataque con un arma exótica específica","")&amp;IF('Ficha 2'!Y7='Ficha 2'!$DA$28,"Sin penalizador en los ataques con un arma marcial específica","")&amp;IF('Ficha 2'!Y7='Ficha 2'!$DA$29,"Anula el penalizador -4 en las tiradas de ataque con las armas sencillas","")&amp;IF('Ficha 2'!Y7='Ficha 2'!$DA$30,"Anula el penalizador de armadura a las tiradas de ataque","")&amp;IF('Ficha 2'!Y7='Ficha 2'!$DA$31,"Anula el penalizador de armadura a las tiradas de ataque","")&amp;IF('Ficha 2'!Y7='Ficha 2'!$DA$32,"Anula el penalizador de armadura a las tiradas de ataque","")&amp;IF('Ficha 2'!Y7='Ficha 2'!$DA$33,"Anula el penalizador de armadura a las tiradas de ataque","")&amp;IF('Ficha 2'!Y7='Ficha 2'!$DA$34,"Anula el penalizador de armadura a las tiradas de ataque","")&amp;IF('Ficha 2'!Y7='Ficha 2'!$DA$35,"Conservas el bonificador a la CA cuando golpeas con el escudo","")&amp;IF('Ficha 2'!Y7='Ficha 2'!$DA$36,"Bonificador +4 en las pruebas de Concentración al lanzar conjuros a la defensiva","")&amp;IF('Ficha 2'!Y7='Ficha 2'!$DA$37,"Puedes lanzar conjuros mientras usas forma salvaje","")&amp;IF('Ficha 2'!Y7='Ficha 2'!$DA$38,"Bonificador de +2 a las pruebas de nivel de lanzador para superar la resistencia a conjuros","")&amp;IF('Ficha 2'!Y7='Ficha 2'!$DA$39,"Bonificador +4 a las pruebas de nivel de lanzador para superar la resistencia a conjuros","")&amp;IF('Ficha 2'!Y7='Ficha 2'!$DA$40,"Contraconjurar con un conjuro de la misma escuela","")&amp;IF('Ficha 2'!Y7='Ficha 2'!$DA$41,"Corres a 5 veces la velocidad normal, bonificador +4 en las pruebas de Saltar tras una carrera inicial","")&amp;IF('Ficha 2'!Y7='Ficha 2'!$DA$42,"Duplica el rango de amenaza de un arma","")&amp;IF('Ficha 2'!Y7='Ficha 2'!$DA$44,"Desenvainar armas como acción gratuita","")&amp;IF('Ficha 2'!Y7='Ficha 2'!$DA$45,"Bonificador +1 al ataque a distancia y el daño a menos de 30'","")&amp;IF('Ficha 2'!Y7='Ficha 2'!$DA$46,"Aumenta el alcance en un 50% o un 100%","")&amp;IF('Ficha 2'!Y7='Ficha 2'!$DA$47,"Anula el penalizador -4 por disparar a un combate cuerpo a cuerpo","")&amp;IF('Ficha 2'!Y7='Ficha 2'!$DA$48,"Un ataque a distancia adicional cada asalto","")&amp;IF('Ficha 2'!Y7='Ficha 2'!$DA$49,"Disparas dos o más flechas simultáneamente","")&amp;IF('Ficha 2'!Y7='Ficha 2'!$DA$50,"Puedes mover antes y después de un ataque a distancia","")&amp;IF('Ficha 2'!Y7='Ficha 2'!$DA$51,"Ignora cualquier cobertura/ocultación inferior a total en los ataques a distancia","")&amp;IF('Ficha 2'!Y7='Ficha 2'!$DA$54,"Bonificador +1 a la CA contra un objetivo determinado","")&amp;IF('Ficha 2'!Y7='Ficha 2'!$DA$55,"Bonificador +4 a la CA contra algunos ataques de oportunidad","")&amp;IF('Ficha 2'!Y7='Ficha 2'!$DA$56,"Puedes mover antes y después de un ataque cuerpo a cuerpo","")&amp;IF('Ficha 2'!Y7='Ficha 2'!$DA$57,"Puedes expulsar o reprender 4 veces más por día","")&amp;IF('Ficha 2'!Y7='Ficha 2'!$DA$58,"+1 nivel para las pruebas de expulsión","")&amp;IF('Ficha 2'!Y7='Ficha 2'!$DA$61,"Se te considera armado aunque estés desarmado","")&amp;IF('Ficha 2'!Y7='Ficha 2'!$DA$62,"Bonificador a las pruebas de presa (ya aplicado), sin ataque de oportunidad","")&amp;IF('Ficha 2'!Y7='Ficha 2'!$DA$63,"Desvías un ataque a distancia por asalto","")&amp;IF('Ficha 2'!Y7='Ficha 2'!$DA$64,"Aturde a un oponente con un impacto sin arma","")&amp;IF('Ficha 2'!Y7='Ficha 2'!$DA$67,"Atraes allegados y seguidores","")&amp;IF('Ficha 2'!Y7='Ficha 2'!$DA$68,"Vuelve a tirar la posibilidad de fallo por ocultación","")&amp;IF('Ficha 2'!Y7='Ficha 2'!$DA$69,"puedes preparar algunos conjuros sin un libro de conjuros","")&amp;IF('Ficha 2'!Y7='Ficha 2'!$DA$72,"Cambia bonificador de ataque por CA (máx. 5 puntos)","")&amp;IF('Ficha 2'!Y7='Ficha 2'!$DA$73,"Bonificador +4 a los intentos de derribo; sin ataque de oportunidad","")&amp;IF('Ficha 2'!Y7='Ficha 2'!$DA$74,"Bonificador +4 a los intentos de desarmar; sin ataque de oportunidad","")&amp;IF('Ficha 2'!Y7='Ficha 2'!$DA$75,"Fintar en combate como acción de movimiento","")&amp;IF('Ficha 2'!Y7='Ficha 2'!$DA$76,"Un ataque cuerpo a cuerpo contra cada oponente a no más de 5'","")&amp;IF('Ficha 2'!Y7='Ficha 2'!$DA$78,"Usas la habilidad de Supervivencia para rastrear","")&amp;IF('Ficha 2'!Y7='Ficha 2'!$DA$79,"Recargas las ballestas más rápido","")&amp;IF('Ficha 2'!Y7='Ficha 2'!$DA$80,"Ataques de oportunidad adicionales","")&amp;IF('Ficha 2'!Y7='Ficha 2'!$DA$83,"Bonificador +1 a las tiradas de ataque con el arma elegida","")&amp;IF('Ficha 2'!Y7='Ficha 2'!$DA$84,"Bonificador +2 en las tiradas de daño con el arma elegida","")&amp;IF('Ficha 2'!Y7='Ficha 2'!$DA$85,"Bonificador +2 a las tiradas de ataque con el arma elegida","")&amp;IF('Ficha 2'!Y7='Ficha 2'!$DA$86,"Bonificador +4 en las tiradas de daño con el arma elegida","")&amp;IF('Ficha 2'!Y7='Ficha 2'!$DA$87,"Bonif. +1 a las CD de las salvaciones contra una escuela de magia determinada","")&amp;IF('Ficha 2'!Y7='Ficha 2'!$DA$88,"Bonif. +1 a las CD de las salvaciones contra una escuela de magia determinada","")&amp;IF('Ficha 2'!Y7='Ficha 2'!$DA$89,"Bonificador +3 a las pruebas con la habilidad elegida","")&amp;IF('Ficha 2'!Y7='Ficha 2'!$DA$90,"Utiliza el modificador de DES en lugar del de FUE en las tiradas de ataque con armas ligeras de cuerpo a cuerpo","")</f>
        <v/>
      </c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2"/>
      <c r="AZ29" s="2"/>
      <c r="BA29" s="2"/>
      <c r="BB29" s="7"/>
      <c r="BC29" s="89" t="s">
        <v>127</v>
      </c>
      <c r="BD29" s="89"/>
      <c r="BE29" s="89"/>
      <c r="BF29" s="89"/>
      <c r="BG29" s="89"/>
      <c r="BH29" s="89"/>
      <c r="BI29" s="89"/>
      <c r="BJ29" s="89"/>
      <c r="BK29" s="89"/>
      <c r="BL29" s="87" t="s">
        <v>11</v>
      </c>
      <c r="BM29" s="87"/>
      <c r="BN29" s="83"/>
      <c r="BO29" s="84"/>
      <c r="BP29" s="95">
        <f>IF(BN29&lt;=CA10,IF(BB29=DT1,BN29,TRUNC(BN29/2)))</f>
        <v>0</v>
      </c>
      <c r="BQ29" s="95"/>
      <c r="BR29" s="95">
        <f>P20</f>
        <v>-2</v>
      </c>
      <c r="BS29" s="95"/>
      <c r="BT29" s="72"/>
      <c r="BU29" s="72"/>
      <c r="BV29" s="72"/>
      <c r="BW29" s="72"/>
      <c r="BX29" s="95"/>
      <c r="BY29" s="95"/>
      <c r="BZ29" s="2"/>
      <c r="CA29" s="95">
        <f t="shared" si="1"/>
        <v>-2</v>
      </c>
      <c r="CB29" s="95"/>
      <c r="CC29" s="8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</row>
    <row r="30" spans="3:121" ht="16.5" thickTop="1" thickBot="1" x14ac:dyDescent="0.3">
      <c r="C30" s="22" t="s">
        <v>185</v>
      </c>
      <c r="D30" s="23"/>
      <c r="E30" s="23"/>
      <c r="F30" s="24"/>
      <c r="G30" s="25">
        <f>IF(C7=DU1,-8,0)+IF(C7=DU2,-4,0)+IF(C7=DU3,-2,0)+IF(C7=DU4,-1,0)+IF(C7=DU6,1,0)+IF(C7=DU7,2,0)+IF(C7=DU8,4,0)+IF(C7=DU9,8,0)</f>
        <v>0</v>
      </c>
      <c r="H30" s="2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3"/>
      <c r="AI30" s="108" t="str">
        <f>IF('Ficha 2'!Y8='Ficha 2'!$DA$1,"Lanzas conjuros sin componentes materiales","")&amp;IF('Ficha 2'!Y8='Ficha 2'!$DA$5,"Bonificador +4 en las pruebas o salvaciones para resistir daño no letal","")&amp;IF('Ficha 2'!Y8='Ficha 2'!$DA$6,"Permaneces consciente entre -1 y -9 pg","")&amp;IF('Ficha 2'!Y8='Ficha 2'!$DA$9,"Puedes cambiar bonificador de ataque por daño (máx. tu ataque base)","")&amp;IF('Ficha 2'!Y8='Ficha 2'!$DA$10,"Bonificador +4 a los intentos de arrollar; sin ataque de oportunidad","")&amp;IF('Ficha 2'!Y8='Ficha 2'!$DA$11,"Bonificador +4 a los intentos de embestida; sin ataque de oportunidad","")&amp;IF('Ficha 2'!Y8='Ficha 2'!$DA$12,"Ataque cuerpo a cuerpo adicional después de acabar con un objetivo","")&amp;IF('Ficha 2'!Y8='Ficha 2'!$DA$13,"Sin límite a los ataques de Hendedura por asalto","")&amp;IF('Ficha 2'!Y8='Ficha 2'!$DA$14,"Bonificador +4 a los intentos de romper armas; sin ataque de oportunidad","")&amp;IF('Ficha 2'!Y8='Ficha 2'!$DA$16,"Las criaturas convocadas obtienen +4 a FUE y +4 a CON","")&amp;IF('Ficha 2'!Y8='Ficha 2'!$DA$18,"Reduce en 2 los penalizadores por combatir con dos armas","")&amp;IF('Ficha 2'!Y8='Ficha 2'!$DA$19,"El arma de la mano torpe otorga un bonificador +1 de escudo a la CA","")&amp;IF('Ficha 2'!Y8='Ficha 2'!$DA$20,"Obtienes un segundo ataque con la mano torpe","")&amp;IF('Ficha 2'!Y8='Ficha 2'!$DA$21,"Obtienes un tercer ataque con la mano torpe","")&amp;IF('Ficha 2'!Y8='Ficha 2'!$DA$22,"Niega los impactos causados a la montura con una prueba de Montar","")&amp;IF('Ficha 2'!Y8='Ficha 2'!$DA$23,"Puedes moverte antes y después de cargar con una montura","")&amp;IF('Ficha 2'!Y8='Ficha 2'!$DA$24,"Doble daño cuando se carga con una montura","")&amp;IF('Ficha 2'!Y8='Ficha 2'!$DA$25,"Reduce a la mitad la penalización por realizar ataques a distancia desde una montura","")&amp;IF('Ficha 2'!Y8='Ficha 2'!$DA$26,"El objetivo no puede evitar un ataque de arrollar desde una montura","")&amp;IF('Ficha 2'!Y8='Ficha 2'!$DA$27,"Sin penalizador de ataque con un arma exótica específica","")&amp;IF('Ficha 2'!Y8='Ficha 2'!$DA$28,"Sin penalizador en los ataques con un arma marcial específica","")&amp;IF('Ficha 2'!Y8='Ficha 2'!$DA$29,"Anula el penalizador -4 en las tiradas de ataque con las armas sencillas","")&amp;IF('Ficha 2'!Y8='Ficha 2'!$DA$30,"Anula el penalizador de armadura a las tiradas de ataque","")&amp;IF('Ficha 2'!Y8='Ficha 2'!$DA$31,"Anula el penalizador de armadura a las tiradas de ataque","")&amp;IF('Ficha 2'!Y8='Ficha 2'!$DA$32,"Anula el penalizador de armadura a las tiradas de ataque","")&amp;IF('Ficha 2'!Y8='Ficha 2'!$DA$33,"Anula el penalizador de armadura a las tiradas de ataque","")&amp;IF('Ficha 2'!Y8='Ficha 2'!$DA$34,"Anula el penalizador de armadura a las tiradas de ataque","")&amp;IF('Ficha 2'!Y8='Ficha 2'!$DA$35,"Conservas el bonificador a la CA cuando golpeas con el escudo","")&amp;IF('Ficha 2'!Y8='Ficha 2'!$DA$36,"Bonificador +4 en las pruebas de Concentración al lanzar conjuros a la defensiva","")&amp;IF('Ficha 2'!Y8='Ficha 2'!$DA$37,"Puedes lanzar conjuros mientras usas forma salvaje","")&amp;IF('Ficha 2'!Y8='Ficha 2'!$DA$38,"Bonificador de +2 a las pruebas de nivel de lanzador para superar la resistencia a conjuros","")&amp;IF('Ficha 2'!Y8='Ficha 2'!$DA$39,"Bonificador +4 a las pruebas de nivel de lanzador para superar la resistencia a conjuros","")&amp;IF('Ficha 2'!Y8='Ficha 2'!$DA$40,"Contraconjurar con un conjuro de la misma escuela","")&amp;IF('Ficha 2'!Y8='Ficha 2'!$DA$41,"Corres a 5 veces la velocidad normal, bonificador +4 en las pruebas de Saltar tras una carrera inicial","")&amp;IF('Ficha 2'!Y8='Ficha 2'!$DA$42,"Duplica el rango de amenaza de un arma","")&amp;IF('Ficha 2'!Y8='Ficha 2'!$DA$44,"Desenvainar armas como acción gratuita","")&amp;IF('Ficha 2'!Y8='Ficha 2'!$DA$45,"Bonificador +1 al ataque a distancia y el daño a menos de 30'","")&amp;IF('Ficha 2'!Y8='Ficha 2'!$DA$46,"Aumenta el alcance en un 50% o un 100%","")&amp;IF('Ficha 2'!Y8='Ficha 2'!$DA$47,"Anula el penalizador -4 por disparar a un combate cuerpo a cuerpo","")&amp;IF('Ficha 2'!Y8='Ficha 2'!$DA$48,"Un ataque a distancia adicional cada asalto","")&amp;IF('Ficha 2'!Y8='Ficha 2'!$DA$49,"Disparas dos o más flechas simultáneamente","")&amp;IF('Ficha 2'!Y8='Ficha 2'!$DA$50,"Puedes mover antes y después de un ataque a distancia","")&amp;IF('Ficha 2'!Y8='Ficha 2'!$DA$51,"Ignora cualquier cobertura/ocultación inferior a total en los ataques a distancia","")&amp;IF('Ficha 2'!Y8='Ficha 2'!$DA$54,"Bonificador +1 a la CA contra un objetivo determinado","")&amp;IF('Ficha 2'!Y8='Ficha 2'!$DA$55,"Bonificador +4 a la CA contra algunos ataques de oportunidad","")&amp;IF('Ficha 2'!Y8='Ficha 2'!$DA$56,"Puedes mover antes y después de un ataque cuerpo a cuerpo","")&amp;IF('Ficha 2'!Y8='Ficha 2'!$DA$57,"Puedes expulsar o reprender 4 veces más por día","")&amp;IF('Ficha 2'!Y8='Ficha 2'!$DA$58,"+1 nivel para las pruebas de expulsión","")&amp;IF('Ficha 2'!Y8='Ficha 2'!$DA$61,"Se te considera armado aunque estés desarmado","")&amp;IF('Ficha 2'!Y8='Ficha 2'!$DA$62,"Bonificador a las pruebas de presa (ya aplicado), sin ataque de oportunidad","")&amp;IF('Ficha 2'!Y8='Ficha 2'!$DA$63,"Desvías un ataque a distancia por asalto","")&amp;IF('Ficha 2'!Y8='Ficha 2'!$DA$64,"Aturde a un oponente con un impacto sin arma","")&amp;IF('Ficha 2'!Y8='Ficha 2'!$DA$67,"Atraes allegados y seguidores","")&amp;IF('Ficha 2'!Y8='Ficha 2'!$DA$68,"Vuelve a tirar la posibilidad de fallo por ocultación","")&amp;IF('Ficha 2'!Y8='Ficha 2'!$DA$69,"puedes preparar algunos conjuros sin un libro de conjuros","")&amp;IF('Ficha 2'!Y8='Ficha 2'!$DA$72,"Cambia bonificador de ataque por CA (máx. 5 puntos)","")&amp;IF('Ficha 2'!Y8='Ficha 2'!$DA$73,"Bonificador +4 a los intentos de derribo; sin ataque de oportunidad","")&amp;IF('Ficha 2'!Y8='Ficha 2'!$DA$74,"Bonificador +4 a los intentos de desarmar; sin ataque de oportunidad","")&amp;IF('Ficha 2'!Y8='Ficha 2'!$DA$75,"Fintar en combate como acción de movimiento","")&amp;IF('Ficha 2'!Y8='Ficha 2'!$DA$76,"Un ataque cuerpo a cuerpo contra cada oponente a no más de 5'","")&amp;IF('Ficha 2'!Y8='Ficha 2'!$DA$78,"Usas la habilidad de Supervivencia para rastrear","")&amp;IF('Ficha 2'!Y8='Ficha 2'!$DA$79,"Recargas las ballestas más rápido","")&amp;IF('Ficha 2'!Y8='Ficha 2'!$DA$80,"Ataques de oportunidad adicionales","")&amp;IF('Ficha 2'!Y8='Ficha 2'!$DA$83,"Bonificador +1 a las tiradas de ataque con el arma elegida","")&amp;IF('Ficha 2'!Y8='Ficha 2'!$DA$84,"Bonificador +2 en las tiradas de daño con el arma elegida","")&amp;IF('Ficha 2'!Y8='Ficha 2'!$DA$85,"Bonificador +2 a las tiradas de ataque con el arma elegida","")&amp;IF('Ficha 2'!Y8='Ficha 2'!$DA$86,"Bonificador +4 en las tiradas de daño con el arma elegida","")&amp;IF('Ficha 2'!Y8='Ficha 2'!$DA$87,"Bonif. +1 a las CD de las salvaciones contra una escuela de magia determinada","")&amp;IF('Ficha 2'!Y8='Ficha 2'!$DA$88,"Bonif. +1 a las CD de las salvaciones contra una escuela de magia determinada","")&amp;IF('Ficha 2'!Y8='Ficha 2'!$DA$89,"Bonificador +3 a las pruebas con la habilidad elegida","")&amp;IF('Ficha 2'!Y8='Ficha 2'!$DA$90,"Utiliza el modificador de DES en lugar del de FUE en las tiradas de ataque con armas ligeras de cuerpo a cuerpo","")</f>
        <v/>
      </c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2"/>
      <c r="AZ30" s="2"/>
      <c r="BA30" s="2"/>
      <c r="BB30" s="7"/>
      <c r="BC30" s="89" t="s">
        <v>127</v>
      </c>
      <c r="BD30" s="89"/>
      <c r="BE30" s="89"/>
      <c r="BF30" s="89"/>
      <c r="BG30" s="89"/>
      <c r="BH30" s="89"/>
      <c r="BI30" s="89"/>
      <c r="BJ30" s="89"/>
      <c r="BK30" s="89"/>
      <c r="BL30" s="87" t="s">
        <v>11</v>
      </c>
      <c r="BM30" s="87"/>
      <c r="BN30" s="83"/>
      <c r="BO30" s="84"/>
      <c r="BP30" s="95">
        <f>IF(BN30&lt;=CA10,IF(BB30=DT1,BN30,TRUNC(BN30/2)))</f>
        <v>0</v>
      </c>
      <c r="BQ30" s="95"/>
      <c r="BR30" s="95">
        <f>P20</f>
        <v>-2</v>
      </c>
      <c r="BS30" s="95"/>
      <c r="BT30" s="72"/>
      <c r="BU30" s="72"/>
      <c r="BV30" s="72"/>
      <c r="BW30" s="72"/>
      <c r="BX30" s="95"/>
      <c r="BY30" s="95"/>
      <c r="BZ30" s="2"/>
      <c r="CA30" s="95">
        <f t="shared" si="1"/>
        <v>-2</v>
      </c>
      <c r="CB30" s="95"/>
      <c r="CC30" s="8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</row>
    <row r="31" spans="3:121" ht="16.5" thickTop="1" thickBo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3"/>
      <c r="AI31" s="108" t="str">
        <f>IF('Ficha 2'!Y9='Ficha 2'!$DA$1,"Lanzas conjuros sin componentes materiales","")&amp;IF('Ficha 2'!Y9='Ficha 2'!$DA$5,"Bonificador +4 en las pruebas o salvaciones para resistir daño no letal","")&amp;IF('Ficha 2'!Y9='Ficha 2'!$DA$6,"Permaneces consciente entre -1 y -9 pg","")&amp;IF('Ficha 2'!Y9='Ficha 2'!$DA$9,"Puedes cambiar bonificador de ataque por daño (máx. tu ataque base)","")&amp;IF('Ficha 2'!Y9='Ficha 2'!$DA$10,"Bonificador +4 a los intentos de arrollar; sin ataque de oportunidad","")&amp;IF('Ficha 2'!Y9='Ficha 2'!$DA$11,"Bonificador +4 a los intentos de embestida; sin ataque de oportunidad","")&amp;IF('Ficha 2'!Y9='Ficha 2'!$DA$12,"Ataque cuerpo a cuerpo adicional después de acabar con un objetivo","")&amp;IF('Ficha 2'!Y9='Ficha 2'!$DA$13,"Sin límite a los ataques de Hendedura por asalto","")&amp;IF('Ficha 2'!Y9='Ficha 2'!$DA$14,"Bonificador +4 a los intentos de romper armas; sin ataque de oportunidad","")&amp;IF('Ficha 2'!Y9='Ficha 2'!$DA$16,"Las criaturas convocadas obtienen +4 a FUE y +4 a CON","")&amp;IF('Ficha 2'!Y9='Ficha 2'!$DA$18,"Reduce en 2 los penalizadores por combatir con dos armas","")&amp;IF('Ficha 2'!Y9='Ficha 2'!$DA$19,"El arma de la mano torpe otorga un bonificador +1 de escudo a la CA","")&amp;IF('Ficha 2'!Y9='Ficha 2'!$DA$20,"Obtienes un segundo ataque con la mano torpe","")&amp;IF('Ficha 2'!Y9='Ficha 2'!$DA$21,"Obtienes un tercer ataque con la mano torpe","")&amp;IF('Ficha 2'!Y9='Ficha 2'!$DA$22,"Niega los impactos causados a la montura con una prueba de Montar","")&amp;IF('Ficha 2'!Y9='Ficha 2'!$DA$23,"Puedes moverte antes y después de cargar con una montura","")&amp;IF('Ficha 2'!Y9='Ficha 2'!$DA$24,"Doble daño cuando se carga con una montura","")&amp;IF('Ficha 2'!Y9='Ficha 2'!$DA$25,"Reduce a la mitad la penalización por realizar ataques a distancia desde una montura","")&amp;IF('Ficha 2'!Y9='Ficha 2'!$DA$26,"El objetivo no puede evitar un ataque de arrollar desde una montura","")&amp;IF('Ficha 2'!Y9='Ficha 2'!$DA$27,"Sin penalizador de ataque con un arma exótica específica","")&amp;IF('Ficha 2'!Y9='Ficha 2'!$DA$28,"Sin penalizador en los ataques con un arma marcial específica","")&amp;IF('Ficha 2'!Y9='Ficha 2'!$DA$29,"Anula el penalizador -4 en las tiradas de ataque con las armas sencillas","")&amp;IF('Ficha 2'!Y9='Ficha 2'!$DA$30,"Anula el penalizador de armadura a las tiradas de ataque","")&amp;IF('Ficha 2'!Y9='Ficha 2'!$DA$31,"Anula el penalizador de armadura a las tiradas de ataque","")&amp;IF('Ficha 2'!Y9='Ficha 2'!$DA$32,"Anula el penalizador de armadura a las tiradas de ataque","")&amp;IF('Ficha 2'!Y9='Ficha 2'!$DA$33,"Anula el penalizador de armadura a las tiradas de ataque","")&amp;IF('Ficha 2'!Y9='Ficha 2'!$DA$34,"Anula el penalizador de armadura a las tiradas de ataque","")&amp;IF('Ficha 2'!Y9='Ficha 2'!$DA$35,"Conservas el bonificador a la CA cuando golpeas con el escudo","")&amp;IF('Ficha 2'!Y9='Ficha 2'!$DA$36,"Bonificador +4 en las pruebas de Concentración al lanzar conjuros a la defensiva","")&amp;IF('Ficha 2'!Y9='Ficha 2'!$DA$37,"Puedes lanzar conjuros mientras usas forma salvaje","")&amp;IF('Ficha 2'!Y9='Ficha 2'!$DA$38,"Bonificador de +2 a las pruebas de nivel de lanzador para superar la resistencia a conjuros","")&amp;IF('Ficha 2'!Y9='Ficha 2'!$DA$39,"Bonificador +4 a las pruebas de nivel de lanzador para superar la resistencia a conjuros","")&amp;IF('Ficha 2'!Y9='Ficha 2'!$DA$40,"Contraconjurar con un conjuro de la misma escuela","")&amp;IF('Ficha 2'!Y9='Ficha 2'!$DA$41,"Corres a 5 veces la velocidad normal, bonificador +4 en las pruebas de Saltar tras una carrera inicial","")&amp;IF('Ficha 2'!Y9='Ficha 2'!$DA$42,"Duplica el rango de amenaza de un arma","")&amp;IF('Ficha 2'!Y9='Ficha 2'!$DA$44,"Desenvainar armas como acción gratuita","")&amp;IF('Ficha 2'!Y9='Ficha 2'!$DA$45,"Bonificador +1 al ataque a distancia y el daño a menos de 30'","")&amp;IF('Ficha 2'!Y9='Ficha 2'!$DA$46,"Aumenta el alcance en un 50% o un 100%","")&amp;IF('Ficha 2'!Y9='Ficha 2'!$DA$47,"Anula el penalizador -4 por disparar a un combate cuerpo a cuerpo","")&amp;IF('Ficha 2'!Y9='Ficha 2'!$DA$48,"Un ataque a distancia adicional cada asalto","")&amp;IF('Ficha 2'!Y9='Ficha 2'!$DA$49,"Disparas dos o más flechas simultáneamente","")&amp;IF('Ficha 2'!Y9='Ficha 2'!$DA$50,"Puedes mover antes y después de un ataque a distancia","")&amp;IF('Ficha 2'!Y9='Ficha 2'!$DA$51,"Ignora cualquier cobertura/ocultación inferior a total en los ataques a distancia","")&amp;IF('Ficha 2'!Y9='Ficha 2'!$DA$54,"Bonificador +1 a la CA contra un objetivo determinado","")&amp;IF('Ficha 2'!Y9='Ficha 2'!$DA$55,"Bonificador +4 a la CA contra algunos ataques de oportunidad","")&amp;IF('Ficha 2'!Y9='Ficha 2'!$DA$56,"Puedes mover antes y después de un ataque cuerpo a cuerpo","")&amp;IF('Ficha 2'!Y9='Ficha 2'!$DA$57,"Puedes expulsar o reprender 4 veces más por día","")&amp;IF('Ficha 2'!Y9='Ficha 2'!$DA$58,"+1 nivel para las pruebas de expulsión","")&amp;IF('Ficha 2'!Y9='Ficha 2'!$DA$61,"Se te considera armado aunque estés desarmado","")&amp;IF('Ficha 2'!Y9='Ficha 2'!$DA$62,"Bonificador a las pruebas de presa (ya aplicado), sin ataque de oportunidad","")&amp;IF('Ficha 2'!Y9='Ficha 2'!$DA$63,"Desvías un ataque a distancia por asalto","")&amp;IF('Ficha 2'!Y9='Ficha 2'!$DA$64,"Aturde a un oponente con un impacto sin arma","")&amp;IF('Ficha 2'!Y9='Ficha 2'!$DA$67,"Atraes allegados y seguidores","")&amp;IF('Ficha 2'!Y9='Ficha 2'!$DA$68,"Vuelve a tirar la posibilidad de fallo por ocultación","")&amp;IF('Ficha 2'!Y9='Ficha 2'!$DA$69,"puedes preparar algunos conjuros sin un libro de conjuros","")&amp;IF('Ficha 2'!Y9='Ficha 2'!$DA$72,"Cambia bonificador de ataque por CA (máx. 5 puntos)","")&amp;IF('Ficha 2'!Y9='Ficha 2'!$DA$73,"Bonificador +4 a los intentos de derribo; sin ataque de oportunidad","")&amp;IF('Ficha 2'!Y9='Ficha 2'!$DA$74,"Bonificador +4 a los intentos de desarmar; sin ataque de oportunidad","")&amp;IF('Ficha 2'!Y9='Ficha 2'!$DA$75,"Fintar en combate como acción de movimiento","")&amp;IF('Ficha 2'!Y9='Ficha 2'!$DA$76,"Un ataque cuerpo a cuerpo contra cada oponente a no más de 5'","")&amp;IF('Ficha 2'!Y9='Ficha 2'!$DA$78,"Usas la habilidad de Supervivencia para rastrear","")&amp;IF('Ficha 2'!Y9='Ficha 2'!$DA$79,"Recargas las ballestas más rápido","")&amp;IF('Ficha 2'!Y9='Ficha 2'!$DA$80,"Ataques de oportunidad adicionales","")&amp;IF('Ficha 2'!Y9='Ficha 2'!$DA$83,"Bonificador +1 a las tiradas de ataque con el arma elegida","")&amp;IF('Ficha 2'!Y9='Ficha 2'!$DA$84,"Bonificador +2 en las tiradas de daño con el arma elegida","")&amp;IF('Ficha 2'!Y9='Ficha 2'!$DA$85,"Bonificador +2 a las tiradas de ataque con el arma elegida","")&amp;IF('Ficha 2'!Y9='Ficha 2'!$DA$86,"Bonificador +4 en las tiradas de daño con el arma elegida","")&amp;IF('Ficha 2'!Y9='Ficha 2'!$DA$87,"Bonif. +1 a las CD de las salvaciones contra una escuela de magia determinada","")&amp;IF('Ficha 2'!Y9='Ficha 2'!$DA$88,"Bonif. +1 a las CD de las salvaciones contra una escuela de magia determinada","")&amp;IF('Ficha 2'!Y9='Ficha 2'!$DA$89,"Bonificador +3 a las pruebas con la habilidad elegida","")&amp;IF('Ficha 2'!Y9='Ficha 2'!$DA$90,"Utiliza el modificador de DES en lugar del de FUE en las tiradas de ataque con armas ligeras de cuerpo a cuerpo","")</f>
        <v/>
      </c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2"/>
      <c r="AZ31" s="2"/>
      <c r="BA31" s="2"/>
      <c r="BB31" s="7"/>
      <c r="BC31" s="89" t="s">
        <v>127</v>
      </c>
      <c r="BD31" s="89"/>
      <c r="BE31" s="89"/>
      <c r="BF31" s="89"/>
      <c r="BG31" s="89"/>
      <c r="BH31" s="89"/>
      <c r="BI31" s="89"/>
      <c r="BJ31" s="89"/>
      <c r="BK31" s="89"/>
      <c r="BL31" s="87" t="s">
        <v>11</v>
      </c>
      <c r="BM31" s="87"/>
      <c r="BN31" s="83"/>
      <c r="BO31" s="84"/>
      <c r="BP31" s="95">
        <f>IF(BN31&lt;=CA10,IF(BB31=DT1,BN31,TRUNC(BN31/2)))</f>
        <v>0</v>
      </c>
      <c r="BQ31" s="95"/>
      <c r="BR31" s="95">
        <f>P20</f>
        <v>-2</v>
      </c>
      <c r="BS31" s="95"/>
      <c r="BT31" s="72"/>
      <c r="BU31" s="72"/>
      <c r="BV31" s="72"/>
      <c r="BW31" s="72"/>
      <c r="BX31" s="95"/>
      <c r="BY31" s="95"/>
      <c r="BZ31" s="2"/>
      <c r="CA31" s="95">
        <f t="shared" si="1"/>
        <v>-2</v>
      </c>
      <c r="CB31" s="95"/>
      <c r="CC31" s="8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</row>
    <row r="32" spans="3:121" ht="16.5" thickTop="1" thickBot="1" x14ac:dyDescent="0.3">
      <c r="C32" s="2"/>
      <c r="D32" s="2"/>
      <c r="E32" s="2"/>
      <c r="F32" s="34" t="s">
        <v>41</v>
      </c>
      <c r="G32" s="35"/>
      <c r="H32" s="34" t="s">
        <v>13</v>
      </c>
      <c r="I32" s="35"/>
      <c r="J32" s="34" t="s">
        <v>13</v>
      </c>
      <c r="K32" s="35"/>
      <c r="L32" s="34" t="s">
        <v>13</v>
      </c>
      <c r="M32" s="35"/>
      <c r="N32" s="34" t="s">
        <v>16</v>
      </c>
      <c r="O32" s="35"/>
      <c r="P32" s="2"/>
      <c r="Q32" s="34" t="s">
        <v>25</v>
      </c>
      <c r="R32" s="35"/>
      <c r="S32" s="2"/>
      <c r="T32" s="2"/>
      <c r="W32" s="2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3"/>
      <c r="AI32" s="108" t="str">
        <f>IF('Ficha 2'!Y10='Ficha 2'!$DA$1,"Lanzas conjuros sin componentes materiales","")&amp;IF('Ficha 2'!Y10='Ficha 2'!$DA$5,"Bonificador +4 en las pruebas o salvaciones para resistir daño no letal","")&amp;IF('Ficha 2'!Y10='Ficha 2'!$DA$6,"Permaneces consciente entre -1 y -9 pg","")&amp;IF('Ficha 2'!Y10='Ficha 2'!$DA$9,"Puedes cambiar bonificador de ataque por daño (máx. tu ataque base)","")&amp;IF('Ficha 2'!Y10='Ficha 2'!$DA$10,"Bonificador +4 a los intentos de arrollar; sin ataque de oportunidad","")&amp;IF('Ficha 2'!Y10='Ficha 2'!$DA$11,"Bonificador +4 a los intentos de embestida; sin ataque de oportunidad","")&amp;IF('Ficha 2'!Y10='Ficha 2'!$DA$12,"Ataque cuerpo a cuerpo adicional después de acabar con un objetivo","")&amp;IF('Ficha 2'!Y10='Ficha 2'!$DA$13,"Sin límite a los ataques de Hendedura por asalto","")&amp;IF('Ficha 2'!Y10='Ficha 2'!$DA$14,"Bonificador +4 a los intentos de romper armas; sin ataque de oportunidad","")&amp;IF('Ficha 2'!Y10='Ficha 2'!$DA$16,"Las criaturas convocadas obtienen +4 a FUE y +4 a CON","")&amp;IF('Ficha 2'!Y10='Ficha 2'!$DA$18,"Reduce en 2 los penalizadores por combatir con dos armas","")&amp;IF('Ficha 2'!Y10='Ficha 2'!$DA$19,"El arma de la mano torpe otorga un bonificador +1 de escudo a la CA","")&amp;IF('Ficha 2'!Y10='Ficha 2'!$DA$20,"Obtienes un segundo ataque con la mano torpe","")&amp;IF('Ficha 2'!Y10='Ficha 2'!$DA$21,"Obtienes un tercer ataque con la mano torpe","")&amp;IF('Ficha 2'!Y10='Ficha 2'!$DA$22,"Niega los impactos causados a la montura con una prueba de Montar","")&amp;IF('Ficha 2'!Y10='Ficha 2'!$DA$23,"Puedes moverte antes y después de cargar con una montura","")&amp;IF('Ficha 2'!Y10='Ficha 2'!$DA$24,"Doble daño cuando se carga con una montura","")&amp;IF('Ficha 2'!Y10='Ficha 2'!$DA$25,"Reduce a la mitad la penalización por realizar ataques a distancia desde una montura","")&amp;IF('Ficha 2'!Y10='Ficha 2'!$DA$26,"El objetivo no puede evitar un ataque de arrollar desde una montura","")&amp;IF('Ficha 2'!Y10='Ficha 2'!$DA$27,"Sin penalizador de ataque con un arma exótica específica","")&amp;IF('Ficha 2'!Y10='Ficha 2'!$DA$28,"Sin penalizador en los ataques con un arma marcial específica","")&amp;IF('Ficha 2'!Y10='Ficha 2'!$DA$29,"Anula el penalizador -4 en las tiradas de ataque con las armas sencillas","")&amp;IF('Ficha 2'!Y10='Ficha 2'!$DA$30,"Anula el penalizador de armadura a las tiradas de ataque","")&amp;IF('Ficha 2'!Y10='Ficha 2'!$DA$31,"Anula el penalizador de armadura a las tiradas de ataque","")&amp;IF('Ficha 2'!Y10='Ficha 2'!$DA$32,"Anula el penalizador de armadura a las tiradas de ataque","")&amp;IF('Ficha 2'!Y10='Ficha 2'!$DA$33,"Anula el penalizador de armadura a las tiradas de ataque","")&amp;IF('Ficha 2'!Y10='Ficha 2'!$DA$34,"Anula el penalizador de armadura a las tiradas de ataque","")&amp;IF('Ficha 2'!Y10='Ficha 2'!$DA$35,"Conservas el bonificador a la CA cuando golpeas con el escudo","")&amp;IF('Ficha 2'!Y10='Ficha 2'!$DA$36,"Bonificador +4 en las pruebas de Concentración al lanzar conjuros a la defensiva","")&amp;IF('Ficha 2'!Y10='Ficha 2'!$DA$37,"Puedes lanzar conjuros mientras usas forma salvaje","")&amp;IF('Ficha 2'!Y10='Ficha 2'!$DA$38,"Bonificador de +2 a las pruebas de nivel de lanzador para superar la resistencia a conjuros","")&amp;IF('Ficha 2'!Y10='Ficha 2'!$DA$39,"Bonificador +4 a las pruebas de nivel de lanzador para superar la resistencia a conjuros","")&amp;IF('Ficha 2'!Y10='Ficha 2'!$DA$40,"Contraconjurar con un conjuro de la misma escuela","")&amp;IF('Ficha 2'!Y10='Ficha 2'!$DA$41,"Corres a 5 veces la velocidad normal, bonificador +4 en las pruebas de Saltar tras una carrera inicial","")&amp;IF('Ficha 2'!Y10='Ficha 2'!$DA$42,"Duplica el rango de amenaza de un arma","")&amp;IF('Ficha 2'!Y10='Ficha 2'!$DA$44,"Desenvainar armas como acción gratuita","")&amp;IF('Ficha 2'!Y10='Ficha 2'!$DA$45,"Bonificador +1 al ataque a distancia y el daño a menos de 30'","")&amp;IF('Ficha 2'!Y10='Ficha 2'!$DA$46,"Aumenta el alcance en un 50% o un 100%","")&amp;IF('Ficha 2'!Y10='Ficha 2'!$DA$47,"Anula el penalizador -4 por disparar a un combate cuerpo a cuerpo","")&amp;IF('Ficha 2'!Y10='Ficha 2'!$DA$48,"Un ataque a distancia adicional cada asalto","")&amp;IF('Ficha 2'!Y10='Ficha 2'!$DA$49,"Disparas dos o más flechas simultáneamente","")&amp;IF('Ficha 2'!Y10='Ficha 2'!$DA$50,"Puedes mover antes y después de un ataque a distancia","")&amp;IF('Ficha 2'!Y10='Ficha 2'!$DA$51,"Ignora cualquier cobertura/ocultación inferior a total en los ataques a distancia","")&amp;IF('Ficha 2'!Y10='Ficha 2'!$DA$54,"Bonificador +1 a la CA contra un objetivo determinado","")&amp;IF('Ficha 2'!Y10='Ficha 2'!$DA$55,"Bonificador +4 a la CA contra algunos ataques de oportunidad","")&amp;IF('Ficha 2'!Y10='Ficha 2'!$DA$56,"Puedes mover antes y después de un ataque cuerpo a cuerpo","")&amp;IF('Ficha 2'!Y10='Ficha 2'!$DA$57,"Puedes expulsar o reprender 4 veces más por día","")&amp;IF('Ficha 2'!Y10='Ficha 2'!$DA$58,"+1 nivel para las pruebas de expulsión","")&amp;IF('Ficha 2'!Y10='Ficha 2'!$DA$61,"Se te considera armado aunque estés desarmado","")&amp;IF('Ficha 2'!Y10='Ficha 2'!$DA$62,"Bonificador a las pruebas de presa (ya aplicado), sin ataque de oportunidad","")&amp;IF('Ficha 2'!Y10='Ficha 2'!$DA$63,"Desvías un ataque a distancia por asalto","")&amp;IF('Ficha 2'!Y10='Ficha 2'!$DA$64,"Aturde a un oponente con un impacto sin arma","")&amp;IF('Ficha 2'!Y10='Ficha 2'!$DA$67,"Atraes allegados y seguidores","")&amp;IF('Ficha 2'!Y10='Ficha 2'!$DA$68,"Vuelve a tirar la posibilidad de fallo por ocultación","")&amp;IF('Ficha 2'!Y10='Ficha 2'!$DA$69,"puedes preparar algunos conjuros sin un libro de conjuros","")&amp;IF('Ficha 2'!Y10='Ficha 2'!$DA$72,"Cambia bonificador de ataque por CA (máx. 5 puntos)","")&amp;IF('Ficha 2'!Y10='Ficha 2'!$DA$73,"Bonificador +4 a los intentos de derribo; sin ataque de oportunidad","")&amp;IF('Ficha 2'!Y10='Ficha 2'!$DA$74,"Bonificador +4 a los intentos de desarmar; sin ataque de oportunidad","")&amp;IF('Ficha 2'!Y10='Ficha 2'!$DA$75,"Fintar en combate como acción de movimiento","")&amp;IF('Ficha 2'!Y10='Ficha 2'!$DA$76,"Un ataque cuerpo a cuerpo contra cada oponente a no más de 5'","")&amp;IF('Ficha 2'!Y10='Ficha 2'!$DA$78,"Usas la habilidad de Supervivencia para rastrear","")&amp;IF('Ficha 2'!Y10='Ficha 2'!$DA$79,"Recargas las ballestas más rápido","")&amp;IF('Ficha 2'!Y10='Ficha 2'!$DA$80,"Ataques de oportunidad adicionales","")&amp;IF('Ficha 2'!Y10='Ficha 2'!$DA$83,"Bonificador +1 a las tiradas de ataque con el arma elegida","")&amp;IF('Ficha 2'!Y10='Ficha 2'!$DA$84,"Bonificador +2 en las tiradas de daño con el arma elegida","")&amp;IF('Ficha 2'!Y10='Ficha 2'!$DA$85,"Bonificador +2 a las tiradas de ataque con el arma elegida","")&amp;IF('Ficha 2'!Y10='Ficha 2'!$DA$86,"Bonificador +4 en las tiradas de daño con el arma elegida","")&amp;IF('Ficha 2'!Y10='Ficha 2'!$DA$87,"Bonif. +1 a las CD de las salvaciones contra una escuela de magia determinada","")&amp;IF('Ficha 2'!Y10='Ficha 2'!$DA$88,"Bonif. +1 a las CD de las salvaciones contra una escuela de magia determinada","")&amp;IF('Ficha 2'!Y10='Ficha 2'!$DA$89,"Bonificador +3 a las pruebas con la habilidad elegida","")&amp;IF('Ficha 2'!Y10='Ficha 2'!$DA$90,"Utiliza el modificador de DES en lugar del de FUE en las tiradas de ataque con armas ligeras de cuerpo a cuerpo","")</f>
        <v/>
      </c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2"/>
      <c r="AZ32" s="2"/>
      <c r="BA32" s="2"/>
      <c r="BB32" s="7"/>
      <c r="BC32" s="87" t="s">
        <v>172</v>
      </c>
      <c r="BD32" s="87"/>
      <c r="BE32" s="87"/>
      <c r="BF32" s="87"/>
      <c r="BG32" s="87"/>
      <c r="BH32" s="87"/>
      <c r="BI32" s="87"/>
      <c r="BJ32" s="87"/>
      <c r="BK32" s="87"/>
      <c r="BL32" s="91" t="s">
        <v>6</v>
      </c>
      <c r="BM32" s="91"/>
      <c r="BN32" s="93"/>
      <c r="BO32" s="84"/>
      <c r="BP32" s="95">
        <f>IF(BN32&lt;=CA10,IF(BB32=DT1,BN32,TRUNC(BN32/2)))</f>
        <v>0</v>
      </c>
      <c r="BQ32" s="95"/>
      <c r="BR32" s="95">
        <f>IF(OR(BL32=C15,BL32=C18),IF(BL32=C15,P15,P18))</f>
        <v>-5</v>
      </c>
      <c r="BS32" s="95"/>
      <c r="BT32" s="72"/>
      <c r="BU32" s="72"/>
      <c r="BV32" s="72"/>
      <c r="BW32" s="72"/>
      <c r="BX32" s="95"/>
      <c r="BY32" s="95"/>
      <c r="BZ32" s="2"/>
      <c r="CA32" s="95">
        <f>SUM(BP32:BY32)+CC32+IF(OR('Ficha 2'!Y5='Ficha 2'!DA77,'Ficha 2'!Y6='Ficha 2'!DA77,'Ficha 2'!Y7='Ficha 2'!DA77,'Ficha 2'!Y8='Ficha 2'!DA77,'Ficha 2'!Y9='Ficha 2'!DA77,'Ficha 2'!Y10='Ficha 2'!DA77,'Ficha 2'!Y11='Ficha 2'!DA77,'Ficha 2'!Y12='Ficha 2'!DA77,'Ficha 2'!Y13='Ficha 2'!DA77,'Ficha 2'!Y14='Ficha 2'!DA77,'Ficha 2'!Y15='Ficha 2'!DA77,'Ficha 2'!Y16='Ficha 2'!DA77),2,0)</f>
        <v>-5</v>
      </c>
      <c r="CB32" s="95"/>
      <c r="CC32" s="8">
        <f>IF(BP23&gt;=5,2,0)</f>
        <v>0</v>
      </c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</row>
    <row r="33" spans="3:121" ht="16.5" thickTop="1" thickBot="1" x14ac:dyDescent="0.3">
      <c r="C33" s="2"/>
      <c r="D33" s="2"/>
      <c r="E33" s="2"/>
      <c r="F33" s="36" t="s">
        <v>362</v>
      </c>
      <c r="G33" s="37"/>
      <c r="H33" s="36" t="s">
        <v>42</v>
      </c>
      <c r="I33" s="37"/>
      <c r="J33" s="36" t="s">
        <v>1</v>
      </c>
      <c r="K33" s="37"/>
      <c r="L33" s="36" t="s">
        <v>24</v>
      </c>
      <c r="M33" s="37"/>
      <c r="N33" s="36" t="s">
        <v>14</v>
      </c>
      <c r="O33" s="37"/>
      <c r="P33" s="2"/>
      <c r="Q33" s="36" t="s">
        <v>18</v>
      </c>
      <c r="R33" s="37"/>
      <c r="S33" s="2"/>
      <c r="T33" s="2"/>
      <c r="W33" s="2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3"/>
      <c r="AI33" s="108" t="str">
        <f>IF('Ficha 2'!Y11='Ficha 2'!$DA$1,"Lanzas conjuros sin componentes materiales","")&amp;IF('Ficha 2'!Y11='Ficha 2'!$DA$5,"Bonificador +4 en las pruebas o salvaciones para resistir daño no letal","")&amp;IF('Ficha 2'!Y11='Ficha 2'!$DA$6,"Permaneces consciente entre -1 y -9 pg","")&amp;IF('Ficha 2'!Y11='Ficha 2'!$DA$9,"Puedes cambiar bonificador de ataque por daño (máx. tu ataque base)","")&amp;IF('Ficha 2'!Y11='Ficha 2'!$DA$10,"Bonificador +4 a los intentos de arrollar; sin ataque de oportunidad","")&amp;IF('Ficha 2'!Y11='Ficha 2'!$DA$11,"Bonificador +4 a los intentos de embestida; sin ataque de oportunidad","")&amp;IF('Ficha 2'!Y11='Ficha 2'!$DA$12,"Ataque cuerpo a cuerpo adicional después de acabar con un objetivo","")&amp;IF('Ficha 2'!Y11='Ficha 2'!$DA$13,"Sin límite a los ataques de Hendedura por asalto","")&amp;IF('Ficha 2'!Y11='Ficha 2'!$DA$14,"Bonificador +4 a los intentos de romper armas; sin ataque de oportunidad","")&amp;IF('Ficha 2'!Y11='Ficha 2'!$DA$16,"Las criaturas convocadas obtienen +4 a FUE y +4 a CON","")&amp;IF('Ficha 2'!Y11='Ficha 2'!$DA$18,"Reduce en 2 los penalizadores por combatir con dos armas","")&amp;IF('Ficha 2'!Y11='Ficha 2'!$DA$19,"El arma de la mano torpe otorga un bonificador +1 de escudo a la CA","")&amp;IF('Ficha 2'!Y11='Ficha 2'!$DA$20,"Obtienes un segundo ataque con la mano torpe","")&amp;IF('Ficha 2'!Y11='Ficha 2'!$DA$21,"Obtienes un tercer ataque con la mano torpe","")&amp;IF('Ficha 2'!Y11='Ficha 2'!$DA$22,"Niega los impactos causados a la montura con una prueba de Montar","")&amp;IF('Ficha 2'!Y11='Ficha 2'!$DA$23,"Puedes moverte antes y después de cargar con una montura","")&amp;IF('Ficha 2'!Y11='Ficha 2'!$DA$24,"Doble daño cuando se carga con una montura","")&amp;IF('Ficha 2'!Y11='Ficha 2'!$DA$25,"Reduce a la mitad la penalización por realizar ataques a distancia desde una montura","")&amp;IF('Ficha 2'!Y11='Ficha 2'!$DA$26,"El objetivo no puede evitar un ataque de arrollar desde una montura","")&amp;IF('Ficha 2'!Y11='Ficha 2'!$DA$27,"Sin penalizador de ataque con un arma exótica específica","")&amp;IF('Ficha 2'!Y11='Ficha 2'!$DA$28,"Sin penalizador en los ataques con un arma marcial específica","")&amp;IF('Ficha 2'!Y11='Ficha 2'!$DA$29,"Anula el penalizador -4 en las tiradas de ataque con las armas sencillas","")&amp;IF('Ficha 2'!Y11='Ficha 2'!$DA$30,"Anula el penalizador de armadura a las tiradas de ataque","")&amp;IF('Ficha 2'!Y11='Ficha 2'!$DA$31,"Anula el penalizador de armadura a las tiradas de ataque","")&amp;IF('Ficha 2'!Y11='Ficha 2'!$DA$32,"Anula el penalizador de armadura a las tiradas de ataque","")&amp;IF('Ficha 2'!Y11='Ficha 2'!$DA$33,"Anula el penalizador de armadura a las tiradas de ataque","")&amp;IF('Ficha 2'!Y11='Ficha 2'!$DA$34,"Anula el penalizador de armadura a las tiradas de ataque","")&amp;IF('Ficha 2'!Y11='Ficha 2'!$DA$35,"Conservas el bonificador a la CA cuando golpeas con el escudo","")&amp;IF('Ficha 2'!Y11='Ficha 2'!$DA$36,"Bonificador +4 en las pruebas de Concentración al lanzar conjuros a la defensiva","")&amp;IF('Ficha 2'!Y11='Ficha 2'!$DA$37,"Puedes lanzar conjuros mientras usas forma salvaje","")&amp;IF('Ficha 2'!Y11='Ficha 2'!$DA$38,"Bonificador de +2 a las pruebas de nivel de lanzador para superar la resistencia a conjuros","")&amp;IF('Ficha 2'!Y11='Ficha 2'!$DA$39,"Bonificador +4 a las pruebas de nivel de lanzador para superar la resistencia a conjuros","")&amp;IF('Ficha 2'!Y11='Ficha 2'!$DA$40,"Contraconjurar con un conjuro de la misma escuela","")&amp;IF('Ficha 2'!Y11='Ficha 2'!$DA$41,"Corres a 5 veces la velocidad normal, bonificador +4 en las pruebas de Saltar tras una carrera inicial","")&amp;IF('Ficha 2'!Y11='Ficha 2'!$DA$42,"Duplica el rango de amenaza de un arma","")&amp;IF('Ficha 2'!Y11='Ficha 2'!$DA$44,"Desenvainar armas como acción gratuita","")&amp;IF('Ficha 2'!Y11='Ficha 2'!$DA$45,"Bonificador +1 al ataque a distancia y el daño a menos de 30'","")&amp;IF('Ficha 2'!Y11='Ficha 2'!$DA$46,"Aumenta el alcance en un 50% o un 100%","")&amp;IF('Ficha 2'!Y11='Ficha 2'!$DA$47,"Anula el penalizador -4 por disparar a un combate cuerpo a cuerpo","")&amp;IF('Ficha 2'!Y11='Ficha 2'!$DA$48,"Un ataque a distancia adicional cada asalto","")&amp;IF('Ficha 2'!Y11='Ficha 2'!$DA$49,"Disparas dos o más flechas simultáneamente","")&amp;IF('Ficha 2'!Y11='Ficha 2'!$DA$50,"Puedes mover antes y después de un ataque a distancia","")&amp;IF('Ficha 2'!Y11='Ficha 2'!$DA$51,"Ignora cualquier cobertura/ocultación inferior a total en los ataques a distancia","")&amp;IF('Ficha 2'!Y11='Ficha 2'!$DA$54,"Bonificador +1 a la CA contra un objetivo determinado","")&amp;IF('Ficha 2'!Y11='Ficha 2'!$DA$55,"Bonificador +4 a la CA contra algunos ataques de oportunidad","")&amp;IF('Ficha 2'!Y11='Ficha 2'!$DA$56,"Puedes mover antes y después de un ataque cuerpo a cuerpo","")&amp;IF('Ficha 2'!Y11='Ficha 2'!$DA$57,"Puedes expulsar o reprender 4 veces más por día","")&amp;IF('Ficha 2'!Y11='Ficha 2'!$DA$58,"+1 nivel para las pruebas de expulsión","")&amp;IF('Ficha 2'!Y11='Ficha 2'!$DA$61,"Se te considera armado aunque estés desarmado","")&amp;IF('Ficha 2'!Y11='Ficha 2'!$DA$62,"Bonificador a las pruebas de presa (ya aplicado), sin ataque de oportunidad","")&amp;IF('Ficha 2'!Y11='Ficha 2'!$DA$63,"Desvías un ataque a distancia por asalto","")&amp;IF('Ficha 2'!Y11='Ficha 2'!$DA$64,"Aturde a un oponente con un impacto sin arma","")&amp;IF('Ficha 2'!Y11='Ficha 2'!$DA$67,"Atraes allegados y seguidores","")&amp;IF('Ficha 2'!Y11='Ficha 2'!$DA$68,"Vuelve a tirar la posibilidad de fallo por ocultación","")&amp;IF('Ficha 2'!Y11='Ficha 2'!$DA$69,"puedes preparar algunos conjuros sin un libro de conjuros","")&amp;IF('Ficha 2'!Y11='Ficha 2'!$DA$72,"Cambia bonificador de ataque por CA (máx. 5 puntos)","")&amp;IF('Ficha 2'!Y11='Ficha 2'!$DA$73,"Bonificador +4 a los intentos de derribo; sin ataque de oportunidad","")&amp;IF('Ficha 2'!Y11='Ficha 2'!$DA$74,"Bonificador +4 a los intentos de desarmar; sin ataque de oportunidad","")&amp;IF('Ficha 2'!Y11='Ficha 2'!$DA$75,"Fintar en combate como acción de movimiento","")&amp;IF('Ficha 2'!Y11='Ficha 2'!$DA$76,"Un ataque cuerpo a cuerpo contra cada oponente a no más de 5'","")&amp;IF('Ficha 2'!Y11='Ficha 2'!$DA$78,"Usas la habilidad de Supervivencia para rastrear","")&amp;IF('Ficha 2'!Y11='Ficha 2'!$DA$79,"Recargas las ballestas más rápido","")&amp;IF('Ficha 2'!Y11='Ficha 2'!$DA$80,"Ataques de oportunidad adicionales","")&amp;IF('Ficha 2'!Y11='Ficha 2'!$DA$83,"Bonificador +1 a las tiradas de ataque con el arma elegida","")&amp;IF('Ficha 2'!Y11='Ficha 2'!$DA$84,"Bonificador +2 en las tiradas de daño con el arma elegida","")&amp;IF('Ficha 2'!Y11='Ficha 2'!$DA$85,"Bonificador +2 a las tiradas de ataque con el arma elegida","")&amp;IF('Ficha 2'!Y11='Ficha 2'!$DA$86,"Bonificador +4 en las tiradas de daño con el arma elegida","")&amp;IF('Ficha 2'!Y11='Ficha 2'!$DA$87,"Bonif. +1 a las CD de las salvaciones contra una escuela de magia determinada","")&amp;IF('Ficha 2'!Y11='Ficha 2'!$DA$88,"Bonif. +1 a las CD de las salvaciones contra una escuela de magia determinada","")&amp;IF('Ficha 2'!Y11='Ficha 2'!$DA$89,"Bonificador +3 a las pruebas con la habilidad elegida","")&amp;IF('Ficha 2'!Y11='Ficha 2'!$DA$90,"Utiliza el modificador de DES en lugar del de FUE en las tiradas de ataque con armas ligeras de cuerpo a cuerpo","")</f>
        <v/>
      </c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2"/>
      <c r="AZ33" s="2"/>
      <c r="BA33" s="2"/>
      <c r="BB33" s="7"/>
      <c r="BC33" s="87" t="s">
        <v>128</v>
      </c>
      <c r="BD33" s="87"/>
      <c r="BE33" s="87"/>
      <c r="BF33" s="87"/>
      <c r="BG33" s="87"/>
      <c r="BH33" s="87"/>
      <c r="BI33" s="87"/>
      <c r="BJ33" s="87"/>
      <c r="BK33" s="87"/>
      <c r="BL33" s="87" t="s">
        <v>9</v>
      </c>
      <c r="BM33" s="87"/>
      <c r="BN33" s="83"/>
      <c r="BO33" s="84"/>
      <c r="BP33" s="95">
        <f>IF(BN33&lt;=CA10,IF(BB33=DT1,BN33,TRUNC(BN33/2)))</f>
        <v>0</v>
      </c>
      <c r="BQ33" s="95"/>
      <c r="BR33" s="95">
        <f>P18</f>
        <v>-3</v>
      </c>
      <c r="BS33" s="95"/>
      <c r="BT33" s="72"/>
      <c r="BU33" s="72"/>
      <c r="BV33" s="72"/>
      <c r="BW33" s="72"/>
      <c r="BX33" s="95"/>
      <c r="BY33" s="95"/>
      <c r="BZ33" s="2"/>
      <c r="CA33" s="95">
        <f>SUM(BP33:BY33)+IF(OR('Ficha 2'!Y5='Ficha 2'!DA43,'Ficha 2'!Y6='Ficha 2'!DA43,'Ficha 2'!Y7='Ficha 2'!DA43,'Ficha 2'!Y8='Ficha 2'!DA43,'Ficha 2'!Y9='Ficha 2'!DA43,'Ficha 2'!Y10='Ficha 2'!DA43,'Ficha 2'!Y11='Ficha 2'!DA43,'Ficha 2'!Y12='Ficha 2'!DA43,'Ficha 2'!Y13='Ficha 2'!DA43,'Ficha 2'!Y14='Ficha 2'!DA43,'Ficha 2'!Y15='Ficha 2'!DA43,'Ficha 2'!Y16='Ficha 2'!DA43),2,0)</f>
        <v>-3</v>
      </c>
      <c r="CB33" s="95"/>
      <c r="CC33" s="8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</row>
    <row r="34" spans="3:121" ht="16.5" thickTop="1" thickBot="1" x14ac:dyDescent="0.3">
      <c r="C34" s="33" t="s">
        <v>40</v>
      </c>
      <c r="D34" s="33"/>
      <c r="E34" s="33"/>
      <c r="F34" s="42">
        <f>G28</f>
        <v>0</v>
      </c>
      <c r="G34" s="42"/>
      <c r="H34" s="42">
        <f>P15</f>
        <v>-5</v>
      </c>
      <c r="I34" s="42"/>
      <c r="J34" s="42">
        <f>IF(C7=DU1,16,0)+IF(C7=DU2,12,0)+IF(C7=DU3,8,0)+IF(C7=DU4,4,0)+IF(C7=DU6,-4,0)+IF(C7=DU7,-8,0)+IF(C7=DU8,-12,0)+IF(C7=DU9,-16,0)</f>
        <v>0</v>
      </c>
      <c r="K34" s="42"/>
      <c r="L34" s="39"/>
      <c r="M34" s="39"/>
      <c r="N34" s="39"/>
      <c r="O34" s="39"/>
      <c r="P34" s="2"/>
      <c r="Q34" s="42">
        <f>F34+H34+J34+L34+N34</f>
        <v>-5</v>
      </c>
      <c r="R34" s="42"/>
      <c r="S34" s="2"/>
      <c r="T34" s="2"/>
      <c r="W34" s="2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3"/>
      <c r="AI34" s="108" t="str">
        <f>IF('Ficha 2'!Y12='Ficha 2'!$DA$1,"Lanzas conjuros sin componentes materiales","")&amp;IF('Ficha 2'!Y12='Ficha 2'!$DA$5,"Bonificador +4 en las pruebas o salvaciones para resistir daño no letal","")&amp;IF('Ficha 2'!Y12='Ficha 2'!$DA$6,"Permaneces consciente entre -1 y -9 pg","")&amp;IF('Ficha 2'!Y12='Ficha 2'!$DA$9,"Puedes cambiar bonificador de ataque por daño (máx. tu ataque base)","")&amp;IF('Ficha 2'!Y12='Ficha 2'!$DA$10,"Bonificador +4 a los intentos de arrollar; sin ataque de oportunidad","")&amp;IF('Ficha 2'!Y12='Ficha 2'!$DA$11,"Bonificador +4 a los intentos de embestida; sin ataque de oportunidad","")&amp;IF('Ficha 2'!Y12='Ficha 2'!$DA$12,"Ataque cuerpo a cuerpo adicional después de acabar con un objetivo","")&amp;IF('Ficha 2'!Y12='Ficha 2'!$DA$13,"Sin límite a los ataques de Hendedura por asalto","")&amp;IF('Ficha 2'!Y12='Ficha 2'!$DA$14,"Bonificador +4 a los intentos de romper armas; sin ataque de oportunidad","")&amp;IF('Ficha 2'!Y12='Ficha 2'!$DA$16,"Las criaturas convocadas obtienen +4 a FUE y +4 a CON","")&amp;IF('Ficha 2'!Y12='Ficha 2'!$DA$18,"Reduce en 2 los penalizadores por combatir con dos armas","")&amp;IF('Ficha 2'!Y12='Ficha 2'!$DA$19,"El arma de la mano torpe otorga un bonificador +1 de escudo a la CA","")&amp;IF('Ficha 2'!Y12='Ficha 2'!$DA$20,"Obtienes un segundo ataque con la mano torpe","")&amp;IF('Ficha 2'!Y12='Ficha 2'!$DA$21,"Obtienes un tercer ataque con la mano torpe","")&amp;IF('Ficha 2'!Y12='Ficha 2'!$DA$22,"Niega los impactos causados a la montura con una prueba de Montar","")&amp;IF('Ficha 2'!Y12='Ficha 2'!$DA$23,"Puedes moverte antes y después de cargar con una montura","")&amp;IF('Ficha 2'!Y12='Ficha 2'!$DA$24,"Doble daño cuando se carga con una montura","")&amp;IF('Ficha 2'!Y12='Ficha 2'!$DA$25,"Reduce a la mitad la penalización por realizar ataques a distancia desde una montura","")&amp;IF('Ficha 2'!Y12='Ficha 2'!$DA$26,"El objetivo no puede evitar un ataque de arrollar desde una montura","")&amp;IF('Ficha 2'!Y12='Ficha 2'!$DA$27,"Sin penalizador de ataque con un arma exótica específica","")&amp;IF('Ficha 2'!Y12='Ficha 2'!$DA$28,"Sin penalizador en los ataques con un arma marcial específica","")&amp;IF('Ficha 2'!Y12='Ficha 2'!$DA$29,"Anula el penalizador -4 en las tiradas de ataque con las armas sencillas","")&amp;IF('Ficha 2'!Y12='Ficha 2'!$DA$30,"Anula el penalizador de armadura a las tiradas de ataque","")&amp;IF('Ficha 2'!Y12='Ficha 2'!$DA$31,"Anula el penalizador de armadura a las tiradas de ataque","")&amp;IF('Ficha 2'!Y12='Ficha 2'!$DA$32,"Anula el penalizador de armadura a las tiradas de ataque","")&amp;IF('Ficha 2'!Y12='Ficha 2'!$DA$33,"Anula el penalizador de armadura a las tiradas de ataque","")&amp;IF('Ficha 2'!Y12='Ficha 2'!$DA$34,"Anula el penalizador de armadura a las tiradas de ataque","")&amp;IF('Ficha 2'!Y12='Ficha 2'!$DA$35,"Conservas el bonificador a la CA cuando golpeas con el escudo","")&amp;IF('Ficha 2'!Y12='Ficha 2'!$DA$36,"Bonificador +4 en las pruebas de Concentración al lanzar conjuros a la defensiva","")&amp;IF('Ficha 2'!Y12='Ficha 2'!$DA$37,"Puedes lanzar conjuros mientras usas forma salvaje","")&amp;IF('Ficha 2'!Y12='Ficha 2'!$DA$38,"Bonificador de +2 a las pruebas de nivel de lanzador para superar la resistencia a conjuros","")&amp;IF('Ficha 2'!Y12='Ficha 2'!$DA$39,"Bonificador +4 a las pruebas de nivel de lanzador para superar la resistencia a conjuros","")&amp;IF('Ficha 2'!Y12='Ficha 2'!$DA$40,"Contraconjurar con un conjuro de la misma escuela","")&amp;IF('Ficha 2'!Y12='Ficha 2'!$DA$41,"Corres a 5 veces la velocidad normal, bonificador +4 en las pruebas de Saltar tras una carrera inicial","")&amp;IF('Ficha 2'!Y12='Ficha 2'!$DA$42,"Duplica el rango de amenaza de un arma","")&amp;IF('Ficha 2'!Y12='Ficha 2'!$DA$44,"Desenvainar armas como acción gratuita","")&amp;IF('Ficha 2'!Y12='Ficha 2'!$DA$45,"Bonificador +1 al ataque a distancia y el daño a menos de 30'","")&amp;IF('Ficha 2'!Y12='Ficha 2'!$DA$46,"Aumenta el alcance en un 50% o un 100%","")&amp;IF('Ficha 2'!Y12='Ficha 2'!$DA$47,"Anula el penalizador -4 por disparar a un combate cuerpo a cuerpo","")&amp;IF('Ficha 2'!Y12='Ficha 2'!$DA$48,"Un ataque a distancia adicional cada asalto","")&amp;IF('Ficha 2'!Y12='Ficha 2'!$DA$49,"Disparas dos o más flechas simultáneamente","")&amp;IF('Ficha 2'!Y12='Ficha 2'!$DA$50,"Puedes mover antes y después de un ataque a distancia","")&amp;IF('Ficha 2'!Y12='Ficha 2'!$DA$51,"Ignora cualquier cobertura/ocultación inferior a total en los ataques a distancia","")&amp;IF('Ficha 2'!Y12='Ficha 2'!$DA$54,"Bonificador +1 a la CA contra un objetivo determinado","")&amp;IF('Ficha 2'!Y12='Ficha 2'!$DA$55,"Bonificador +4 a la CA contra algunos ataques de oportunidad","")&amp;IF('Ficha 2'!Y12='Ficha 2'!$DA$56,"Puedes mover antes y después de un ataque cuerpo a cuerpo","")&amp;IF('Ficha 2'!Y12='Ficha 2'!$DA$57,"Puedes expulsar o reprender 4 veces más por día","")&amp;IF('Ficha 2'!Y12='Ficha 2'!$DA$58,"+1 nivel para las pruebas de expulsión","")&amp;IF('Ficha 2'!Y12='Ficha 2'!$DA$61,"Se te considera armado aunque estés desarmado","")&amp;IF('Ficha 2'!Y12='Ficha 2'!$DA$62,"Bonificador a las pruebas de presa (ya aplicado), sin ataque de oportunidad","")&amp;IF('Ficha 2'!Y12='Ficha 2'!$DA$63,"Desvías un ataque a distancia por asalto","")&amp;IF('Ficha 2'!Y12='Ficha 2'!$DA$64,"Aturde a un oponente con un impacto sin arma","")&amp;IF('Ficha 2'!Y12='Ficha 2'!$DA$67,"Atraes allegados y seguidores","")&amp;IF('Ficha 2'!Y12='Ficha 2'!$DA$68,"Vuelve a tirar la posibilidad de fallo por ocultación","")&amp;IF('Ficha 2'!Y12='Ficha 2'!$DA$69,"puedes preparar algunos conjuros sin un libro de conjuros","")&amp;IF('Ficha 2'!Y12='Ficha 2'!$DA$72,"Cambia bonificador de ataque por CA (máx. 5 puntos)","")&amp;IF('Ficha 2'!Y12='Ficha 2'!$DA$73,"Bonificador +4 a los intentos de derribo; sin ataque de oportunidad","")&amp;IF('Ficha 2'!Y12='Ficha 2'!$DA$74,"Bonificador +4 a los intentos de desarmar; sin ataque de oportunidad","")&amp;IF('Ficha 2'!Y12='Ficha 2'!$DA$75,"Fintar en combate como acción de movimiento","")&amp;IF('Ficha 2'!Y12='Ficha 2'!$DA$76,"Un ataque cuerpo a cuerpo contra cada oponente a no más de 5'","")&amp;IF('Ficha 2'!Y12='Ficha 2'!$DA$78,"Usas la habilidad de Supervivencia para rastrear","")&amp;IF('Ficha 2'!Y12='Ficha 2'!$DA$79,"Recargas las ballestas más rápido","")&amp;IF('Ficha 2'!Y12='Ficha 2'!$DA$80,"Ataques de oportunidad adicionales","")&amp;IF('Ficha 2'!Y12='Ficha 2'!$DA$83,"Bonificador +1 a las tiradas de ataque con el arma elegida","")&amp;IF('Ficha 2'!Y12='Ficha 2'!$DA$84,"Bonificador +2 en las tiradas de daño con el arma elegida","")&amp;IF('Ficha 2'!Y12='Ficha 2'!$DA$85,"Bonificador +2 a las tiradas de ataque con el arma elegida","")&amp;IF('Ficha 2'!Y12='Ficha 2'!$DA$86,"Bonificador +4 en las tiradas de daño con el arma elegida","")&amp;IF('Ficha 2'!Y12='Ficha 2'!$DA$87,"Bonif. +1 a las CD de las salvaciones contra una escuela de magia determinada","")&amp;IF('Ficha 2'!Y12='Ficha 2'!$DA$88,"Bonif. +1 a las CD de las salvaciones contra una escuela de magia determinada","")&amp;IF('Ficha 2'!Y12='Ficha 2'!$DA$89,"Bonificador +3 a las pruebas con la habilidad elegida","")&amp;IF('Ficha 2'!Y12='Ficha 2'!$DA$90,"Utiliza el modificador de DES en lugar del de FUE en las tiradas de ataque con armas ligeras de cuerpo a cuerpo","")</f>
        <v/>
      </c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2"/>
      <c r="AZ34" s="2"/>
      <c r="BA34" s="2"/>
      <c r="BB34" s="7"/>
      <c r="BC34" s="87" t="s">
        <v>129</v>
      </c>
      <c r="BD34" s="87"/>
      <c r="BE34" s="87"/>
      <c r="BF34" s="87"/>
      <c r="BG34" s="87"/>
      <c r="BH34" s="87"/>
      <c r="BI34" s="87"/>
      <c r="BJ34" s="87"/>
      <c r="BK34" s="87"/>
      <c r="BL34" s="87" t="s">
        <v>7</v>
      </c>
      <c r="BM34" s="87"/>
      <c r="BN34" s="83"/>
      <c r="BO34" s="84"/>
      <c r="BP34" s="95">
        <f>IF(BN34&lt;=CA10,IF(BB34=DT1,BN34,TRUNC(BN34/2)))</f>
        <v>0</v>
      </c>
      <c r="BQ34" s="95"/>
      <c r="BR34" s="95">
        <f>P16</f>
        <v>-4</v>
      </c>
      <c r="BS34" s="95"/>
      <c r="BT34" s="72"/>
      <c r="BU34" s="72"/>
      <c r="BV34" s="72"/>
      <c r="BW34" s="72"/>
      <c r="BX34" s="95"/>
      <c r="BY34" s="95"/>
      <c r="BZ34" s="2"/>
      <c r="CA34" s="95">
        <f>SUM(BP34:BY34)+CC34+IF(OR('Ficha 2'!Y5='Ficha 2'!DA70,'Ficha 2'!Y6='Ficha 2'!DA70,'Ficha 2'!Y7='Ficha 2'!DA70,'Ficha 2'!Y8='Ficha 2'!DA70,'Ficha 2'!Y9='Ficha 2'!DA70,'Ficha 2'!Y10='Ficha 2'!DA70,'Ficha 2'!Y11='Ficha 2'!DA70,'Ficha 2'!Y12='Ficha 2'!DA70,'Ficha 2'!Y13='Ficha 2'!DA70,'Ficha 2'!Y14='Ficha 2'!DA70,'Ficha 2'!Y15='Ficha 2'!DA70,'Ficha 2'!Y16='Ficha 2'!DA70),2,0)</f>
        <v>-4</v>
      </c>
      <c r="CB34" s="95"/>
      <c r="CC34" s="8">
        <f>IF(BP23&gt;=5,2,0)</f>
        <v>0</v>
      </c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</row>
    <row r="35" spans="3:121" ht="16.5" thickTop="1" thickBot="1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08" t="str">
        <f>IF('Ficha 2'!Y13='Ficha 2'!$DA$1,"Lanzas conjuros sin componentes materiales","")&amp;IF('Ficha 2'!Y13='Ficha 2'!$DA$5,"Bonificador +4 en las pruebas o salvaciones para resistir daño no letal","")&amp;IF('Ficha 2'!Y13='Ficha 2'!$DA$6,"Permaneces consciente entre -1 y -9 pg","")&amp;IF('Ficha 2'!Y13='Ficha 2'!$DA$9,"Puedes cambiar bonificador de ataque por daño (máx. tu ataque base)","")&amp;IF('Ficha 2'!Y13='Ficha 2'!$DA$10,"Bonificador +4 a los intentos de arrollar; sin ataque de oportunidad","")&amp;IF('Ficha 2'!Y13='Ficha 2'!$DA$11,"Bonificador +4 a los intentos de embestida; sin ataque de oportunidad","")&amp;IF('Ficha 2'!Y13='Ficha 2'!$DA$12,"Ataque cuerpo a cuerpo adicional después de acabar con un objetivo","")&amp;IF('Ficha 2'!Y13='Ficha 2'!$DA$13,"Sin límite a los ataques de Hendedura por asalto","")&amp;IF('Ficha 2'!Y13='Ficha 2'!$DA$14,"Bonificador +4 a los intentos de romper armas; sin ataque de oportunidad","")&amp;IF('Ficha 2'!Y13='Ficha 2'!$DA$16,"Las criaturas convocadas obtienen +4 a FUE y +4 a CON","")&amp;IF('Ficha 2'!Y13='Ficha 2'!$DA$18,"Reduce en 2 los penalizadores por combatir con dos armas","")&amp;IF('Ficha 2'!Y13='Ficha 2'!$DA$19,"El arma de la mano torpe otorga un bonificador +1 de escudo a la CA","")&amp;IF('Ficha 2'!Y13='Ficha 2'!$DA$20,"Obtienes un segundo ataque con la mano torpe","")&amp;IF('Ficha 2'!Y13='Ficha 2'!$DA$21,"Obtienes un tercer ataque con la mano torpe","")&amp;IF('Ficha 2'!Y13='Ficha 2'!$DA$22,"Niega los impactos causados a la montura con una prueba de Montar","")&amp;IF('Ficha 2'!Y13='Ficha 2'!$DA$23,"Puedes moverte antes y después de cargar con una montura","")&amp;IF('Ficha 2'!Y13='Ficha 2'!$DA$24,"Doble daño cuando se carga con una montura","")&amp;IF('Ficha 2'!Y13='Ficha 2'!$DA$25,"Reduce a la mitad la penalización por realizar ataques a distancia desde una montura","")&amp;IF('Ficha 2'!Y13='Ficha 2'!$DA$26,"El objetivo no puede evitar un ataque de arrollar desde una montura","")&amp;IF('Ficha 2'!Y13='Ficha 2'!$DA$27,"Sin penalizador de ataque con un arma exótica específica","")&amp;IF('Ficha 2'!Y13='Ficha 2'!$DA$28,"Sin penalizador en los ataques con un arma marcial específica","")&amp;IF('Ficha 2'!Y13='Ficha 2'!$DA$29,"Anula el penalizador -4 en las tiradas de ataque con las armas sencillas","")&amp;IF('Ficha 2'!Y13='Ficha 2'!$DA$30,"Anula el penalizador de armadura a las tiradas de ataque","")&amp;IF('Ficha 2'!Y13='Ficha 2'!$DA$31,"Anula el penalizador de armadura a las tiradas de ataque","")&amp;IF('Ficha 2'!Y13='Ficha 2'!$DA$32,"Anula el penalizador de armadura a las tiradas de ataque","")&amp;IF('Ficha 2'!Y13='Ficha 2'!$DA$33,"Anula el penalizador de armadura a las tiradas de ataque","")&amp;IF('Ficha 2'!Y13='Ficha 2'!$DA$34,"Anula el penalizador de armadura a las tiradas de ataque","")&amp;IF('Ficha 2'!Y13='Ficha 2'!$DA$35,"Conservas el bonificador a la CA cuando golpeas con el escudo","")&amp;IF('Ficha 2'!Y13='Ficha 2'!$DA$36,"Bonificador +4 en las pruebas de Concentración al lanzar conjuros a la defensiva","")&amp;IF('Ficha 2'!Y13='Ficha 2'!$DA$37,"Puedes lanzar conjuros mientras usas forma salvaje","")&amp;IF('Ficha 2'!Y13='Ficha 2'!$DA$38,"Bonificador de +2 a las pruebas de nivel de lanzador para superar la resistencia a conjuros","")&amp;IF('Ficha 2'!Y13='Ficha 2'!$DA$39,"Bonificador +4 a las pruebas de nivel de lanzador para superar la resistencia a conjuros","")&amp;IF('Ficha 2'!Y13='Ficha 2'!$DA$40,"Contraconjurar con un conjuro de la misma escuela","")&amp;IF('Ficha 2'!Y13='Ficha 2'!$DA$41,"Corres a 5 veces la velocidad normal, bonificador +4 en las pruebas de Saltar tras una carrera inicial","")&amp;IF('Ficha 2'!Y13='Ficha 2'!$DA$42,"Duplica el rango de amenaza de un arma","")&amp;IF('Ficha 2'!Y13='Ficha 2'!$DA$44,"Desenvainar armas como acción gratuita","")&amp;IF('Ficha 2'!Y13='Ficha 2'!$DA$45,"Bonificador +1 al ataque a distancia y el daño a menos de 30'","")&amp;IF('Ficha 2'!Y13='Ficha 2'!$DA$46,"Aumenta el alcance en un 50% o un 100%","")&amp;IF('Ficha 2'!Y13='Ficha 2'!$DA$47,"Anula el penalizador -4 por disparar a un combate cuerpo a cuerpo","")&amp;IF('Ficha 2'!Y13='Ficha 2'!$DA$48,"Un ataque a distancia adicional cada asalto","")&amp;IF('Ficha 2'!Y13='Ficha 2'!$DA$49,"Disparas dos o más flechas simultáneamente","")&amp;IF('Ficha 2'!Y13='Ficha 2'!$DA$50,"Puedes mover antes y después de un ataque a distancia","")&amp;IF('Ficha 2'!Y13='Ficha 2'!$DA$51,"Ignora cualquier cobertura/ocultación inferior a total en los ataques a distancia","")&amp;IF('Ficha 2'!Y13='Ficha 2'!$DA$54,"Bonificador +1 a la CA contra un objetivo determinado","")&amp;IF('Ficha 2'!Y13='Ficha 2'!$DA$55,"Bonificador +4 a la CA contra algunos ataques de oportunidad","")&amp;IF('Ficha 2'!Y13='Ficha 2'!$DA$56,"Puedes mover antes y después de un ataque cuerpo a cuerpo","")&amp;IF('Ficha 2'!Y13='Ficha 2'!$DA$57,"Puedes expulsar o reprender 4 veces más por día","")&amp;IF('Ficha 2'!Y13='Ficha 2'!$DA$58,"+1 nivel para las pruebas de expulsión","")&amp;IF('Ficha 2'!Y13='Ficha 2'!$DA$61,"Se te considera armado aunque estés desarmado","")&amp;IF('Ficha 2'!Y13='Ficha 2'!$DA$62,"Bonificador a las pruebas de presa (ya aplicado), sin ataque de oportunidad","")&amp;IF('Ficha 2'!Y13='Ficha 2'!$DA$63,"Desvías un ataque a distancia por asalto","")&amp;IF('Ficha 2'!Y13='Ficha 2'!$DA$64,"Aturde a un oponente con un impacto sin arma","")&amp;IF('Ficha 2'!Y13='Ficha 2'!$DA$67,"Atraes allegados y seguidores","")&amp;IF('Ficha 2'!Y13='Ficha 2'!$DA$68,"Vuelve a tirar la posibilidad de fallo por ocultación","")&amp;IF('Ficha 2'!Y13='Ficha 2'!$DA$69,"puedes preparar algunos conjuros sin un libro de conjuros","")&amp;IF('Ficha 2'!Y13='Ficha 2'!$DA$72,"Cambia bonificador de ataque por CA (máx. 5 puntos)","")&amp;IF('Ficha 2'!Y13='Ficha 2'!$DA$73,"Bonificador +4 a los intentos de derribo; sin ataque de oportunidad","")&amp;IF('Ficha 2'!Y13='Ficha 2'!$DA$74,"Bonificador +4 a los intentos de desarmar; sin ataque de oportunidad","")&amp;IF('Ficha 2'!Y13='Ficha 2'!$DA$75,"Fintar en combate como acción de movimiento","")&amp;IF('Ficha 2'!Y13='Ficha 2'!$DA$76,"Un ataque cuerpo a cuerpo contra cada oponente a no más de 5'","")&amp;IF('Ficha 2'!Y13='Ficha 2'!$DA$78,"Usas la habilidad de Supervivencia para rastrear","")&amp;IF('Ficha 2'!Y13='Ficha 2'!$DA$79,"Recargas las ballestas más rápido","")&amp;IF('Ficha 2'!Y13='Ficha 2'!$DA$80,"Ataques de oportunidad adicionales","")&amp;IF('Ficha 2'!Y13='Ficha 2'!$DA$83,"Bonificador +1 a las tiradas de ataque con el arma elegida","")&amp;IF('Ficha 2'!Y13='Ficha 2'!$DA$84,"Bonificador +2 en las tiradas de daño con el arma elegida","")&amp;IF('Ficha 2'!Y13='Ficha 2'!$DA$85,"Bonificador +2 a las tiradas de ataque con el arma elegida","")&amp;IF('Ficha 2'!Y13='Ficha 2'!$DA$86,"Bonificador +4 en las tiradas de daño con el arma elegida","")&amp;IF('Ficha 2'!Y13='Ficha 2'!$DA$87,"Bonif. +1 a las CD de las salvaciones contra una escuela de magia determinada","")&amp;IF('Ficha 2'!Y13='Ficha 2'!$DA$88,"Bonif. +1 a las CD de las salvaciones contra una escuela de magia determinada","")&amp;IF('Ficha 2'!Y13='Ficha 2'!$DA$89,"Bonificador +3 a las pruebas con la habilidad elegida","")&amp;IF('Ficha 2'!Y13='Ficha 2'!$DA$90,"Utiliza el modificador de DES en lugar del de FUE en las tiradas de ataque con armas ligeras de cuerpo a cuerpo","")</f>
        <v/>
      </c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2"/>
      <c r="AZ35" s="2"/>
      <c r="BA35" s="2"/>
      <c r="BB35" s="7"/>
      <c r="BC35" s="87" t="s">
        <v>130</v>
      </c>
      <c r="BD35" s="87"/>
      <c r="BE35" s="87"/>
      <c r="BF35" s="87"/>
      <c r="BG35" s="87"/>
      <c r="BH35" s="87"/>
      <c r="BI35" s="87"/>
      <c r="BJ35" s="87"/>
      <c r="BK35" s="87"/>
      <c r="BL35" s="87" t="s">
        <v>7</v>
      </c>
      <c r="BM35" s="87"/>
      <c r="BN35" s="83"/>
      <c r="BO35" s="84"/>
      <c r="BP35" s="95">
        <f>IF(BN35&lt;=CA10,IF(BB35=DT1,BN35,TRUNC(BN35/2)))</f>
        <v>0</v>
      </c>
      <c r="BQ35" s="95"/>
      <c r="BR35" s="95">
        <f>P16</f>
        <v>-4</v>
      </c>
      <c r="BS35" s="95"/>
      <c r="BT35" s="72"/>
      <c r="BU35" s="72"/>
      <c r="BV35" s="72"/>
      <c r="BW35" s="72"/>
      <c r="BX35" s="95"/>
      <c r="BY35" s="95"/>
      <c r="BZ35" s="2"/>
      <c r="CA35" s="95">
        <f>SUM(BP35:BY35)+CC35+IF(OR('Ficha 2'!Y5='Ficha 2'!DA3,'Ficha 2'!Y6='Ficha 2'!DA3,'Ficha 2'!Y7='Ficha 2'!DA3,'Ficha 2'!Y8='Ficha 2'!DA3,'Ficha 2'!Y9='Ficha 2'!DA3,'Ficha 2'!Y10='Ficha 2'!DA3,'Ficha 2'!Y11='Ficha 2'!DA3,'Ficha 2'!Y12='Ficha 2'!DA3,'Ficha 2'!Y13='Ficha 2'!DA3,'Ficha 2'!Y14='Ficha 2'!DA3,'Ficha 2'!Y15='Ficha 2'!DA3,'Ficha 2'!Y16='Ficha 2'!DA3),2,0)</f>
        <v>-4</v>
      </c>
      <c r="CB35" s="95"/>
      <c r="CC35" s="8">
        <f>IF(BP55&gt;=5,2,0)</f>
        <v>0</v>
      </c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</row>
    <row r="36" spans="3:121" ht="16.5" thickTop="1" thickBot="1" x14ac:dyDescent="0.3">
      <c r="C36" s="2"/>
      <c r="D36" s="2"/>
      <c r="E36" s="2"/>
      <c r="F36" s="2"/>
      <c r="G36" s="2"/>
      <c r="H36" s="111"/>
      <c r="I36" s="112"/>
      <c r="J36" s="77" t="s">
        <v>359</v>
      </c>
      <c r="K36" s="78"/>
      <c r="L36" s="78" t="s">
        <v>359</v>
      </c>
      <c r="M36" s="78"/>
      <c r="N36" s="115" t="s">
        <v>360</v>
      </c>
      <c r="O36" s="115"/>
      <c r="P36" s="115"/>
      <c r="Q36" s="115"/>
      <c r="R36" s="115"/>
      <c r="S36" s="115"/>
      <c r="T36" s="115"/>
      <c r="U36" s="115"/>
      <c r="V36" s="77" t="s">
        <v>361</v>
      </c>
      <c r="W36" s="79"/>
      <c r="X36" s="77" t="s">
        <v>361</v>
      </c>
      <c r="Y36" s="79"/>
      <c r="Z36" s="77"/>
      <c r="AA36" s="78"/>
      <c r="AB36" s="78"/>
      <c r="AC36" s="78"/>
      <c r="AD36" s="78"/>
      <c r="AE36" s="79"/>
      <c r="AF36" s="77"/>
      <c r="AG36" s="79"/>
      <c r="AH36" s="2"/>
      <c r="AI36" s="108" t="str">
        <f>IF('Ficha 2'!Y14='Ficha 2'!$DA$1,"Lanzas conjuros sin componentes materiales","")&amp;IF('Ficha 2'!Y14='Ficha 2'!$DA$5,"Bonificador +4 en las pruebas o salvaciones para resistir daño no letal","")&amp;IF('Ficha 2'!Y14='Ficha 2'!$DA$6,"Permaneces consciente entre -1 y -9 pg","")&amp;IF('Ficha 2'!Y14='Ficha 2'!$DA$9,"Puedes cambiar bonificador de ataque por daño (máx. tu ataque base)","")&amp;IF('Ficha 2'!Y14='Ficha 2'!$DA$10,"Bonificador +4 a los intentos de arrollar; sin ataque de oportunidad","")&amp;IF('Ficha 2'!Y14='Ficha 2'!$DA$11,"Bonificador +4 a los intentos de embestida; sin ataque de oportunidad","")&amp;IF('Ficha 2'!Y14='Ficha 2'!$DA$12,"Ataque cuerpo a cuerpo adicional después de acabar con un objetivo","")&amp;IF('Ficha 2'!Y14='Ficha 2'!$DA$13,"Sin límite a los ataques de Hendedura por asalto","")&amp;IF('Ficha 2'!Y14='Ficha 2'!$DA$14,"Bonificador +4 a los intentos de romper armas; sin ataque de oportunidad","")&amp;IF('Ficha 2'!Y14='Ficha 2'!$DA$16,"Las criaturas convocadas obtienen +4 a FUE y +4 a CON","")&amp;IF('Ficha 2'!Y14='Ficha 2'!$DA$18,"Reduce en 2 los penalizadores por combatir con dos armas","")&amp;IF('Ficha 2'!Y14='Ficha 2'!$DA$19,"El arma de la mano torpe otorga un bonificador +1 de escudo a la CA","")&amp;IF('Ficha 2'!Y14='Ficha 2'!$DA$20,"Obtienes un segundo ataque con la mano torpe","")&amp;IF('Ficha 2'!Y14='Ficha 2'!$DA$21,"Obtienes un tercer ataque con la mano torpe","")&amp;IF('Ficha 2'!Y14='Ficha 2'!$DA$22,"Niega los impactos causados a la montura con una prueba de Montar","")&amp;IF('Ficha 2'!Y14='Ficha 2'!$DA$23,"Puedes moverte antes y después de cargar con una montura","")&amp;IF('Ficha 2'!Y14='Ficha 2'!$DA$24,"Doble daño cuando se carga con una montura","")&amp;IF('Ficha 2'!Y14='Ficha 2'!$DA$25,"Reduce a la mitad la penalización por realizar ataques a distancia desde una montura","")&amp;IF('Ficha 2'!Y14='Ficha 2'!$DA$26,"El objetivo no puede evitar un ataque de arrollar desde una montura","")&amp;IF('Ficha 2'!Y14='Ficha 2'!$DA$27,"Sin penalizador de ataque con un arma exótica específica","")&amp;IF('Ficha 2'!Y14='Ficha 2'!$DA$28,"Sin penalizador en los ataques con un arma marcial específica","")&amp;IF('Ficha 2'!Y14='Ficha 2'!$DA$29,"Anula el penalizador -4 en las tiradas de ataque con las armas sencillas","")&amp;IF('Ficha 2'!Y14='Ficha 2'!$DA$30,"Anula el penalizador de armadura a las tiradas de ataque","")&amp;IF('Ficha 2'!Y14='Ficha 2'!$DA$31,"Anula el penalizador de armadura a las tiradas de ataque","")&amp;IF('Ficha 2'!Y14='Ficha 2'!$DA$32,"Anula el penalizador de armadura a las tiradas de ataque","")&amp;IF('Ficha 2'!Y14='Ficha 2'!$DA$33,"Anula el penalizador de armadura a las tiradas de ataque","")&amp;IF('Ficha 2'!Y14='Ficha 2'!$DA$34,"Anula el penalizador de armadura a las tiradas de ataque","")&amp;IF('Ficha 2'!Y14='Ficha 2'!$DA$35,"Conservas el bonificador a la CA cuando golpeas con el escudo","")&amp;IF('Ficha 2'!Y14='Ficha 2'!$DA$36,"Bonificador +4 en las pruebas de Concentración al lanzar conjuros a la defensiva","")&amp;IF('Ficha 2'!Y14='Ficha 2'!$DA$37,"Puedes lanzar conjuros mientras usas forma salvaje","")&amp;IF('Ficha 2'!Y14='Ficha 2'!$DA$38,"Bonificador de +2 a las pruebas de nivel de lanzador para superar la resistencia a conjuros","")&amp;IF('Ficha 2'!Y14='Ficha 2'!$DA$39,"Bonificador +4 a las pruebas de nivel de lanzador para superar la resistencia a conjuros","")&amp;IF('Ficha 2'!Y14='Ficha 2'!$DA$40,"Contraconjurar con un conjuro de la misma escuela","")&amp;IF('Ficha 2'!Y14='Ficha 2'!$DA$41,"Corres a 5 veces la velocidad normal, bonificador +4 en las pruebas de Saltar tras una carrera inicial","")&amp;IF('Ficha 2'!Y14='Ficha 2'!$DA$42,"Duplica el rango de amenaza de un arma","")&amp;IF('Ficha 2'!Y14='Ficha 2'!$DA$44,"Desenvainar armas como acción gratuita","")&amp;IF('Ficha 2'!Y14='Ficha 2'!$DA$45,"Bonificador +1 al ataque a distancia y el daño a menos de 30'","")&amp;IF('Ficha 2'!Y14='Ficha 2'!$DA$46,"Aumenta el alcance en un 50% o un 100%","")&amp;IF('Ficha 2'!Y14='Ficha 2'!$DA$47,"Anula el penalizador -4 por disparar a un combate cuerpo a cuerpo","")&amp;IF('Ficha 2'!Y14='Ficha 2'!$DA$48,"Un ataque a distancia adicional cada asalto","")&amp;IF('Ficha 2'!Y14='Ficha 2'!$DA$49,"Disparas dos o más flechas simultáneamente","")&amp;IF('Ficha 2'!Y14='Ficha 2'!$DA$50,"Puedes mover antes y después de un ataque a distancia","")&amp;IF('Ficha 2'!Y14='Ficha 2'!$DA$51,"Ignora cualquier cobertura/ocultación inferior a total en los ataques a distancia","")&amp;IF('Ficha 2'!Y14='Ficha 2'!$DA$54,"Bonificador +1 a la CA contra un objetivo determinado","")&amp;IF('Ficha 2'!Y14='Ficha 2'!$DA$55,"Bonificador +4 a la CA contra algunos ataques de oportunidad","")&amp;IF('Ficha 2'!Y14='Ficha 2'!$DA$56,"Puedes mover antes y después de un ataque cuerpo a cuerpo","")&amp;IF('Ficha 2'!Y14='Ficha 2'!$DA$57,"Puedes expulsar o reprender 4 veces más por día","")&amp;IF('Ficha 2'!Y14='Ficha 2'!$DA$58,"+1 nivel para las pruebas de expulsión","")&amp;IF('Ficha 2'!Y14='Ficha 2'!$DA$61,"Se te considera armado aunque estés desarmado","")&amp;IF('Ficha 2'!Y14='Ficha 2'!$DA$62,"Bonificador a las pruebas de presa (ya aplicado), sin ataque de oportunidad","")&amp;IF('Ficha 2'!Y14='Ficha 2'!$DA$63,"Desvías un ataque a distancia por asalto","")&amp;IF('Ficha 2'!Y14='Ficha 2'!$DA$64,"Aturde a un oponente con un impacto sin arma","")&amp;IF('Ficha 2'!Y14='Ficha 2'!$DA$67,"Atraes allegados y seguidores","")&amp;IF('Ficha 2'!Y14='Ficha 2'!$DA$68,"Vuelve a tirar la posibilidad de fallo por ocultación","")&amp;IF('Ficha 2'!Y14='Ficha 2'!$DA$69,"puedes preparar algunos conjuros sin un libro de conjuros","")&amp;IF('Ficha 2'!Y14='Ficha 2'!$DA$72,"Cambia bonificador de ataque por CA (máx. 5 puntos)","")&amp;IF('Ficha 2'!Y14='Ficha 2'!$DA$73,"Bonificador +4 a los intentos de derribo; sin ataque de oportunidad","")&amp;IF('Ficha 2'!Y14='Ficha 2'!$DA$74,"Bonificador +4 a los intentos de desarmar; sin ataque de oportunidad","")&amp;IF('Ficha 2'!Y14='Ficha 2'!$DA$75,"Fintar en combate como acción de movimiento","")&amp;IF('Ficha 2'!Y14='Ficha 2'!$DA$76,"Un ataque cuerpo a cuerpo contra cada oponente a no más de 5'","")&amp;IF('Ficha 2'!Y14='Ficha 2'!$DA$78,"Usas la habilidad de Supervivencia para rastrear","")&amp;IF('Ficha 2'!Y14='Ficha 2'!$DA$79,"Recargas las ballestas más rápido","")&amp;IF('Ficha 2'!Y14='Ficha 2'!$DA$80,"Ataques de oportunidad adicionales","")&amp;IF('Ficha 2'!Y14='Ficha 2'!$DA$83,"Bonificador +1 a las tiradas de ataque con el arma elegida","")&amp;IF('Ficha 2'!Y14='Ficha 2'!$DA$84,"Bonificador +2 en las tiradas de daño con el arma elegida","")&amp;IF('Ficha 2'!Y14='Ficha 2'!$DA$85,"Bonificador +2 a las tiradas de ataque con el arma elegida","")&amp;IF('Ficha 2'!Y14='Ficha 2'!$DA$86,"Bonificador +4 en las tiradas de daño con el arma elegida","")&amp;IF('Ficha 2'!Y14='Ficha 2'!$DA$87,"Bonif. +1 a las CD de las salvaciones contra una escuela de magia determinada","")&amp;IF('Ficha 2'!Y14='Ficha 2'!$DA$88,"Bonif. +1 a las CD de las salvaciones contra una escuela de magia determinada","")&amp;IF('Ficha 2'!Y14='Ficha 2'!$DA$89,"Bonificador +3 a las pruebas con la habilidad elegida","")&amp;IF('Ficha 2'!Y14='Ficha 2'!$DA$90,"Utiliza el modificador de DES en lugar del de FUE en las tiradas de ataque con armas ligeras de cuerpo a cuerpo","")</f>
        <v/>
      </c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2"/>
      <c r="AZ36" s="2"/>
      <c r="BA36" s="2"/>
      <c r="BB36" s="7"/>
      <c r="BC36" s="87" t="s">
        <v>131</v>
      </c>
      <c r="BD36" s="87"/>
      <c r="BE36" s="87"/>
      <c r="BF36" s="87"/>
      <c r="BG36" s="87"/>
      <c r="BH36" s="87"/>
      <c r="BI36" s="87"/>
      <c r="BJ36" s="87"/>
      <c r="BK36" s="87"/>
      <c r="BL36" s="87" t="s">
        <v>7</v>
      </c>
      <c r="BM36" s="87"/>
      <c r="BN36" s="83"/>
      <c r="BO36" s="84"/>
      <c r="BP36" s="95">
        <f>IF(BN36&lt;=CA10,IF(BB36=DT1,BN36,TRUNC(BN36/2)))</f>
        <v>0</v>
      </c>
      <c r="BQ36" s="95"/>
      <c r="BR36" s="95">
        <f>P16</f>
        <v>-4</v>
      </c>
      <c r="BS36" s="95"/>
      <c r="BT36" s="72"/>
      <c r="BU36" s="72"/>
      <c r="BV36" s="72"/>
      <c r="BW36" s="72"/>
      <c r="BX36" s="95">
        <f>-('Ficha 2'!T14+'Ficha 2'!P21)</f>
        <v>0</v>
      </c>
      <c r="BY36" s="95"/>
      <c r="BZ36" s="2"/>
      <c r="CA36" s="95">
        <f>SUM(BP36:BY36)+IF(OR('Ficha 2'!Y5='Ficha 2'!DA82,'Ficha 2'!Y6='Ficha 2'!DA82,'Ficha 2'!Y7='Ficha 2'!DA82,'Ficha 2'!Y8='Ficha 2'!DA82,'Ficha 2'!Y9='Ficha 2'!DA82,'Ficha 2'!Y10='Ficha 2'!DA82,'Ficha 2'!Y11='Ficha 2'!DA82,'Ficha 2'!Y12='Ficha 2'!DA82,'Ficha 2'!Y13='Ficha 2'!DA82,'Ficha 2'!Y14='Ficha 2'!DA82,'Ficha 2'!Y15='Ficha 2'!DA82,'Ficha 2'!Y16='Ficha 2'!DA82),2,0)</f>
        <v>-4</v>
      </c>
      <c r="CB36" s="95"/>
      <c r="CC36" s="8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</row>
    <row r="37" spans="3:121" ht="16.5" thickTop="1" thickBot="1" x14ac:dyDescent="0.3">
      <c r="C37" s="33" t="s">
        <v>43</v>
      </c>
      <c r="D37" s="33"/>
      <c r="E37" s="33"/>
      <c r="F37" s="33"/>
      <c r="G37" s="22"/>
      <c r="H37" s="113" t="s">
        <v>12</v>
      </c>
      <c r="I37" s="114"/>
      <c r="J37" s="109" t="s">
        <v>45</v>
      </c>
      <c r="K37" s="110"/>
      <c r="L37" s="110" t="s">
        <v>24</v>
      </c>
      <c r="M37" s="110"/>
      <c r="N37" s="115" t="s">
        <v>341</v>
      </c>
      <c r="O37" s="115"/>
      <c r="P37" s="115" t="s">
        <v>342</v>
      </c>
      <c r="Q37" s="115"/>
      <c r="R37" s="115" t="s">
        <v>343</v>
      </c>
      <c r="S37" s="115"/>
      <c r="T37" s="115" t="s">
        <v>344</v>
      </c>
      <c r="U37" s="115"/>
      <c r="V37" s="80" t="s">
        <v>45</v>
      </c>
      <c r="W37" s="82"/>
      <c r="X37" s="80" t="s">
        <v>24</v>
      </c>
      <c r="Y37" s="82"/>
      <c r="Z37" s="80" t="s">
        <v>49</v>
      </c>
      <c r="AA37" s="81"/>
      <c r="AB37" s="81"/>
      <c r="AC37" s="81"/>
      <c r="AD37" s="81"/>
      <c r="AE37" s="82"/>
      <c r="AF37" s="80" t="s">
        <v>59</v>
      </c>
      <c r="AG37" s="82"/>
      <c r="AH37" s="2"/>
      <c r="AI37" s="108" t="str">
        <f>IF('Ficha 2'!Y15='Ficha 2'!$DA$1,"Lanzas conjuros sin componentes materiales","")&amp;IF('Ficha 2'!Y15='Ficha 2'!$DA$5,"Bonificador +4 en las pruebas o salvaciones para resistir daño no letal","")&amp;IF('Ficha 2'!Y15='Ficha 2'!$DA$6,"Permaneces consciente entre -1 y -9 pg","")&amp;IF('Ficha 2'!Y15='Ficha 2'!$DA$9,"Puedes cambiar bonificador de ataque por daño (máx. tu ataque base)","")&amp;IF('Ficha 2'!Y15='Ficha 2'!$DA$10,"Bonificador +4 a los intentos de arrollar; sin ataque de oportunidad","")&amp;IF('Ficha 2'!Y15='Ficha 2'!$DA$11,"Bonificador +4 a los intentos de embestida; sin ataque de oportunidad","")&amp;IF('Ficha 2'!Y15='Ficha 2'!$DA$12,"Ataque cuerpo a cuerpo adicional después de acabar con un objetivo","")&amp;IF('Ficha 2'!Y15='Ficha 2'!$DA$13,"Sin límite a los ataques de Hendedura por asalto","")&amp;IF('Ficha 2'!Y15='Ficha 2'!$DA$14,"Bonificador +4 a los intentos de romper armas; sin ataque de oportunidad","")&amp;IF('Ficha 2'!Y15='Ficha 2'!$DA$16,"Las criaturas convocadas obtienen +4 a FUE y +4 a CON","")&amp;IF('Ficha 2'!Y15='Ficha 2'!$DA$18,"Reduce en 2 los penalizadores por combatir con dos armas","")&amp;IF('Ficha 2'!Y15='Ficha 2'!$DA$19,"El arma de la mano torpe otorga un bonificador +1 de escudo a la CA","")&amp;IF('Ficha 2'!Y15='Ficha 2'!$DA$20,"Obtienes un segundo ataque con la mano torpe","")&amp;IF('Ficha 2'!Y15='Ficha 2'!$DA$21,"Obtienes un tercer ataque con la mano torpe","")&amp;IF('Ficha 2'!Y15='Ficha 2'!$DA$22,"Niega los impactos causados a la montura con una prueba de Montar","")&amp;IF('Ficha 2'!Y15='Ficha 2'!$DA$23,"Puedes moverte antes y después de cargar con una montura","")&amp;IF('Ficha 2'!Y15='Ficha 2'!$DA$24,"Doble daño cuando se carga con una montura","")&amp;IF('Ficha 2'!Y15='Ficha 2'!$DA$25,"Reduce a la mitad la penalización por realizar ataques a distancia desde una montura","")&amp;IF('Ficha 2'!Y15='Ficha 2'!$DA$26,"El objetivo no puede evitar un ataque de arrollar desde una montura","")&amp;IF('Ficha 2'!Y15='Ficha 2'!$DA$27,"Sin penalizador de ataque con un arma exótica específica","")&amp;IF('Ficha 2'!Y15='Ficha 2'!$DA$28,"Sin penalizador en los ataques con un arma marcial específica","")&amp;IF('Ficha 2'!Y15='Ficha 2'!$DA$29,"Anula el penalizador -4 en las tiradas de ataque con las armas sencillas","")&amp;IF('Ficha 2'!Y15='Ficha 2'!$DA$30,"Anula el penalizador de armadura a las tiradas de ataque","")&amp;IF('Ficha 2'!Y15='Ficha 2'!$DA$31,"Anula el penalizador de armadura a las tiradas de ataque","")&amp;IF('Ficha 2'!Y15='Ficha 2'!$DA$32,"Anula el penalizador de armadura a las tiradas de ataque","")&amp;IF('Ficha 2'!Y15='Ficha 2'!$DA$33,"Anula el penalizador de armadura a las tiradas de ataque","")&amp;IF('Ficha 2'!Y15='Ficha 2'!$DA$34,"Anula el penalizador de armadura a las tiradas de ataque","")&amp;IF('Ficha 2'!Y15='Ficha 2'!$DA$35,"Conservas el bonificador a la CA cuando golpeas con el escudo","")&amp;IF('Ficha 2'!Y15='Ficha 2'!$DA$36,"Bonificador +4 en las pruebas de Concentración al lanzar conjuros a la defensiva","")&amp;IF('Ficha 2'!Y15='Ficha 2'!$DA$37,"Puedes lanzar conjuros mientras usas forma salvaje","")&amp;IF('Ficha 2'!Y15='Ficha 2'!$DA$38,"Bonificador de +2 a las pruebas de nivel de lanzador para superar la resistencia a conjuros","")&amp;IF('Ficha 2'!Y15='Ficha 2'!$DA$39,"Bonificador +4 a las pruebas de nivel de lanzador para superar la resistencia a conjuros","")&amp;IF('Ficha 2'!Y15='Ficha 2'!$DA$40,"Contraconjurar con un conjuro de la misma escuela","")&amp;IF('Ficha 2'!Y15='Ficha 2'!$DA$41,"Corres a 5 veces la velocidad normal, bonificador +4 en las pruebas de Saltar tras una carrera inicial","")&amp;IF('Ficha 2'!Y15='Ficha 2'!$DA$42,"Duplica el rango de amenaza de un arma","")&amp;IF('Ficha 2'!Y15='Ficha 2'!$DA$44,"Desenvainar armas como acción gratuita","")&amp;IF('Ficha 2'!Y15='Ficha 2'!$DA$45,"Bonificador +1 al ataque a distancia y el daño a menos de 30'","")&amp;IF('Ficha 2'!Y15='Ficha 2'!$DA$46,"Aumenta el alcance en un 50% o un 100%","")&amp;IF('Ficha 2'!Y15='Ficha 2'!$DA$47,"Anula el penalizador -4 por disparar a un combate cuerpo a cuerpo","")&amp;IF('Ficha 2'!Y15='Ficha 2'!$DA$48,"Un ataque a distancia adicional cada asalto","")&amp;IF('Ficha 2'!Y15='Ficha 2'!$DA$49,"Disparas dos o más flechas simultáneamente","")&amp;IF('Ficha 2'!Y15='Ficha 2'!$DA$50,"Puedes mover antes y después de un ataque a distancia","")&amp;IF('Ficha 2'!Y15='Ficha 2'!$DA$51,"Ignora cualquier cobertura/ocultación inferior a total en los ataques a distancia","")&amp;IF('Ficha 2'!Y15='Ficha 2'!$DA$54,"Bonificador +1 a la CA contra un objetivo determinado","")&amp;IF('Ficha 2'!Y15='Ficha 2'!$DA$55,"Bonificador +4 a la CA contra algunos ataques de oportunidad","")&amp;IF('Ficha 2'!Y15='Ficha 2'!$DA$56,"Puedes mover antes y después de un ataque cuerpo a cuerpo","")&amp;IF('Ficha 2'!Y15='Ficha 2'!$DA$57,"Puedes expulsar o reprender 4 veces más por día","")&amp;IF('Ficha 2'!Y15='Ficha 2'!$DA$58,"+1 nivel para las pruebas de expulsión","")&amp;IF('Ficha 2'!Y15='Ficha 2'!$DA$61,"Se te considera armado aunque estés desarmado","")&amp;IF('Ficha 2'!Y15='Ficha 2'!$DA$62,"Bonificador a las pruebas de presa (ya aplicado), sin ataque de oportunidad","")&amp;IF('Ficha 2'!Y15='Ficha 2'!$DA$63,"Desvías un ataque a distancia por asalto","")&amp;IF('Ficha 2'!Y15='Ficha 2'!$DA$64,"Aturde a un oponente con un impacto sin arma","")&amp;IF('Ficha 2'!Y15='Ficha 2'!$DA$67,"Atraes allegados y seguidores","")&amp;IF('Ficha 2'!Y15='Ficha 2'!$DA$68,"Vuelve a tirar la posibilidad de fallo por ocultación","")&amp;IF('Ficha 2'!Y15='Ficha 2'!$DA$69,"puedes preparar algunos conjuros sin un libro de conjuros","")&amp;IF('Ficha 2'!Y15='Ficha 2'!$DA$72,"Cambia bonificador de ataque por CA (máx. 5 puntos)","")&amp;IF('Ficha 2'!Y15='Ficha 2'!$DA$73,"Bonificador +4 a los intentos de derribo; sin ataque de oportunidad","")&amp;IF('Ficha 2'!Y15='Ficha 2'!$DA$74,"Bonificador +4 a los intentos de desarmar; sin ataque de oportunidad","")&amp;IF('Ficha 2'!Y15='Ficha 2'!$DA$75,"Fintar en combate como acción de movimiento","")&amp;IF('Ficha 2'!Y15='Ficha 2'!$DA$76,"Un ataque cuerpo a cuerpo contra cada oponente a no más de 5'","")&amp;IF('Ficha 2'!Y15='Ficha 2'!$DA$78,"Usas la habilidad de Supervivencia para rastrear","")&amp;IF('Ficha 2'!Y15='Ficha 2'!$DA$79,"Recargas las ballestas más rápido","")&amp;IF('Ficha 2'!Y15='Ficha 2'!$DA$80,"Ataques de oportunidad adicionales","")&amp;IF('Ficha 2'!Y15='Ficha 2'!$DA$83,"Bonificador +1 a las tiradas de ataque con el arma elegida","")&amp;IF('Ficha 2'!Y15='Ficha 2'!$DA$84,"Bonificador +2 en las tiradas de daño con el arma elegida","")&amp;IF('Ficha 2'!Y15='Ficha 2'!$DA$85,"Bonificador +2 a las tiradas de ataque con el arma elegida","")&amp;IF('Ficha 2'!Y15='Ficha 2'!$DA$86,"Bonificador +4 en las tiradas de daño con el arma elegida","")&amp;IF('Ficha 2'!Y15='Ficha 2'!$DA$87,"Bonif. +1 a las CD de las salvaciones contra una escuela de magia determinada","")&amp;IF('Ficha 2'!Y15='Ficha 2'!$DA$88,"Bonif. +1 a las CD de las salvaciones contra una escuela de magia determinada","")&amp;IF('Ficha 2'!Y15='Ficha 2'!$DA$89,"Bonificador +3 a las pruebas con la habilidad elegida","")&amp;IF('Ficha 2'!Y15='Ficha 2'!$DA$90,"Utiliza el modificador de DES en lugar del de FUE en las tiradas de ataque con armas ligeras de cuerpo a cuerpo","")</f>
        <v/>
      </c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2"/>
      <c r="AZ37" s="2"/>
      <c r="BA37" s="2"/>
      <c r="BB37" s="7"/>
      <c r="BC37" s="87" t="s">
        <v>132</v>
      </c>
      <c r="BD37" s="87"/>
      <c r="BE37" s="87"/>
      <c r="BF37" s="87"/>
      <c r="BG37" s="87"/>
      <c r="BH37" s="87"/>
      <c r="BI37" s="87"/>
      <c r="BJ37" s="87"/>
      <c r="BK37" s="87"/>
      <c r="BL37" s="87" t="s">
        <v>6</v>
      </c>
      <c r="BM37" s="87"/>
      <c r="BN37" s="83"/>
      <c r="BO37" s="84"/>
      <c r="BP37" s="95">
        <f>IF(BN37&lt;=CA10,IF(BB37=DT1,BN37,TRUNC(BN37/2)))</f>
        <v>0</v>
      </c>
      <c r="BQ37" s="95"/>
      <c r="BR37" s="95">
        <f>P15</f>
        <v>-5</v>
      </c>
      <c r="BS37" s="95"/>
      <c r="BT37" s="72"/>
      <c r="BU37" s="72"/>
      <c r="BV37" s="72"/>
      <c r="BW37" s="72"/>
      <c r="BX37" s="95">
        <f>-(('Ficha 2'!T14+'Ficha 2'!P21)*2)</f>
        <v>0</v>
      </c>
      <c r="BY37" s="95"/>
      <c r="BZ37" s="2"/>
      <c r="CA37" s="95">
        <f>SUM(BP37:BY37)+IF(OR('Ficha 2'!Y5='Ficha 2'!DA15,'Ficha 2'!Y6='Ficha 2'!DA15,'Ficha 2'!Y7='Ficha 2'!DA15,'Ficha 2'!Y8='Ficha 2'!DA15,'Ficha 2'!Y9='Ficha 2'!DA15,'Ficha 2'!Y10='Ficha 2'!DA15,'Ficha 2'!Y11='Ficha 2'!DA15,'Ficha 2'!Y12='Ficha 2'!DA15,'Ficha 2'!Y13='Ficha 2'!DA15,'Ficha 2'!Y14='Ficha 2'!DA15,'Ficha 2'!Y15='Ficha 2'!DA15,'Ficha 2'!Y16='Ficha 2'!DA15),2,0)</f>
        <v>-5</v>
      </c>
      <c r="CB37" s="95"/>
      <c r="CC37" s="8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</row>
    <row r="38" spans="3:121" ht="16.5" thickTop="1" thickBot="1" x14ac:dyDescent="0.3">
      <c r="C38" s="40"/>
      <c r="D38" s="40"/>
      <c r="E38" s="40"/>
      <c r="F38" s="40"/>
      <c r="G38" s="40"/>
      <c r="H38" s="70"/>
      <c r="I38" s="71"/>
      <c r="J38" s="72"/>
      <c r="K38" s="72"/>
      <c r="L38" s="72"/>
      <c r="M38" s="72"/>
      <c r="N38" s="73">
        <f>$J38+$L38+G$28+$G$29+$G$30+IF($H38=$C$15,$P$15,0)+IF(OR($H38=$C$16,$H38=$DR$7),$P$16,0)+IF($H38=$C$17,$P$17,0)+IF($H38=$C$18,$P$18,0)+IF($H38=$C$19,$P$19,0)+IF($H38=$C$20,$P$20,0)</f>
        <v>0</v>
      </c>
      <c r="O38" s="73"/>
      <c r="P38" s="73" t="str">
        <f>IF(I$28=0,"-",$J38+$L38+I$28+$G$29+$G$30+IF($H38=$C$15,$P$15,0)+IF(OR($H38=$C$16,$H38=$DR$7),$P$16,0)+IF($H38=$C$17,$P$17,0)+IF($H38=$C$18,$P$18,0)+IF($H38=$C$19,$P$19,0)+IF($H38=$C$20,$P$20,0))</f>
        <v>-</v>
      </c>
      <c r="Q38" s="73"/>
      <c r="R38" s="73" t="str">
        <f>IF(K$28=0,"-",$J38+$L38+K$28+$G$29+$G$30+IF($H38=$C$15,$P$15,0)+IF(OR($H38=$C$16,$H38=$DR$7),$P$16,0)+IF($H38=$C$17,$P$17,0)+IF($H38=$C$18,$P$18,0)+IF($H38=$C$19,$P$19,0)+IF($H38=$C$20,$P$20,0))</f>
        <v>-</v>
      </c>
      <c r="S38" s="73"/>
      <c r="T38" s="73" t="str">
        <f t="shared" ref="T38" si="2">IF(M$28=0,"-",$J38+$L38+M$28+$G$29+$G$30+IF($H38=$C$15,$P$15,0)+IF(OR($H38=$C$16,$H38=$DR$7),$P$16,0)+IF($H38=$C$17,$P$17,0)+IF($H38=$C$18,$P$18,0)+IF($H38=$C$19,$P$19,0)+IF($H38=$C$20,$P$20,0))</f>
        <v>-</v>
      </c>
      <c r="U38" s="73"/>
      <c r="V38" s="83"/>
      <c r="W38" s="84"/>
      <c r="X38" s="83"/>
      <c r="Y38" s="85"/>
      <c r="Z38" s="29"/>
      <c r="AA38" s="29"/>
      <c r="AB38" s="29"/>
      <c r="AC38" s="42">
        <f>$V38+$X38+IF(OR($H38=$C$15,$H38=$DR$7),$P$15,0)+IF($H38=$C$16,$P$16,0)+IF($H38=$C$17,$P$17,0)+IF($H38=$C$18,$P$18,0)+IF($H38=$C$19,$P$19,0)+IF($H38=$C$20,$P$20,0)</f>
        <v>0</v>
      </c>
      <c r="AD38" s="42"/>
      <c r="AE38" s="42"/>
      <c r="AF38" s="74"/>
      <c r="AG38" s="74"/>
      <c r="AH38" s="2"/>
      <c r="AI38" s="108" t="str">
        <f>IF('Ficha 2'!Y16='Ficha 2'!$DA$1,"Lanzas conjuros sin componentes materiales","")&amp;IF('Ficha 2'!Y16='Ficha 2'!$DA$5,"Bonificador +4 en las pruebas o salvaciones para resistir daño no letal","")&amp;IF('Ficha 2'!Y16='Ficha 2'!$DA$6,"Permaneces consciente entre -1 y -9 pg","")&amp;IF('Ficha 2'!Y16='Ficha 2'!$DA$9,"Puedes cambiar bonificador de ataque por daño (máx. tu ataque base)","")&amp;IF('Ficha 2'!Y16='Ficha 2'!$DA$10,"Bonificador +4 a los intentos de arrollar; sin ataque de oportunidad","")&amp;IF('Ficha 2'!Y16='Ficha 2'!$DA$11,"Bonificador +4 a los intentos de embestida; sin ataque de oportunidad","")&amp;IF('Ficha 2'!Y16='Ficha 2'!$DA$12,"Ataque cuerpo a cuerpo adicional después de acabar con un objetivo","")&amp;IF('Ficha 2'!Y16='Ficha 2'!$DA$13,"Sin límite a los ataques de Hendedura por asalto","")&amp;IF('Ficha 2'!Y16='Ficha 2'!$DA$14,"Bonificador +4 a los intentos de romper armas; sin ataque de oportunidad","")&amp;IF('Ficha 2'!Y16='Ficha 2'!$DA$16,"Las criaturas convocadas obtienen +4 a FUE y +4 a CON","")&amp;IF('Ficha 2'!Y16='Ficha 2'!$DA$18,"Reduce en 2 los penalizadores por combatir con dos armas","")&amp;IF('Ficha 2'!Y16='Ficha 2'!$DA$19,"El arma de la mano torpe otorga un bonificador +1 de escudo a la CA","")&amp;IF('Ficha 2'!Y16='Ficha 2'!$DA$20,"Obtienes un segundo ataque con la mano torpe","")&amp;IF('Ficha 2'!Y16='Ficha 2'!$DA$21,"Obtienes un tercer ataque con la mano torpe","")&amp;IF('Ficha 2'!Y16='Ficha 2'!$DA$22,"Niega los impactos causados a la montura con una prueba de Montar","")&amp;IF('Ficha 2'!Y16='Ficha 2'!$DA$23,"Puedes moverte antes y después de cargar con una montura","")&amp;IF('Ficha 2'!Y16='Ficha 2'!$DA$24,"Doble daño cuando se carga con una montura","")&amp;IF('Ficha 2'!Y16='Ficha 2'!$DA$25,"Reduce a la mitad la penalización por realizar ataques a distancia desde una montura","")&amp;IF('Ficha 2'!Y16='Ficha 2'!$DA$26,"El objetivo no puede evitar un ataque de arrollar desde una montura","")&amp;IF('Ficha 2'!Y16='Ficha 2'!$DA$27,"Sin penalizador de ataque con un arma exótica específica","")&amp;IF('Ficha 2'!Y16='Ficha 2'!$DA$28,"Sin penalizador en los ataques con un arma marcial específica","")&amp;IF('Ficha 2'!Y16='Ficha 2'!$DA$29,"Anula el penalizador -4 en las tiradas de ataque con las armas sencillas","")&amp;IF('Ficha 2'!Y16='Ficha 2'!$DA$30,"Anula el penalizador de armadura a las tiradas de ataque","")&amp;IF('Ficha 2'!Y16='Ficha 2'!$DA$31,"Anula el penalizador de armadura a las tiradas de ataque","")&amp;IF('Ficha 2'!Y16='Ficha 2'!$DA$32,"Anula el penalizador de armadura a las tiradas de ataque","")&amp;IF('Ficha 2'!Y16='Ficha 2'!$DA$33,"Anula el penalizador de armadura a las tiradas de ataque","")&amp;IF('Ficha 2'!Y16='Ficha 2'!$DA$34,"Anula el penalizador de armadura a las tiradas de ataque","")&amp;IF('Ficha 2'!Y16='Ficha 2'!$DA$35,"Conservas el bonificador a la CA cuando golpeas con el escudo","")&amp;IF('Ficha 2'!Y16='Ficha 2'!$DA$36,"Bonificador +4 en las pruebas de Concentración al lanzar conjuros a la defensiva","")&amp;IF('Ficha 2'!Y16='Ficha 2'!$DA$37,"Puedes lanzar conjuros mientras usas forma salvaje","")&amp;IF('Ficha 2'!Y16='Ficha 2'!$DA$38,"Bonificador de +2 a las pruebas de nivel de lanzador para superar la resistencia a conjuros","")&amp;IF('Ficha 2'!Y16='Ficha 2'!$DA$39,"Bonificador +4 a las pruebas de nivel de lanzador para superar la resistencia a conjuros","")&amp;IF('Ficha 2'!Y16='Ficha 2'!$DA$40,"Contraconjurar con un conjuro de la misma escuela","")&amp;IF('Ficha 2'!Y16='Ficha 2'!$DA$41,"Corres a 5 veces la velocidad normal, bonificador +4 en las pruebas de Saltar tras una carrera inicial","")&amp;IF('Ficha 2'!Y16='Ficha 2'!$DA$42,"Duplica el rango de amenaza de un arma","")&amp;IF('Ficha 2'!Y16='Ficha 2'!$DA$44,"Desenvainar armas como acción gratuita","")&amp;IF('Ficha 2'!Y16='Ficha 2'!$DA$45,"Bonificador +1 al ataque a distancia y el daño a menos de 30'","")&amp;IF('Ficha 2'!Y16='Ficha 2'!$DA$46,"Aumenta el alcance en un 50% o un 100%","")&amp;IF('Ficha 2'!Y16='Ficha 2'!$DA$47,"Anula el penalizador -4 por disparar a un combate cuerpo a cuerpo","")&amp;IF('Ficha 2'!Y16='Ficha 2'!$DA$48,"Un ataque a distancia adicional cada asalto","")&amp;IF('Ficha 2'!Y16='Ficha 2'!$DA$49,"Disparas dos o más flechas simultáneamente","")&amp;IF('Ficha 2'!Y16='Ficha 2'!$DA$50,"Puedes mover antes y después de un ataque a distancia","")&amp;IF('Ficha 2'!Y16='Ficha 2'!$DA$51,"Ignora cualquier cobertura/ocultación inferior a total en los ataques a distancia","")&amp;IF('Ficha 2'!Y16='Ficha 2'!$DA$54,"Bonificador +1 a la CA contra un objetivo determinado","")&amp;IF('Ficha 2'!Y16='Ficha 2'!$DA$55,"Bonificador +4 a la CA contra algunos ataques de oportunidad","")&amp;IF('Ficha 2'!Y16='Ficha 2'!$DA$56,"Puedes mover antes y después de un ataque cuerpo a cuerpo","")&amp;IF('Ficha 2'!Y16='Ficha 2'!$DA$57,"Puedes expulsar o reprender 4 veces más por día","")&amp;IF('Ficha 2'!Y16='Ficha 2'!$DA$58,"+1 nivel para las pruebas de expulsión","")&amp;IF('Ficha 2'!Y16='Ficha 2'!$DA$61,"Se te considera armado aunque estés desarmado","")&amp;IF('Ficha 2'!Y16='Ficha 2'!$DA$62,"Bonificador a las pruebas de presa (ya aplicado), sin ataque de oportunidad","")&amp;IF('Ficha 2'!Y16='Ficha 2'!$DA$63,"Desvías un ataque a distancia por asalto","")&amp;IF('Ficha 2'!Y16='Ficha 2'!$DA$64,"Aturde a un oponente con un impacto sin arma","")&amp;IF('Ficha 2'!Y16='Ficha 2'!$DA$67,"Atraes allegados y seguidores","")&amp;IF('Ficha 2'!Y16='Ficha 2'!$DA$68,"Vuelve a tirar la posibilidad de fallo por ocultación","")&amp;IF('Ficha 2'!Y16='Ficha 2'!$DA$69,"puedes preparar algunos conjuros sin un libro de conjuros","")&amp;IF('Ficha 2'!Y16='Ficha 2'!$DA$72,"Cambia bonificador de ataque por CA (máx. 5 puntos)","")&amp;IF('Ficha 2'!Y16='Ficha 2'!$DA$73,"Bonificador +4 a los intentos de derribo; sin ataque de oportunidad","")&amp;IF('Ficha 2'!Y16='Ficha 2'!$DA$74,"Bonificador +4 a los intentos de desarmar; sin ataque de oportunidad","")&amp;IF('Ficha 2'!Y16='Ficha 2'!$DA$75,"Fintar en combate como acción de movimiento","")&amp;IF('Ficha 2'!Y16='Ficha 2'!$DA$76,"Un ataque cuerpo a cuerpo contra cada oponente a no más de 5'","")&amp;IF('Ficha 2'!Y16='Ficha 2'!$DA$78,"Usas la habilidad de Supervivencia para rastrear","")&amp;IF('Ficha 2'!Y16='Ficha 2'!$DA$79,"Recargas las ballestas más rápido","")&amp;IF('Ficha 2'!Y16='Ficha 2'!$DA$80,"Ataques de oportunidad adicionales","")&amp;IF('Ficha 2'!Y16='Ficha 2'!$DA$83,"Bonificador +1 a las tiradas de ataque con el arma elegida","")&amp;IF('Ficha 2'!Y16='Ficha 2'!$DA$84,"Bonificador +2 en las tiradas de daño con el arma elegida","")&amp;IF('Ficha 2'!Y16='Ficha 2'!$DA$85,"Bonificador +2 a las tiradas de ataque con el arma elegida","")&amp;IF('Ficha 2'!Y16='Ficha 2'!$DA$86,"Bonificador +4 en las tiradas de daño con el arma elegida","")&amp;IF('Ficha 2'!Y16='Ficha 2'!$DA$87,"Bonif. +1 a las CD de las salvaciones contra una escuela de magia determinada","")&amp;IF('Ficha 2'!Y16='Ficha 2'!$DA$88,"Bonif. +1 a las CD de las salvaciones contra una escuela de magia determinada","")&amp;IF('Ficha 2'!Y16='Ficha 2'!$DA$89,"Bonificador +3 a las pruebas con la habilidad elegida","")&amp;IF('Ficha 2'!Y16='Ficha 2'!$DA$90,"Utiliza el modificador de DES en lugar del de FUE en las tiradas de ataque con armas ligeras de cuerpo a cuerpo","")</f>
        <v/>
      </c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2"/>
      <c r="AZ38" s="2"/>
      <c r="BA38" s="2"/>
      <c r="BB38" s="7"/>
      <c r="BC38" s="89" t="s">
        <v>171</v>
      </c>
      <c r="BD38" s="89"/>
      <c r="BE38" s="89"/>
      <c r="BF38" s="89"/>
      <c r="BG38" s="89"/>
      <c r="BH38" s="89"/>
      <c r="BI38" s="89"/>
      <c r="BJ38" s="89"/>
      <c r="BK38" s="89"/>
      <c r="BL38" s="91" t="s">
        <v>10</v>
      </c>
      <c r="BM38" s="91"/>
      <c r="BN38" s="93"/>
      <c r="BO38" s="84"/>
      <c r="BP38" s="95">
        <f>IF(BN38&lt;=CA10,IF(BB38=DT1,BN38,TRUNC(BN38/2)))</f>
        <v>0</v>
      </c>
      <c r="BQ38" s="95"/>
      <c r="BR38" s="95">
        <f>IF(BL38=C15,P15,0)+IF(BL38=C16,P16,0)+IF(BL38=C17,P17,0)+IF(BL38=C18,P18,0)+IF(BL38=C19,P19,0)+IF(BL38=C20,P20,0)</f>
        <v>-3</v>
      </c>
      <c r="BS38" s="95"/>
      <c r="BT38" s="72"/>
      <c r="BU38" s="72"/>
      <c r="BV38" s="72"/>
      <c r="BW38" s="72"/>
      <c r="BX38" s="95"/>
      <c r="BY38" s="95"/>
      <c r="BZ38" s="2"/>
      <c r="CA38" s="95">
        <f>SUM(BP38:BY38)</f>
        <v>-3</v>
      </c>
      <c r="CB38" s="95"/>
      <c r="CC38" s="8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</row>
    <row r="39" spans="3:121" ht="16.5" thickTop="1" thickBot="1" x14ac:dyDescent="0.3">
      <c r="C39" s="33" t="s">
        <v>46</v>
      </c>
      <c r="D39" s="33"/>
      <c r="E39" s="33"/>
      <c r="F39" s="33" t="s">
        <v>47</v>
      </c>
      <c r="G39" s="33"/>
      <c r="H39" s="22"/>
      <c r="I39" s="59" t="s">
        <v>278</v>
      </c>
      <c r="J39" s="60"/>
      <c r="K39" s="60"/>
      <c r="L39" s="60"/>
      <c r="M39" s="36" t="s">
        <v>48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2"/>
      <c r="AH39" s="2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2"/>
      <c r="AZ39" s="2"/>
      <c r="BA39" s="2"/>
      <c r="BB39" s="7"/>
      <c r="BC39" s="87" t="s">
        <v>133</v>
      </c>
      <c r="BD39" s="87"/>
      <c r="BE39" s="87"/>
      <c r="BF39" s="87"/>
      <c r="BG39" s="87"/>
      <c r="BH39" s="87"/>
      <c r="BI39" s="87"/>
      <c r="BJ39" s="87"/>
      <c r="BK39" s="87"/>
      <c r="BL39" s="87" t="s">
        <v>7</v>
      </c>
      <c r="BM39" s="87"/>
      <c r="BN39" s="83"/>
      <c r="BO39" s="84"/>
      <c r="BP39" s="95">
        <f>IF(BN39&lt;=CA10,IF(BB39=DT1,BN39,TRUNC(BN39/2)))</f>
        <v>0</v>
      </c>
      <c r="BQ39" s="95"/>
      <c r="BR39" s="95">
        <f>P16</f>
        <v>-4</v>
      </c>
      <c r="BS39" s="95"/>
      <c r="BT39" s="72"/>
      <c r="BU39" s="72"/>
      <c r="BV39" s="72"/>
      <c r="BW39" s="72"/>
      <c r="BX39" s="95">
        <f>-('Ficha 2'!T14+'Ficha 2'!P21)</f>
        <v>0</v>
      </c>
      <c r="BY39" s="95"/>
      <c r="BZ39" s="2"/>
      <c r="CA39" s="95">
        <f>SUM(BP39:BY39)+CC39+IF(OR('Ficha 2'!Y5='Ficha 2'!DA2,'Ficha 2'!Y6='Ficha 2'!DA2,'Ficha 2'!Y7='Ficha 2'!DA2,'Ficha 2'!Y8='Ficha 2'!DA2,'Ficha 2'!Y9='Ficha 2'!DA2,'Ficha 2'!Y10='Ficha 2'!DA2,'Ficha 2'!Y11='Ficha 2'!DA2,'Ficha 2'!Y12='Ficha 2'!DA2,'Ficha 2'!Y13='Ficha 2'!DA2,'Ficha 2'!Y14='Ficha 2'!DA2,'Ficha 2'!Y15='Ficha 2'!DA2,'Ficha 2'!Y16='Ficha 2'!DA2),2,0)</f>
        <v>-4</v>
      </c>
      <c r="CB39" s="95"/>
      <c r="CC39" s="8">
        <f>IF(BP51&gt;=5,2,0)</f>
        <v>0</v>
      </c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</row>
    <row r="40" spans="3:121" ht="16.5" thickTop="1" thickBot="1" x14ac:dyDescent="0.3">
      <c r="C40" s="58"/>
      <c r="D40" s="40"/>
      <c r="E40" s="40"/>
      <c r="F40" s="40"/>
      <c r="G40" s="40"/>
      <c r="H40" s="40"/>
      <c r="I40" s="40"/>
      <c r="J40" s="40"/>
      <c r="K40" s="40"/>
      <c r="L40" s="40"/>
      <c r="M40" s="44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45"/>
      <c r="AH40" s="2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2"/>
      <c r="AZ40" s="2"/>
      <c r="BA40" s="2"/>
      <c r="BB40" s="7"/>
      <c r="BC40" s="87" t="s">
        <v>134</v>
      </c>
      <c r="BD40" s="87"/>
      <c r="BE40" s="87"/>
      <c r="BF40" s="87"/>
      <c r="BG40" s="87"/>
      <c r="BH40" s="87"/>
      <c r="BI40" s="87"/>
      <c r="BJ40" s="87"/>
      <c r="BK40" s="87"/>
      <c r="BL40" s="87" t="s">
        <v>11</v>
      </c>
      <c r="BM40" s="87"/>
      <c r="BN40" s="83"/>
      <c r="BO40" s="84"/>
      <c r="BP40" s="95">
        <f>IF(BN40&lt;=CA10,IF(BB40=DT1,BN40,TRUNC(BN40/2)))</f>
        <v>0</v>
      </c>
      <c r="BQ40" s="95"/>
      <c r="BR40" s="95">
        <f>P20</f>
        <v>-2</v>
      </c>
      <c r="BS40" s="95"/>
      <c r="BT40" s="72"/>
      <c r="BU40" s="72"/>
      <c r="BV40" s="72"/>
      <c r="BW40" s="72"/>
      <c r="BX40" s="95"/>
      <c r="BY40" s="95"/>
      <c r="BZ40" s="2"/>
      <c r="CA40" s="95">
        <f>SUM(BP40:BY40)+CC40+IF(OR('Ficha 2'!Y5='Ficha 2'!DA66,'Ficha 2'!Y6='Ficha 2'!DA66,'Ficha 2'!Y7='Ficha 2'!DA66,'Ficha 2'!Y8='Ficha 2'!DA66,'Ficha 2'!Y9='Ficha 2'!DA66,'Ficha 2'!Y10='Ficha 2'!DA66,'Ficha 2'!Y11='Ficha 2'!DA66,'Ficha 2'!Y12='Ficha 2'!DA66,'Ficha 2'!Y13='Ficha 2'!DA66,'Ficha 2'!Y14='Ficha 2'!DA66,'Ficha 2'!Y15='Ficha 2'!DA66,'Ficha 2'!Y16='Ficha 2'!DA66),2,0)</f>
        <v>-2</v>
      </c>
      <c r="CB40" s="95"/>
      <c r="CC40" s="8">
        <f>IF(BP46&gt;=5,2,0)</f>
        <v>0</v>
      </c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</row>
    <row r="41" spans="3:121" ht="16.5" thickTop="1" thickBot="1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2"/>
      <c r="AZ41" s="2"/>
      <c r="BA41" s="2"/>
      <c r="BB41" s="7"/>
      <c r="BC41" s="87" t="s">
        <v>135</v>
      </c>
      <c r="BD41" s="87"/>
      <c r="BE41" s="87"/>
      <c r="BF41" s="87"/>
      <c r="BG41" s="87"/>
      <c r="BH41" s="87"/>
      <c r="BI41" s="87"/>
      <c r="BJ41" s="87"/>
      <c r="BK41" s="87"/>
      <c r="BL41" s="87" t="s">
        <v>9</v>
      </c>
      <c r="BM41" s="87"/>
      <c r="BN41" s="83"/>
      <c r="BO41" s="84"/>
      <c r="BP41" s="95">
        <f>IF(BN41&lt;=CA10,IF(BB41=DT1,BN41,TRUNC(BN41/2)))</f>
        <v>0</v>
      </c>
      <c r="BQ41" s="95"/>
      <c r="BR41" s="95">
        <f>P18</f>
        <v>-3</v>
      </c>
      <c r="BS41" s="95"/>
      <c r="BT41" s="72"/>
      <c r="BU41" s="72"/>
      <c r="BV41" s="72"/>
      <c r="BW41" s="72"/>
      <c r="BX41" s="95"/>
      <c r="BY41" s="95"/>
      <c r="BZ41" s="2"/>
      <c r="CA41" s="95">
        <f t="shared" si="1"/>
        <v>-3</v>
      </c>
      <c r="CB41" s="95"/>
      <c r="CC41" s="8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</row>
    <row r="42" spans="3:121" ht="16.5" thickTop="1" thickBot="1" x14ac:dyDescent="0.3">
      <c r="C42" s="2"/>
      <c r="D42" s="2"/>
      <c r="E42" s="2"/>
      <c r="F42" s="2"/>
      <c r="G42" s="2"/>
      <c r="H42" s="64"/>
      <c r="I42" s="65"/>
      <c r="J42" s="34" t="s">
        <v>359</v>
      </c>
      <c r="K42" s="32"/>
      <c r="L42" s="32" t="s">
        <v>359</v>
      </c>
      <c r="M42" s="32"/>
      <c r="N42" s="59" t="s">
        <v>360</v>
      </c>
      <c r="O42" s="59"/>
      <c r="P42" s="59"/>
      <c r="Q42" s="59"/>
      <c r="R42" s="59"/>
      <c r="S42" s="59"/>
      <c r="T42" s="59"/>
      <c r="U42" s="59"/>
      <c r="V42" s="34" t="s">
        <v>361</v>
      </c>
      <c r="W42" s="35"/>
      <c r="X42" s="34" t="s">
        <v>361</v>
      </c>
      <c r="Y42" s="35"/>
      <c r="Z42" s="34"/>
      <c r="AA42" s="32"/>
      <c r="AB42" s="32"/>
      <c r="AC42" s="32"/>
      <c r="AD42" s="32"/>
      <c r="AE42" s="35"/>
      <c r="AF42" s="34"/>
      <c r="AG42" s="35"/>
      <c r="AH42" s="2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2"/>
      <c r="AZ42" s="2"/>
      <c r="BA42" s="2"/>
      <c r="BB42" s="7"/>
      <c r="BC42" s="87" t="s">
        <v>136</v>
      </c>
      <c r="BD42" s="87"/>
      <c r="BE42" s="87"/>
      <c r="BF42" s="87"/>
      <c r="BG42" s="87"/>
      <c r="BH42" s="87"/>
      <c r="BI42" s="87"/>
      <c r="BJ42" s="87"/>
      <c r="BK42" s="87"/>
      <c r="BL42" s="87" t="s">
        <v>9</v>
      </c>
      <c r="BM42" s="87"/>
      <c r="BN42" s="83"/>
      <c r="BO42" s="84"/>
      <c r="BP42" s="95">
        <f>IF(BN42&lt;=CA10,IF(BB42=DT1,BN42,TRUNC(BN42/2)))</f>
        <v>0</v>
      </c>
      <c r="BQ42" s="95"/>
      <c r="BR42" s="95">
        <f>P18</f>
        <v>-3</v>
      </c>
      <c r="BS42" s="95"/>
      <c r="BT42" s="72"/>
      <c r="BU42" s="72"/>
      <c r="BV42" s="72"/>
      <c r="BW42" s="72"/>
      <c r="BX42" s="95"/>
      <c r="BY42" s="95"/>
      <c r="BZ42" s="2"/>
      <c r="CA42" s="95">
        <f t="shared" si="1"/>
        <v>-3</v>
      </c>
      <c r="CB42" s="95"/>
      <c r="CC42" s="8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</row>
    <row r="43" spans="3:121" ht="16.5" thickTop="1" thickBot="1" x14ac:dyDescent="0.3">
      <c r="C43" s="33" t="s">
        <v>43</v>
      </c>
      <c r="D43" s="33"/>
      <c r="E43" s="33"/>
      <c r="F43" s="33"/>
      <c r="G43" s="22"/>
      <c r="H43" s="66" t="s">
        <v>12</v>
      </c>
      <c r="I43" s="67"/>
      <c r="J43" s="68" t="s">
        <v>45</v>
      </c>
      <c r="K43" s="69"/>
      <c r="L43" s="69" t="s">
        <v>24</v>
      </c>
      <c r="M43" s="69"/>
      <c r="N43" s="59" t="s">
        <v>341</v>
      </c>
      <c r="O43" s="59"/>
      <c r="P43" s="59" t="s">
        <v>342</v>
      </c>
      <c r="Q43" s="59"/>
      <c r="R43" s="59" t="s">
        <v>343</v>
      </c>
      <c r="S43" s="59"/>
      <c r="T43" s="59" t="s">
        <v>344</v>
      </c>
      <c r="U43" s="59"/>
      <c r="V43" s="36" t="s">
        <v>45</v>
      </c>
      <c r="W43" s="37"/>
      <c r="X43" s="36" t="s">
        <v>24</v>
      </c>
      <c r="Y43" s="37"/>
      <c r="Z43" s="36" t="s">
        <v>49</v>
      </c>
      <c r="AA43" s="61"/>
      <c r="AB43" s="61"/>
      <c r="AC43" s="61"/>
      <c r="AD43" s="61"/>
      <c r="AE43" s="37"/>
      <c r="AF43" s="36" t="s">
        <v>59</v>
      </c>
      <c r="AG43" s="37"/>
      <c r="AH43" s="2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2"/>
      <c r="AZ43" s="2"/>
      <c r="BA43" s="2"/>
      <c r="BB43" s="7"/>
      <c r="BC43" s="87" t="s">
        <v>137</v>
      </c>
      <c r="BD43" s="87"/>
      <c r="BE43" s="87"/>
      <c r="BF43" s="87"/>
      <c r="BG43" s="87"/>
      <c r="BH43" s="87"/>
      <c r="BI43" s="87"/>
      <c r="BJ43" s="87"/>
      <c r="BK43" s="87"/>
      <c r="BL43" s="87" t="s">
        <v>9</v>
      </c>
      <c r="BM43" s="87"/>
      <c r="BN43" s="83"/>
      <c r="BO43" s="84"/>
      <c r="BP43" s="95">
        <f>IF(BN43&lt;=CA10,IF(BB43=DT1,BN43,TRUNC(BN43/2)))</f>
        <v>0</v>
      </c>
      <c r="BQ43" s="95"/>
      <c r="BR43" s="95">
        <f>P18</f>
        <v>-3</v>
      </c>
      <c r="BS43" s="95"/>
      <c r="BT43" s="72"/>
      <c r="BU43" s="72"/>
      <c r="BV43" s="72"/>
      <c r="BW43" s="72"/>
      <c r="BX43" s="95"/>
      <c r="BY43" s="95"/>
      <c r="BZ43" s="2"/>
      <c r="CA43" s="95">
        <f t="shared" si="1"/>
        <v>-3</v>
      </c>
      <c r="CB43" s="95"/>
      <c r="CC43" s="8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</row>
    <row r="44" spans="3:121" ht="16.5" thickTop="1" thickBot="1" x14ac:dyDescent="0.3">
      <c r="C44" s="40"/>
      <c r="D44" s="40"/>
      <c r="E44" s="40"/>
      <c r="F44" s="40"/>
      <c r="G44" s="40"/>
      <c r="H44" s="70"/>
      <c r="I44" s="71"/>
      <c r="J44" s="72"/>
      <c r="K44" s="72"/>
      <c r="L44" s="72"/>
      <c r="M44" s="72"/>
      <c r="N44" s="73">
        <f>$J44+$L44+G$28+$G$29+$G$30+IF($H44=$C$15,$P$15,0)+IF(OR($H44=$C$16,$H44=$DR$7),$P$16,0)+IF($H44=$C$17,$P$17,0)+IF($H44=$C$18,$P$18,0)+IF($H44=$C$19,$P$19,0)+IF($H44=$C$20,$P$20,0)</f>
        <v>0</v>
      </c>
      <c r="O44" s="73"/>
      <c r="P44" s="73" t="str">
        <f>IF(I$28=0,"-",$J44+$L44+I$28+$G$29+$G$30+IF($H44=$C$15,$P$15,0)+IF(OR($H44=$C$16,$H44=$DR$7),$P$16,0)+IF($H44=$C$17,$P$17,0)+IF($H44=$C$18,$P$18,0)+IF($H44=$C$19,$P$19,0)+IF($H44=$C$20,$P$20,0))</f>
        <v>-</v>
      </c>
      <c r="Q44" s="73"/>
      <c r="R44" s="73" t="str">
        <f>IF(K$28=0,"-",$J44+$L44+K$28+$G$29+$G$30+IF($H44=$C$15,$P$15,0)+IF(OR($H44=$C$16,$H44=$DR$7),$P$16,0)+IF($H44=$C$17,$P$17,0)+IF($H44=$C$18,$P$18,0)+IF($H44=$C$19,$P$19,0)+IF($H44=$C$20,$P$20,0))</f>
        <v>-</v>
      </c>
      <c r="S44" s="73"/>
      <c r="T44" s="73" t="str">
        <f t="shared" ref="T44" si="3">IF(M$28=0,"-",$J44+$L44+M$28+$G$29+$G$30+IF($H44=$C$15,$P$15,0)+IF(OR($H44=$C$16,$H44=$DR$7),$P$16,0)+IF($H44=$C$17,$P$17,0)+IF($H44=$C$18,$P$18,0)+IF($H44=$C$19,$P$19,0)+IF($H44=$C$20,$P$20,0))</f>
        <v>-</v>
      </c>
      <c r="U44" s="73"/>
      <c r="V44" s="83"/>
      <c r="W44" s="84"/>
      <c r="X44" s="83"/>
      <c r="Y44" s="85"/>
      <c r="Z44" s="29"/>
      <c r="AA44" s="29"/>
      <c r="AB44" s="29"/>
      <c r="AC44" s="42">
        <f>$V44+$X44+IF(OR($H44=$C$15,$H44=$DR$7),$P$15,0)+IF($H44=$C$16,$P$16,0)+IF($H44=$C$17,$P$17,0)+IF($H44=$C$18,$P$18,0)+IF($H44=$C$19,$P$19,0)+IF($H44=$C$20,$P$20,0)</f>
        <v>0</v>
      </c>
      <c r="AD44" s="42"/>
      <c r="AE44" s="42"/>
      <c r="AF44" s="74"/>
      <c r="AG44" s="74"/>
      <c r="AH44" s="2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2"/>
      <c r="AZ44" s="2"/>
      <c r="BA44" s="2"/>
      <c r="BB44" s="7"/>
      <c r="BC44" s="87" t="s">
        <v>138</v>
      </c>
      <c r="BD44" s="87"/>
      <c r="BE44" s="87"/>
      <c r="BF44" s="87"/>
      <c r="BG44" s="87"/>
      <c r="BH44" s="87"/>
      <c r="BI44" s="87"/>
      <c r="BJ44" s="87"/>
      <c r="BK44" s="87"/>
      <c r="BL44" s="87" t="s">
        <v>9</v>
      </c>
      <c r="BM44" s="87"/>
      <c r="BN44" s="83"/>
      <c r="BO44" s="84"/>
      <c r="BP44" s="95">
        <f>IF(BN44&lt;=CA10,IF(BB44=DT1,BN44,TRUNC(BN44/2)))</f>
        <v>0</v>
      </c>
      <c r="BQ44" s="95"/>
      <c r="BR44" s="95">
        <f>P18</f>
        <v>-3</v>
      </c>
      <c r="BS44" s="95"/>
      <c r="BT44" s="72"/>
      <c r="BU44" s="72"/>
      <c r="BV44" s="72"/>
      <c r="BW44" s="72"/>
      <c r="BX44" s="95"/>
      <c r="BY44" s="95"/>
      <c r="BZ44" s="2"/>
      <c r="CA44" s="95">
        <f t="shared" si="1"/>
        <v>-3</v>
      </c>
      <c r="CB44" s="95"/>
      <c r="CC44" s="8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</row>
    <row r="45" spans="3:121" ht="16.5" thickTop="1" thickBot="1" x14ac:dyDescent="0.3">
      <c r="C45" s="33" t="s">
        <v>46</v>
      </c>
      <c r="D45" s="33"/>
      <c r="E45" s="33"/>
      <c r="F45" s="33" t="s">
        <v>47</v>
      </c>
      <c r="G45" s="33"/>
      <c r="H45" s="33"/>
      <c r="I45" s="59" t="s">
        <v>278</v>
      </c>
      <c r="J45" s="59"/>
      <c r="K45" s="59"/>
      <c r="L45" s="59"/>
      <c r="M45" s="36" t="s">
        <v>48</v>
      </c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2"/>
      <c r="AH45" s="2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2"/>
      <c r="AZ45" s="2"/>
      <c r="BA45" s="2"/>
      <c r="BB45" s="7"/>
      <c r="BC45" s="87" t="s">
        <v>139</v>
      </c>
      <c r="BD45" s="87"/>
      <c r="BE45" s="87"/>
      <c r="BF45" s="87"/>
      <c r="BG45" s="87"/>
      <c r="BH45" s="87"/>
      <c r="BI45" s="87"/>
      <c r="BJ45" s="87"/>
      <c r="BK45" s="87"/>
      <c r="BL45" s="87" t="s">
        <v>9</v>
      </c>
      <c r="BM45" s="87"/>
      <c r="BN45" s="83"/>
      <c r="BO45" s="84"/>
      <c r="BP45" s="95">
        <f>IF(BN45&lt;=CA10,IF(BB45=DT1,BN45,TRUNC(BN45/2)))</f>
        <v>0</v>
      </c>
      <c r="BQ45" s="95"/>
      <c r="BR45" s="95">
        <f>P18</f>
        <v>-3</v>
      </c>
      <c r="BS45" s="95"/>
      <c r="BT45" s="72"/>
      <c r="BU45" s="72"/>
      <c r="BV45" s="72"/>
      <c r="BW45" s="72"/>
      <c r="BX45" s="95"/>
      <c r="BY45" s="95"/>
      <c r="BZ45" s="2"/>
      <c r="CA45" s="95">
        <f t="shared" si="1"/>
        <v>-3</v>
      </c>
      <c r="CB45" s="95"/>
      <c r="CC45" s="8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</row>
    <row r="46" spans="3:121" ht="16.5" thickTop="1" thickBot="1" x14ac:dyDescent="0.3">
      <c r="C46" s="86"/>
      <c r="D46" s="40"/>
      <c r="E46" s="40"/>
      <c r="F46" s="40"/>
      <c r="G46" s="40"/>
      <c r="H46" s="40"/>
      <c r="I46" s="40"/>
      <c r="J46" s="40"/>
      <c r="K46" s="40"/>
      <c r="L46" s="40"/>
      <c r="M46" s="44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45"/>
      <c r="AH46" s="2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2"/>
      <c r="AZ46" s="2"/>
      <c r="BA46" s="2"/>
      <c r="BB46" s="7"/>
      <c r="BC46" s="87" t="s">
        <v>140</v>
      </c>
      <c r="BD46" s="87"/>
      <c r="BE46" s="87"/>
      <c r="BF46" s="87"/>
      <c r="BG46" s="87"/>
      <c r="BH46" s="87"/>
      <c r="BI46" s="87"/>
      <c r="BJ46" s="87"/>
      <c r="BK46" s="87"/>
      <c r="BL46" s="87" t="s">
        <v>9</v>
      </c>
      <c r="BM46" s="87"/>
      <c r="BN46" s="83"/>
      <c r="BO46" s="84"/>
      <c r="BP46" s="95">
        <f>IF(BN46&lt;=CA10,IF(BB46=DT1,BN46,TRUNC(BN46/2)))</f>
        <v>0</v>
      </c>
      <c r="BQ46" s="95"/>
      <c r="BR46" s="95">
        <f>P18</f>
        <v>-3</v>
      </c>
      <c r="BS46" s="95"/>
      <c r="BT46" s="72"/>
      <c r="BU46" s="72"/>
      <c r="BV46" s="72"/>
      <c r="BW46" s="72"/>
      <c r="BX46" s="95"/>
      <c r="BY46" s="95"/>
      <c r="BZ46" s="2"/>
      <c r="CA46" s="95">
        <f t="shared" si="1"/>
        <v>-3</v>
      </c>
      <c r="CB46" s="95"/>
      <c r="CC46" s="8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</row>
    <row r="47" spans="3:121" ht="16.5" thickTop="1" thickBot="1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2"/>
      <c r="AZ47" s="2"/>
      <c r="BA47" s="2"/>
      <c r="BB47" s="7"/>
      <c r="BC47" s="87" t="s">
        <v>141</v>
      </c>
      <c r="BD47" s="87"/>
      <c r="BE47" s="87"/>
      <c r="BF47" s="87"/>
      <c r="BG47" s="87"/>
      <c r="BH47" s="87"/>
      <c r="BI47" s="87"/>
      <c r="BJ47" s="87"/>
      <c r="BK47" s="87"/>
      <c r="BL47" s="87" t="s">
        <v>9</v>
      </c>
      <c r="BM47" s="87"/>
      <c r="BN47" s="83"/>
      <c r="BO47" s="84"/>
      <c r="BP47" s="95">
        <f>IF(BN47&lt;=CA10,IF(BB47=DT1,BN47,TRUNC(BN47/2)))</f>
        <v>0</v>
      </c>
      <c r="BQ47" s="95"/>
      <c r="BR47" s="95">
        <f>P18</f>
        <v>-3</v>
      </c>
      <c r="BS47" s="95"/>
      <c r="BT47" s="72"/>
      <c r="BU47" s="72"/>
      <c r="BV47" s="72"/>
      <c r="BW47" s="72"/>
      <c r="BX47" s="95"/>
      <c r="BY47" s="95"/>
      <c r="BZ47" s="2"/>
      <c r="CA47" s="95">
        <f t="shared" si="1"/>
        <v>-3</v>
      </c>
      <c r="CB47" s="95"/>
      <c r="CC47" s="8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</row>
    <row r="48" spans="3:121" ht="16.5" thickTop="1" thickBot="1" x14ac:dyDescent="0.3">
      <c r="C48" s="2"/>
      <c r="D48" s="2"/>
      <c r="E48" s="2"/>
      <c r="F48" s="2"/>
      <c r="G48" s="2"/>
      <c r="H48" s="64"/>
      <c r="I48" s="65"/>
      <c r="J48" s="34" t="s">
        <v>359</v>
      </c>
      <c r="K48" s="32"/>
      <c r="L48" s="32" t="s">
        <v>359</v>
      </c>
      <c r="M48" s="32"/>
      <c r="N48" s="59" t="s">
        <v>360</v>
      </c>
      <c r="O48" s="59"/>
      <c r="P48" s="59"/>
      <c r="Q48" s="59"/>
      <c r="R48" s="59"/>
      <c r="S48" s="59"/>
      <c r="T48" s="59"/>
      <c r="U48" s="59"/>
      <c r="V48" s="34" t="s">
        <v>361</v>
      </c>
      <c r="W48" s="35"/>
      <c r="X48" s="34" t="s">
        <v>361</v>
      </c>
      <c r="Y48" s="35"/>
      <c r="Z48" s="34"/>
      <c r="AA48" s="32"/>
      <c r="AB48" s="32"/>
      <c r="AC48" s="32"/>
      <c r="AD48" s="32"/>
      <c r="AE48" s="35"/>
      <c r="AF48" s="34"/>
      <c r="AG48" s="35"/>
      <c r="AH48" s="2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2"/>
      <c r="AZ48" s="2"/>
      <c r="BA48" s="2"/>
      <c r="BB48" s="7"/>
      <c r="BC48" s="87" t="s">
        <v>142</v>
      </c>
      <c r="BD48" s="87"/>
      <c r="BE48" s="87"/>
      <c r="BF48" s="87"/>
      <c r="BG48" s="87"/>
      <c r="BH48" s="87"/>
      <c r="BI48" s="87"/>
      <c r="BJ48" s="87"/>
      <c r="BK48" s="87"/>
      <c r="BL48" s="87" t="s">
        <v>9</v>
      </c>
      <c r="BM48" s="87"/>
      <c r="BN48" s="83"/>
      <c r="BO48" s="84"/>
      <c r="BP48" s="95">
        <f>IF(BN48&lt;=CA10,IF(BB48=DT1,BN48,TRUNC(BN48/2)))</f>
        <v>0</v>
      </c>
      <c r="BQ48" s="95"/>
      <c r="BR48" s="95">
        <f>P18</f>
        <v>-3</v>
      </c>
      <c r="BS48" s="95"/>
      <c r="BT48" s="72"/>
      <c r="BU48" s="72"/>
      <c r="BV48" s="72"/>
      <c r="BW48" s="72"/>
      <c r="BX48" s="95"/>
      <c r="BY48" s="95"/>
      <c r="BZ48" s="2"/>
      <c r="CA48" s="95">
        <f>SUM(BP48:BY48)+CC48</f>
        <v>-3</v>
      </c>
      <c r="CB48" s="95"/>
      <c r="CC48" s="8">
        <f>IF(BP53&gt;=5,2,0)</f>
        <v>0</v>
      </c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</row>
    <row r="49" spans="3:121" ht="16.5" thickTop="1" thickBot="1" x14ac:dyDescent="0.3">
      <c r="C49" s="33" t="s">
        <v>43</v>
      </c>
      <c r="D49" s="33"/>
      <c r="E49" s="33"/>
      <c r="F49" s="33"/>
      <c r="G49" s="22"/>
      <c r="H49" s="66" t="s">
        <v>12</v>
      </c>
      <c r="I49" s="67"/>
      <c r="J49" s="68" t="s">
        <v>45</v>
      </c>
      <c r="K49" s="69"/>
      <c r="L49" s="69" t="s">
        <v>24</v>
      </c>
      <c r="M49" s="69"/>
      <c r="N49" s="59" t="s">
        <v>341</v>
      </c>
      <c r="O49" s="59"/>
      <c r="P49" s="59" t="s">
        <v>342</v>
      </c>
      <c r="Q49" s="59"/>
      <c r="R49" s="59" t="s">
        <v>343</v>
      </c>
      <c r="S49" s="59"/>
      <c r="T49" s="59" t="s">
        <v>344</v>
      </c>
      <c r="U49" s="59"/>
      <c r="V49" s="36" t="s">
        <v>45</v>
      </c>
      <c r="W49" s="37"/>
      <c r="X49" s="36" t="s">
        <v>24</v>
      </c>
      <c r="Y49" s="37"/>
      <c r="Z49" s="36" t="s">
        <v>49</v>
      </c>
      <c r="AA49" s="61"/>
      <c r="AB49" s="61"/>
      <c r="AC49" s="61"/>
      <c r="AD49" s="61"/>
      <c r="AE49" s="37"/>
      <c r="AF49" s="36" t="s">
        <v>59</v>
      </c>
      <c r="AG49" s="37"/>
      <c r="AH49" s="2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2"/>
      <c r="AZ49" s="2"/>
      <c r="BA49" s="2"/>
      <c r="BB49" s="7"/>
      <c r="BC49" s="87" t="s">
        <v>143</v>
      </c>
      <c r="BD49" s="87"/>
      <c r="BE49" s="87"/>
      <c r="BF49" s="87"/>
      <c r="BG49" s="87"/>
      <c r="BH49" s="87"/>
      <c r="BI49" s="87"/>
      <c r="BJ49" s="87"/>
      <c r="BK49" s="87"/>
      <c r="BL49" s="87" t="s">
        <v>9</v>
      </c>
      <c r="BM49" s="87"/>
      <c r="BN49" s="83"/>
      <c r="BO49" s="84"/>
      <c r="BP49" s="95">
        <f>IF(BN49&lt;=CA10,IF(BB49=DT1,BN49,TRUNC(BN49/2)))</f>
        <v>0</v>
      </c>
      <c r="BQ49" s="95"/>
      <c r="BR49" s="95">
        <f>P18</f>
        <v>-3</v>
      </c>
      <c r="BS49" s="95"/>
      <c r="BT49" s="72"/>
      <c r="BU49" s="72"/>
      <c r="BV49" s="72"/>
      <c r="BW49" s="72"/>
      <c r="BX49" s="95"/>
      <c r="BY49" s="95"/>
      <c r="BZ49" s="2"/>
      <c r="CA49" s="95">
        <f t="shared" si="1"/>
        <v>-3</v>
      </c>
      <c r="CB49" s="95"/>
      <c r="CC49" s="8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</row>
    <row r="50" spans="3:121" ht="16.5" thickTop="1" thickBot="1" x14ac:dyDescent="0.3">
      <c r="C50" s="40"/>
      <c r="D50" s="40"/>
      <c r="E50" s="40"/>
      <c r="F50" s="40"/>
      <c r="G50" s="40"/>
      <c r="H50" s="70"/>
      <c r="I50" s="71"/>
      <c r="J50" s="72"/>
      <c r="K50" s="72"/>
      <c r="L50" s="72"/>
      <c r="M50" s="72"/>
      <c r="N50" s="73">
        <f>$J50+$L50+G$28+$G$29+$G$30+IF($H50=$C$15,$P$15,0)+IF(OR($H50=$C$16,$H50=$DR$7),$P$16,0)+IF($H50=$C$17,$P$17,0)+IF($H50=$C$18,$P$18,0)+IF($H50=$C$19,$P$19,0)+IF($H50=$C$20,$P$20,0)</f>
        <v>0</v>
      </c>
      <c r="O50" s="73"/>
      <c r="P50" s="73" t="str">
        <f>IF(I$28=0,"-",$J50+$L50+I$28+$G$29+$G$30+IF($H50=$C$15,$P$15,0)+IF(OR($H50=$C$16,$H50=$DR$7),$P$16,0)+IF($H50=$C$17,$P$17,0)+IF($H50=$C$18,$P$18,0)+IF($H50=$C$19,$P$19,0)+IF($H50=$C$20,$P$20,0))</f>
        <v>-</v>
      </c>
      <c r="Q50" s="73"/>
      <c r="R50" s="73" t="str">
        <f>IF(K$28=0,"-",$J50+$L50+K$28+$G$29+$G$30+IF($H50=$C$15,$P$15,0)+IF(OR($H50=$C$16,$H50=$DR$7),$P$16,0)+IF($H50=$C$17,$P$17,0)+IF($H50=$C$18,$P$18,0)+IF($H50=$C$19,$P$19,0)+IF($H50=$C$20,$P$20,0))</f>
        <v>-</v>
      </c>
      <c r="S50" s="73"/>
      <c r="T50" s="73" t="str">
        <f t="shared" ref="T50" si="4">IF(M$28=0,"-",$J50+$L50+M$28+$G$29+$G$30+IF($H50=$C$15,$P$15,0)+IF(OR($H50=$C$16,$H50=$DR$7),$P$16,0)+IF($H50=$C$17,$P$17,0)+IF($H50=$C$18,$P$18,0)+IF($H50=$C$19,$P$19,0)+IF($H50=$C$20,$P$20,0))</f>
        <v>-</v>
      </c>
      <c r="U50" s="73"/>
      <c r="V50" s="83"/>
      <c r="W50" s="84"/>
      <c r="X50" s="83"/>
      <c r="Y50" s="85"/>
      <c r="Z50" s="29"/>
      <c r="AA50" s="29"/>
      <c r="AB50" s="29"/>
      <c r="AC50" s="42">
        <f>$V50+$X50+IF(OR($H50=$C$15,$H50=$DR$7),$P$15,0)+IF($H50=$C$16,$P$16,0)+IF($H50=$C$17,$P$17,0)+IF($H50=$C$18,$P$18,0)+IF($H50=$C$19,$P$19,0)+IF($H50=$C$20,$P$20,0)</f>
        <v>0</v>
      </c>
      <c r="AD50" s="42"/>
      <c r="AE50" s="42"/>
      <c r="AF50" s="74"/>
      <c r="AG50" s="74"/>
      <c r="AH50" s="2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2"/>
      <c r="AZ50" s="2"/>
      <c r="BA50" s="2"/>
      <c r="BB50" s="7"/>
      <c r="BC50" s="87" t="s">
        <v>144</v>
      </c>
      <c r="BD50" s="87"/>
      <c r="BE50" s="87"/>
      <c r="BF50" s="87"/>
      <c r="BG50" s="87"/>
      <c r="BH50" s="87"/>
      <c r="BI50" s="87"/>
      <c r="BJ50" s="87"/>
      <c r="BK50" s="87"/>
      <c r="BL50" s="87" t="s">
        <v>9</v>
      </c>
      <c r="BM50" s="87"/>
      <c r="BN50" s="83"/>
      <c r="BO50" s="84"/>
      <c r="BP50" s="95">
        <f>IF(BN50&lt;=CA10,IF(BB50=DT1,BN50,TRUNC(BN50/2)))</f>
        <v>0</v>
      </c>
      <c r="BQ50" s="95"/>
      <c r="BR50" s="95">
        <f>P18</f>
        <v>-3</v>
      </c>
      <c r="BS50" s="95"/>
      <c r="BT50" s="72"/>
      <c r="BU50" s="72"/>
      <c r="BV50" s="72"/>
      <c r="BW50" s="72"/>
      <c r="BX50" s="95"/>
      <c r="BY50" s="95"/>
      <c r="BZ50" s="2"/>
      <c r="CA50" s="95">
        <f t="shared" si="1"/>
        <v>-3</v>
      </c>
      <c r="CB50" s="95"/>
      <c r="CC50" s="8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</row>
    <row r="51" spans="3:121" ht="16.5" thickTop="1" thickBot="1" x14ac:dyDescent="0.3">
      <c r="C51" s="33" t="s">
        <v>46</v>
      </c>
      <c r="D51" s="33"/>
      <c r="E51" s="33"/>
      <c r="F51" s="33" t="s">
        <v>47</v>
      </c>
      <c r="G51" s="33"/>
      <c r="H51" s="33"/>
      <c r="I51" s="59" t="s">
        <v>278</v>
      </c>
      <c r="J51" s="59"/>
      <c r="K51" s="59"/>
      <c r="L51" s="59"/>
      <c r="M51" s="36" t="s">
        <v>48</v>
      </c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2"/>
      <c r="AH51" s="2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2"/>
      <c r="AZ51" s="2"/>
      <c r="BA51" s="2"/>
      <c r="BB51" s="7"/>
      <c r="BC51" s="87" t="s">
        <v>145</v>
      </c>
      <c r="BD51" s="87"/>
      <c r="BE51" s="87"/>
      <c r="BF51" s="87"/>
      <c r="BG51" s="87"/>
      <c r="BH51" s="87"/>
      <c r="BI51" s="87"/>
      <c r="BJ51" s="87"/>
      <c r="BK51" s="87"/>
      <c r="BL51" s="87" t="s">
        <v>6</v>
      </c>
      <c r="BM51" s="87"/>
      <c r="BN51" s="83"/>
      <c r="BO51" s="84"/>
      <c r="BP51" s="95">
        <f>IF(BN51&lt;=CA10,IF(BB51=DT1,BN51,TRUNC(BN51/2)))</f>
        <v>0</v>
      </c>
      <c r="BQ51" s="95"/>
      <c r="BR51" s="95">
        <f>P15</f>
        <v>-5</v>
      </c>
      <c r="BS51" s="95"/>
      <c r="BT51" s="72"/>
      <c r="BU51" s="72"/>
      <c r="BV51" s="72"/>
      <c r="BW51" s="72"/>
      <c r="BX51" s="95">
        <f>-('Ficha 2'!T14+'Ficha 2'!P21)</f>
        <v>0</v>
      </c>
      <c r="BY51" s="95"/>
      <c r="BZ51" s="2"/>
      <c r="CA51" s="95">
        <f>SUM(BP51:BY51)+CC51+IF(OR('Ficha 2'!Y5='Ficha 2'!DA2,'Ficha 2'!Y6='Ficha 2'!DA2,'Ficha 2'!Y7='Ficha 2'!DA2,'Ficha 2'!Y8='Ficha 2'!DA2,'Ficha 2'!Y9='Ficha 2'!DA2,'Ficha 2'!Y10='Ficha 2'!DA2,'Ficha 2'!Y11='Ficha 2'!DA2,'Ficha 2'!Y12='Ficha 2'!DA2,'Ficha 2'!Y13='Ficha 2'!DA2,'Ficha 2'!Y14='Ficha 2'!DA2,'Ficha 2'!Y15='Ficha 2'!DA2,'Ficha 2'!Y16='Ficha 2'!DA2),2,0)</f>
        <v>-5</v>
      </c>
      <c r="CB51" s="95"/>
      <c r="CC51" s="8">
        <f>IF(BP39&gt;=5,2,0)</f>
        <v>0</v>
      </c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</row>
    <row r="52" spans="3:121" ht="16.5" thickTop="1" thickBot="1" x14ac:dyDescent="0.3"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4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45"/>
      <c r="AH52" s="2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2"/>
      <c r="AZ52" s="2"/>
      <c r="BA52" s="2"/>
      <c r="BB52" s="7"/>
      <c r="BC52" s="87" t="s">
        <v>146</v>
      </c>
      <c r="BD52" s="87"/>
      <c r="BE52" s="87"/>
      <c r="BF52" s="87"/>
      <c r="BG52" s="87"/>
      <c r="BH52" s="87"/>
      <c r="BI52" s="87"/>
      <c r="BJ52" s="87"/>
      <c r="BK52" s="87"/>
      <c r="BL52" s="87" t="s">
        <v>10</v>
      </c>
      <c r="BM52" s="87"/>
      <c r="BN52" s="83"/>
      <c r="BO52" s="84"/>
      <c r="BP52" s="95">
        <f>IF(BN52&lt;=CA10,IF(BB52=DT1,BN52,TRUNC(BN52/2)))</f>
        <v>0</v>
      </c>
      <c r="BQ52" s="95"/>
      <c r="BR52" s="95">
        <f>P19</f>
        <v>-3</v>
      </c>
      <c r="BS52" s="95"/>
      <c r="BT52" s="72"/>
      <c r="BU52" s="72"/>
      <c r="BV52" s="72"/>
      <c r="BW52" s="72"/>
      <c r="BX52" s="95"/>
      <c r="BY52" s="95"/>
      <c r="BZ52" s="2"/>
      <c r="CA52" s="95">
        <f>SUM(BP52:BY52)+IF(OR('Ficha 2'!Y5='Ficha 2'!DA17,'Ficha 2'!Y6='Ficha 2'!DA17,'Ficha 2'!Y7='Ficha 2'!DA17,'Ficha 2'!Y8='Ficha 2'!DA17,'Ficha 2'!Y9='Ficha 2'!DA17,'Ficha 2'!Y10='Ficha 2'!DA17,'Ficha 2'!Y11='Ficha 2'!DA17,'Ficha 2'!Y12='Ficha 2'!DA17,'Ficha 2'!Y13='Ficha 2'!DA17,'Ficha 2'!Y14='Ficha 2'!DA17,'Ficha 2'!Y15='Ficha 2'!DA17,'Ficha 2'!Y16='Ficha 2'!DA17),2,0)</f>
        <v>-3</v>
      </c>
      <c r="CB52" s="95"/>
      <c r="CC52" s="8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</row>
    <row r="53" spans="3:121" ht="16.5" thickTop="1" thickBot="1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2"/>
      <c r="AZ53" s="2"/>
      <c r="BA53" s="2"/>
      <c r="BB53" s="7"/>
      <c r="BC53" s="87" t="s">
        <v>147</v>
      </c>
      <c r="BD53" s="87"/>
      <c r="BE53" s="87"/>
      <c r="BF53" s="87"/>
      <c r="BG53" s="87"/>
      <c r="BH53" s="87"/>
      <c r="BI53" s="87"/>
      <c r="BJ53" s="87"/>
      <c r="BK53" s="87"/>
      <c r="BL53" s="87" t="s">
        <v>10</v>
      </c>
      <c r="BM53" s="87"/>
      <c r="BN53" s="83"/>
      <c r="BO53" s="84"/>
      <c r="BP53" s="95">
        <f>IF(BN53&lt;=CA10,IF(BB53=DT1,BN53,TRUNC(BN53/2)))</f>
        <v>0</v>
      </c>
      <c r="BQ53" s="95"/>
      <c r="BR53" s="95">
        <f>P19</f>
        <v>-3</v>
      </c>
      <c r="BS53" s="95"/>
      <c r="BT53" s="72"/>
      <c r="BU53" s="72"/>
      <c r="BV53" s="72"/>
      <c r="BW53" s="72"/>
      <c r="BX53" s="95"/>
      <c r="BY53" s="95"/>
      <c r="BZ53" s="2"/>
      <c r="CA53" s="95">
        <f>SUM(BP53:BY53)+IF(OR('Ficha 2'!Y5='Ficha 2'!DA17,'Ficha 2'!Y6='Ficha 2'!DA17,'Ficha 2'!Y7='Ficha 2'!DA17,'Ficha 2'!Y8='Ficha 2'!DA17,'Ficha 2'!Y9='Ficha 2'!DA17,'Ficha 2'!Y10='Ficha 2'!DA17,'Ficha 2'!Y11='Ficha 2'!DA17,'Ficha 2'!Y12='Ficha 2'!DA17,'Ficha 2'!Y13='Ficha 2'!DA17,'Ficha 2'!Y14='Ficha 2'!DA17,'Ficha 2'!Y15='Ficha 2'!DA17,'Ficha 2'!Y16='Ficha 2'!DA17),2,0)</f>
        <v>-3</v>
      </c>
      <c r="CB53" s="95"/>
      <c r="CC53" s="8"/>
      <c r="CD53" s="28" t="str">
        <f>IF(BP43&gt;=5,"+2 bajo tierra","")&amp;"/"&amp;IF(BP48&gt;=5,"+2 en entornos naturales de la superficie","")&amp;"/"&amp;IF(BP44&gt;=5,"+2 para evitar perderte o para evitar peligros naturales","")&amp;"/"&amp;IF(BP47&gt;=5,"+2 en otros planos","")&amp;"/"&amp;IF(BP17&gt;=5,"+2 para encontrar o seguir rastros","")</f>
        <v>////</v>
      </c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</row>
    <row r="54" spans="3:121" ht="16.5" thickTop="1" thickBot="1" x14ac:dyDescent="0.3">
      <c r="C54" s="2"/>
      <c r="D54" s="2"/>
      <c r="E54" s="2"/>
      <c r="F54" s="2"/>
      <c r="G54" s="2"/>
      <c r="H54" s="64"/>
      <c r="I54" s="65"/>
      <c r="J54" s="34" t="s">
        <v>359</v>
      </c>
      <c r="K54" s="32"/>
      <c r="L54" s="32" t="s">
        <v>359</v>
      </c>
      <c r="M54" s="32"/>
      <c r="N54" s="59" t="s">
        <v>360</v>
      </c>
      <c r="O54" s="59"/>
      <c r="P54" s="59"/>
      <c r="Q54" s="59"/>
      <c r="R54" s="59"/>
      <c r="S54" s="59"/>
      <c r="T54" s="59"/>
      <c r="U54" s="59"/>
      <c r="V54" s="34" t="s">
        <v>361</v>
      </c>
      <c r="W54" s="35"/>
      <c r="X54" s="34" t="s">
        <v>361</v>
      </c>
      <c r="Y54" s="35"/>
      <c r="Z54" s="34"/>
      <c r="AA54" s="32"/>
      <c r="AB54" s="32"/>
      <c r="AC54" s="32"/>
      <c r="AD54" s="32"/>
      <c r="AE54" s="35"/>
      <c r="AF54" s="34"/>
      <c r="AG54" s="35"/>
      <c r="AH54" s="2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2"/>
      <c r="AZ54" s="2"/>
      <c r="BA54" s="2"/>
      <c r="BB54" s="7"/>
      <c r="BC54" s="87" t="s">
        <v>148</v>
      </c>
      <c r="BD54" s="87"/>
      <c r="BE54" s="87"/>
      <c r="BF54" s="87"/>
      <c r="BG54" s="87"/>
      <c r="BH54" s="87"/>
      <c r="BI54" s="87"/>
      <c r="BJ54" s="87"/>
      <c r="BK54" s="87"/>
      <c r="BL54" s="87" t="s">
        <v>9</v>
      </c>
      <c r="BM54" s="87"/>
      <c r="BN54" s="83"/>
      <c r="BO54" s="84"/>
      <c r="BP54" s="95">
        <f>IF(BN54&lt;=CA10,IF(BB54=DT1,BN54,TRUNC(BN54/2)))</f>
        <v>0</v>
      </c>
      <c r="BQ54" s="95"/>
      <c r="BR54" s="95">
        <f>P18</f>
        <v>-3</v>
      </c>
      <c r="BS54" s="95"/>
      <c r="BT54" s="72"/>
      <c r="BU54" s="72"/>
      <c r="BV54" s="72"/>
      <c r="BW54" s="72"/>
      <c r="BX54" s="95"/>
      <c r="BY54" s="95"/>
      <c r="BZ54" s="2"/>
      <c r="CA54" s="95">
        <f>SUM(BP54:BY54)+IF(OR('Ficha 2'!Y5='Ficha 2'!DA8,'Ficha 2'!Y6='Ficha 2'!DA8,'Ficha 2'!Y7='Ficha 2'!DA8,'Ficha 2'!Y8='Ficha 2'!DA8,'Ficha 2'!Y9='Ficha 2'!DA8,'Ficha 2'!Y10='Ficha 2'!DA8,'Ficha 2'!Y11='Ficha 2'!DA8,'Ficha 2'!Y12='Ficha 2'!DA8,'Ficha 2'!Y13='Ficha 2'!DA8,'Ficha 2'!Y14='Ficha 2'!DA8,'Ficha 2'!Y15='Ficha 2'!DA8,'Ficha 2'!Y16='Ficha 2'!DA8),2,0)</f>
        <v>-3</v>
      </c>
      <c r="CB54" s="95"/>
      <c r="CC54" s="8"/>
      <c r="CD54" s="27" t="str">
        <f>IF(BP14&gt;=5,"+2 en objetos hechos con la artesanía entrenada","")</f>
        <v/>
      </c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</row>
    <row r="55" spans="3:121" ht="16.5" thickTop="1" thickBot="1" x14ac:dyDescent="0.3">
      <c r="C55" s="33" t="s">
        <v>43</v>
      </c>
      <c r="D55" s="33"/>
      <c r="E55" s="33"/>
      <c r="F55" s="33"/>
      <c r="G55" s="22"/>
      <c r="H55" s="66" t="s">
        <v>12</v>
      </c>
      <c r="I55" s="67"/>
      <c r="J55" s="68" t="s">
        <v>45</v>
      </c>
      <c r="K55" s="69"/>
      <c r="L55" s="69" t="s">
        <v>24</v>
      </c>
      <c r="M55" s="69"/>
      <c r="N55" s="59" t="s">
        <v>341</v>
      </c>
      <c r="O55" s="59"/>
      <c r="P55" s="59" t="s">
        <v>342</v>
      </c>
      <c r="Q55" s="59"/>
      <c r="R55" s="59" t="s">
        <v>343</v>
      </c>
      <c r="S55" s="59"/>
      <c r="T55" s="59" t="s">
        <v>344</v>
      </c>
      <c r="U55" s="59"/>
      <c r="V55" s="36" t="s">
        <v>45</v>
      </c>
      <c r="W55" s="37"/>
      <c r="X55" s="36" t="s">
        <v>24</v>
      </c>
      <c r="Y55" s="37"/>
      <c r="Z55" s="36" t="s">
        <v>49</v>
      </c>
      <c r="AA55" s="61"/>
      <c r="AB55" s="61"/>
      <c r="AC55" s="61"/>
      <c r="AD55" s="61"/>
      <c r="AE55" s="37"/>
      <c r="AF55" s="36" t="s">
        <v>59</v>
      </c>
      <c r="AG55" s="37"/>
      <c r="AH55" s="2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2"/>
      <c r="AZ55" s="2"/>
      <c r="BA55" s="2"/>
      <c r="BB55" s="7"/>
      <c r="BC55" s="87" t="s">
        <v>149</v>
      </c>
      <c r="BD55" s="87"/>
      <c r="BE55" s="87"/>
      <c r="BF55" s="87"/>
      <c r="BG55" s="87"/>
      <c r="BH55" s="87"/>
      <c r="BI55" s="87"/>
      <c r="BJ55" s="87"/>
      <c r="BK55" s="87"/>
      <c r="BL55" s="87" t="s">
        <v>11</v>
      </c>
      <c r="BM55" s="87"/>
      <c r="BN55" s="83"/>
      <c r="BO55" s="84"/>
      <c r="BP55" s="95">
        <f>IF(BN55&lt;=CA10,IF(BB55=DT1,BN55,TRUNC(BN55/2)))</f>
        <v>0</v>
      </c>
      <c r="BQ55" s="95"/>
      <c r="BR55" s="95">
        <f>P20</f>
        <v>-2</v>
      </c>
      <c r="BS55" s="95"/>
      <c r="BT55" s="72"/>
      <c r="BU55" s="72"/>
      <c r="BV55" s="72"/>
      <c r="BW55" s="72"/>
      <c r="BX55" s="95"/>
      <c r="BY55" s="95"/>
      <c r="BZ55" s="2"/>
      <c r="CA55" s="95">
        <f>SUM(BP55:BY55)+IF(OR('Ficha 2'!Y5='Ficha 2'!DA3,'Ficha 2'!Y6='Ficha 2'!DA3,'Ficha 2'!Y7='Ficha 2'!DA3,'Ficha 2'!Y8='Ficha 2'!DA3,'Ficha 2'!Y9='Ficha 2'!DA3,'Ficha 2'!Y10='Ficha 2'!DA3,'Ficha 2'!Y11='Ficha 2'!DA3,'Ficha 2'!Y12='Ficha 2'!DA3,'Ficha 2'!Y13='Ficha 2'!DA3,'Ficha 2'!Y14='Ficha 2'!DA3,'Ficha 2'!Y15='Ficha 2'!DA3,'Ficha 2'!Y16='Ficha 2'!DA3),2,0)</f>
        <v>-2</v>
      </c>
      <c r="CB55" s="95"/>
      <c r="CC55" s="8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</row>
    <row r="56" spans="3:121" ht="16.5" thickTop="1" thickBot="1" x14ac:dyDescent="0.3">
      <c r="C56" s="40"/>
      <c r="D56" s="40"/>
      <c r="E56" s="40"/>
      <c r="F56" s="40"/>
      <c r="G56" s="40"/>
      <c r="H56" s="70"/>
      <c r="I56" s="71"/>
      <c r="J56" s="72"/>
      <c r="K56" s="72"/>
      <c r="L56" s="72"/>
      <c r="M56" s="72"/>
      <c r="N56" s="73">
        <f>$J56+$L56+G$28+$G$29+$G$30+IF($H56=$C$15,$P$15,0)+IF(OR($H56=$C$16,$H56=$DR$7),$P$16,0)+IF($H56=$C$17,$P$17,0)+IF($H56=$C$18,$P$18,0)+IF($H56=$C$19,$P$19,0)+IF($H56=$C$20,$P$20,0)</f>
        <v>0</v>
      </c>
      <c r="O56" s="73"/>
      <c r="P56" s="73" t="str">
        <f>IF(I$28=0,"-",$J56+$L56+I$28+$G$29+$G$30+IF($H56=$C$15,$P$15,0)+IF(OR($H56=$C$16,$H56=$DR$7),$P$16,0)+IF($H56=$C$17,$P$17,0)+IF($H56=$C$18,$P$18,0)+IF($H56=$C$19,$P$19,0)+IF($H56=$C$20,$P$20,0))</f>
        <v>-</v>
      </c>
      <c r="Q56" s="73"/>
      <c r="R56" s="73" t="str">
        <f>IF(K$28=0,"-",$J56+$L56+K$28+$G$29+$G$30+IF($H56=$C$15,$P$15,0)+IF(OR($H56=$C$16,$H56=$DR$7),$P$16,0)+IF($H56=$C$17,$P$17,0)+IF($H56=$C$18,$P$18,0)+IF($H56=$C$19,$P$19,0)+IF($H56=$C$20,$P$20,0))</f>
        <v>-</v>
      </c>
      <c r="S56" s="73"/>
      <c r="T56" s="73" t="str">
        <f t="shared" ref="T56" si="5">IF(M$28=0,"-",$J56+$L56+M$28+$G$29+$G$30+IF($H56=$C$15,$P$15,0)+IF(OR($H56=$C$16,$H56=$DR$7),$P$16,0)+IF($H56=$C$17,$P$17,0)+IF($H56=$C$18,$P$18,0)+IF($H56=$C$19,$P$19,0)+IF($H56=$C$20,$P$20,0))</f>
        <v>-</v>
      </c>
      <c r="U56" s="73"/>
      <c r="V56" s="83"/>
      <c r="W56" s="84"/>
      <c r="X56" s="83"/>
      <c r="Y56" s="85"/>
      <c r="Z56" s="29"/>
      <c r="AA56" s="29"/>
      <c r="AB56" s="29"/>
      <c r="AC56" s="42">
        <f>$V56+$X56+IF(OR($H56=$C$15,$H56=$DR$7),$P$15,0)+IF($H56=$C$16,$P$16,0)+IF($H56=$C$17,$P$17,0)+IF($H56=$C$18,$P$18,0)+IF($H56=$C$19,$P$19,0)+IF($H56=$C$20,$P$20,0)</f>
        <v>0</v>
      </c>
      <c r="AD56" s="42"/>
      <c r="AE56" s="42"/>
      <c r="AF56" s="74"/>
      <c r="AG56" s="74"/>
      <c r="AH56" s="2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2"/>
      <c r="AZ56" s="2"/>
      <c r="BA56" s="2"/>
      <c r="BB56" s="7"/>
      <c r="BC56" s="87" t="s">
        <v>173</v>
      </c>
      <c r="BD56" s="87"/>
      <c r="BE56" s="87"/>
      <c r="BF56" s="87"/>
      <c r="BG56" s="87"/>
      <c r="BH56" s="87"/>
      <c r="BI56" s="87"/>
      <c r="BJ56" s="87"/>
      <c r="BK56" s="87"/>
      <c r="BL56" s="91" t="s">
        <v>7</v>
      </c>
      <c r="BM56" s="91"/>
      <c r="BN56" s="93"/>
      <c r="BO56" s="84"/>
      <c r="BP56" s="95">
        <f>IF(BN56&lt;=CA10,IF(BB56=DT1,BN56,TRUNC(BN56/2)))</f>
        <v>0</v>
      </c>
      <c r="BQ56" s="95"/>
      <c r="BR56" s="95">
        <f>IF(OR(BL56=C15,BL56=C16),IF(BL56=C15,P15,P16))</f>
        <v>-4</v>
      </c>
      <c r="BS56" s="95"/>
      <c r="BT56" s="72"/>
      <c r="BU56" s="72"/>
      <c r="BV56" s="72"/>
      <c r="BW56" s="72"/>
      <c r="BX56" s="95"/>
      <c r="BY56" s="95"/>
      <c r="BZ56" s="2"/>
      <c r="CA56" s="95">
        <f>SUM(BP56:BY56)+IF(OR('Ficha 2'!Y5='Ficha 2'!DA15,'Ficha 2'!Y6='Ficha 2'!DA15,'Ficha 2'!Y7='Ficha 2'!DA15,'Ficha 2'!Y8='Ficha 2'!DA15,'Ficha 2'!Y9='Ficha 2'!DA15,'Ficha 2'!Y10='Ficha 2'!DA15,'Ficha 2'!Y11='Ficha 2'!DA15,'Ficha 2'!Y12='Ficha 2'!DA15,'Ficha 2'!Y13='Ficha 2'!DA15,'Ficha 2'!Y14='Ficha 2'!DA15,'Ficha 2'!Y15='Ficha 2'!DA15,'Ficha 2'!Y16='Ficha 2'!DA15),2,0)</f>
        <v>-4</v>
      </c>
      <c r="CB56" s="95"/>
      <c r="CC56" s="8"/>
      <c r="CD56" s="27" t="str">
        <f>IF(BP58&gt;=5,"+2 al trepar con ayuda de una cuerda","")</f>
        <v/>
      </c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</row>
    <row r="57" spans="3:121" ht="16.5" thickTop="1" thickBot="1" x14ac:dyDescent="0.3">
      <c r="C57" s="33" t="s">
        <v>46</v>
      </c>
      <c r="D57" s="33"/>
      <c r="E57" s="33"/>
      <c r="F57" s="33" t="s">
        <v>47</v>
      </c>
      <c r="G57" s="33"/>
      <c r="H57" s="33"/>
      <c r="I57" s="59" t="s">
        <v>278</v>
      </c>
      <c r="J57" s="59"/>
      <c r="K57" s="59"/>
      <c r="L57" s="59"/>
      <c r="M57" s="36" t="s">
        <v>48</v>
      </c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2"/>
      <c r="AH57" s="2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2"/>
      <c r="AZ57" s="2"/>
      <c r="BA57" s="2"/>
      <c r="BB57" s="7"/>
      <c r="BC57" s="87" t="s">
        <v>174</v>
      </c>
      <c r="BD57" s="87"/>
      <c r="BE57" s="87"/>
      <c r="BF57" s="87"/>
      <c r="BG57" s="87"/>
      <c r="BH57" s="87"/>
      <c r="BI57" s="87"/>
      <c r="BJ57" s="87"/>
      <c r="BK57" s="87"/>
      <c r="BL57" s="91" t="s">
        <v>9</v>
      </c>
      <c r="BM57" s="91"/>
      <c r="BN57" s="93"/>
      <c r="BO57" s="84"/>
      <c r="BP57" s="95">
        <f>IF(BN57&lt;=CA10,IF(BB57=DT1,BN57,TRUNC(BN57/2)))</f>
        <v>0</v>
      </c>
      <c r="BQ57" s="95"/>
      <c r="BR57" s="95">
        <f>IF(OR(BL57=C18,BL57=C20),IF(BL57=C18,P18,P20))</f>
        <v>-3</v>
      </c>
      <c r="BS57" s="95"/>
      <c r="BT57" s="72"/>
      <c r="BU57" s="72"/>
      <c r="BV57" s="72"/>
      <c r="BW57" s="72"/>
      <c r="BX57" s="95"/>
      <c r="BY57" s="95"/>
      <c r="BZ57" s="2"/>
      <c r="CA57" s="95">
        <f>SUM(BP57:BY57)+IF(OR('Ficha 2'!Y5='Ficha 2'!DA59,'Ficha 2'!Y6='Ficha 2'!DA59,'Ficha 2'!Y7='Ficha 2'!DA59,'Ficha 2'!Y8='Ficha 2'!DA59,'Ficha 2'!Y9='Ficha 2'!DA59,'Ficha 2'!Y10='Ficha 2'!DA59,'Ficha 2'!Y11='Ficha 2'!DA59,'Ficha 2'!Y12='Ficha 2'!DA59,'Ficha 2'!Y13='Ficha 2'!DA59,'Ficha 2'!Y14='Ficha 2'!DA59,'Ficha 2'!Y15='Ficha 2'!DA59,'Ficha 2'!Y16='Ficha 2'!DA59),2,0)</f>
        <v>-3</v>
      </c>
      <c r="CB57" s="95"/>
      <c r="CC57" s="8"/>
      <c r="CD57" s="27" t="str">
        <f>IF(OR(BP19&gt;=5,BP20&gt;=5),"+2 con rollos de pergamino","")</f>
        <v/>
      </c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</row>
    <row r="58" spans="3:121" ht="16.5" thickTop="1" thickBot="1" x14ac:dyDescent="0.3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4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45"/>
      <c r="AH58" s="2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2"/>
      <c r="AZ58" s="2"/>
      <c r="BA58" s="2"/>
      <c r="BB58" s="7"/>
      <c r="BC58" s="90" t="s">
        <v>150</v>
      </c>
      <c r="BD58" s="90"/>
      <c r="BE58" s="90"/>
      <c r="BF58" s="90"/>
      <c r="BG58" s="90"/>
      <c r="BH58" s="90"/>
      <c r="BI58" s="90"/>
      <c r="BJ58" s="90"/>
      <c r="BK58" s="90"/>
      <c r="BL58" s="87" t="s">
        <v>7</v>
      </c>
      <c r="BM58" s="87"/>
      <c r="BN58" s="83"/>
      <c r="BO58" s="84"/>
      <c r="BP58" s="95">
        <f>IF(BN58&lt;=CA10,IF(BB58=DT1,BN58,TRUNC(BN58/2)))</f>
        <v>0</v>
      </c>
      <c r="BQ58" s="95"/>
      <c r="BR58" s="95">
        <f>P16</f>
        <v>-4</v>
      </c>
      <c r="BS58" s="95"/>
      <c r="BT58" s="72"/>
      <c r="BU58" s="72"/>
      <c r="BV58" s="72"/>
      <c r="BW58" s="72"/>
      <c r="BX58" s="95"/>
      <c r="BY58" s="95"/>
      <c r="BZ58" s="2"/>
      <c r="CA58" s="95">
        <f>SUM(BP58:BY58)+IF(OR('Ficha 2'!Y5='Ficha 2'!DA70,'Ficha 2'!Y6='Ficha 2'!DA70,'Ficha 2'!Y7='Ficha 2'!DA70,'Ficha 2'!Y8='Ficha 2'!DA70,'Ficha 2'!Y9='Ficha 2'!DA70,'Ficha 2'!Y10='Ficha 2'!DA70,'Ficha 2'!Y11='Ficha 2'!DA70,'Ficha 2'!Y12='Ficha 2'!DA70,'Ficha 2'!Y13='Ficha 2'!DA70,'Ficha 2'!Y14='Ficha 2'!DA70,'Ficha 2'!Y15='Ficha 2'!DA70,'Ficha 2'!Y16='Ficha 2'!DA70),2,0)</f>
        <v>-4</v>
      </c>
      <c r="CB58" s="95"/>
      <c r="CC58" s="8"/>
      <c r="CD58" s="27" t="str">
        <f>IF(BP25&gt;=5,"+2 al atar a alguien","")</f>
        <v/>
      </c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</row>
    <row r="59" spans="3:121" ht="16.5" thickTop="1" thickBot="1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2"/>
      <c r="AZ59" s="2"/>
      <c r="BA59" s="2"/>
      <c r="BB59" s="7"/>
      <c r="BC59" s="72" t="s">
        <v>175</v>
      </c>
      <c r="BD59" s="72"/>
      <c r="BE59" s="72"/>
      <c r="BF59" s="72"/>
      <c r="BG59" s="72"/>
      <c r="BH59" s="72"/>
      <c r="BI59" s="72"/>
      <c r="BJ59" s="72"/>
      <c r="BK59" s="72"/>
      <c r="BL59" s="91"/>
      <c r="BM59" s="91"/>
      <c r="BN59" s="93"/>
      <c r="BO59" s="84"/>
      <c r="BP59" s="95">
        <f>IF(BN59&lt;=CA10,IF(BB59=DT1,BN59,TRUNC(BN59/2)))</f>
        <v>0</v>
      </c>
      <c r="BQ59" s="95"/>
      <c r="BR59" s="95">
        <f>IF(BL59=C15,P15,0)+IF(BL59=C16,P16,0)+IF(BL59=C17,P17,0)+IF(BL59=C18,P18,0)+IF(BL59=C19,P19,0)+IF(BL59=C20,P20,0)</f>
        <v>0</v>
      </c>
      <c r="BS59" s="95"/>
      <c r="BT59" s="72"/>
      <c r="BU59" s="72"/>
      <c r="BV59" s="72"/>
      <c r="BW59" s="72"/>
      <c r="BX59" s="95"/>
      <c r="BY59" s="95"/>
      <c r="BZ59" s="2"/>
      <c r="CA59" s="95">
        <f t="shared" si="1"/>
        <v>0</v>
      </c>
      <c r="CB59" s="95"/>
      <c r="CC59" s="8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</row>
    <row r="60" spans="3:121" ht="15.75" thickTop="1" x14ac:dyDescent="0.25">
      <c r="C60" s="2"/>
      <c r="D60" s="2"/>
      <c r="E60" s="2"/>
      <c r="F60" s="2"/>
      <c r="G60" s="2"/>
      <c r="H60" s="64"/>
      <c r="I60" s="65"/>
      <c r="J60" s="34" t="s">
        <v>359</v>
      </c>
      <c r="K60" s="32"/>
      <c r="L60" s="32" t="s">
        <v>359</v>
      </c>
      <c r="M60" s="32"/>
      <c r="N60" s="59" t="s">
        <v>360</v>
      </c>
      <c r="O60" s="59"/>
      <c r="P60" s="59"/>
      <c r="Q60" s="59"/>
      <c r="R60" s="59"/>
      <c r="S60" s="59"/>
      <c r="T60" s="59"/>
      <c r="U60" s="59"/>
      <c r="V60" s="34" t="s">
        <v>361</v>
      </c>
      <c r="W60" s="35"/>
      <c r="X60" s="34" t="s">
        <v>361</v>
      </c>
      <c r="Y60" s="35"/>
      <c r="Z60" s="34"/>
      <c r="AA60" s="32"/>
      <c r="AB60" s="32"/>
      <c r="AC60" s="32"/>
      <c r="AD60" s="32"/>
      <c r="AE60" s="35"/>
      <c r="AF60" s="34"/>
      <c r="AG60" s="35"/>
      <c r="AH60" s="2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</row>
    <row r="61" spans="3:121" ht="15.75" thickBot="1" x14ac:dyDescent="0.3">
      <c r="C61" s="33" t="s">
        <v>43</v>
      </c>
      <c r="D61" s="33"/>
      <c r="E61" s="33"/>
      <c r="F61" s="33"/>
      <c r="G61" s="22"/>
      <c r="H61" s="66" t="s">
        <v>12</v>
      </c>
      <c r="I61" s="67"/>
      <c r="J61" s="68" t="s">
        <v>45</v>
      </c>
      <c r="K61" s="69"/>
      <c r="L61" s="69" t="s">
        <v>24</v>
      </c>
      <c r="M61" s="69"/>
      <c r="N61" s="59" t="s">
        <v>341</v>
      </c>
      <c r="O61" s="59"/>
      <c r="P61" s="59" t="s">
        <v>342</v>
      </c>
      <c r="Q61" s="59"/>
      <c r="R61" s="59" t="s">
        <v>343</v>
      </c>
      <c r="S61" s="59"/>
      <c r="T61" s="59" t="s">
        <v>344</v>
      </c>
      <c r="U61" s="59"/>
      <c r="V61" s="36" t="s">
        <v>45</v>
      </c>
      <c r="W61" s="37"/>
      <c r="X61" s="36" t="s">
        <v>24</v>
      </c>
      <c r="Y61" s="37"/>
      <c r="Z61" s="36" t="s">
        <v>49</v>
      </c>
      <c r="AA61" s="61"/>
      <c r="AB61" s="61"/>
      <c r="AC61" s="61"/>
      <c r="AD61" s="61"/>
      <c r="AE61" s="37"/>
      <c r="AF61" s="36" t="s">
        <v>59</v>
      </c>
      <c r="AG61" s="37"/>
      <c r="AH61" s="2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2"/>
      <c r="AZ61" s="2"/>
      <c r="BA61" s="2"/>
      <c r="BB61" s="2"/>
      <c r="BC61" s="2"/>
      <c r="BD61" s="2"/>
      <c r="BE61" s="2"/>
      <c r="BF61" s="2"/>
      <c r="BG61" s="33" t="s">
        <v>159</v>
      </c>
      <c r="BH61" s="33"/>
      <c r="BI61" s="33"/>
      <c r="BJ61" s="33"/>
      <c r="BK61" s="33"/>
      <c r="BL61" s="33"/>
      <c r="BM61" s="43">
        <f>SUM(BN13:BO59)</f>
        <v>0</v>
      </c>
      <c r="BN61" s="43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</row>
    <row r="62" spans="3:121" ht="16.5" thickTop="1" thickBot="1" x14ac:dyDescent="0.3">
      <c r="C62" s="40"/>
      <c r="D62" s="40"/>
      <c r="E62" s="40"/>
      <c r="F62" s="40"/>
      <c r="G62" s="40"/>
      <c r="H62" s="70"/>
      <c r="I62" s="71"/>
      <c r="J62" s="72"/>
      <c r="K62" s="72"/>
      <c r="L62" s="72"/>
      <c r="M62" s="72"/>
      <c r="N62" s="73">
        <f>$J62+$L62+G$28+$G$29+$G$30+IF($H62=$C$15,$P$15,0)+IF(OR($H62=$C$16,$H62=$DR$7),$P$16,0)+IF($H62=$C$17,$P$17,0)+IF($H62=$C$18,$P$18,0)+IF($H62=$C$19,$P$19,0)+IF($H62=$C$20,$P$20,0)</f>
        <v>0</v>
      </c>
      <c r="O62" s="73"/>
      <c r="P62" s="73" t="str">
        <f>IF(I$28=0,"-",$J62+$L62+I$28+$G$29+$G$30+IF($H62=$C$15,$P$15,0)+IF(OR($H62=$C$16,$H62=$DR$7),$P$16,0)+IF($H62=$C$17,$P$17,0)+IF($H62=$C$18,$P$18,0)+IF($H62=$C$19,$P$19,0)+IF($H62=$C$20,$P$20,0))</f>
        <v>-</v>
      </c>
      <c r="Q62" s="73"/>
      <c r="R62" s="73" t="str">
        <f>IF(K$28=0,"-",$J62+$L62+K$28+$G$29+$G$30+IF($H62=$C$15,$P$15,0)+IF(OR($H62=$C$16,$H62=$DR$7),$P$16,0)+IF($H62=$C$17,$P$17,0)+IF($H62=$C$18,$P$18,0)+IF($H62=$C$19,$P$19,0)+IF($H62=$C$20,$P$20,0))</f>
        <v>-</v>
      </c>
      <c r="S62" s="73"/>
      <c r="T62" s="73" t="str">
        <f t="shared" ref="T62" si="6">IF(M$28=0,"-",$J62+$L62+M$28+$G$29+$G$30+IF($H62=$C$15,$P$15,0)+IF(OR($H62=$C$16,$H62=$DR$7),$P$16,0)+IF($H62=$C$17,$P$17,0)+IF($H62=$C$18,$P$18,0)+IF($H62=$C$19,$P$19,0)+IF($H62=$C$20,$P$20,0))</f>
        <v>-</v>
      </c>
      <c r="U62" s="73"/>
      <c r="V62" s="83"/>
      <c r="W62" s="84"/>
      <c r="X62" s="83"/>
      <c r="Y62" s="85"/>
      <c r="Z62" s="29"/>
      <c r="AA62" s="29"/>
      <c r="AB62" s="29"/>
      <c r="AC62" s="42">
        <f>$V62+$X62+IF(OR($H62=$C$15,$H62=$DR$7),$P$15,0)+IF($H62=$C$16,$P$16,0)+IF($H62=$C$17,$P$17,0)+IF($H62=$C$18,$P$18,0)+IF($H62=$C$19,$P$19,0)+IF($H62=$C$20,$P$20,0)</f>
        <v>0</v>
      </c>
      <c r="AD62" s="42"/>
      <c r="AE62" s="42"/>
      <c r="AF62" s="74"/>
      <c r="AG62" s="74"/>
      <c r="AH62" s="2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2"/>
      <c r="AZ62" s="2"/>
      <c r="BA62" s="2"/>
      <c r="BB62" s="2"/>
      <c r="BC62" s="2"/>
      <c r="BD62" s="2"/>
      <c r="BE62" s="2"/>
      <c r="BF62" s="2"/>
      <c r="BG62" s="33" t="s">
        <v>158</v>
      </c>
      <c r="BH62" s="33"/>
      <c r="BI62" s="33"/>
      <c r="BJ62" s="33"/>
      <c r="BK62" s="33"/>
      <c r="BL62" s="33"/>
      <c r="BM62" s="100">
        <f>((Clase!AD10+P18)*(3+M5))+IF(Clase!B14=0,0,(Clase!AD20+P18)*(3+M5))+IF(Clase!B24=0,0,(Clase!AD30+P18)*(3+M5))+IF(Clase!B34=0,0,(Clase!AD40+P18)*(3+M5))</f>
        <v>-9</v>
      </c>
      <c r="BN62" s="100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</row>
    <row r="63" spans="3:121" ht="15.75" thickTop="1" x14ac:dyDescent="0.25">
      <c r="C63" s="33" t="s">
        <v>46</v>
      </c>
      <c r="D63" s="33"/>
      <c r="E63" s="33"/>
      <c r="F63" s="33" t="s">
        <v>47</v>
      </c>
      <c r="G63" s="33"/>
      <c r="H63" s="33"/>
      <c r="I63" s="59" t="s">
        <v>278</v>
      </c>
      <c r="J63" s="59"/>
      <c r="K63" s="59"/>
      <c r="L63" s="59"/>
      <c r="M63" s="36" t="s">
        <v>48</v>
      </c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2"/>
      <c r="AH63" s="2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</row>
    <row r="64" spans="3:121" x14ac:dyDescent="0.25"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4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45"/>
      <c r="AH64" s="2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</row>
  </sheetData>
  <sheetProtection selectLockedCells="1"/>
  <mergeCells count="977"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T56:U56"/>
    <mergeCell ref="V56:W56"/>
    <mergeCell ref="X56:Y56"/>
    <mergeCell ref="H60:I60"/>
    <mergeCell ref="J60:K60"/>
    <mergeCell ref="L60:M60"/>
    <mergeCell ref="N60:U60"/>
    <mergeCell ref="V60:W60"/>
    <mergeCell ref="X60:Y60"/>
    <mergeCell ref="T49:U49"/>
    <mergeCell ref="V49:W49"/>
    <mergeCell ref="X49:Y49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H49:I49"/>
    <mergeCell ref="J49:K49"/>
    <mergeCell ref="L49:M49"/>
    <mergeCell ref="N49:O49"/>
    <mergeCell ref="P49:Q49"/>
    <mergeCell ref="R49:S49"/>
    <mergeCell ref="V36:W36"/>
    <mergeCell ref="V37:W37"/>
    <mergeCell ref="V38:W38"/>
    <mergeCell ref="X36:Y36"/>
    <mergeCell ref="X37:Y37"/>
    <mergeCell ref="X38:Y38"/>
    <mergeCell ref="N36:U36"/>
    <mergeCell ref="N37:O37"/>
    <mergeCell ref="P37:Q37"/>
    <mergeCell ref="R37:S37"/>
    <mergeCell ref="T37:U37"/>
    <mergeCell ref="N38:O38"/>
    <mergeCell ref="P38:Q38"/>
    <mergeCell ref="R38:S38"/>
    <mergeCell ref="T38:U38"/>
    <mergeCell ref="I28:J28"/>
    <mergeCell ref="K28:L28"/>
    <mergeCell ref="M28:N28"/>
    <mergeCell ref="J36:K36"/>
    <mergeCell ref="J37:K37"/>
    <mergeCell ref="J38:K38"/>
    <mergeCell ref="L36:M36"/>
    <mergeCell ref="L37:M37"/>
    <mergeCell ref="L38:M38"/>
    <mergeCell ref="H36:I36"/>
    <mergeCell ref="H37:I37"/>
    <mergeCell ref="H38:I38"/>
    <mergeCell ref="N34:O34"/>
    <mergeCell ref="H34:I34"/>
    <mergeCell ref="AI59:AX59"/>
    <mergeCell ref="AI60:AX60"/>
    <mergeCell ref="AI61:AX61"/>
    <mergeCell ref="AI62:AX62"/>
    <mergeCell ref="AI63:AX63"/>
    <mergeCell ref="AI64:AX64"/>
    <mergeCell ref="AI50:AX50"/>
    <mergeCell ref="AI51:AX51"/>
    <mergeCell ref="AI52:AX52"/>
    <mergeCell ref="AI53:AX53"/>
    <mergeCell ref="AI54:AX54"/>
    <mergeCell ref="AI55:AX55"/>
    <mergeCell ref="AI56:AX56"/>
    <mergeCell ref="AI57:AX57"/>
    <mergeCell ref="AI58:AX58"/>
    <mergeCell ref="AI41:AX41"/>
    <mergeCell ref="AI42:AX42"/>
    <mergeCell ref="AI43:AX43"/>
    <mergeCell ref="AI44:AX44"/>
    <mergeCell ref="AI45:AX45"/>
    <mergeCell ref="AI46:AX46"/>
    <mergeCell ref="AI47:AX47"/>
    <mergeCell ref="AI48:AX48"/>
    <mergeCell ref="AI49:AX49"/>
    <mergeCell ref="AI32:AX32"/>
    <mergeCell ref="AI33:AX33"/>
    <mergeCell ref="AI34:AX34"/>
    <mergeCell ref="AI35:AX35"/>
    <mergeCell ref="AI36:AX36"/>
    <mergeCell ref="AI37:AX37"/>
    <mergeCell ref="AI38:AX38"/>
    <mergeCell ref="AI39:AX39"/>
    <mergeCell ref="AI40:AX40"/>
    <mergeCell ref="AI26:AX26"/>
    <mergeCell ref="AI27:AX27"/>
    <mergeCell ref="AI28:AX28"/>
    <mergeCell ref="AI29:AX29"/>
    <mergeCell ref="AI30:AX30"/>
    <mergeCell ref="AI31:AX31"/>
    <mergeCell ref="AP15:AR16"/>
    <mergeCell ref="AP14:AR14"/>
    <mergeCell ref="AP13:AR13"/>
    <mergeCell ref="AJ15:AK16"/>
    <mergeCell ref="AU15:AX16"/>
    <mergeCell ref="AU13:AX13"/>
    <mergeCell ref="AU14:AX14"/>
    <mergeCell ref="AW18:AX18"/>
    <mergeCell ref="AW19:AX19"/>
    <mergeCell ref="AW20:AX20"/>
    <mergeCell ref="AS20:AT20"/>
    <mergeCell ref="AT23:AU23"/>
    <mergeCell ref="AW22:AX22"/>
    <mergeCell ref="AW23:AX23"/>
    <mergeCell ref="AU18:AV18"/>
    <mergeCell ref="AU19:AV19"/>
    <mergeCell ref="AU20:AV20"/>
    <mergeCell ref="AH20:AI20"/>
    <mergeCell ref="AE14:AF14"/>
    <mergeCell ref="AE13:AF13"/>
    <mergeCell ref="AC15:AD16"/>
    <mergeCell ref="AC14:AD14"/>
    <mergeCell ref="AC13:AD13"/>
    <mergeCell ref="X16:AB16"/>
    <mergeCell ref="X15:AB15"/>
    <mergeCell ref="AL14:AM14"/>
    <mergeCell ref="AL13:AM13"/>
    <mergeCell ref="AL15:AM16"/>
    <mergeCell ref="AJ13:AK13"/>
    <mergeCell ref="AJ14:AK14"/>
    <mergeCell ref="AG13:AH13"/>
    <mergeCell ref="AG14:AH14"/>
    <mergeCell ref="AG15:AH16"/>
    <mergeCell ref="AE15:AF16"/>
    <mergeCell ref="BC10:BW10"/>
    <mergeCell ref="BG61:BL61"/>
    <mergeCell ref="BG62:BL62"/>
    <mergeCell ref="BM61:BN61"/>
    <mergeCell ref="BM62:BN62"/>
    <mergeCell ref="CA56:CB56"/>
    <mergeCell ref="CA57:CB57"/>
    <mergeCell ref="CA58:CB58"/>
    <mergeCell ref="CA59:CB59"/>
    <mergeCell ref="BX10:BZ10"/>
    <mergeCell ref="CA50:CB50"/>
    <mergeCell ref="CA51:CB51"/>
    <mergeCell ref="CA52:CB52"/>
    <mergeCell ref="CA53:CB53"/>
    <mergeCell ref="CA54:CB54"/>
    <mergeCell ref="CA55:CB55"/>
    <mergeCell ref="CA44:CB44"/>
    <mergeCell ref="CA45:CB45"/>
    <mergeCell ref="CA46:CB46"/>
    <mergeCell ref="CA47:CB47"/>
    <mergeCell ref="CA48:CB48"/>
    <mergeCell ref="CA49:CB49"/>
    <mergeCell ref="CA38:CB38"/>
    <mergeCell ref="CA39:CB39"/>
    <mergeCell ref="CA40:CB40"/>
    <mergeCell ref="CA41:CB41"/>
    <mergeCell ref="CA42:CB42"/>
    <mergeCell ref="CA43:CB43"/>
    <mergeCell ref="CA32:CB32"/>
    <mergeCell ref="CA33:CB33"/>
    <mergeCell ref="CA34:CB34"/>
    <mergeCell ref="CA35:CB35"/>
    <mergeCell ref="CA36:CB36"/>
    <mergeCell ref="CA37:CB37"/>
    <mergeCell ref="CA26:CB26"/>
    <mergeCell ref="CA27:CB27"/>
    <mergeCell ref="CA28:CB28"/>
    <mergeCell ref="CA29:CB29"/>
    <mergeCell ref="CA30:CB30"/>
    <mergeCell ref="CA31:CB31"/>
    <mergeCell ref="CA20:CB20"/>
    <mergeCell ref="CA21:CB21"/>
    <mergeCell ref="CA22:CB22"/>
    <mergeCell ref="CA23:CB23"/>
    <mergeCell ref="CA24:CB24"/>
    <mergeCell ref="CA25:CB25"/>
    <mergeCell ref="BX59:BY59"/>
    <mergeCell ref="CA11:CB11"/>
    <mergeCell ref="CA12:CB12"/>
    <mergeCell ref="CA13:CB13"/>
    <mergeCell ref="CA14:CB14"/>
    <mergeCell ref="CA15:CB15"/>
    <mergeCell ref="CA16:CB16"/>
    <mergeCell ref="CA17:CB17"/>
    <mergeCell ref="CA18:CB18"/>
    <mergeCell ref="CA19:CB19"/>
    <mergeCell ref="BX53:BY53"/>
    <mergeCell ref="BX54:BY54"/>
    <mergeCell ref="BX55:BY55"/>
    <mergeCell ref="BX56:BY56"/>
    <mergeCell ref="BX57:BY57"/>
    <mergeCell ref="BX58:BY58"/>
    <mergeCell ref="BX47:BY47"/>
    <mergeCell ref="BX48:BY48"/>
    <mergeCell ref="BX49:BY49"/>
    <mergeCell ref="BX50:BY50"/>
    <mergeCell ref="BX51:BY51"/>
    <mergeCell ref="BX52:BY52"/>
    <mergeCell ref="BX41:BY41"/>
    <mergeCell ref="BX42:BY42"/>
    <mergeCell ref="BX43:BY43"/>
    <mergeCell ref="BX44:BY44"/>
    <mergeCell ref="BX45:BY45"/>
    <mergeCell ref="BX46:BY46"/>
    <mergeCell ref="BX35:BY35"/>
    <mergeCell ref="BX36:BY36"/>
    <mergeCell ref="BX37:BY37"/>
    <mergeCell ref="BX38:BY38"/>
    <mergeCell ref="BX39:BY39"/>
    <mergeCell ref="BX40:BY40"/>
    <mergeCell ref="BX29:BY29"/>
    <mergeCell ref="BX30:BY30"/>
    <mergeCell ref="BX31:BY31"/>
    <mergeCell ref="BX32:BY32"/>
    <mergeCell ref="BX33:BY33"/>
    <mergeCell ref="BX34:BY34"/>
    <mergeCell ref="BX23:BY23"/>
    <mergeCell ref="BX24:BY24"/>
    <mergeCell ref="BX25:BY25"/>
    <mergeCell ref="BX26:BY26"/>
    <mergeCell ref="BX27:BY27"/>
    <mergeCell ref="BX28:BY28"/>
    <mergeCell ref="BX17:BY17"/>
    <mergeCell ref="BX18:BY18"/>
    <mergeCell ref="BX19:BY19"/>
    <mergeCell ref="BX20:BY20"/>
    <mergeCell ref="BX21:BY21"/>
    <mergeCell ref="BX22:BY22"/>
    <mergeCell ref="BV56:BW56"/>
    <mergeCell ref="BV57:BW57"/>
    <mergeCell ref="BV58:BW58"/>
    <mergeCell ref="BV43:BW43"/>
    <mergeCell ref="BV32:BW32"/>
    <mergeCell ref="BV33:BW33"/>
    <mergeCell ref="BV34:BW34"/>
    <mergeCell ref="BV35:BW35"/>
    <mergeCell ref="BV36:BW36"/>
    <mergeCell ref="BV37:BW37"/>
    <mergeCell ref="BV26:BW26"/>
    <mergeCell ref="BV27:BW27"/>
    <mergeCell ref="BV28:BW28"/>
    <mergeCell ref="BV29:BW29"/>
    <mergeCell ref="BV30:BW30"/>
    <mergeCell ref="BV31:BW31"/>
    <mergeCell ref="BV20:BW20"/>
    <mergeCell ref="BV21:BW21"/>
    <mergeCell ref="BV59:BW59"/>
    <mergeCell ref="BX11:BY11"/>
    <mergeCell ref="BX12:BY12"/>
    <mergeCell ref="BX13:BY13"/>
    <mergeCell ref="BX14:BY14"/>
    <mergeCell ref="BX15:BY15"/>
    <mergeCell ref="BX16:BY16"/>
    <mergeCell ref="BV50:BW50"/>
    <mergeCell ref="BV51:BW51"/>
    <mergeCell ref="BV52:BW52"/>
    <mergeCell ref="BV53:BW53"/>
    <mergeCell ref="BV54:BW54"/>
    <mergeCell ref="BV55:BW55"/>
    <mergeCell ref="BV44:BW44"/>
    <mergeCell ref="BV45:BW45"/>
    <mergeCell ref="BV46:BW46"/>
    <mergeCell ref="BV47:BW47"/>
    <mergeCell ref="BV48:BW48"/>
    <mergeCell ref="BV49:BW49"/>
    <mergeCell ref="BV38:BW38"/>
    <mergeCell ref="BV39:BW39"/>
    <mergeCell ref="BV40:BW40"/>
    <mergeCell ref="BV41:BW41"/>
    <mergeCell ref="BV42:BW42"/>
    <mergeCell ref="BV22:BW22"/>
    <mergeCell ref="BV23:BW23"/>
    <mergeCell ref="BV24:BW24"/>
    <mergeCell ref="BV25:BW25"/>
    <mergeCell ref="BT59:BU59"/>
    <mergeCell ref="BV11:BW11"/>
    <mergeCell ref="BV12:BW12"/>
    <mergeCell ref="BV13:BW13"/>
    <mergeCell ref="BV14:BW14"/>
    <mergeCell ref="BV15:BW15"/>
    <mergeCell ref="BV16:BW16"/>
    <mergeCell ref="BV17:BW17"/>
    <mergeCell ref="BV18:BW18"/>
    <mergeCell ref="BV19:BW19"/>
    <mergeCell ref="BT53:BU53"/>
    <mergeCell ref="BT54:BU54"/>
    <mergeCell ref="BT55:BU55"/>
    <mergeCell ref="BT56:BU56"/>
    <mergeCell ref="BT57:BU57"/>
    <mergeCell ref="BT58:BU58"/>
    <mergeCell ref="BT47:BU47"/>
    <mergeCell ref="BT48:BU48"/>
    <mergeCell ref="BT49:BU49"/>
    <mergeCell ref="BT50:BU50"/>
    <mergeCell ref="BT51:BU51"/>
    <mergeCell ref="BT52:BU52"/>
    <mergeCell ref="BT41:BU41"/>
    <mergeCell ref="BT42:BU42"/>
    <mergeCell ref="BT43:BU43"/>
    <mergeCell ref="BT44:BU44"/>
    <mergeCell ref="BT45:BU45"/>
    <mergeCell ref="BT46:BU46"/>
    <mergeCell ref="BT35:BU35"/>
    <mergeCell ref="BT36:BU36"/>
    <mergeCell ref="BT37:BU37"/>
    <mergeCell ref="BT38:BU38"/>
    <mergeCell ref="BT39:BU39"/>
    <mergeCell ref="BT40:BU40"/>
    <mergeCell ref="BT29:BU29"/>
    <mergeCell ref="BT30:BU30"/>
    <mergeCell ref="BT31:BU31"/>
    <mergeCell ref="BT32:BU32"/>
    <mergeCell ref="BT33:BU33"/>
    <mergeCell ref="BT34:BU34"/>
    <mergeCell ref="BT23:BU23"/>
    <mergeCell ref="BT24:BU24"/>
    <mergeCell ref="BT25:BU25"/>
    <mergeCell ref="BT26:BU26"/>
    <mergeCell ref="BT27:BU27"/>
    <mergeCell ref="BT28:BU28"/>
    <mergeCell ref="BT17:BU17"/>
    <mergeCell ref="BT18:BU18"/>
    <mergeCell ref="BT19:BU19"/>
    <mergeCell ref="BT20:BU20"/>
    <mergeCell ref="BT21:BU21"/>
    <mergeCell ref="BT22:BU22"/>
    <mergeCell ref="BR56:BS56"/>
    <mergeCell ref="BR57:BS57"/>
    <mergeCell ref="BR58:BS58"/>
    <mergeCell ref="BR43:BS43"/>
    <mergeCell ref="BR32:BS32"/>
    <mergeCell ref="BR33:BS33"/>
    <mergeCell ref="BR34:BS34"/>
    <mergeCell ref="BR35:BS35"/>
    <mergeCell ref="BR36:BS36"/>
    <mergeCell ref="BR37:BS37"/>
    <mergeCell ref="BR26:BS26"/>
    <mergeCell ref="BR27:BS27"/>
    <mergeCell ref="BR28:BS28"/>
    <mergeCell ref="BR29:BS29"/>
    <mergeCell ref="BR30:BS30"/>
    <mergeCell ref="BR31:BS31"/>
    <mergeCell ref="BR20:BS20"/>
    <mergeCell ref="BR21:BS21"/>
    <mergeCell ref="BR59:BS59"/>
    <mergeCell ref="BT11:BU11"/>
    <mergeCell ref="BT12:BU12"/>
    <mergeCell ref="BT13:BU13"/>
    <mergeCell ref="BT14:BU14"/>
    <mergeCell ref="BT15:BU15"/>
    <mergeCell ref="BT16:BU16"/>
    <mergeCell ref="BR50:BS50"/>
    <mergeCell ref="BR51:BS51"/>
    <mergeCell ref="BR52:BS52"/>
    <mergeCell ref="BR53:BS53"/>
    <mergeCell ref="BR54:BS54"/>
    <mergeCell ref="BR55:BS55"/>
    <mergeCell ref="BR44:BS44"/>
    <mergeCell ref="BR45:BS45"/>
    <mergeCell ref="BR46:BS46"/>
    <mergeCell ref="BR47:BS47"/>
    <mergeCell ref="BR48:BS48"/>
    <mergeCell ref="BR49:BS49"/>
    <mergeCell ref="BR38:BS38"/>
    <mergeCell ref="BR39:BS39"/>
    <mergeCell ref="BR40:BS40"/>
    <mergeCell ref="BR41:BS41"/>
    <mergeCell ref="BR42:BS42"/>
    <mergeCell ref="BR22:BS22"/>
    <mergeCell ref="BR23:BS23"/>
    <mergeCell ref="BR24:BS24"/>
    <mergeCell ref="BR25:BS25"/>
    <mergeCell ref="BP59:BQ59"/>
    <mergeCell ref="BR11:BS11"/>
    <mergeCell ref="BR12:BS12"/>
    <mergeCell ref="BR13:BS13"/>
    <mergeCell ref="BR14:BS14"/>
    <mergeCell ref="BR15:BS15"/>
    <mergeCell ref="BR16:BS16"/>
    <mergeCell ref="BR17:BS17"/>
    <mergeCell ref="BR18:BS18"/>
    <mergeCell ref="BR19:BS19"/>
    <mergeCell ref="BP53:BQ53"/>
    <mergeCell ref="BP54:BQ54"/>
    <mergeCell ref="BP55:BQ55"/>
    <mergeCell ref="BP56:BQ56"/>
    <mergeCell ref="BP57:BQ57"/>
    <mergeCell ref="BP58:BQ58"/>
    <mergeCell ref="BP47:BQ47"/>
    <mergeCell ref="BP48:BQ48"/>
    <mergeCell ref="BP49:BQ49"/>
    <mergeCell ref="BP50:BQ50"/>
    <mergeCell ref="BP51:BQ51"/>
    <mergeCell ref="BP52:BQ52"/>
    <mergeCell ref="BP41:BQ41"/>
    <mergeCell ref="BP42:BQ42"/>
    <mergeCell ref="BP43:BQ43"/>
    <mergeCell ref="BP44:BQ44"/>
    <mergeCell ref="BP45:BQ45"/>
    <mergeCell ref="BP46:BQ46"/>
    <mergeCell ref="BP35:BQ35"/>
    <mergeCell ref="BP36:BQ36"/>
    <mergeCell ref="BP37:BQ37"/>
    <mergeCell ref="BP38:BQ38"/>
    <mergeCell ref="BP39:BQ39"/>
    <mergeCell ref="BP40:BQ40"/>
    <mergeCell ref="BP29:BQ29"/>
    <mergeCell ref="BP30:BQ30"/>
    <mergeCell ref="BP31:BQ31"/>
    <mergeCell ref="BP32:BQ32"/>
    <mergeCell ref="BP33:BQ33"/>
    <mergeCell ref="BP34:BQ34"/>
    <mergeCell ref="BP23:BQ23"/>
    <mergeCell ref="BP24:BQ24"/>
    <mergeCell ref="BP25:BQ25"/>
    <mergeCell ref="BP26:BQ26"/>
    <mergeCell ref="BP27:BQ27"/>
    <mergeCell ref="BP28:BQ28"/>
    <mergeCell ref="BP17:BQ17"/>
    <mergeCell ref="BP18:BQ18"/>
    <mergeCell ref="BP19:BQ19"/>
    <mergeCell ref="BP20:BQ20"/>
    <mergeCell ref="BP21:BQ21"/>
    <mergeCell ref="BP22:BQ22"/>
    <mergeCell ref="BN56:BO56"/>
    <mergeCell ref="BN57:BO57"/>
    <mergeCell ref="BN58:BO58"/>
    <mergeCell ref="BN43:BO43"/>
    <mergeCell ref="BN32:BO32"/>
    <mergeCell ref="BN33:BO33"/>
    <mergeCell ref="BN34:BO34"/>
    <mergeCell ref="BN35:BO35"/>
    <mergeCell ref="BN36:BO36"/>
    <mergeCell ref="BN37:BO37"/>
    <mergeCell ref="BN26:BO26"/>
    <mergeCell ref="BN27:BO27"/>
    <mergeCell ref="BN28:BO28"/>
    <mergeCell ref="BN29:BO29"/>
    <mergeCell ref="BN30:BO30"/>
    <mergeCell ref="BN31:BO31"/>
    <mergeCell ref="BN20:BO20"/>
    <mergeCell ref="BN21:BO21"/>
    <mergeCell ref="BN59:BO59"/>
    <mergeCell ref="BP11:BQ11"/>
    <mergeCell ref="BP12:BQ12"/>
    <mergeCell ref="BP13:BQ13"/>
    <mergeCell ref="BP14:BQ14"/>
    <mergeCell ref="BP15:BQ15"/>
    <mergeCell ref="BP16:BQ16"/>
    <mergeCell ref="BN50:BO50"/>
    <mergeCell ref="BN51:BO51"/>
    <mergeCell ref="BN52:BO52"/>
    <mergeCell ref="BN53:BO53"/>
    <mergeCell ref="BN54:BO54"/>
    <mergeCell ref="BN55:BO55"/>
    <mergeCell ref="BN44:BO44"/>
    <mergeCell ref="BN45:BO45"/>
    <mergeCell ref="BN46:BO46"/>
    <mergeCell ref="BN47:BO47"/>
    <mergeCell ref="BN48:BO48"/>
    <mergeCell ref="BN49:BO49"/>
    <mergeCell ref="BN38:BO38"/>
    <mergeCell ref="BN39:BO39"/>
    <mergeCell ref="BN40:BO40"/>
    <mergeCell ref="BN41:BO41"/>
    <mergeCell ref="BN42:BO42"/>
    <mergeCell ref="BN22:BO22"/>
    <mergeCell ref="BN23:BO23"/>
    <mergeCell ref="BN24:BO24"/>
    <mergeCell ref="BN25:BO25"/>
    <mergeCell ref="BL59:BM59"/>
    <mergeCell ref="BN11:BO11"/>
    <mergeCell ref="BN12:BO12"/>
    <mergeCell ref="BN13:BO13"/>
    <mergeCell ref="BN14:BO14"/>
    <mergeCell ref="BN15:BO15"/>
    <mergeCell ref="BN16:BO16"/>
    <mergeCell ref="BN17:BO17"/>
    <mergeCell ref="BN18:BO18"/>
    <mergeCell ref="BN19:BO19"/>
    <mergeCell ref="BL53:BM53"/>
    <mergeCell ref="BL54:BM54"/>
    <mergeCell ref="BL55:BM55"/>
    <mergeCell ref="BL56:BM56"/>
    <mergeCell ref="BL57:BM57"/>
    <mergeCell ref="BL58:BM58"/>
    <mergeCell ref="BL47:BM47"/>
    <mergeCell ref="BL48:BM48"/>
    <mergeCell ref="BL49:BM49"/>
    <mergeCell ref="BL50:BM50"/>
    <mergeCell ref="BL51:BM51"/>
    <mergeCell ref="BL52:BM52"/>
    <mergeCell ref="BL41:BM41"/>
    <mergeCell ref="BL42:BM42"/>
    <mergeCell ref="BL43:BM43"/>
    <mergeCell ref="BL44:BM44"/>
    <mergeCell ref="BL45:BM45"/>
    <mergeCell ref="BL46:BM46"/>
    <mergeCell ref="BL35:BM35"/>
    <mergeCell ref="BL36:BM36"/>
    <mergeCell ref="BL37:BM37"/>
    <mergeCell ref="BL38:BM38"/>
    <mergeCell ref="BL39:BM39"/>
    <mergeCell ref="BL40:BM40"/>
    <mergeCell ref="BL29:BM29"/>
    <mergeCell ref="BL30:BM30"/>
    <mergeCell ref="BL31:BM31"/>
    <mergeCell ref="BL32:BM32"/>
    <mergeCell ref="BL33:BM33"/>
    <mergeCell ref="BL34:BM34"/>
    <mergeCell ref="BL23:BM23"/>
    <mergeCell ref="BL24:BM24"/>
    <mergeCell ref="BL25:BM25"/>
    <mergeCell ref="BL26:BM26"/>
    <mergeCell ref="BL27:BM27"/>
    <mergeCell ref="BL28:BM28"/>
    <mergeCell ref="BL17:BM17"/>
    <mergeCell ref="BL18:BM18"/>
    <mergeCell ref="BL19:BM19"/>
    <mergeCell ref="BL20:BM20"/>
    <mergeCell ref="BL21:BM21"/>
    <mergeCell ref="BL22:BM22"/>
    <mergeCell ref="BL11:BM11"/>
    <mergeCell ref="BL12:BM12"/>
    <mergeCell ref="BL13:BM13"/>
    <mergeCell ref="BL14:BM14"/>
    <mergeCell ref="BL15:BM15"/>
    <mergeCell ref="BL16:BM16"/>
    <mergeCell ref="BC56:BK56"/>
    <mergeCell ref="BC57:BK57"/>
    <mergeCell ref="BC58:BK58"/>
    <mergeCell ref="BC59:BK59"/>
    <mergeCell ref="BC12:BK12"/>
    <mergeCell ref="BC11:BK11"/>
    <mergeCell ref="BC50:BK50"/>
    <mergeCell ref="BC51:BK51"/>
    <mergeCell ref="BC52:BK52"/>
    <mergeCell ref="BC53:BK53"/>
    <mergeCell ref="BC54:BK54"/>
    <mergeCell ref="BC55:BK55"/>
    <mergeCell ref="BC44:BK44"/>
    <mergeCell ref="BC45:BK45"/>
    <mergeCell ref="BC46:BK46"/>
    <mergeCell ref="BC47:BK47"/>
    <mergeCell ref="BC48:BK48"/>
    <mergeCell ref="BC49:BK49"/>
    <mergeCell ref="BC37:BK37"/>
    <mergeCell ref="BC38:BK38"/>
    <mergeCell ref="BC13:BK13"/>
    <mergeCell ref="BC14:BK14"/>
    <mergeCell ref="BC15:BK15"/>
    <mergeCell ref="BC43:BK43"/>
    <mergeCell ref="BC42:BK42"/>
    <mergeCell ref="BC41:BK41"/>
    <mergeCell ref="BC40:BK40"/>
    <mergeCell ref="BC39:BK39"/>
    <mergeCell ref="BC16:BK16"/>
    <mergeCell ref="BC17:BK17"/>
    <mergeCell ref="BC18:BK18"/>
    <mergeCell ref="BC19:BK19"/>
    <mergeCell ref="BC20:BK20"/>
    <mergeCell ref="BC21:BK21"/>
    <mergeCell ref="BC31:BK31"/>
    <mergeCell ref="BC32:BK32"/>
    <mergeCell ref="BC33:BK33"/>
    <mergeCell ref="BC34:BK34"/>
    <mergeCell ref="BC35:BK35"/>
    <mergeCell ref="BC36:BK36"/>
    <mergeCell ref="BC25:BK25"/>
    <mergeCell ref="BC26:BK26"/>
    <mergeCell ref="BC27:BK27"/>
    <mergeCell ref="BC28:BK28"/>
    <mergeCell ref="BC29:BK29"/>
    <mergeCell ref="BC30:BK30"/>
    <mergeCell ref="BC22:BK22"/>
    <mergeCell ref="BC23:BK23"/>
    <mergeCell ref="BC24:BK24"/>
    <mergeCell ref="X24:Z24"/>
    <mergeCell ref="AA22:AB22"/>
    <mergeCell ref="AA23:AB23"/>
    <mergeCell ref="AC22:AD22"/>
    <mergeCell ref="AC23:AD23"/>
    <mergeCell ref="AE22:AF22"/>
    <mergeCell ref="AE23:AF23"/>
    <mergeCell ref="AH22:AI22"/>
    <mergeCell ref="AH23:AI23"/>
    <mergeCell ref="AA24:AB24"/>
    <mergeCell ref="AC24:AD24"/>
    <mergeCell ref="AE24:AF24"/>
    <mergeCell ref="AH24:AI24"/>
    <mergeCell ref="AP23:AQ23"/>
    <mergeCell ref="AM24:AO24"/>
    <mergeCell ref="AP24:AQ24"/>
    <mergeCell ref="AR24:AS24"/>
    <mergeCell ref="AT24:AU24"/>
    <mergeCell ref="AW24:AX24"/>
    <mergeCell ref="AP22:AQ22"/>
    <mergeCell ref="AR22:AS22"/>
    <mergeCell ref="AR23:AS23"/>
    <mergeCell ref="AT22:AU22"/>
    <mergeCell ref="AS18:AT18"/>
    <mergeCell ref="AS19:AT19"/>
    <mergeCell ref="AH19:AI19"/>
    <mergeCell ref="AJ18:AK18"/>
    <mergeCell ref="AJ19:AK19"/>
    <mergeCell ref="AL18:AM18"/>
    <mergeCell ref="AL19:AM19"/>
    <mergeCell ref="AN18:AO18"/>
    <mergeCell ref="AN19:AO19"/>
    <mergeCell ref="AH18:AI18"/>
    <mergeCell ref="AJ20:AK20"/>
    <mergeCell ref="AL20:AM20"/>
    <mergeCell ref="AN20:AO20"/>
    <mergeCell ref="AP20:AQ20"/>
    <mergeCell ref="AP18:AQ18"/>
    <mergeCell ref="AP19:AQ19"/>
    <mergeCell ref="AB18:AC18"/>
    <mergeCell ref="AB19:AC19"/>
    <mergeCell ref="AB20:AC20"/>
    <mergeCell ref="AD18:AE18"/>
    <mergeCell ref="AD19:AE19"/>
    <mergeCell ref="AD20:AE20"/>
    <mergeCell ref="AF19:AG19"/>
    <mergeCell ref="P15:Q15"/>
    <mergeCell ref="P16:Q16"/>
    <mergeCell ref="P17:Q17"/>
    <mergeCell ref="P18:Q18"/>
    <mergeCell ref="P19:Q19"/>
    <mergeCell ref="G17:H17"/>
    <mergeCell ref="G18:H18"/>
    <mergeCell ref="G19:H19"/>
    <mergeCell ref="G15:H15"/>
    <mergeCell ref="G16:H16"/>
    <mergeCell ref="N15:O15"/>
    <mergeCell ref="N16:O16"/>
    <mergeCell ref="N17:O17"/>
    <mergeCell ref="N18:O18"/>
    <mergeCell ref="N19:O19"/>
    <mergeCell ref="I17:J17"/>
    <mergeCell ref="I18:J18"/>
    <mergeCell ref="I19:J19"/>
    <mergeCell ref="C49:G49"/>
    <mergeCell ref="AF50:AG50"/>
    <mergeCell ref="Z50:AB50"/>
    <mergeCell ref="AC50:AE50"/>
    <mergeCell ref="Z49:AE49"/>
    <mergeCell ref="Z43:AE43"/>
    <mergeCell ref="Z44:AB44"/>
    <mergeCell ref="AC44:AE44"/>
    <mergeCell ref="AF43:AG43"/>
    <mergeCell ref="AF44:AG44"/>
    <mergeCell ref="T43:U43"/>
    <mergeCell ref="V43:W43"/>
    <mergeCell ref="X43:Y43"/>
    <mergeCell ref="T44:U44"/>
    <mergeCell ref="V44:W44"/>
    <mergeCell ref="X44:Y44"/>
    <mergeCell ref="N48:U48"/>
    <mergeCell ref="V48:W48"/>
    <mergeCell ref="C50:G50"/>
    <mergeCell ref="C46:E46"/>
    <mergeCell ref="F46:H46"/>
    <mergeCell ref="H48:I48"/>
    <mergeCell ref="J48:K48"/>
    <mergeCell ref="L48:M48"/>
    <mergeCell ref="Z19:AA19"/>
    <mergeCell ref="X20:Y20"/>
    <mergeCell ref="AF49:AG49"/>
    <mergeCell ref="Z36:AE36"/>
    <mergeCell ref="Z37:AE37"/>
    <mergeCell ref="AF36:AG36"/>
    <mergeCell ref="AF37:AG37"/>
    <mergeCell ref="AF38:AG38"/>
    <mergeCell ref="Z42:AE42"/>
    <mergeCell ref="X26:AG26"/>
    <mergeCell ref="AF42:AG42"/>
    <mergeCell ref="AF48:AG48"/>
    <mergeCell ref="Z48:AE48"/>
    <mergeCell ref="V42:W42"/>
    <mergeCell ref="X42:Y42"/>
    <mergeCell ref="X48:Y48"/>
    <mergeCell ref="C64:E64"/>
    <mergeCell ref="F64:H64"/>
    <mergeCell ref="C61:G61"/>
    <mergeCell ref="C62:G62"/>
    <mergeCell ref="I63:L63"/>
    <mergeCell ref="M63:AG63"/>
    <mergeCell ref="I64:L64"/>
    <mergeCell ref="M64:AG64"/>
    <mergeCell ref="C63:E63"/>
    <mergeCell ref="F63:H63"/>
    <mergeCell ref="Z62:AB62"/>
    <mergeCell ref="AC62:AE62"/>
    <mergeCell ref="Z61:AE61"/>
    <mergeCell ref="AF61:AG61"/>
    <mergeCell ref="AF62:AG62"/>
    <mergeCell ref="C58:E58"/>
    <mergeCell ref="F58:H58"/>
    <mergeCell ref="Z60:AE60"/>
    <mergeCell ref="I58:L58"/>
    <mergeCell ref="M58:AG58"/>
    <mergeCell ref="AF60:AG60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C56:G56"/>
    <mergeCell ref="C57:E57"/>
    <mergeCell ref="F57:H57"/>
    <mergeCell ref="C55:G55"/>
    <mergeCell ref="I57:L57"/>
    <mergeCell ref="M57:AG57"/>
    <mergeCell ref="AF56:AG56"/>
    <mergeCell ref="Z56:AB56"/>
    <mergeCell ref="AC56:AE56"/>
    <mergeCell ref="H56:I56"/>
    <mergeCell ref="J56:K56"/>
    <mergeCell ref="L56:M56"/>
    <mergeCell ref="N56:O56"/>
    <mergeCell ref="P56:Q56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R56:S56"/>
    <mergeCell ref="C51:E51"/>
    <mergeCell ref="F51:H51"/>
    <mergeCell ref="C52:E52"/>
    <mergeCell ref="F52:H52"/>
    <mergeCell ref="I51:L51"/>
    <mergeCell ref="M51:AG51"/>
    <mergeCell ref="I52:L52"/>
    <mergeCell ref="M52:AG52"/>
    <mergeCell ref="Z55:AE55"/>
    <mergeCell ref="AF54:AG54"/>
    <mergeCell ref="AF55:AG55"/>
    <mergeCell ref="Z54:AE54"/>
    <mergeCell ref="H54:I54"/>
    <mergeCell ref="J54:K54"/>
    <mergeCell ref="L54:M54"/>
    <mergeCell ref="N54:U54"/>
    <mergeCell ref="V54:W54"/>
    <mergeCell ref="X54:Y54"/>
    <mergeCell ref="C44:G44"/>
    <mergeCell ref="C45:E45"/>
    <mergeCell ref="F45:H45"/>
    <mergeCell ref="I45:L45"/>
    <mergeCell ref="M45:AG45"/>
    <mergeCell ref="I46:L46"/>
    <mergeCell ref="M46:AG46"/>
    <mergeCell ref="H44:I44"/>
    <mergeCell ref="J44:K44"/>
    <mergeCell ref="L44:M44"/>
    <mergeCell ref="N44:O44"/>
    <mergeCell ref="P44:Q44"/>
    <mergeCell ref="R44:S44"/>
    <mergeCell ref="C43:G43"/>
    <mergeCell ref="H42:I42"/>
    <mergeCell ref="J42:K42"/>
    <mergeCell ref="L42:M42"/>
    <mergeCell ref="N42:U42"/>
    <mergeCell ref="H43:I43"/>
    <mergeCell ref="J43:K43"/>
    <mergeCell ref="L43:M43"/>
    <mergeCell ref="N43:O43"/>
    <mergeCell ref="P43:Q43"/>
    <mergeCell ref="R43:S43"/>
    <mergeCell ref="C39:E39"/>
    <mergeCell ref="C40:E40"/>
    <mergeCell ref="F39:H39"/>
    <mergeCell ref="F40:H40"/>
    <mergeCell ref="C37:G37"/>
    <mergeCell ref="C38:G38"/>
    <mergeCell ref="I39:L39"/>
    <mergeCell ref="I40:L40"/>
    <mergeCell ref="M39:AG39"/>
    <mergeCell ref="M40:AG40"/>
    <mergeCell ref="Z38:AB38"/>
    <mergeCell ref="AC38:AE38"/>
    <mergeCell ref="Q32:R32"/>
    <mergeCell ref="Q33:R33"/>
    <mergeCell ref="Q34:R34"/>
    <mergeCell ref="J32:K32"/>
    <mergeCell ref="J33:K33"/>
    <mergeCell ref="L32:M32"/>
    <mergeCell ref="L33:M33"/>
    <mergeCell ref="N32:O32"/>
    <mergeCell ref="N33:O33"/>
    <mergeCell ref="J34:K34"/>
    <mergeCell ref="L34:M34"/>
    <mergeCell ref="C28:F28"/>
    <mergeCell ref="G28:H28"/>
    <mergeCell ref="P6:S6"/>
    <mergeCell ref="P8:Q8"/>
    <mergeCell ref="S8:U8"/>
    <mergeCell ref="J26:K26"/>
    <mergeCell ref="L23:M23"/>
    <mergeCell ref="L26:M26"/>
    <mergeCell ref="C23:G23"/>
    <mergeCell ref="C24:G24"/>
    <mergeCell ref="C25:G25"/>
    <mergeCell ref="C26:G26"/>
    <mergeCell ref="H23:I23"/>
    <mergeCell ref="H22:I22"/>
    <mergeCell ref="H25:I25"/>
    <mergeCell ref="H24:I24"/>
    <mergeCell ref="H26:I26"/>
    <mergeCell ref="L24:M24"/>
    <mergeCell ref="J22:K22"/>
    <mergeCell ref="J23:K23"/>
    <mergeCell ref="J24:K24"/>
    <mergeCell ref="J25:K25"/>
    <mergeCell ref="G20:H20"/>
    <mergeCell ref="N20:O20"/>
    <mergeCell ref="AA8:AC8"/>
    <mergeCell ref="C29:F29"/>
    <mergeCell ref="G29:H29"/>
    <mergeCell ref="C34:E34"/>
    <mergeCell ref="F32:G32"/>
    <mergeCell ref="F33:G33"/>
    <mergeCell ref="F34:G34"/>
    <mergeCell ref="Z20:AA20"/>
    <mergeCell ref="X28:AG28"/>
    <mergeCell ref="X29:AG29"/>
    <mergeCell ref="X30:AG30"/>
    <mergeCell ref="X31:AG31"/>
    <mergeCell ref="X32:AG32"/>
    <mergeCell ref="X33:AG33"/>
    <mergeCell ref="X34:AG34"/>
    <mergeCell ref="X27:AG27"/>
    <mergeCell ref="AF20:AG20"/>
    <mergeCell ref="AF18:AG18"/>
    <mergeCell ref="Q28:T28"/>
    <mergeCell ref="Q29:T29"/>
    <mergeCell ref="U28:V29"/>
    <mergeCell ref="H32:I32"/>
    <mergeCell ref="H33:I33"/>
    <mergeCell ref="W8:Y8"/>
    <mergeCell ref="P3:AC3"/>
    <mergeCell ref="P5:S5"/>
    <mergeCell ref="U5:X5"/>
    <mergeCell ref="Z5:AC5"/>
    <mergeCell ref="P7:Q7"/>
    <mergeCell ref="S7:U7"/>
    <mergeCell ref="W7:Y7"/>
    <mergeCell ref="AA7:AC7"/>
    <mergeCell ref="P4:AC4"/>
    <mergeCell ref="U6:X6"/>
    <mergeCell ref="Z6:AC6"/>
    <mergeCell ref="Z18:AA18"/>
    <mergeCell ref="P20:Q20"/>
    <mergeCell ref="M8:N8"/>
    <mergeCell ref="N13:O13"/>
    <mergeCell ref="N14:O14"/>
    <mergeCell ref="P13:Q13"/>
    <mergeCell ref="P14:Q14"/>
    <mergeCell ref="N26:O26"/>
    <mergeCell ref="P24:Q24"/>
    <mergeCell ref="P25:Q25"/>
    <mergeCell ref="P26:Q26"/>
    <mergeCell ref="S22:T22"/>
    <mergeCell ref="S23:T23"/>
    <mergeCell ref="S24:T24"/>
    <mergeCell ref="S25:T25"/>
    <mergeCell ref="S26:T26"/>
    <mergeCell ref="N22:O22"/>
    <mergeCell ref="N23:O23"/>
    <mergeCell ref="P22:Q22"/>
    <mergeCell ref="P23:Q23"/>
    <mergeCell ref="N24:O24"/>
    <mergeCell ref="N25:O25"/>
    <mergeCell ref="L22:M22"/>
    <mergeCell ref="L25:M25"/>
    <mergeCell ref="C20:F20"/>
    <mergeCell ref="J8:K8"/>
    <mergeCell ref="C17:F17"/>
    <mergeCell ref="C18:F18"/>
    <mergeCell ref="C19:F19"/>
    <mergeCell ref="I20:J20"/>
    <mergeCell ref="K17:L17"/>
    <mergeCell ref="K18:L18"/>
    <mergeCell ref="K19:L19"/>
    <mergeCell ref="K20:L20"/>
    <mergeCell ref="C16:F16"/>
    <mergeCell ref="K16:L16"/>
    <mergeCell ref="I16:J16"/>
    <mergeCell ref="C7:E7"/>
    <mergeCell ref="G7:H7"/>
    <mergeCell ref="J7:K7"/>
    <mergeCell ref="M6:N6"/>
    <mergeCell ref="C11:E11"/>
    <mergeCell ref="C10:E10"/>
    <mergeCell ref="C3:N3"/>
    <mergeCell ref="C14:F14"/>
    <mergeCell ref="C15:F15"/>
    <mergeCell ref="K13:L13"/>
    <mergeCell ref="K14:L14"/>
    <mergeCell ref="C8:E8"/>
    <mergeCell ref="G8:H8"/>
    <mergeCell ref="M7:N7"/>
    <mergeCell ref="C6:K6"/>
    <mergeCell ref="K15:L15"/>
    <mergeCell ref="G13:H13"/>
    <mergeCell ref="G14:H14"/>
    <mergeCell ref="I13:J13"/>
    <mergeCell ref="I14:J14"/>
    <mergeCell ref="I15:J15"/>
    <mergeCell ref="C4:N4"/>
    <mergeCell ref="C5:K5"/>
    <mergeCell ref="M5:N5"/>
    <mergeCell ref="CD13:DQ13"/>
    <mergeCell ref="CD14:DQ14"/>
    <mergeCell ref="CD15:DQ15"/>
    <mergeCell ref="CD16:DQ16"/>
    <mergeCell ref="CD17:DQ17"/>
    <mergeCell ref="CD18:DQ18"/>
    <mergeCell ref="CD19:DQ19"/>
    <mergeCell ref="CD20:DQ20"/>
    <mergeCell ref="CD21:DQ21"/>
    <mergeCell ref="CD33:DQ33"/>
    <mergeCell ref="CD34:DQ34"/>
    <mergeCell ref="CD35:DQ35"/>
    <mergeCell ref="CD36:DQ36"/>
    <mergeCell ref="CD37:DQ37"/>
    <mergeCell ref="CD38:DQ38"/>
    <mergeCell ref="CD39:DQ39"/>
    <mergeCell ref="CD22:DQ22"/>
    <mergeCell ref="CD23:DQ23"/>
    <mergeCell ref="CD24:DQ24"/>
    <mergeCell ref="CD25:DQ25"/>
    <mergeCell ref="CD26:DQ26"/>
    <mergeCell ref="CD27:DQ27"/>
    <mergeCell ref="CD28:DQ28"/>
    <mergeCell ref="CD29:DQ29"/>
    <mergeCell ref="CD30:DQ30"/>
    <mergeCell ref="C30:F30"/>
    <mergeCell ref="G30:H30"/>
    <mergeCell ref="CD58:DQ58"/>
    <mergeCell ref="CD59:DQ59"/>
    <mergeCell ref="CD49:DQ49"/>
    <mergeCell ref="CD50:DQ50"/>
    <mergeCell ref="CD51:DQ51"/>
    <mergeCell ref="CD52:DQ52"/>
    <mergeCell ref="CD53:DQ53"/>
    <mergeCell ref="CD54:DQ54"/>
    <mergeCell ref="CD55:DQ55"/>
    <mergeCell ref="CD56:DQ56"/>
    <mergeCell ref="CD57:DQ57"/>
    <mergeCell ref="CD40:DQ40"/>
    <mergeCell ref="CD41:DQ41"/>
    <mergeCell ref="CD42:DQ42"/>
    <mergeCell ref="CD43:DQ43"/>
    <mergeCell ref="CD44:DQ44"/>
    <mergeCell ref="CD45:DQ45"/>
    <mergeCell ref="CD46:DQ46"/>
    <mergeCell ref="CD47:DQ47"/>
    <mergeCell ref="CD48:DQ48"/>
    <mergeCell ref="CD31:DQ31"/>
    <mergeCell ref="CD32:DQ32"/>
  </mergeCells>
  <dataValidations count="6">
    <dataValidation type="list" allowBlank="1" showInputMessage="1" showErrorMessage="1" sqref="H38 H56 H50 H44 H62">
      <formula1>$DR$1:$DR$7</formula1>
    </dataValidation>
    <dataValidation type="list" allowBlank="1" showInputMessage="1" showErrorMessage="1" sqref="BL59:BM59 BL56:BM57 BL38:BM38 BL32:BM32">
      <formula1>$DR$1:$DR$6</formula1>
    </dataValidation>
    <dataValidation type="list" allowBlank="1" showInputMessage="1" showErrorMessage="1" sqref="BB13:BB59">
      <formula1>$DT$1</formula1>
    </dataValidation>
    <dataValidation type="list" allowBlank="1" showInputMessage="1" showErrorMessage="1" sqref="C7:E7">
      <formula1>$DU$1:$DU$9</formula1>
    </dataValidation>
    <dataValidation type="list" allowBlank="1" showInputMessage="1" showErrorMessage="1" sqref="Z38:AB38 Z56:AB56 Z44:AB44 Z50:AB50 Z62:AB62">
      <formula1>$DS$1:$DS$9</formula1>
    </dataValidation>
    <dataValidation type="list" allowBlank="1" showInputMessage="1" showErrorMessage="1" sqref="I40:L40 I46:L46 I52:L52 I58:L58 I64:L64">
      <formula1>$DV$1:$DV$3</formula1>
    </dataValidation>
  </dataValidations>
  <pageMargins left="0.7" right="0.7" top="0.75" bottom="0.75" header="0.3" footer="0.3"/>
  <pageSetup paperSize="9" orientation="portrait" r:id="rId1"/>
  <ignoredErrors>
    <ignoredError sqref="J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D91"/>
  <sheetViews>
    <sheetView workbookViewId="0">
      <selection activeCell="Y5" sqref="Y5:AE5"/>
    </sheetView>
  </sheetViews>
  <sheetFormatPr baseColWidth="10" defaultColWidth="9.140625" defaultRowHeight="15" x14ac:dyDescent="0.25"/>
  <cols>
    <col min="1" max="104" width="3.28515625" customWidth="1"/>
    <col min="105" max="105" width="37.5703125" bestFit="1" customWidth="1"/>
    <col min="106" max="106" width="16.42578125" bestFit="1" customWidth="1"/>
  </cols>
  <sheetData>
    <row r="1" spans="1:10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DA1" t="s">
        <v>186</v>
      </c>
      <c r="DB1" t="s">
        <v>321</v>
      </c>
      <c r="DC1" t="s">
        <v>308</v>
      </c>
      <c r="DD1" t="s">
        <v>279</v>
      </c>
    </row>
    <row r="2" spans="1:10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DA2" t="s">
        <v>187</v>
      </c>
      <c r="DB2" t="s">
        <v>284</v>
      </c>
      <c r="DD2" t="s">
        <v>280</v>
      </c>
    </row>
    <row r="3" spans="1:10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DA3" t="s">
        <v>188</v>
      </c>
      <c r="DB3" t="s">
        <v>322</v>
      </c>
    </row>
    <row r="4" spans="1:108" ht="15.75" thickBot="1" x14ac:dyDescent="0.3">
      <c r="A4" s="2"/>
      <c r="B4" s="2"/>
      <c r="C4" s="2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2"/>
      <c r="X4" s="10"/>
      <c r="Y4" s="33" t="s">
        <v>93</v>
      </c>
      <c r="Z4" s="33"/>
      <c r="AA4" s="33"/>
      <c r="AB4" s="33"/>
      <c r="AC4" s="33"/>
      <c r="AD4" s="33"/>
      <c r="AE4" s="33"/>
      <c r="AF4" s="2"/>
      <c r="AG4" s="2"/>
      <c r="AH4" s="33" t="s">
        <v>94</v>
      </c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2"/>
      <c r="AT4" s="2"/>
      <c r="AU4" s="34" t="s">
        <v>296</v>
      </c>
      <c r="AV4" s="35"/>
      <c r="AW4" s="2"/>
      <c r="AX4" s="34" t="s">
        <v>296</v>
      </c>
      <c r="AY4" s="35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DA4" t="s">
        <v>189</v>
      </c>
      <c r="DB4" t="s">
        <v>323</v>
      </c>
    </row>
    <row r="5" spans="1:108" ht="16.5" thickTop="1" thickBot="1" x14ac:dyDescent="0.3">
      <c r="A5" s="2"/>
      <c r="B5" s="2"/>
      <c r="C5" s="2"/>
      <c r="D5" s="38" t="s">
        <v>81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2"/>
      <c r="X5" s="2"/>
      <c r="Y5" s="29"/>
      <c r="Z5" s="29"/>
      <c r="AA5" s="29"/>
      <c r="AB5" s="29"/>
      <c r="AC5" s="29"/>
      <c r="AD5" s="29"/>
      <c r="AE5" s="29"/>
      <c r="AF5" s="2"/>
      <c r="AG5" s="2"/>
      <c r="AH5" s="123" t="s">
        <v>98</v>
      </c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2"/>
      <c r="AT5" s="2"/>
      <c r="AU5" s="36" t="s">
        <v>297</v>
      </c>
      <c r="AV5" s="37"/>
      <c r="AW5" s="2"/>
      <c r="AX5" s="36" t="s">
        <v>298</v>
      </c>
      <c r="AY5" s="37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DA5" t="s">
        <v>190</v>
      </c>
      <c r="DB5" t="s">
        <v>324</v>
      </c>
    </row>
    <row r="6" spans="1:108" ht="16.5" thickTop="1" thickBot="1" x14ac:dyDescent="0.3">
      <c r="A6" s="2"/>
      <c r="B6" s="2"/>
      <c r="C6" s="2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"/>
      <c r="X6" s="2"/>
      <c r="Y6" s="29"/>
      <c r="Z6" s="29"/>
      <c r="AA6" s="29"/>
      <c r="AB6" s="29"/>
      <c r="AC6" s="29"/>
      <c r="AD6" s="29"/>
      <c r="AE6" s="29"/>
      <c r="AF6" s="2"/>
      <c r="AG6" s="2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2"/>
      <c r="AT6" s="2"/>
      <c r="AU6" s="125"/>
      <c r="AV6" s="55"/>
      <c r="AW6" s="2"/>
      <c r="AX6" s="43">
        <f>AU6-BZ9*5-BZ10*10-BZ11*15-BZ12*25-BZ13*35-BZ14*50-BZ15*65-BZ16*80-BZ17*100</f>
        <v>0</v>
      </c>
      <c r="AY6" s="43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DA6" t="s">
        <v>191</v>
      </c>
      <c r="DB6" t="s">
        <v>325</v>
      </c>
    </row>
    <row r="7" spans="1:108" ht="16.5" thickTop="1" thickBot="1" x14ac:dyDescent="0.3">
      <c r="A7" s="2"/>
      <c r="B7" s="2"/>
      <c r="C7" s="2"/>
      <c r="D7" s="38" t="s">
        <v>82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2"/>
      <c r="X7" s="2"/>
      <c r="Y7" s="29"/>
      <c r="Z7" s="29"/>
      <c r="AA7" s="29"/>
      <c r="AB7" s="29"/>
      <c r="AC7" s="29"/>
      <c r="AD7" s="29"/>
      <c r="AE7" s="29"/>
      <c r="AF7" s="2"/>
      <c r="AG7" s="2"/>
      <c r="AH7" s="11" t="s">
        <v>99</v>
      </c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2"/>
      <c r="AT7" s="2"/>
      <c r="AU7" s="88"/>
      <c r="AV7" s="46"/>
      <c r="AW7" s="2"/>
      <c r="AX7" s="43"/>
      <c r="AY7" s="43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DA7" t="s">
        <v>192</v>
      </c>
      <c r="DB7" t="s">
        <v>326</v>
      </c>
    </row>
    <row r="8" spans="1:108" ht="16.5" thickTop="1" thickBo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9"/>
      <c r="Z8" s="29"/>
      <c r="AA8" s="29"/>
      <c r="AB8" s="29"/>
      <c r="AC8" s="29"/>
      <c r="AD8" s="29"/>
      <c r="AE8" s="29"/>
      <c r="AF8" s="2"/>
      <c r="AG8" s="2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DA8" t="s">
        <v>193</v>
      </c>
      <c r="DB8" t="s">
        <v>327</v>
      </c>
    </row>
    <row r="9" spans="1:108" ht="16.5" thickTop="1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9"/>
      <c r="Z9" s="29"/>
      <c r="AA9" s="29"/>
      <c r="AB9" s="29"/>
      <c r="AC9" s="29"/>
      <c r="AD9" s="29"/>
      <c r="AE9" s="29"/>
      <c r="AF9" s="2"/>
      <c r="AG9" s="2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2"/>
      <c r="AT9" s="2"/>
      <c r="AU9" s="33" t="s">
        <v>299</v>
      </c>
      <c r="AV9" s="33"/>
      <c r="AW9" s="33"/>
      <c r="AX9" s="33"/>
      <c r="AY9" s="33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2"/>
      <c r="BZ9" s="15">
        <f>IF(AZ9='Ficha 2'!$DC$1,1,0)+IF(BA9='Ficha 2'!$DC$1,1,0)+IF(BB9='Ficha 2'!$DC$1,1,0)+IF(BC9='Ficha 2'!$DC$1,1,0)+IF(BD9='Ficha 2'!$DC$1,1,0)+IF(BE9='Ficha 2'!$DC$1,1,0)+IF(BF9='Ficha 2'!$DC$1,1,0)+IF(BG9='Ficha 2'!$DC$1,1,0)+IF(BH9='Ficha 2'!$DC$1,1,0)+IF(BI9='Ficha 2'!$DC$1,1,0)+IF(BJ9='Ficha 2'!$DC$1,1,0)+IF(BK9='Ficha 2'!$DC$1,1,0)+IF(BL9='Ficha 2'!$DC$1,1,0)+IF(BM9='Ficha 2'!$DC$1,1,0)+IF(BN9='Ficha 2'!$DC$1,1,0)+IF(BO9='Ficha 2'!$DC$1,1,0)+IF(BP9='Ficha 2'!$DC$1,1,0)+IF(BQ9='Ficha 2'!$DC$1,1,0)+IF(BR9='Ficha 2'!$DC$1,1,0)+IF(BS9='Ficha 2'!$DC$1,1,0)+IF(BT9='Ficha 2'!$DC$1,1,0)+IF(BU9='Ficha 2'!$DC$1,1,0)+IF(BV9='Ficha 2'!$DC$1,1,0)+IF(BW9='Ficha 2'!$DC$1,1,0)+IF(BX9='Ficha 2'!$DC$1,1,0)</f>
        <v>0</v>
      </c>
      <c r="CA9" s="2"/>
      <c r="CB9" s="2"/>
      <c r="DA9" t="s">
        <v>194</v>
      </c>
      <c r="DB9" t="s">
        <v>328</v>
      </c>
    </row>
    <row r="10" spans="1:108" ht="16.5" thickTop="1" thickBot="1" x14ac:dyDescent="0.3">
      <c r="A10" s="2"/>
      <c r="B10" s="2"/>
      <c r="C10" s="2"/>
      <c r="D10" s="33" t="s">
        <v>83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2"/>
      <c r="X10" s="2"/>
      <c r="Y10" s="29"/>
      <c r="Z10" s="29"/>
      <c r="AA10" s="29"/>
      <c r="AB10" s="29"/>
      <c r="AC10" s="29"/>
      <c r="AD10" s="29"/>
      <c r="AE10" s="29"/>
      <c r="AF10" s="2"/>
      <c r="AG10" s="2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2"/>
      <c r="AT10" s="2"/>
      <c r="AU10" s="33" t="s">
        <v>300</v>
      </c>
      <c r="AV10" s="33"/>
      <c r="AW10" s="33"/>
      <c r="AX10" s="33"/>
      <c r="AY10" s="33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2"/>
      <c r="BZ10" s="15">
        <f>IF(AZ10='Ficha 2'!$DC$1,1,0)+IF(BA10='Ficha 2'!$DC$1,1,0)+IF(BB10='Ficha 2'!$DC$1,1,0)+IF(BC10='Ficha 2'!$DC$1,1,0)+IF(BD10='Ficha 2'!$DC$1,1,0)+IF(BE10='Ficha 2'!$DC$1,1,0)+IF(BF10='Ficha 2'!$DC$1,1,0)+IF(BG10='Ficha 2'!$DC$1,1,0)+IF(BH10='Ficha 2'!$DC$1,1,0)+IF(BI10='Ficha 2'!$DC$1,1,0)+IF(BJ10='Ficha 2'!$DC$1,1,0)+IF(BK10='Ficha 2'!$DC$1,1,0)+IF(BL10='Ficha 2'!$DC$1,1,0)+IF(BM10='Ficha 2'!$DC$1,1,0)+IF(BN10='Ficha 2'!$DC$1,1,0)+IF(BO10='Ficha 2'!$DC$1,1,0)+IF(BP10='Ficha 2'!$DC$1,1,0)+IF(BQ10='Ficha 2'!$DC$1,1,0)+IF(BR10='Ficha 2'!$DC$1,1,0)+IF(BS10='Ficha 2'!$DC$1,1,0)+IF(BT10='Ficha 2'!$DC$1,1,0)+IF(BU10='Ficha 2'!$DC$1,1,0)+IF(BV10='Ficha 2'!$DC$1,1,0)+IF(BW10='Ficha 2'!$DC$1,1,0)+IF(BX10='Ficha 2'!$DC$1,1,0)</f>
        <v>0</v>
      </c>
      <c r="CA10" s="2"/>
      <c r="CB10" s="2"/>
      <c r="DA10" t="s">
        <v>195</v>
      </c>
      <c r="DB10" t="s">
        <v>285</v>
      </c>
    </row>
    <row r="11" spans="1:108" ht="16.5" thickTop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9"/>
      <c r="Z11" s="29"/>
      <c r="AA11" s="29"/>
      <c r="AB11" s="29"/>
      <c r="AC11" s="29"/>
      <c r="AD11" s="29"/>
      <c r="AE11" s="29"/>
      <c r="AF11" s="2"/>
      <c r="AG11" s="2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2"/>
      <c r="AT11" s="2"/>
      <c r="AU11" s="33" t="s">
        <v>301</v>
      </c>
      <c r="AV11" s="33"/>
      <c r="AW11" s="33"/>
      <c r="AX11" s="33"/>
      <c r="AY11" s="33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2"/>
      <c r="BZ11" s="15">
        <f>IF(AZ11='Ficha 2'!$DC$1,1,0)+IF(BA11='Ficha 2'!$DC$1,1,0)+IF(BB11='Ficha 2'!$DC$1,1,0)+IF(BC11='Ficha 2'!$DC$1,1,0)+IF(BD11='Ficha 2'!$DC$1,1,0)+IF(BE11='Ficha 2'!$DC$1,1,0)+IF(BF11='Ficha 2'!$DC$1,1,0)+IF(BG11='Ficha 2'!$DC$1,1,0)+IF(BH11='Ficha 2'!$DC$1,1,0)+IF(BI11='Ficha 2'!$DC$1,1,0)+IF(BJ11='Ficha 2'!$DC$1,1,0)+IF(BK11='Ficha 2'!$DC$1,1,0)+IF(BL11='Ficha 2'!$DC$1,1,0)+IF(BM11='Ficha 2'!$DC$1,1,0)+IF(BN11='Ficha 2'!$DC$1,1,0)+IF(BO11='Ficha 2'!$DC$1,1,0)+IF(BP11='Ficha 2'!$DC$1,1,0)+IF(BQ11='Ficha 2'!$DC$1,1,0)+IF(BR11='Ficha 2'!$DC$1,1,0)+IF(BS11='Ficha 2'!$DC$1,1,0)+IF(BT11='Ficha 2'!$DC$1,1,0)+IF(BU11='Ficha 2'!$DC$1,1,0)+IF(BV11='Ficha 2'!$DC$1,1,0)+IF(BW11='Ficha 2'!$DC$1,1,0)+IF(BX11='Ficha 2'!$DC$1,1,0)</f>
        <v>0</v>
      </c>
      <c r="CA11" s="2"/>
      <c r="CB11" s="2"/>
      <c r="DA11" t="s">
        <v>196</v>
      </c>
      <c r="DB11" t="s">
        <v>329</v>
      </c>
    </row>
    <row r="12" spans="1:108" ht="16.5" thickTop="1" thickBot="1" x14ac:dyDescent="0.3">
      <c r="A12" s="2"/>
      <c r="B12" s="2"/>
      <c r="C12" s="2"/>
      <c r="D12" s="34"/>
      <c r="E12" s="32"/>
      <c r="F12" s="32"/>
      <c r="G12" s="32"/>
      <c r="H12" s="32"/>
      <c r="I12" s="32"/>
      <c r="J12" s="35"/>
      <c r="K12" s="34"/>
      <c r="L12" s="32"/>
      <c r="M12" s="35"/>
      <c r="N12" s="34" t="s">
        <v>66</v>
      </c>
      <c r="O12" s="32"/>
      <c r="P12" s="35"/>
      <c r="Q12" s="34" t="s">
        <v>84</v>
      </c>
      <c r="R12" s="32"/>
      <c r="S12" s="35"/>
      <c r="T12" s="34"/>
      <c r="U12" s="32"/>
      <c r="V12" s="35"/>
      <c r="W12" s="3"/>
      <c r="X12" s="2"/>
      <c r="Y12" s="29"/>
      <c r="Z12" s="29"/>
      <c r="AA12" s="29"/>
      <c r="AB12" s="29"/>
      <c r="AC12" s="29"/>
      <c r="AD12" s="29"/>
      <c r="AE12" s="29"/>
      <c r="AF12" s="2"/>
      <c r="AG12" s="2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2"/>
      <c r="AT12" s="2"/>
      <c r="AU12" s="22" t="s">
        <v>302</v>
      </c>
      <c r="AV12" s="23"/>
      <c r="AW12" s="23"/>
      <c r="AX12" s="23"/>
      <c r="AY12" s="1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2"/>
      <c r="BZ12" s="15">
        <f>IF(AZ12='Ficha 2'!$DC$1,1,0)+IF(BA12='Ficha 2'!$DC$1,1,0)+IF(BB12='Ficha 2'!$DC$1,1,0)+IF(BC12='Ficha 2'!$DC$1,1,0)+IF(BD12='Ficha 2'!$DC$1,1,0)+IF(BE12='Ficha 2'!$DC$1,1,0)+IF(BF12='Ficha 2'!$DC$1,1,0)+IF(BG12='Ficha 2'!$DC$1,1,0)+IF(BH12='Ficha 2'!$DC$1,1,0)+IF(BI12='Ficha 2'!$DC$1,1,0)+IF(BJ12='Ficha 2'!$DC$1,1,0)+IF(BK12='Ficha 2'!$DC$1,1,0)+IF(BL12='Ficha 2'!$DC$1,1,0)+IF(BM12='Ficha 2'!$DC$1,1,0)+IF(BN12='Ficha 2'!$DC$1,1,0)+IF(BO12='Ficha 2'!$DC$1,1,0)+IF(BP12='Ficha 2'!$DC$1,1,0)+IF(BQ12='Ficha 2'!$DC$1,1,0)+IF(BR12='Ficha 2'!$DC$1,1,0)+IF(BS12='Ficha 2'!$DC$1,1,0)+IF(BT12='Ficha 2'!$DC$1,1,0)+IF(BU12='Ficha 2'!$DC$1,1,0)+IF(BV12='Ficha 2'!$DC$1,1,0)+IF(BW12='Ficha 2'!$DC$1,1,0)+IF(BX12='Ficha 2'!$DC$1,1,0)</f>
        <v>0</v>
      </c>
      <c r="CA12" s="2"/>
      <c r="CB12" s="2"/>
      <c r="DA12" t="s">
        <v>197</v>
      </c>
      <c r="DB12" t="s">
        <v>330</v>
      </c>
    </row>
    <row r="13" spans="1:108" ht="16.5" thickTop="1" thickBot="1" x14ac:dyDescent="0.3">
      <c r="A13" s="2"/>
      <c r="B13" s="2"/>
      <c r="C13" s="2"/>
      <c r="D13" s="36" t="s">
        <v>331</v>
      </c>
      <c r="E13" s="61"/>
      <c r="F13" s="61"/>
      <c r="G13" s="61"/>
      <c r="H13" s="61"/>
      <c r="I13" s="61"/>
      <c r="J13" s="37"/>
      <c r="K13" s="36" t="s">
        <v>47</v>
      </c>
      <c r="L13" s="61"/>
      <c r="M13" s="37"/>
      <c r="N13" s="36" t="s">
        <v>65</v>
      </c>
      <c r="O13" s="61"/>
      <c r="P13" s="37"/>
      <c r="Q13" s="36" t="s">
        <v>85</v>
      </c>
      <c r="R13" s="61"/>
      <c r="S13" s="37"/>
      <c r="T13" s="36" t="s">
        <v>86</v>
      </c>
      <c r="U13" s="61"/>
      <c r="V13" s="37"/>
      <c r="W13" s="3"/>
      <c r="X13" s="2"/>
      <c r="Y13" s="29"/>
      <c r="Z13" s="29"/>
      <c r="AA13" s="29"/>
      <c r="AB13" s="29"/>
      <c r="AC13" s="29"/>
      <c r="AD13" s="29"/>
      <c r="AE13" s="29"/>
      <c r="AF13" s="2"/>
      <c r="AG13" s="2"/>
      <c r="AH13" s="11" t="s">
        <v>100</v>
      </c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2"/>
      <c r="AT13" s="2"/>
      <c r="AU13" s="22" t="s">
        <v>303</v>
      </c>
      <c r="AV13" s="23"/>
      <c r="AW13" s="23"/>
      <c r="AX13" s="23"/>
      <c r="AY13" s="1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2"/>
      <c r="BZ13" s="15">
        <f>IF(AZ13='Ficha 2'!$DC$1,1,0)+IF(BA13='Ficha 2'!$DC$1,1,0)+IF(BB13='Ficha 2'!$DC$1,1,0)+IF(BC13='Ficha 2'!$DC$1,1,0)+IF(BD13='Ficha 2'!$DC$1,1,0)+IF(BE13='Ficha 2'!$DC$1,1,0)+IF(BF13='Ficha 2'!$DC$1,1,0)+IF(BG13='Ficha 2'!$DC$1,1,0)+IF(BH13='Ficha 2'!$DC$1,1,0)+IF(BI13='Ficha 2'!$DC$1,1,0)+IF(BJ13='Ficha 2'!$DC$1,1,0)+IF(BK13='Ficha 2'!$DC$1,1,0)+IF(BL13='Ficha 2'!$DC$1,1,0)+IF(BM13='Ficha 2'!$DC$1,1,0)+IF(BN13='Ficha 2'!$DC$1,1,0)+IF(BO13='Ficha 2'!$DC$1,1,0)+IF(BP13='Ficha 2'!$DC$1,1,0)+IF(BQ13='Ficha 2'!$DC$1,1,0)+IF(BR13='Ficha 2'!$DC$1,1,0)+IF(BS13='Ficha 2'!$DC$1,1,0)+IF(BT13='Ficha 2'!$DC$1,1,0)+IF(BU13='Ficha 2'!$DC$1,1,0)+IF(BV13='Ficha 2'!$DC$1,1,0)+IF(BW13='Ficha 2'!$DC$1,1,0)+IF(BX13='Ficha 2'!$DC$1,1,0)</f>
        <v>0</v>
      </c>
      <c r="CA13" s="2"/>
      <c r="CB13" s="2"/>
      <c r="DA13" t="s">
        <v>198</v>
      </c>
    </row>
    <row r="14" spans="1:108" ht="16.5" thickTop="1" thickBot="1" x14ac:dyDescent="0.3">
      <c r="A14" s="2"/>
      <c r="B14" s="2"/>
      <c r="C14" s="2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03"/>
      <c r="T14" s="103"/>
      <c r="U14" s="30"/>
      <c r="V14" s="104"/>
      <c r="W14" s="3"/>
      <c r="X14" s="2"/>
      <c r="Y14" s="29"/>
      <c r="Z14" s="29"/>
      <c r="AA14" s="29"/>
      <c r="AB14" s="29"/>
      <c r="AC14" s="29"/>
      <c r="AD14" s="29"/>
      <c r="AE14" s="29"/>
      <c r="AF14" s="2"/>
      <c r="AG14" s="2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2"/>
      <c r="AT14" s="2"/>
      <c r="AU14" s="22" t="s">
        <v>304</v>
      </c>
      <c r="AV14" s="23"/>
      <c r="AW14" s="23"/>
      <c r="AX14" s="23"/>
      <c r="AY14" s="1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2"/>
      <c r="BZ14" s="15">
        <f>IF(AZ14='Ficha 2'!$DC$1,1,0)+IF(BA14='Ficha 2'!$DC$1,1,0)+IF(BB14='Ficha 2'!$DC$1,1,0)+IF(BC14='Ficha 2'!$DC$1,1,0)+IF(BD14='Ficha 2'!$DC$1,1,0)+IF(BE14='Ficha 2'!$DC$1,1,0)+IF(BF14='Ficha 2'!$DC$1,1,0)+IF(BG14='Ficha 2'!$DC$1,1,0)+IF(BH14='Ficha 2'!$DC$1,1,0)+IF(BI14='Ficha 2'!$DC$1,1,0)+IF(BJ14='Ficha 2'!$DC$1,1,0)+IF(BK14='Ficha 2'!$DC$1,1,0)+IF(BL14='Ficha 2'!$DC$1,1,0)+IF(BM14='Ficha 2'!$DC$1,1,0)+IF(BN14='Ficha 2'!$DC$1,1,0)+IF(BO14='Ficha 2'!$DC$1,1,0)+IF(BP14='Ficha 2'!$DC$1,1,0)+IF(BQ14='Ficha 2'!$DC$1,1,0)+IF(BR14='Ficha 2'!$DC$1,1,0)+IF(BS14='Ficha 2'!$DC$1,1,0)+IF(BT14='Ficha 2'!$DC$1,1,0)+IF(BU14='Ficha 2'!$DC$1,1,0)+IF(BV14='Ficha 2'!$DC$1,1,0)+IF(BW14='Ficha 2'!$DC$1,1,0)+IF(BX14='Ficha 2'!$DC$1,1,0)</f>
        <v>0</v>
      </c>
      <c r="CA14" s="2"/>
      <c r="CB14" s="2"/>
      <c r="DA14" t="s">
        <v>199</v>
      </c>
    </row>
    <row r="15" spans="1:108" ht="16.5" thickTop="1" thickBot="1" x14ac:dyDescent="0.3">
      <c r="A15" s="2"/>
      <c r="B15" s="2"/>
      <c r="C15" s="2"/>
      <c r="D15" s="34" t="s">
        <v>87</v>
      </c>
      <c r="E15" s="32"/>
      <c r="F15" s="35"/>
      <c r="G15" s="34"/>
      <c r="H15" s="32"/>
      <c r="I15" s="35"/>
      <c r="J15" s="34"/>
      <c r="K15" s="35"/>
      <c r="L15" s="34" t="s">
        <v>282</v>
      </c>
      <c r="M15" s="32"/>
      <c r="N15" s="35"/>
      <c r="O15" s="34" t="s">
        <v>89</v>
      </c>
      <c r="P15" s="32"/>
      <c r="Q15" s="32"/>
      <c r="R15" s="32"/>
      <c r="S15" s="32"/>
      <c r="T15" s="32"/>
      <c r="U15" s="32"/>
      <c r="V15" s="35"/>
      <c r="W15" s="3"/>
      <c r="X15" s="2"/>
      <c r="Y15" s="29"/>
      <c r="Z15" s="29"/>
      <c r="AA15" s="29"/>
      <c r="AB15" s="29"/>
      <c r="AC15" s="29"/>
      <c r="AD15" s="29"/>
      <c r="AE15" s="29"/>
      <c r="AF15" s="2"/>
      <c r="AG15" s="2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2"/>
      <c r="AT15" s="2"/>
      <c r="AU15" s="22" t="s">
        <v>305</v>
      </c>
      <c r="AV15" s="23"/>
      <c r="AW15" s="23"/>
      <c r="AX15" s="23"/>
      <c r="AY15" s="1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2"/>
      <c r="BZ15" s="15">
        <f>IF(AZ15='Ficha 2'!$DC$1,1,0)+IF(BA15='Ficha 2'!$DC$1,1,0)+IF(BB15='Ficha 2'!$DC$1,1,0)+IF(BC15='Ficha 2'!$DC$1,1,0)+IF(BD15='Ficha 2'!$DC$1,1,0)+IF(BE15='Ficha 2'!$DC$1,1,0)+IF(BF15='Ficha 2'!$DC$1,1,0)+IF(BG15='Ficha 2'!$DC$1,1,0)+IF(BH15='Ficha 2'!$DC$1,1,0)+IF(BI15='Ficha 2'!$DC$1,1,0)+IF(BJ15='Ficha 2'!$DC$1,1,0)+IF(BK15='Ficha 2'!$DC$1,1,0)+IF(BL15='Ficha 2'!$DC$1,1,0)+IF(BM15='Ficha 2'!$DC$1,1,0)+IF(BN15='Ficha 2'!$DC$1,1,0)+IF(BO15='Ficha 2'!$DC$1,1,0)+IF(BP15='Ficha 2'!$DC$1,1,0)+IF(BQ15='Ficha 2'!$DC$1,1,0)+IF(BR15='Ficha 2'!$DC$1,1,0)+IF(BS15='Ficha 2'!$DC$1,1,0)+IF(BT15='Ficha 2'!$DC$1,1,0)+IF(BU15='Ficha 2'!$DC$1,1,0)+IF(BV15='Ficha 2'!$DC$1,1,0)+IF(BW15='Ficha 2'!$DC$1,1,0)+IF(BX15='Ficha 2'!$DC$1,1,0)</f>
        <v>0</v>
      </c>
      <c r="CA15" s="2"/>
      <c r="CB15" s="2"/>
      <c r="DA15" t="s">
        <v>200</v>
      </c>
    </row>
    <row r="16" spans="1:108" ht="16.5" thickTop="1" thickBot="1" x14ac:dyDescent="0.3">
      <c r="A16" s="2"/>
      <c r="B16" s="2"/>
      <c r="C16" s="2"/>
      <c r="D16" s="36" t="s">
        <v>88</v>
      </c>
      <c r="E16" s="61"/>
      <c r="F16" s="37"/>
      <c r="G16" s="36" t="s">
        <v>78</v>
      </c>
      <c r="H16" s="61"/>
      <c r="I16" s="37"/>
      <c r="J16" s="36" t="s">
        <v>31</v>
      </c>
      <c r="K16" s="37"/>
      <c r="L16" s="36" t="s">
        <v>283</v>
      </c>
      <c r="M16" s="61"/>
      <c r="N16" s="37"/>
      <c r="O16" s="36" t="s">
        <v>90</v>
      </c>
      <c r="P16" s="61"/>
      <c r="Q16" s="61"/>
      <c r="R16" s="61"/>
      <c r="S16" s="61"/>
      <c r="T16" s="61"/>
      <c r="U16" s="61"/>
      <c r="V16" s="37"/>
      <c r="W16" s="3"/>
      <c r="X16" s="2"/>
      <c r="Y16" s="29"/>
      <c r="Z16" s="29"/>
      <c r="AA16" s="29"/>
      <c r="AB16" s="29"/>
      <c r="AC16" s="29"/>
      <c r="AD16" s="29"/>
      <c r="AE16" s="29"/>
      <c r="AF16" s="2"/>
      <c r="AG16" s="2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2"/>
      <c r="AT16" s="2"/>
      <c r="AU16" s="22" t="s">
        <v>306</v>
      </c>
      <c r="AV16" s="23"/>
      <c r="AW16" s="23"/>
      <c r="AX16" s="23"/>
      <c r="AY16" s="1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2"/>
      <c r="BZ16" s="15">
        <f>IF(AZ16='Ficha 2'!$DC$1,1,0)+IF(BA16='Ficha 2'!$DC$1,1,0)+IF(BB16='Ficha 2'!$DC$1,1,0)+IF(BC16='Ficha 2'!$DC$1,1,0)+IF(BD16='Ficha 2'!$DC$1,1,0)+IF(BE16='Ficha 2'!$DC$1,1,0)+IF(BF16='Ficha 2'!$DC$1,1,0)+IF(BG16='Ficha 2'!$DC$1,1,0)+IF(BH16='Ficha 2'!$DC$1,1,0)+IF(BI16='Ficha 2'!$DC$1,1,0)+IF(BJ16='Ficha 2'!$DC$1,1,0)+IF(BK16='Ficha 2'!$DC$1,1,0)+IF(BL16='Ficha 2'!$DC$1,1,0)+IF(BM16='Ficha 2'!$DC$1,1,0)+IF(BN16='Ficha 2'!$DC$1,1,0)+IF(BO16='Ficha 2'!$DC$1,1,0)+IF(BP16='Ficha 2'!$DC$1,1,0)+IF(BQ16='Ficha 2'!$DC$1,1,0)+IF(BR16='Ficha 2'!$DC$1,1,0)+IF(BS16='Ficha 2'!$DC$1,1,0)+IF(BT16='Ficha 2'!$DC$1,1,0)+IF(BU16='Ficha 2'!$DC$1,1,0)+IF(BV16='Ficha 2'!$DC$1,1,0)+IF(BW16='Ficha 2'!$DC$1,1,0)+IF(BX16='Ficha 2'!$DC$1,1,0)</f>
        <v>0</v>
      </c>
      <c r="CA16" s="2"/>
      <c r="CB16" s="2"/>
      <c r="DA16" t="s">
        <v>201</v>
      </c>
    </row>
    <row r="17" spans="1:105" ht="16.5" thickTop="1" thickBot="1" x14ac:dyDescent="0.3">
      <c r="A17" s="2"/>
      <c r="B17" s="2"/>
      <c r="C17" s="2"/>
      <c r="D17" s="122"/>
      <c r="E17" s="56"/>
      <c r="F17" s="46"/>
      <c r="G17" s="88"/>
      <c r="H17" s="56"/>
      <c r="I17" s="46"/>
      <c r="J17" s="88"/>
      <c r="K17" s="46"/>
      <c r="L17" s="44" t="s">
        <v>321</v>
      </c>
      <c r="M17" s="63"/>
      <c r="N17" s="45"/>
      <c r="O17" s="44"/>
      <c r="P17" s="63"/>
      <c r="Q17" s="63"/>
      <c r="R17" s="63"/>
      <c r="S17" s="63"/>
      <c r="T17" s="63"/>
      <c r="U17" s="63"/>
      <c r="V17" s="45"/>
      <c r="W17" s="2"/>
      <c r="X17" s="2"/>
      <c r="Y17" s="63"/>
      <c r="Z17" s="63"/>
      <c r="AA17" s="63"/>
      <c r="AB17" s="63"/>
      <c r="AC17" s="63"/>
      <c r="AD17" s="63"/>
      <c r="AE17" s="63"/>
      <c r="AF17" s="2"/>
      <c r="AG17" s="2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2"/>
      <c r="AT17" s="2"/>
      <c r="AU17" s="22" t="s">
        <v>307</v>
      </c>
      <c r="AV17" s="23"/>
      <c r="AW17" s="23"/>
      <c r="AX17" s="23"/>
      <c r="AY17" s="1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2"/>
      <c r="BZ17" s="15">
        <f>IF(AZ17='Ficha 2'!$DC$1,1,0)+IF(BA17='Ficha 2'!$DC$1,1,0)+IF(BB17='Ficha 2'!$DC$1,1,0)+IF(BC17='Ficha 2'!$DC$1,1,0)+IF(BD17='Ficha 2'!$DC$1,1,0)+IF(BE17='Ficha 2'!$DC$1,1,0)+IF(BF17='Ficha 2'!$DC$1,1,0)+IF(BG17='Ficha 2'!$DC$1,1,0)+IF(BH17='Ficha 2'!$DC$1,1,0)+IF(BI17='Ficha 2'!$DC$1,1,0)+IF(BJ17='Ficha 2'!$DC$1,1,0)+IF(BK17='Ficha 2'!$DC$1,1,0)+IF(BL17='Ficha 2'!$DC$1,1,0)+IF(BM17='Ficha 2'!$DC$1,1,0)+IF(BN17='Ficha 2'!$DC$1,1,0)+IF(BO17='Ficha 2'!$DC$1,1,0)+IF(BP17='Ficha 2'!$DC$1,1,0)+IF(BQ17='Ficha 2'!$DC$1,1,0)+IF(BR17='Ficha 2'!$DC$1,1,0)+IF(BS17='Ficha 2'!$DC$1,1,0)+IF(BT17='Ficha 2'!$DC$1,1,0)+IF(BU17='Ficha 2'!$DC$1,1,0)+IF(BV17='Ficha 2'!$DC$1,1,0)+IF(BW17='Ficha 2'!$DC$1,1,0)+IF(BX17='Ficha 2'!$DC$1,1,0)</f>
        <v>0</v>
      </c>
      <c r="CA17" s="2"/>
      <c r="CB17" s="2"/>
      <c r="DA17" t="s">
        <v>202</v>
      </c>
    </row>
    <row r="18" spans="1:105" ht="15.75" thickTop="1" x14ac:dyDescent="0.25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2"/>
      <c r="Q18" s="2"/>
      <c r="R18" s="2"/>
      <c r="S18" s="2"/>
      <c r="T18" s="2"/>
      <c r="U18" s="2"/>
      <c r="V18" s="2"/>
      <c r="W18" s="2"/>
      <c r="X18" s="2"/>
      <c r="Y18" s="63"/>
      <c r="Z18" s="63"/>
      <c r="AA18" s="63"/>
      <c r="AB18" s="63"/>
      <c r="AC18" s="63"/>
      <c r="AD18" s="63"/>
      <c r="AE18" s="63"/>
      <c r="AF18" s="2"/>
      <c r="AG18" s="2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DA18" t="s">
        <v>203</v>
      </c>
    </row>
    <row r="19" spans="1:105" x14ac:dyDescent="0.25">
      <c r="A19" s="2"/>
      <c r="B19" s="2"/>
      <c r="C19" s="2"/>
      <c r="D19" s="34"/>
      <c r="E19" s="32"/>
      <c r="F19" s="32"/>
      <c r="G19" s="32"/>
      <c r="H19" s="32"/>
      <c r="I19" s="32"/>
      <c r="J19" s="35"/>
      <c r="K19" s="34" t="s">
        <v>66</v>
      </c>
      <c r="L19" s="32"/>
      <c r="M19" s="35"/>
      <c r="N19" s="34"/>
      <c r="O19" s="35"/>
      <c r="P19" s="34"/>
      <c r="Q19" s="32"/>
      <c r="R19" s="32"/>
      <c r="S19" s="35"/>
      <c r="T19" s="34" t="s">
        <v>87</v>
      </c>
      <c r="U19" s="32"/>
      <c r="V19" s="35"/>
      <c r="W19" s="2"/>
      <c r="X19" s="2"/>
      <c r="Y19" s="63"/>
      <c r="Z19" s="63"/>
      <c r="AA19" s="63"/>
      <c r="AB19" s="63"/>
      <c r="AC19" s="63"/>
      <c r="AD19" s="63"/>
      <c r="AE19" s="63"/>
      <c r="AF19" s="2"/>
      <c r="AG19" s="2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DA19" t="s">
        <v>204</v>
      </c>
    </row>
    <row r="20" spans="1:105" x14ac:dyDescent="0.25">
      <c r="A20" s="2"/>
      <c r="B20" s="2"/>
      <c r="C20" s="2"/>
      <c r="D20" s="36" t="s">
        <v>68</v>
      </c>
      <c r="E20" s="61"/>
      <c r="F20" s="61"/>
      <c r="G20" s="61"/>
      <c r="H20" s="61"/>
      <c r="I20" s="61"/>
      <c r="J20" s="37"/>
      <c r="K20" s="36" t="s">
        <v>65</v>
      </c>
      <c r="L20" s="61"/>
      <c r="M20" s="37"/>
      <c r="N20" s="36" t="s">
        <v>31</v>
      </c>
      <c r="O20" s="37"/>
      <c r="P20" s="36" t="s">
        <v>86</v>
      </c>
      <c r="Q20" s="61"/>
      <c r="R20" s="61"/>
      <c r="S20" s="37"/>
      <c r="T20" s="36" t="s">
        <v>88</v>
      </c>
      <c r="U20" s="61"/>
      <c r="V20" s="37"/>
      <c r="W20" s="2"/>
      <c r="X20" s="2"/>
      <c r="Y20" s="63"/>
      <c r="Z20" s="63"/>
      <c r="AA20" s="63"/>
      <c r="AB20" s="63"/>
      <c r="AC20" s="63"/>
      <c r="AD20" s="63"/>
      <c r="AE20" s="63"/>
      <c r="AF20" s="2"/>
      <c r="AG20" s="2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DA20" t="s">
        <v>205</v>
      </c>
    </row>
    <row r="21" spans="1:105" x14ac:dyDescent="0.25">
      <c r="A21" s="2"/>
      <c r="B21" s="2"/>
      <c r="C21" s="2"/>
      <c r="D21" s="88"/>
      <c r="E21" s="56"/>
      <c r="F21" s="56"/>
      <c r="G21" s="56"/>
      <c r="H21" s="56"/>
      <c r="I21" s="56"/>
      <c r="J21" s="46"/>
      <c r="K21" s="88"/>
      <c r="L21" s="56"/>
      <c r="M21" s="46"/>
      <c r="N21" s="88"/>
      <c r="O21" s="46"/>
      <c r="P21" s="88"/>
      <c r="Q21" s="56"/>
      <c r="R21" s="56"/>
      <c r="S21" s="46"/>
      <c r="T21" s="88"/>
      <c r="U21" s="56"/>
      <c r="V21" s="46"/>
      <c r="W21" s="2"/>
      <c r="X21" s="2"/>
      <c r="Y21" s="63"/>
      <c r="Z21" s="63"/>
      <c r="AA21" s="63"/>
      <c r="AB21" s="63"/>
      <c r="AC21" s="63"/>
      <c r="AD21" s="63"/>
      <c r="AE21" s="63"/>
      <c r="AF21" s="2"/>
      <c r="AG21" s="2"/>
      <c r="AH21" s="11" t="s">
        <v>101</v>
      </c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DA21" t="s">
        <v>206</v>
      </c>
    </row>
    <row r="22" spans="1:105" x14ac:dyDescent="0.25">
      <c r="A22" s="2"/>
      <c r="B22" s="2"/>
      <c r="C22" s="2"/>
      <c r="D22" s="75" t="s">
        <v>286</v>
      </c>
      <c r="E22" s="119"/>
      <c r="F22" s="76"/>
      <c r="G22" s="75" t="s">
        <v>91</v>
      </c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20"/>
      <c r="W22" s="2"/>
      <c r="X22" s="2"/>
      <c r="Y22" s="63"/>
      <c r="Z22" s="63"/>
      <c r="AA22" s="63"/>
      <c r="AB22" s="63"/>
      <c r="AC22" s="63"/>
      <c r="AD22" s="63"/>
      <c r="AE22" s="63"/>
      <c r="AF22" s="2"/>
      <c r="AG22" s="2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DA22" t="s">
        <v>207</v>
      </c>
    </row>
    <row r="23" spans="1:105" x14ac:dyDescent="0.25">
      <c r="A23" s="2"/>
      <c r="B23" s="2"/>
      <c r="C23" s="2"/>
      <c r="D23" s="44"/>
      <c r="E23" s="63"/>
      <c r="F23" s="45"/>
      <c r="G23" s="44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45"/>
      <c r="W23" s="2"/>
      <c r="X23" s="2"/>
      <c r="Y23" s="63"/>
      <c r="Z23" s="63"/>
      <c r="AA23" s="63"/>
      <c r="AB23" s="63"/>
      <c r="AC23" s="63"/>
      <c r="AD23" s="63"/>
      <c r="AE23" s="63"/>
      <c r="AF23" s="2"/>
      <c r="AG23" s="2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DA23" t="s">
        <v>208</v>
      </c>
    </row>
    <row r="24" spans="1:10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63"/>
      <c r="Z24" s="63"/>
      <c r="AA24" s="63"/>
      <c r="AB24" s="63"/>
      <c r="AC24" s="63"/>
      <c r="AD24" s="63"/>
      <c r="AE24" s="63"/>
      <c r="AF24" s="2"/>
      <c r="AG24" s="2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DA24" t="s">
        <v>209</v>
      </c>
    </row>
    <row r="25" spans="1:105" x14ac:dyDescent="0.25">
      <c r="A25" s="2"/>
      <c r="B25" s="2"/>
      <c r="C25" s="2"/>
      <c r="D25" s="34"/>
      <c r="E25" s="32"/>
      <c r="F25" s="32"/>
      <c r="G25" s="32"/>
      <c r="H25" s="35"/>
      <c r="I25" s="34" t="s">
        <v>66</v>
      </c>
      <c r="J25" s="32"/>
      <c r="K25" s="35"/>
      <c r="L25" s="34"/>
      <c r="M25" s="35"/>
      <c r="N25" s="34"/>
      <c r="O25" s="32"/>
      <c r="P25" s="32"/>
      <c r="Q25" s="32"/>
      <c r="R25" s="32"/>
      <c r="S25" s="32"/>
      <c r="T25" s="32"/>
      <c r="U25" s="32"/>
      <c r="V25" s="35"/>
      <c r="W25" s="2"/>
      <c r="X25" s="2"/>
      <c r="Y25" s="63"/>
      <c r="Z25" s="63"/>
      <c r="AA25" s="63"/>
      <c r="AB25" s="63"/>
      <c r="AC25" s="63"/>
      <c r="AD25" s="63"/>
      <c r="AE25" s="63"/>
      <c r="AF25" s="2"/>
      <c r="AG25" s="2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DA25" t="s">
        <v>210</v>
      </c>
    </row>
    <row r="26" spans="1:105" x14ac:dyDescent="0.25">
      <c r="A26" s="2"/>
      <c r="B26" s="2"/>
      <c r="C26" s="2"/>
      <c r="D26" s="36" t="s">
        <v>92</v>
      </c>
      <c r="E26" s="61"/>
      <c r="F26" s="61"/>
      <c r="G26" s="61"/>
      <c r="H26" s="37"/>
      <c r="I26" s="36" t="s">
        <v>65</v>
      </c>
      <c r="J26" s="61"/>
      <c r="K26" s="37"/>
      <c r="L26" s="36" t="s">
        <v>31</v>
      </c>
      <c r="M26" s="37"/>
      <c r="N26" s="36" t="s">
        <v>287</v>
      </c>
      <c r="O26" s="61"/>
      <c r="P26" s="61"/>
      <c r="Q26" s="61"/>
      <c r="R26" s="61"/>
      <c r="S26" s="61"/>
      <c r="T26" s="61"/>
      <c r="U26" s="61"/>
      <c r="V26" s="37"/>
      <c r="W26" s="2"/>
      <c r="X26" s="2"/>
      <c r="Y26" s="63"/>
      <c r="Z26" s="63"/>
      <c r="AA26" s="63"/>
      <c r="AB26" s="63"/>
      <c r="AC26" s="63"/>
      <c r="AD26" s="63"/>
      <c r="AE26" s="63"/>
      <c r="AF26" s="2"/>
      <c r="AG26" s="2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DA26" t="s">
        <v>211</v>
      </c>
    </row>
    <row r="27" spans="1:105" x14ac:dyDescent="0.25">
      <c r="A27" s="2"/>
      <c r="B27" s="2"/>
      <c r="C27" s="2"/>
      <c r="D27" s="88"/>
      <c r="E27" s="56"/>
      <c r="F27" s="56"/>
      <c r="G27" s="56"/>
      <c r="H27" s="46"/>
      <c r="I27" s="88"/>
      <c r="J27" s="56"/>
      <c r="K27" s="46"/>
      <c r="L27" s="88"/>
      <c r="M27" s="46"/>
      <c r="N27" s="88"/>
      <c r="O27" s="56"/>
      <c r="P27" s="56"/>
      <c r="Q27" s="56"/>
      <c r="R27" s="56"/>
      <c r="S27" s="56"/>
      <c r="T27" s="56"/>
      <c r="U27" s="56"/>
      <c r="V27" s="46"/>
      <c r="W27" s="2"/>
      <c r="X27" s="2"/>
      <c r="Y27" s="63"/>
      <c r="Z27" s="63"/>
      <c r="AA27" s="63"/>
      <c r="AB27" s="63"/>
      <c r="AC27" s="63"/>
      <c r="AD27" s="63"/>
      <c r="AE27" s="63"/>
      <c r="AF27" s="2"/>
      <c r="AG27" s="2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DA27" t="s">
        <v>212</v>
      </c>
    </row>
    <row r="28" spans="1:105" x14ac:dyDescent="0.25">
      <c r="A28" s="2"/>
      <c r="B28" s="2"/>
      <c r="C28" s="2"/>
      <c r="D28" s="117" t="s">
        <v>91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18"/>
      <c r="W28" s="2"/>
      <c r="X28" s="2"/>
      <c r="Y28" s="12"/>
      <c r="Z28" s="12"/>
      <c r="AA28" s="12"/>
      <c r="AB28" s="12"/>
      <c r="AC28" s="12"/>
      <c r="AD28" s="12"/>
      <c r="AE28" s="12"/>
      <c r="AF28" s="2"/>
      <c r="AG28" s="2"/>
      <c r="AH28" s="11" t="s">
        <v>102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DA28" t="s">
        <v>213</v>
      </c>
    </row>
    <row r="29" spans="1:105" x14ac:dyDescent="0.25">
      <c r="A29" s="2"/>
      <c r="B29" s="2"/>
      <c r="C29" s="2"/>
      <c r="D29" s="44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45"/>
      <c r="W29" s="2"/>
      <c r="X29" s="2"/>
      <c r="Y29" s="33" t="s">
        <v>95</v>
      </c>
      <c r="Z29" s="33"/>
      <c r="AA29" s="33"/>
      <c r="AB29" s="33"/>
      <c r="AC29" s="33"/>
      <c r="AD29" s="33"/>
      <c r="AE29" s="33"/>
      <c r="AF29" s="2"/>
      <c r="AG29" s="2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DA29" t="s">
        <v>214</v>
      </c>
    </row>
    <row r="30" spans="1:10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63"/>
      <c r="Z30" s="63"/>
      <c r="AA30" s="63"/>
      <c r="AB30" s="63"/>
      <c r="AC30" s="63"/>
      <c r="AD30" s="63"/>
      <c r="AE30" s="63"/>
      <c r="AF30" s="2"/>
      <c r="AG30" s="2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DA30" t="s">
        <v>215</v>
      </c>
    </row>
    <row r="31" spans="1:105" x14ac:dyDescent="0.25">
      <c r="A31" s="2"/>
      <c r="B31" s="2"/>
      <c r="C31" s="2"/>
      <c r="D31" s="34"/>
      <c r="E31" s="32"/>
      <c r="F31" s="32"/>
      <c r="G31" s="32"/>
      <c r="H31" s="35"/>
      <c r="I31" s="34" t="s">
        <v>66</v>
      </c>
      <c r="J31" s="32"/>
      <c r="K31" s="35"/>
      <c r="L31" s="34"/>
      <c r="M31" s="35"/>
      <c r="N31" s="34"/>
      <c r="O31" s="32"/>
      <c r="P31" s="32"/>
      <c r="Q31" s="32"/>
      <c r="R31" s="32"/>
      <c r="S31" s="32"/>
      <c r="T31" s="32"/>
      <c r="U31" s="32"/>
      <c r="V31" s="35"/>
      <c r="W31" s="2"/>
      <c r="X31" s="2"/>
      <c r="Y31" s="63"/>
      <c r="Z31" s="63"/>
      <c r="AA31" s="63"/>
      <c r="AB31" s="63"/>
      <c r="AC31" s="63"/>
      <c r="AD31" s="63"/>
      <c r="AE31" s="63"/>
      <c r="AF31" s="2"/>
      <c r="AG31" s="2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DA31" t="s">
        <v>216</v>
      </c>
    </row>
    <row r="32" spans="1:105" x14ac:dyDescent="0.25">
      <c r="A32" s="2"/>
      <c r="B32" s="2"/>
      <c r="C32" s="2"/>
      <c r="D32" s="36" t="s">
        <v>92</v>
      </c>
      <c r="E32" s="61"/>
      <c r="F32" s="61"/>
      <c r="G32" s="61"/>
      <c r="H32" s="37"/>
      <c r="I32" s="36" t="s">
        <v>65</v>
      </c>
      <c r="J32" s="61"/>
      <c r="K32" s="37"/>
      <c r="L32" s="36" t="s">
        <v>31</v>
      </c>
      <c r="M32" s="37"/>
      <c r="N32" s="36" t="s">
        <v>287</v>
      </c>
      <c r="O32" s="61"/>
      <c r="P32" s="61"/>
      <c r="Q32" s="61"/>
      <c r="R32" s="61"/>
      <c r="S32" s="61"/>
      <c r="T32" s="61"/>
      <c r="U32" s="61"/>
      <c r="V32" s="37"/>
      <c r="W32" s="2"/>
      <c r="X32" s="2"/>
      <c r="Y32" s="63"/>
      <c r="Z32" s="63"/>
      <c r="AA32" s="63"/>
      <c r="AB32" s="63"/>
      <c r="AC32" s="63"/>
      <c r="AD32" s="63"/>
      <c r="AE32" s="63"/>
      <c r="AF32" s="2"/>
      <c r="AG32" s="2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DA32" t="s">
        <v>217</v>
      </c>
    </row>
    <row r="33" spans="1:105" x14ac:dyDescent="0.25">
      <c r="A33" s="2"/>
      <c r="B33" s="2"/>
      <c r="C33" s="2"/>
      <c r="D33" s="88"/>
      <c r="E33" s="56"/>
      <c r="F33" s="56"/>
      <c r="G33" s="56"/>
      <c r="H33" s="46"/>
      <c r="I33" s="88"/>
      <c r="J33" s="56"/>
      <c r="K33" s="46"/>
      <c r="L33" s="88"/>
      <c r="M33" s="46"/>
      <c r="N33" s="88"/>
      <c r="O33" s="56"/>
      <c r="P33" s="56"/>
      <c r="Q33" s="56"/>
      <c r="R33" s="56"/>
      <c r="S33" s="56"/>
      <c r="T33" s="56"/>
      <c r="U33" s="56"/>
      <c r="V33" s="46"/>
      <c r="W33" s="2"/>
      <c r="X33" s="2"/>
      <c r="Y33" s="63"/>
      <c r="Z33" s="63"/>
      <c r="AA33" s="63"/>
      <c r="AB33" s="63"/>
      <c r="AC33" s="63"/>
      <c r="AD33" s="63"/>
      <c r="AE33" s="63"/>
      <c r="AF33" s="2"/>
      <c r="AG33" s="2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DA33" t="s">
        <v>218</v>
      </c>
    </row>
    <row r="34" spans="1:105" x14ac:dyDescent="0.25">
      <c r="A34" s="2"/>
      <c r="B34" s="2"/>
      <c r="C34" s="2"/>
      <c r="D34" s="117" t="s">
        <v>91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18"/>
      <c r="W34" s="2"/>
      <c r="X34" s="2"/>
      <c r="Y34" s="63"/>
      <c r="Z34" s="63"/>
      <c r="AA34" s="63"/>
      <c r="AB34" s="63"/>
      <c r="AC34" s="63"/>
      <c r="AD34" s="63"/>
      <c r="AE34" s="63"/>
      <c r="AF34" s="2"/>
      <c r="AG34" s="2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DA34" t="s">
        <v>219</v>
      </c>
    </row>
    <row r="35" spans="1:105" x14ac:dyDescent="0.25">
      <c r="A35" s="2"/>
      <c r="B35" s="2"/>
      <c r="C35" s="2"/>
      <c r="D35" s="44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45"/>
      <c r="W35" s="2"/>
      <c r="X35" s="2"/>
      <c r="Y35" s="63"/>
      <c r="Z35" s="63"/>
      <c r="AA35" s="63"/>
      <c r="AB35" s="63"/>
      <c r="AC35" s="63"/>
      <c r="AD35" s="63"/>
      <c r="AE35" s="63"/>
      <c r="AF35" s="2"/>
      <c r="AG35" s="2"/>
      <c r="AH35" s="11" t="s">
        <v>103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DA35" t="s">
        <v>220</v>
      </c>
    </row>
    <row r="36" spans="1:10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63"/>
      <c r="Z36" s="63"/>
      <c r="AA36" s="63"/>
      <c r="AB36" s="63"/>
      <c r="AC36" s="63"/>
      <c r="AD36" s="63"/>
      <c r="AE36" s="63"/>
      <c r="AF36" s="2"/>
      <c r="AG36" s="2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DA36" t="s">
        <v>221</v>
      </c>
    </row>
    <row r="37" spans="1:105" x14ac:dyDescent="0.25">
      <c r="A37" s="2"/>
      <c r="B37" s="2"/>
      <c r="C37" s="2"/>
      <c r="D37" s="99" t="s">
        <v>176</v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2"/>
      <c r="X37" s="2"/>
      <c r="Y37" s="63"/>
      <c r="Z37" s="63"/>
      <c r="AA37" s="63"/>
      <c r="AB37" s="63"/>
      <c r="AC37" s="63"/>
      <c r="AD37" s="63"/>
      <c r="AE37" s="63"/>
      <c r="AF37" s="2"/>
      <c r="AG37" s="2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DA37" t="s">
        <v>222</v>
      </c>
    </row>
    <row r="38" spans="1:105" x14ac:dyDescent="0.25">
      <c r="A38" s="2"/>
      <c r="B38" s="2"/>
      <c r="C38" s="2"/>
      <c r="D38" s="33" t="s">
        <v>177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 t="s">
        <v>178</v>
      </c>
      <c r="R38" s="33"/>
      <c r="S38" s="33"/>
      <c r="T38" s="33" t="s">
        <v>31</v>
      </c>
      <c r="U38" s="33"/>
      <c r="V38" s="33"/>
      <c r="W38" s="2"/>
      <c r="X38" s="2"/>
      <c r="Y38" s="63"/>
      <c r="Z38" s="63"/>
      <c r="AA38" s="63"/>
      <c r="AB38" s="63"/>
      <c r="AC38" s="63"/>
      <c r="AD38" s="63"/>
      <c r="AE38" s="63"/>
      <c r="AF38" s="2"/>
      <c r="AG38" s="2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DA38" t="s">
        <v>223</v>
      </c>
    </row>
    <row r="39" spans="1:105" x14ac:dyDescent="0.25">
      <c r="A39" s="2"/>
      <c r="B39" s="2"/>
      <c r="C39" s="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2"/>
      <c r="X39" s="2"/>
      <c r="Y39" s="63"/>
      <c r="Z39" s="63"/>
      <c r="AA39" s="63"/>
      <c r="AB39" s="63"/>
      <c r="AC39" s="63"/>
      <c r="AD39" s="63"/>
      <c r="AE39" s="63"/>
      <c r="AF39" s="2"/>
      <c r="AG39" s="2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DA39" t="s">
        <v>224</v>
      </c>
    </row>
    <row r="40" spans="1:105" x14ac:dyDescent="0.25">
      <c r="A40" s="2"/>
      <c r="B40" s="2"/>
      <c r="C40" s="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2"/>
      <c r="X40" s="2"/>
      <c r="Y40" s="63"/>
      <c r="Z40" s="63"/>
      <c r="AA40" s="63"/>
      <c r="AB40" s="63"/>
      <c r="AC40" s="63"/>
      <c r="AD40" s="63"/>
      <c r="AE40" s="63"/>
      <c r="AF40" s="2"/>
      <c r="AG40" s="2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DA40" t="s">
        <v>225</v>
      </c>
    </row>
    <row r="41" spans="1:105" x14ac:dyDescent="0.25">
      <c r="A41" s="2"/>
      <c r="B41" s="2"/>
      <c r="C41" s="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2"/>
      <c r="X41" s="2"/>
      <c r="Y41" s="63"/>
      <c r="Z41" s="63"/>
      <c r="AA41" s="63"/>
      <c r="AB41" s="63"/>
      <c r="AC41" s="63"/>
      <c r="AD41" s="63"/>
      <c r="AE41" s="63"/>
      <c r="AF41" s="2"/>
      <c r="AG41" s="2"/>
      <c r="AH41" s="11" t="s">
        <v>104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DA41" t="s">
        <v>226</v>
      </c>
    </row>
    <row r="42" spans="1:105" x14ac:dyDescent="0.25">
      <c r="A42" s="2"/>
      <c r="B42" s="2"/>
      <c r="C42" s="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2"/>
      <c r="X42" s="2"/>
      <c r="Y42" s="63"/>
      <c r="Z42" s="63"/>
      <c r="AA42" s="63"/>
      <c r="AB42" s="63"/>
      <c r="AC42" s="63"/>
      <c r="AD42" s="63"/>
      <c r="AE42" s="63"/>
      <c r="AF42" s="2"/>
      <c r="AG42" s="2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DA42" t="s">
        <v>227</v>
      </c>
    </row>
    <row r="43" spans="1:105" x14ac:dyDescent="0.25">
      <c r="A43" s="2"/>
      <c r="B43" s="2"/>
      <c r="C43" s="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2"/>
      <c r="X43" s="2"/>
      <c r="Y43" s="63"/>
      <c r="Z43" s="63"/>
      <c r="AA43" s="63"/>
      <c r="AB43" s="63"/>
      <c r="AC43" s="63"/>
      <c r="AD43" s="63"/>
      <c r="AE43" s="63"/>
      <c r="AF43" s="2"/>
      <c r="AG43" s="2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DA43" t="s">
        <v>228</v>
      </c>
    </row>
    <row r="44" spans="1:105" x14ac:dyDescent="0.25">
      <c r="A44" s="2"/>
      <c r="B44" s="2"/>
      <c r="C44" s="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2"/>
      <c r="X44" s="2"/>
      <c r="Y44" s="63"/>
      <c r="Z44" s="63"/>
      <c r="AA44" s="63"/>
      <c r="AB44" s="63"/>
      <c r="AC44" s="63"/>
      <c r="AD44" s="63"/>
      <c r="AE44" s="63"/>
      <c r="AF44" s="2"/>
      <c r="AG44" s="2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DA44" t="s">
        <v>229</v>
      </c>
    </row>
    <row r="45" spans="1:105" x14ac:dyDescent="0.25">
      <c r="A45" s="2"/>
      <c r="B45" s="2"/>
      <c r="C45" s="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2"/>
      <c r="X45" s="2"/>
      <c r="Y45" s="63"/>
      <c r="Z45" s="63"/>
      <c r="AA45" s="63"/>
      <c r="AB45" s="63"/>
      <c r="AC45" s="63"/>
      <c r="AD45" s="63"/>
      <c r="AE45" s="63"/>
      <c r="AF45" s="2"/>
      <c r="AG45" s="2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DA45" t="s">
        <v>230</v>
      </c>
    </row>
    <row r="46" spans="1:105" x14ac:dyDescent="0.25">
      <c r="A46" s="2"/>
      <c r="B46" s="2"/>
      <c r="C46" s="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2"/>
      <c r="X46" s="2"/>
      <c r="Y46" s="63"/>
      <c r="Z46" s="63"/>
      <c r="AA46" s="63"/>
      <c r="AB46" s="63"/>
      <c r="AC46" s="63"/>
      <c r="AD46" s="63"/>
      <c r="AE46" s="63"/>
      <c r="AF46" s="2"/>
      <c r="AG46" s="2"/>
      <c r="AH46" s="11" t="s">
        <v>105</v>
      </c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DA46" t="s">
        <v>231</v>
      </c>
    </row>
    <row r="47" spans="1:105" x14ac:dyDescent="0.25">
      <c r="A47" s="2"/>
      <c r="B47" s="2"/>
      <c r="C47" s="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2"/>
      <c r="X47" s="2"/>
      <c r="Y47" s="63"/>
      <c r="Z47" s="63"/>
      <c r="AA47" s="63"/>
      <c r="AB47" s="63"/>
      <c r="AC47" s="63"/>
      <c r="AD47" s="63"/>
      <c r="AE47" s="63"/>
      <c r="AF47" s="2"/>
      <c r="AG47" s="2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DA47" t="s">
        <v>232</v>
      </c>
    </row>
    <row r="48" spans="1:105" x14ac:dyDescent="0.25">
      <c r="A48" s="2"/>
      <c r="B48" s="2"/>
      <c r="C48" s="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2"/>
      <c r="X48" s="2"/>
      <c r="Y48" s="63"/>
      <c r="Z48" s="63"/>
      <c r="AA48" s="63"/>
      <c r="AB48" s="63"/>
      <c r="AC48" s="63"/>
      <c r="AD48" s="63"/>
      <c r="AE48" s="63"/>
      <c r="AF48" s="2"/>
      <c r="AG48" s="2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DA48" t="s">
        <v>233</v>
      </c>
    </row>
    <row r="49" spans="1:105" x14ac:dyDescent="0.25">
      <c r="A49" s="2"/>
      <c r="B49" s="2"/>
      <c r="C49" s="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2"/>
      <c r="X49" s="2"/>
      <c r="Y49" s="63"/>
      <c r="Z49" s="63"/>
      <c r="AA49" s="63"/>
      <c r="AB49" s="63"/>
      <c r="AC49" s="63"/>
      <c r="AD49" s="63"/>
      <c r="AE49" s="63"/>
      <c r="AF49" s="2"/>
      <c r="AG49" s="2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DA49" t="s">
        <v>234</v>
      </c>
    </row>
    <row r="50" spans="1:105" x14ac:dyDescent="0.25">
      <c r="A50" s="2"/>
      <c r="B50" s="2"/>
      <c r="C50" s="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2"/>
      <c r="X50" s="2"/>
      <c r="Y50" s="63"/>
      <c r="Z50" s="63"/>
      <c r="AA50" s="63"/>
      <c r="AB50" s="63"/>
      <c r="AC50" s="63"/>
      <c r="AD50" s="63"/>
      <c r="AE50" s="63"/>
      <c r="AF50" s="2"/>
      <c r="AG50" s="2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DA50" t="s">
        <v>235</v>
      </c>
    </row>
    <row r="51" spans="1:105" x14ac:dyDescent="0.25">
      <c r="A51" s="2"/>
      <c r="B51" s="2"/>
      <c r="C51" s="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2"/>
      <c r="X51" s="2"/>
      <c r="Y51" s="63"/>
      <c r="Z51" s="63"/>
      <c r="AA51" s="63"/>
      <c r="AB51" s="63"/>
      <c r="AC51" s="63"/>
      <c r="AD51" s="63"/>
      <c r="AE51" s="63"/>
      <c r="AF51" s="2"/>
      <c r="AG51" s="2"/>
      <c r="AH51" s="11" t="s">
        <v>106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DA51" t="s">
        <v>236</v>
      </c>
    </row>
    <row r="52" spans="1:105" x14ac:dyDescent="0.25">
      <c r="A52" s="2"/>
      <c r="B52" s="2"/>
      <c r="C52" s="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2"/>
      <c r="X52" s="2"/>
      <c r="Y52" s="63"/>
      <c r="Z52" s="63"/>
      <c r="AA52" s="63"/>
      <c r="AB52" s="63"/>
      <c r="AC52" s="63"/>
      <c r="AD52" s="63"/>
      <c r="AE52" s="63"/>
      <c r="AF52" s="2"/>
      <c r="AG52" s="2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DA52" t="s">
        <v>237</v>
      </c>
    </row>
    <row r="53" spans="1:105" x14ac:dyDescent="0.25">
      <c r="A53" s="2"/>
      <c r="B53" s="2"/>
      <c r="C53" s="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2"/>
      <c r="X53" s="2"/>
      <c r="Y53" s="63"/>
      <c r="Z53" s="63"/>
      <c r="AA53" s="63"/>
      <c r="AB53" s="63"/>
      <c r="AC53" s="63"/>
      <c r="AD53" s="63"/>
      <c r="AE53" s="63"/>
      <c r="AF53" s="2"/>
      <c r="AG53" s="2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DA53" t="s">
        <v>238</v>
      </c>
    </row>
    <row r="54" spans="1:105" x14ac:dyDescent="0.25">
      <c r="A54" s="2"/>
      <c r="B54" s="2"/>
      <c r="C54" s="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2"/>
      <c r="X54" s="2"/>
      <c r="Y54" s="63"/>
      <c r="Z54" s="63"/>
      <c r="AA54" s="63"/>
      <c r="AB54" s="63"/>
      <c r="AC54" s="63"/>
      <c r="AD54" s="63"/>
      <c r="AE54" s="63"/>
      <c r="AF54" s="2"/>
      <c r="AG54" s="2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DA54" t="s">
        <v>239</v>
      </c>
    </row>
    <row r="55" spans="1:105" x14ac:dyDescent="0.25">
      <c r="A55" s="2"/>
      <c r="B55" s="2"/>
      <c r="C55" s="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2"/>
      <c r="X55" s="2"/>
      <c r="Y55" s="12"/>
      <c r="Z55" s="12"/>
      <c r="AA55" s="12"/>
      <c r="AB55" s="12"/>
      <c r="AC55" s="12"/>
      <c r="AD55" s="12"/>
      <c r="AE55" s="12"/>
      <c r="AF55" s="2"/>
      <c r="AG55" s="2"/>
      <c r="AH55" s="11" t="s">
        <v>107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DA55" t="s">
        <v>240</v>
      </c>
    </row>
    <row r="56" spans="1:105" x14ac:dyDescent="0.25">
      <c r="A56" s="2"/>
      <c r="B56" s="2"/>
      <c r="C56" s="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2"/>
      <c r="X56" s="2"/>
      <c r="Y56" s="33" t="s">
        <v>96</v>
      </c>
      <c r="Z56" s="33"/>
      <c r="AA56" s="33"/>
      <c r="AB56" s="33"/>
      <c r="AC56" s="33"/>
      <c r="AD56" s="33"/>
      <c r="AE56" s="33"/>
      <c r="AF56" s="2"/>
      <c r="AG56" s="2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DA56" t="s">
        <v>241</v>
      </c>
    </row>
    <row r="57" spans="1:105" x14ac:dyDescent="0.25">
      <c r="A57" s="2"/>
      <c r="B57" s="2"/>
      <c r="C57" s="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2"/>
      <c r="X57" s="2"/>
      <c r="Y57" s="63"/>
      <c r="Z57" s="63"/>
      <c r="AA57" s="63"/>
      <c r="AB57" s="63"/>
      <c r="AC57" s="63"/>
      <c r="AD57" s="63"/>
      <c r="AE57" s="63"/>
      <c r="AF57" s="2"/>
      <c r="AG57" s="2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DA57" t="s">
        <v>242</v>
      </c>
    </row>
    <row r="58" spans="1:105" x14ac:dyDescent="0.25">
      <c r="A58" s="2"/>
      <c r="B58" s="2"/>
      <c r="C58" s="2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2"/>
      <c r="X58" s="2"/>
      <c r="Y58" s="63"/>
      <c r="Z58" s="63"/>
      <c r="AA58" s="63"/>
      <c r="AB58" s="63"/>
      <c r="AC58" s="63"/>
      <c r="AD58" s="63"/>
      <c r="AE58" s="63"/>
      <c r="AF58" s="2"/>
      <c r="AG58" s="2"/>
      <c r="AH58" s="11" t="s">
        <v>108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DA58" t="s">
        <v>243</v>
      </c>
    </row>
    <row r="59" spans="1:105" x14ac:dyDescent="0.25">
      <c r="A59" s="2"/>
      <c r="B59" s="2"/>
      <c r="C59" s="2"/>
      <c r="D59" s="87" t="s">
        <v>179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95">
        <f>SUM(T38:V58)+J17+N21+L27+L33</f>
        <v>0</v>
      </c>
      <c r="R59" s="95"/>
      <c r="S59" s="95"/>
      <c r="T59" s="95"/>
      <c r="U59" s="95"/>
      <c r="V59" s="95"/>
      <c r="W59" s="2"/>
      <c r="X59" s="2"/>
      <c r="Y59" s="63"/>
      <c r="Z59" s="63"/>
      <c r="AA59" s="63"/>
      <c r="AB59" s="63"/>
      <c r="AC59" s="63"/>
      <c r="AD59" s="63"/>
      <c r="AE59" s="63"/>
      <c r="AF59" s="2"/>
      <c r="AG59" s="2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DA59" t="s">
        <v>244</v>
      </c>
    </row>
    <row r="60" spans="1:105" x14ac:dyDescent="0.25">
      <c r="A60" s="2"/>
      <c r="B60" s="2"/>
      <c r="C60" s="2"/>
      <c r="D60" s="59" t="s">
        <v>180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2"/>
      <c r="X60" s="2"/>
      <c r="Y60" s="63"/>
      <c r="Z60" s="63"/>
      <c r="AA60" s="63"/>
      <c r="AB60" s="63"/>
      <c r="AC60" s="63"/>
      <c r="AD60" s="63"/>
      <c r="AE60" s="63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DA60" t="s">
        <v>245</v>
      </c>
    </row>
    <row r="61" spans="1:105" x14ac:dyDescent="0.25">
      <c r="A61" s="2"/>
      <c r="B61" s="2"/>
      <c r="C61" s="2"/>
      <c r="D61" s="87" t="s">
        <v>181</v>
      </c>
      <c r="E61" s="87"/>
      <c r="F61" s="72"/>
      <c r="G61" s="72"/>
      <c r="H61" s="72"/>
      <c r="I61" s="7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"/>
      <c r="X61" s="2"/>
      <c r="Y61" s="63"/>
      <c r="Z61" s="63"/>
      <c r="AA61" s="63"/>
      <c r="AB61" s="63"/>
      <c r="AC61" s="63"/>
      <c r="AD61" s="63"/>
      <c r="AE61" s="63"/>
      <c r="AF61" s="2"/>
      <c r="AG61" s="2"/>
      <c r="AH61" s="2"/>
      <c r="AI61" s="2"/>
      <c r="AJ61" s="2"/>
      <c r="AK61" s="2"/>
      <c r="AL61" s="2"/>
      <c r="AM61" s="2"/>
      <c r="AN61" s="34"/>
      <c r="AO61" s="35"/>
      <c r="AP61" s="34"/>
      <c r="AQ61" s="35"/>
      <c r="AR61" s="34" t="s">
        <v>13</v>
      </c>
      <c r="AS61" s="35"/>
      <c r="AT61" s="34" t="s">
        <v>13</v>
      </c>
      <c r="AU61" s="35"/>
      <c r="AV61" s="34" t="s">
        <v>16</v>
      </c>
      <c r="AW61" s="35"/>
      <c r="AX61" s="2"/>
      <c r="AY61" s="34" t="s">
        <v>110</v>
      </c>
      <c r="AZ61" s="35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DA61" t="s">
        <v>246</v>
      </c>
    </row>
    <row r="62" spans="1:105" x14ac:dyDescent="0.25">
      <c r="A62" s="2"/>
      <c r="B62" s="2"/>
      <c r="C62" s="2"/>
      <c r="D62" s="87" t="s">
        <v>182</v>
      </c>
      <c r="E62" s="87"/>
      <c r="F62" s="72"/>
      <c r="G62" s="72"/>
      <c r="H62" s="72"/>
      <c r="I62" s="7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"/>
      <c r="X62" s="2"/>
      <c r="Y62" s="63"/>
      <c r="Z62" s="63"/>
      <c r="AA62" s="63"/>
      <c r="AB62" s="63"/>
      <c r="AC62" s="63"/>
      <c r="AD62" s="63"/>
      <c r="AE62" s="63"/>
      <c r="AF62" s="2"/>
      <c r="AG62" s="2"/>
      <c r="AH62" s="2"/>
      <c r="AI62" s="2"/>
      <c r="AJ62" s="2"/>
      <c r="AK62" s="2"/>
      <c r="AL62" s="2"/>
      <c r="AM62" s="2"/>
      <c r="AN62" s="36" t="s">
        <v>15</v>
      </c>
      <c r="AO62" s="37"/>
      <c r="AP62" s="36" t="s">
        <v>36</v>
      </c>
      <c r="AQ62" s="37"/>
      <c r="AR62" s="36" t="s">
        <v>12</v>
      </c>
      <c r="AS62" s="37"/>
      <c r="AT62" s="36" t="s">
        <v>24</v>
      </c>
      <c r="AU62" s="37"/>
      <c r="AV62" s="36" t="s">
        <v>14</v>
      </c>
      <c r="AW62" s="37"/>
      <c r="AX62" s="2"/>
      <c r="AY62" s="36" t="s">
        <v>18</v>
      </c>
      <c r="AZ62" s="37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DA62" t="s">
        <v>247</v>
      </c>
    </row>
    <row r="63" spans="1:105" ht="15.75" thickBot="1" x14ac:dyDescent="0.3">
      <c r="A63" s="2"/>
      <c r="B63" s="2"/>
      <c r="C63" s="2"/>
      <c r="D63" s="87" t="s">
        <v>183</v>
      </c>
      <c r="E63" s="87"/>
      <c r="F63" s="72"/>
      <c r="G63" s="72"/>
      <c r="H63" s="72"/>
      <c r="I63" s="7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"/>
      <c r="X63" s="2"/>
      <c r="Y63" s="63"/>
      <c r="Z63" s="63"/>
      <c r="AA63" s="63"/>
      <c r="AB63" s="63"/>
      <c r="AC63" s="63"/>
      <c r="AD63" s="63"/>
      <c r="AE63" s="63"/>
      <c r="AF63" s="2"/>
      <c r="AG63" s="2"/>
      <c r="AH63" s="33" t="s">
        <v>109</v>
      </c>
      <c r="AI63" s="33"/>
      <c r="AJ63" s="33"/>
      <c r="AK63" s="33"/>
      <c r="AL63" s="33"/>
      <c r="AM63" s="33"/>
      <c r="AN63" s="88">
        <v>10</v>
      </c>
      <c r="AO63" s="46"/>
      <c r="AP63" s="43">
        <f>'Ficha 1'!M5</f>
        <v>0</v>
      </c>
      <c r="AQ63" s="43"/>
      <c r="AR63" s="43">
        <f>IF(AJ64='Ficha 1'!C18,'Ficha 1'!P18,0)+IF(AJ64='Ficha 1'!C19,'Ficha 1'!P19,0)+IF(AJ64='Ficha 1'!C20,'Ficha 1'!P20,0)</f>
        <v>0</v>
      </c>
      <c r="AS63" s="43"/>
      <c r="AT63" s="88"/>
      <c r="AU63" s="46"/>
      <c r="AV63" s="88"/>
      <c r="AW63" s="46"/>
      <c r="AX63" s="2"/>
      <c r="AY63" s="43">
        <f>SUM(AN63:AW63)</f>
        <v>10</v>
      </c>
      <c r="AZ63" s="43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DA63" t="s">
        <v>248</v>
      </c>
    </row>
    <row r="64" spans="1:105" ht="16.5" thickTop="1" thickBot="1" x14ac:dyDescent="0.3">
      <c r="A64" s="2"/>
      <c r="B64" s="2"/>
      <c r="C64" s="2"/>
      <c r="D64" s="87" t="s">
        <v>184</v>
      </c>
      <c r="E64" s="87"/>
      <c r="F64" s="72"/>
      <c r="G64" s="72"/>
      <c r="H64" s="72"/>
      <c r="I64" s="7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2"/>
      <c r="X64" s="2"/>
      <c r="Y64" s="63"/>
      <c r="Z64" s="63"/>
      <c r="AA64" s="63"/>
      <c r="AB64" s="63"/>
      <c r="AC64" s="63"/>
      <c r="AD64" s="63"/>
      <c r="AE64" s="63"/>
      <c r="AF64" s="2"/>
      <c r="AG64" s="2"/>
      <c r="AH64" s="33" t="s">
        <v>12</v>
      </c>
      <c r="AI64" s="33"/>
      <c r="AJ64" s="29"/>
      <c r="AK64" s="29"/>
      <c r="AL64" s="29"/>
      <c r="AM64" s="29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DA64" t="s">
        <v>249</v>
      </c>
    </row>
    <row r="65" spans="1:105" ht="15.75" thickTop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DA65" t="s">
        <v>250</v>
      </c>
    </row>
    <row r="66" spans="1:10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DA66" t="s">
        <v>251</v>
      </c>
    </row>
    <row r="67" spans="1:10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DA67" t="s">
        <v>252</v>
      </c>
    </row>
    <row r="68" spans="1:10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DA68" t="s">
        <v>253</v>
      </c>
    </row>
    <row r="69" spans="1:10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DA69" t="s">
        <v>254</v>
      </c>
    </row>
    <row r="70" spans="1:10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DA70" t="s">
        <v>255</v>
      </c>
    </row>
    <row r="71" spans="1:10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DA71" t="s">
        <v>256</v>
      </c>
    </row>
    <row r="72" spans="1:105" x14ac:dyDescent="0.25">
      <c r="DA72" t="s">
        <v>257</v>
      </c>
    </row>
    <row r="73" spans="1:105" x14ac:dyDescent="0.25">
      <c r="DA73" t="s">
        <v>258</v>
      </c>
    </row>
    <row r="74" spans="1:105" x14ac:dyDescent="0.25">
      <c r="DA74" t="s">
        <v>259</v>
      </c>
    </row>
    <row r="75" spans="1:105" x14ac:dyDescent="0.25">
      <c r="DA75" t="s">
        <v>260</v>
      </c>
    </row>
    <row r="76" spans="1:105" x14ac:dyDescent="0.25">
      <c r="DA76" t="s">
        <v>261</v>
      </c>
    </row>
    <row r="77" spans="1:105" x14ac:dyDescent="0.25">
      <c r="DA77" t="s">
        <v>262</v>
      </c>
    </row>
    <row r="78" spans="1:105" x14ac:dyDescent="0.25">
      <c r="DA78" t="s">
        <v>263</v>
      </c>
    </row>
    <row r="79" spans="1:105" x14ac:dyDescent="0.25">
      <c r="DA79" t="s">
        <v>264</v>
      </c>
    </row>
    <row r="80" spans="1:105" x14ac:dyDescent="0.25">
      <c r="DA80" t="s">
        <v>265</v>
      </c>
    </row>
    <row r="81" spans="105:105" x14ac:dyDescent="0.25">
      <c r="DA81" t="s">
        <v>266</v>
      </c>
    </row>
    <row r="82" spans="105:105" x14ac:dyDescent="0.25">
      <c r="DA82" t="s">
        <v>267</v>
      </c>
    </row>
    <row r="83" spans="105:105" x14ac:dyDescent="0.25">
      <c r="DA83" t="s">
        <v>268</v>
      </c>
    </row>
    <row r="84" spans="105:105" x14ac:dyDescent="0.25">
      <c r="DA84" t="s">
        <v>269</v>
      </c>
    </row>
    <row r="85" spans="105:105" x14ac:dyDescent="0.25">
      <c r="DA85" t="s">
        <v>270</v>
      </c>
    </row>
    <row r="86" spans="105:105" x14ac:dyDescent="0.25">
      <c r="DA86" t="s">
        <v>271</v>
      </c>
    </row>
    <row r="87" spans="105:105" x14ac:dyDescent="0.25">
      <c r="DA87" t="s">
        <v>272</v>
      </c>
    </row>
    <row r="88" spans="105:105" x14ac:dyDescent="0.25">
      <c r="DA88" t="s">
        <v>273</v>
      </c>
    </row>
    <row r="89" spans="105:105" x14ac:dyDescent="0.25">
      <c r="DA89" t="s">
        <v>274</v>
      </c>
    </row>
    <row r="90" spans="105:105" x14ac:dyDescent="0.25">
      <c r="DA90" t="s">
        <v>275</v>
      </c>
    </row>
    <row r="91" spans="105:105" x14ac:dyDescent="0.25">
      <c r="DA91" t="s">
        <v>276</v>
      </c>
    </row>
  </sheetData>
  <sheetProtection sheet="1" objects="1" scenarios="1" selectLockedCells="1"/>
  <mergeCells count="308">
    <mergeCell ref="AU9:AY9"/>
    <mergeCell ref="AU10:AY10"/>
    <mergeCell ref="AU11:AY11"/>
    <mergeCell ref="AU4:AV4"/>
    <mergeCell ref="AU5:AV5"/>
    <mergeCell ref="AU6:AV7"/>
    <mergeCell ref="AX5:AY5"/>
    <mergeCell ref="AX4:AY4"/>
    <mergeCell ref="AX6:AY7"/>
    <mergeCell ref="D60:V60"/>
    <mergeCell ref="D59:P59"/>
    <mergeCell ref="Q59:V59"/>
    <mergeCell ref="D61:E61"/>
    <mergeCell ref="D62:E62"/>
    <mergeCell ref="D63:E63"/>
    <mergeCell ref="D64:E64"/>
    <mergeCell ref="F61:I61"/>
    <mergeCell ref="F62:I62"/>
    <mergeCell ref="F63:I63"/>
    <mergeCell ref="F64:I64"/>
    <mergeCell ref="T56:V56"/>
    <mergeCell ref="T57:V57"/>
    <mergeCell ref="T58:V58"/>
    <mergeCell ref="Q58:S58"/>
    <mergeCell ref="T39:V39"/>
    <mergeCell ref="T40:V40"/>
    <mergeCell ref="T41:V41"/>
    <mergeCell ref="T42:V42"/>
    <mergeCell ref="T43:V43"/>
    <mergeCell ref="T44:V44"/>
    <mergeCell ref="T45:V45"/>
    <mergeCell ref="T46:V46"/>
    <mergeCell ref="T47:V47"/>
    <mergeCell ref="T48:V48"/>
    <mergeCell ref="T49:V49"/>
    <mergeCell ref="T50:V50"/>
    <mergeCell ref="T51:V51"/>
    <mergeCell ref="T52:V52"/>
    <mergeCell ref="Q39:S39"/>
    <mergeCell ref="Q40:S40"/>
    <mergeCell ref="Q41:S41"/>
    <mergeCell ref="Q42:S42"/>
    <mergeCell ref="Q43:S43"/>
    <mergeCell ref="Q44:S44"/>
    <mergeCell ref="T53:V53"/>
    <mergeCell ref="T54:V54"/>
    <mergeCell ref="T55:V55"/>
    <mergeCell ref="D56:P56"/>
    <mergeCell ref="D57:P57"/>
    <mergeCell ref="D58:P58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D48:P48"/>
    <mergeCell ref="D49:P49"/>
    <mergeCell ref="D50:P50"/>
    <mergeCell ref="D51:P51"/>
    <mergeCell ref="D52:P52"/>
    <mergeCell ref="D53:P53"/>
    <mergeCell ref="Q54:S54"/>
    <mergeCell ref="Q55:S55"/>
    <mergeCell ref="Q56:S56"/>
    <mergeCell ref="D37:V37"/>
    <mergeCell ref="D38:P38"/>
    <mergeCell ref="Q38:S38"/>
    <mergeCell ref="T38:V38"/>
    <mergeCell ref="Y32:AE32"/>
    <mergeCell ref="Y33:AE33"/>
    <mergeCell ref="Y34:AE34"/>
    <mergeCell ref="Y35:AE35"/>
    <mergeCell ref="Y60:AE60"/>
    <mergeCell ref="Y39:AE39"/>
    <mergeCell ref="Y40:AE40"/>
    <mergeCell ref="Y41:AE41"/>
    <mergeCell ref="D39:P39"/>
    <mergeCell ref="D40:P40"/>
    <mergeCell ref="D41:P41"/>
    <mergeCell ref="D42:P42"/>
    <mergeCell ref="D43:P43"/>
    <mergeCell ref="D44:P44"/>
    <mergeCell ref="D45:P45"/>
    <mergeCell ref="D46:P46"/>
    <mergeCell ref="D47:P47"/>
    <mergeCell ref="Q57:S57"/>
    <mergeCell ref="D54:P54"/>
    <mergeCell ref="D55:P55"/>
    <mergeCell ref="Y61:AE61"/>
    <mergeCell ref="Y62:AE62"/>
    <mergeCell ref="Y63:AE63"/>
    <mergeCell ref="Y64:AE64"/>
    <mergeCell ref="Y42:AE42"/>
    <mergeCell ref="Y43:AE43"/>
    <mergeCell ref="Y44:AE44"/>
    <mergeCell ref="Y57:AE57"/>
    <mergeCell ref="Y58:AE58"/>
    <mergeCell ref="Y59:AE59"/>
    <mergeCell ref="Y50:AE50"/>
    <mergeCell ref="Y51:AE51"/>
    <mergeCell ref="Y52:AE52"/>
    <mergeCell ref="Y53:AE53"/>
    <mergeCell ref="Y54:AE54"/>
    <mergeCell ref="Y56:AE56"/>
    <mergeCell ref="Y45:AE45"/>
    <mergeCell ref="Y46:AE46"/>
    <mergeCell ref="Y47:AE47"/>
    <mergeCell ref="Y48:AE48"/>
    <mergeCell ref="Y49:AE49"/>
    <mergeCell ref="AH64:AI64"/>
    <mergeCell ref="AJ64:AM64"/>
    <mergeCell ref="AY61:AZ61"/>
    <mergeCell ref="AY62:AZ62"/>
    <mergeCell ref="AY63:AZ63"/>
    <mergeCell ref="AR61:AS61"/>
    <mergeCell ref="AR62:AS62"/>
    <mergeCell ref="AR63:AS63"/>
    <mergeCell ref="AN61:AO61"/>
    <mergeCell ref="AP61:AQ61"/>
    <mergeCell ref="AV61:AW61"/>
    <mergeCell ref="AV62:AW62"/>
    <mergeCell ref="AT61:AU61"/>
    <mergeCell ref="AT63:AU63"/>
    <mergeCell ref="AV63:AW63"/>
    <mergeCell ref="AT62:AU62"/>
    <mergeCell ref="AI55:AR55"/>
    <mergeCell ref="AH56:AR56"/>
    <mergeCell ref="AH57:AR57"/>
    <mergeCell ref="AI58:AR58"/>
    <mergeCell ref="AH59:AR59"/>
    <mergeCell ref="AH63:AM63"/>
    <mergeCell ref="AN62:AO62"/>
    <mergeCell ref="AN63:AO63"/>
    <mergeCell ref="AP62:AQ62"/>
    <mergeCell ref="AP63:AQ63"/>
    <mergeCell ref="AH49:AR49"/>
    <mergeCell ref="AH50:AR50"/>
    <mergeCell ref="AI51:AR51"/>
    <mergeCell ref="AH52:AR52"/>
    <mergeCell ref="AH53:AR53"/>
    <mergeCell ref="AH54:AR54"/>
    <mergeCell ref="AH43:AR43"/>
    <mergeCell ref="AH44:AR44"/>
    <mergeCell ref="AH45:AR45"/>
    <mergeCell ref="AI46:AR46"/>
    <mergeCell ref="AH47:AR47"/>
    <mergeCell ref="AH48:AR48"/>
    <mergeCell ref="AH37:AR37"/>
    <mergeCell ref="AH38:AR38"/>
    <mergeCell ref="AH39:AR39"/>
    <mergeCell ref="AH40:AR40"/>
    <mergeCell ref="AI41:AR41"/>
    <mergeCell ref="AH42:AR42"/>
    <mergeCell ref="AH34:AR34"/>
    <mergeCell ref="AH36:AR36"/>
    <mergeCell ref="AI28:AR28"/>
    <mergeCell ref="AH29:AR29"/>
    <mergeCell ref="AI35:AR35"/>
    <mergeCell ref="AH30:AR30"/>
    <mergeCell ref="AH31:AR31"/>
    <mergeCell ref="AH32:AR32"/>
    <mergeCell ref="AH33:AR33"/>
    <mergeCell ref="AH25:AR25"/>
    <mergeCell ref="AH26:AR26"/>
    <mergeCell ref="AI7:AR7"/>
    <mergeCell ref="AI13:AR13"/>
    <mergeCell ref="AI21:AR21"/>
    <mergeCell ref="AH27:AR27"/>
    <mergeCell ref="AH19:AR19"/>
    <mergeCell ref="AH20:AR20"/>
    <mergeCell ref="AH22:AR22"/>
    <mergeCell ref="AH23:AR23"/>
    <mergeCell ref="AH24:AR24"/>
    <mergeCell ref="AH14:AR14"/>
    <mergeCell ref="AH15:AR15"/>
    <mergeCell ref="AH16:AR16"/>
    <mergeCell ref="AH17:AR17"/>
    <mergeCell ref="AH18:AR18"/>
    <mergeCell ref="AH8:AR8"/>
    <mergeCell ref="AH9:AR9"/>
    <mergeCell ref="AH10:AR10"/>
    <mergeCell ref="AH11:AR11"/>
    <mergeCell ref="AH12:AR12"/>
    <mergeCell ref="Y13:AE13"/>
    <mergeCell ref="Y14:AE14"/>
    <mergeCell ref="Y5:AE5"/>
    <mergeCell ref="Y6:AE6"/>
    <mergeCell ref="Y7:AE7"/>
    <mergeCell ref="Y8:AE8"/>
    <mergeCell ref="Y9:AE9"/>
    <mergeCell ref="Y10:AE10"/>
    <mergeCell ref="Y11:AE11"/>
    <mergeCell ref="Y12:AE12"/>
    <mergeCell ref="Y20:AE20"/>
    <mergeCell ref="Y15:AE15"/>
    <mergeCell ref="Y16:AE16"/>
    <mergeCell ref="Y17:AE17"/>
    <mergeCell ref="Y18:AE18"/>
    <mergeCell ref="Y36:AE36"/>
    <mergeCell ref="Y37:AE37"/>
    <mergeCell ref="Y38:AE38"/>
    <mergeCell ref="Y30:AE30"/>
    <mergeCell ref="Y31:AE31"/>
    <mergeCell ref="Y21:AE21"/>
    <mergeCell ref="Y22:AE22"/>
    <mergeCell ref="Y23:AE23"/>
    <mergeCell ref="Y24:AE24"/>
    <mergeCell ref="Y25:AE25"/>
    <mergeCell ref="Y26:AE26"/>
    <mergeCell ref="Y27:AE27"/>
    <mergeCell ref="Y29:AE29"/>
    <mergeCell ref="D6:V6"/>
    <mergeCell ref="D5:V5"/>
    <mergeCell ref="D4:V4"/>
    <mergeCell ref="Y4:AE4"/>
    <mergeCell ref="AH4:AR4"/>
    <mergeCell ref="D19:J19"/>
    <mergeCell ref="K19:M19"/>
    <mergeCell ref="N19:O19"/>
    <mergeCell ref="P19:S19"/>
    <mergeCell ref="T19:V19"/>
    <mergeCell ref="T13:V13"/>
    <mergeCell ref="T12:V12"/>
    <mergeCell ref="D17:F17"/>
    <mergeCell ref="G17:I17"/>
    <mergeCell ref="J17:K17"/>
    <mergeCell ref="G15:I15"/>
    <mergeCell ref="J15:K15"/>
    <mergeCell ref="Q14:S14"/>
    <mergeCell ref="Q12:S12"/>
    <mergeCell ref="Q13:S13"/>
    <mergeCell ref="G16:I16"/>
    <mergeCell ref="Y19:AE19"/>
    <mergeCell ref="AH5:AR5"/>
    <mergeCell ref="AH6:AR6"/>
    <mergeCell ref="D32:H32"/>
    <mergeCell ref="I32:K32"/>
    <mergeCell ref="L32:M32"/>
    <mergeCell ref="N32:V32"/>
    <mergeCell ref="D33:H33"/>
    <mergeCell ref="I33:K33"/>
    <mergeCell ref="L33:M33"/>
    <mergeCell ref="N33:V33"/>
    <mergeCell ref="D27:H27"/>
    <mergeCell ref="I27:K27"/>
    <mergeCell ref="L27:M27"/>
    <mergeCell ref="N27:V27"/>
    <mergeCell ref="D31:H31"/>
    <mergeCell ref="I31:K31"/>
    <mergeCell ref="L31:M31"/>
    <mergeCell ref="N31:V31"/>
    <mergeCell ref="D29:V29"/>
    <mergeCell ref="D12:J12"/>
    <mergeCell ref="D10:V10"/>
    <mergeCell ref="D7:V7"/>
    <mergeCell ref="J16:K16"/>
    <mergeCell ref="K12:M12"/>
    <mergeCell ref="K13:M13"/>
    <mergeCell ref="K14:M14"/>
    <mergeCell ref="N12:P12"/>
    <mergeCell ref="N13:P13"/>
    <mergeCell ref="N14:P14"/>
    <mergeCell ref="D15:F15"/>
    <mergeCell ref="D16:F16"/>
    <mergeCell ref="L15:N15"/>
    <mergeCell ref="L16:N16"/>
    <mergeCell ref="I25:K25"/>
    <mergeCell ref="L25:M25"/>
    <mergeCell ref="N21:O21"/>
    <mergeCell ref="N20:O20"/>
    <mergeCell ref="P20:S20"/>
    <mergeCell ref="P21:S21"/>
    <mergeCell ref="T14:V14"/>
    <mergeCell ref="D14:J14"/>
    <mergeCell ref="D13:J13"/>
    <mergeCell ref="N25:V25"/>
    <mergeCell ref="D20:J20"/>
    <mergeCell ref="K20:M20"/>
    <mergeCell ref="D21:J21"/>
    <mergeCell ref="K21:M21"/>
    <mergeCell ref="AU12:AY12"/>
    <mergeCell ref="AU13:AY13"/>
    <mergeCell ref="AU14:AY14"/>
    <mergeCell ref="AU15:AY15"/>
    <mergeCell ref="AU16:AY16"/>
    <mergeCell ref="AU17:AY17"/>
    <mergeCell ref="D34:V34"/>
    <mergeCell ref="D35:V35"/>
    <mergeCell ref="L17:N17"/>
    <mergeCell ref="O15:V15"/>
    <mergeCell ref="O16:V16"/>
    <mergeCell ref="O17:V17"/>
    <mergeCell ref="D22:F22"/>
    <mergeCell ref="D23:F23"/>
    <mergeCell ref="G22:V22"/>
    <mergeCell ref="G23:V23"/>
    <mergeCell ref="D28:V28"/>
    <mergeCell ref="D26:H26"/>
    <mergeCell ref="I26:K26"/>
    <mergeCell ref="L26:M26"/>
    <mergeCell ref="N26:V26"/>
    <mergeCell ref="T20:V20"/>
    <mergeCell ref="T21:V21"/>
    <mergeCell ref="D25:H25"/>
  </mergeCells>
  <conditionalFormatting sqref="Y5:AE16">
    <cfRule type="expression" dxfId="0" priority="1">
      <formula>OR($Y5=$DA$2,$Y5=$DA$3,$Y5=$DA$4,$Y5=$DA$7,$Y5=$DA$8,$Y5=$DA$15,$Y5=$DA$17,$Y5=$DA$43,$Y5=$DA$52,$Y5=$DA$53,$Y5=$DA$59,$Y5=$DA$60,$Y5=$DA$65,$Y5=$DA$66,$Y5=$DA$70,$Y5=$DA$71,$Y5=$DA$77,$Y5=$DA$81,$Y5=$DA$82,$Y5=$DA$91)</formula>
    </cfRule>
  </conditionalFormatting>
  <dataValidations count="4">
    <dataValidation type="list" allowBlank="1" showInputMessage="1" showErrorMessage="1" sqref="Y5:AE16">
      <formula1>$DA$1:$DA$91</formula1>
    </dataValidation>
    <dataValidation type="list" allowBlank="1" showInputMessage="1" showErrorMessage="1" sqref="L17:N17 N27:V27 N33:V33">
      <formula1>$DB$1:$DB$12</formula1>
    </dataValidation>
    <dataValidation type="list" allowBlank="1" showInputMessage="1" showErrorMessage="1" sqref="AZ9:BX17">
      <formula1>$DC$1</formula1>
    </dataValidation>
    <dataValidation type="list" allowBlank="1" showInputMessage="1" showErrorMessage="1" sqref="D23:F23">
      <formula1>$DD$1:$DD$2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'Ficha 1'!$DR$4:$DR$6</xm:f>
          </x14:formula1>
          <xm:sqref>AJ64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BG42"/>
  <sheetViews>
    <sheetView showGridLines="0" topLeftCell="H10" zoomScaleNormal="100" workbookViewId="0">
      <selection activeCell="AK27" sqref="AK27"/>
    </sheetView>
  </sheetViews>
  <sheetFormatPr baseColWidth="10" defaultRowHeight="15" x14ac:dyDescent="0.25"/>
  <cols>
    <col min="1" max="104" width="3.28515625" customWidth="1"/>
  </cols>
  <sheetData>
    <row r="1" spans="6:59" x14ac:dyDescent="0.25"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6:59" x14ac:dyDescent="0.25">
      <c r="F2" s="17"/>
      <c r="G2" s="1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7"/>
      <c r="BB2" s="17"/>
      <c r="BC2" s="17"/>
      <c r="BD2" s="17"/>
      <c r="BE2" s="17"/>
      <c r="BF2" s="17"/>
      <c r="BG2" s="17"/>
    </row>
    <row r="3" spans="6:59" x14ac:dyDescent="0.25">
      <c r="F3" s="17"/>
      <c r="G3" s="17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7"/>
      <c r="BB3" s="17"/>
      <c r="BC3" s="17"/>
      <c r="BD3" s="17"/>
      <c r="BE3" s="17"/>
      <c r="BF3" s="17"/>
      <c r="BG3" s="17"/>
    </row>
    <row r="4" spans="6:59" x14ac:dyDescent="0.25">
      <c r="F4" s="17"/>
      <c r="G4" s="17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7"/>
      <c r="BB4" s="17"/>
      <c r="BC4" s="17"/>
      <c r="BD4" s="17"/>
      <c r="BE4" s="17"/>
      <c r="BF4" s="17"/>
      <c r="BG4" s="17"/>
    </row>
    <row r="5" spans="6:59" x14ac:dyDescent="0.25">
      <c r="F5" s="17"/>
      <c r="G5" s="17"/>
      <c r="H5" s="13"/>
      <c r="I5" s="13"/>
      <c r="J5" s="13"/>
      <c r="K5" s="13"/>
      <c r="L5" s="13"/>
      <c r="M5" s="13"/>
      <c r="N5" s="2"/>
      <c r="O5" s="2"/>
      <c r="P5" s="2"/>
      <c r="Q5" s="2"/>
      <c r="R5" s="2"/>
      <c r="S5" s="2"/>
      <c r="T5" s="13"/>
      <c r="U5" s="2"/>
      <c r="V5" s="2"/>
      <c r="W5" s="2"/>
      <c r="X5" s="2"/>
      <c r="Y5" s="2"/>
      <c r="Z5" s="13"/>
      <c r="AA5" s="13"/>
      <c r="AB5" s="99" t="s">
        <v>310</v>
      </c>
      <c r="AC5" s="99"/>
      <c r="AD5" s="13"/>
      <c r="AE5" s="13"/>
      <c r="AF5" s="13"/>
      <c r="AG5" s="13"/>
      <c r="AH5" s="13"/>
      <c r="AI5" s="13"/>
      <c r="AJ5" s="13"/>
      <c r="AK5" s="33" t="s">
        <v>316</v>
      </c>
      <c r="AL5" s="33"/>
      <c r="AM5" s="33"/>
      <c r="AN5" s="3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7"/>
      <c r="BB5" s="17"/>
      <c r="BC5" s="17"/>
      <c r="BD5" s="17"/>
      <c r="BE5" s="17"/>
      <c r="BF5" s="17"/>
      <c r="BG5" s="17"/>
    </row>
    <row r="6" spans="6:59" x14ac:dyDescent="0.25">
      <c r="F6" s="17"/>
      <c r="G6" s="17"/>
      <c r="H6" s="13"/>
      <c r="I6" s="13"/>
      <c r="J6" s="13"/>
      <c r="K6" s="13"/>
      <c r="L6" s="13"/>
      <c r="M6" s="13"/>
      <c r="N6" s="2"/>
      <c r="O6" s="2"/>
      <c r="P6" s="2"/>
      <c r="Q6" s="2"/>
      <c r="R6" s="2"/>
      <c r="S6" s="2"/>
      <c r="T6" s="13"/>
      <c r="U6" s="2"/>
      <c r="V6" s="2"/>
      <c r="W6" s="2"/>
      <c r="X6" s="2"/>
      <c r="Y6" s="2"/>
      <c r="Z6" s="126" t="str">
        <f>IF(AND('Ficha 2'!L17='Ficha 2'!DB1,'Ficha 2'!D14&lt;&gt;0),'Ficha 2'!D14,"")&amp;IF(AND('Ficha 2'!N27='Ficha 2'!DB1,'Ficha 2'!D27&lt;&gt;0),'Ficha 2'!D27,"")&amp;IF(AND('Ficha 2'!N33='Ficha 2'!DB1,'Ficha 2'!D33&lt;&gt;0),'Ficha 2'!D33,"")</f>
        <v/>
      </c>
      <c r="AA6" s="127"/>
      <c r="AB6" s="127"/>
      <c r="AC6" s="127"/>
      <c r="AD6" s="127"/>
      <c r="AE6" s="128"/>
      <c r="AF6" s="13"/>
      <c r="AG6" s="13"/>
      <c r="AH6" s="13"/>
      <c r="AI6" s="13"/>
      <c r="AJ6" s="126" t="str">
        <f>IF(AND('Ficha 2'!L17='Ficha 2'!DB2,'Ficha 2'!D14&lt;&gt;0),'Ficha 2'!D14,"")&amp;IF(AND('Ficha 2'!N27='Ficha 2'!DB2,'Ficha 2'!D27&lt;&gt;0),'Ficha 2'!D27,"")&amp;IF(AND('Ficha 2'!N33='Ficha 2'!DB2,'Ficha 2'!D33&lt;&gt;0),'Ficha 2'!D33,"")</f>
        <v/>
      </c>
      <c r="AK6" s="129"/>
      <c r="AL6" s="129"/>
      <c r="AM6" s="129"/>
      <c r="AN6" s="129"/>
      <c r="AO6" s="128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7"/>
      <c r="BB6" s="17"/>
      <c r="BC6" s="17"/>
      <c r="BD6" s="17"/>
      <c r="BE6" s="17"/>
      <c r="BF6" s="17"/>
      <c r="BG6" s="17"/>
    </row>
    <row r="7" spans="6:59" x14ac:dyDescent="0.25">
      <c r="F7" s="17"/>
      <c r="G7" s="17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7"/>
      <c r="BB7" s="17"/>
      <c r="BC7" s="17"/>
      <c r="BD7" s="17"/>
      <c r="BE7" s="17"/>
      <c r="BF7" s="17"/>
      <c r="BG7" s="17"/>
    </row>
    <row r="8" spans="6:59" x14ac:dyDescent="0.25">
      <c r="F8" s="17"/>
      <c r="G8" s="17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7"/>
      <c r="BB8" s="17"/>
      <c r="BC8" s="17"/>
      <c r="BD8" s="17"/>
      <c r="BE8" s="17"/>
      <c r="BF8" s="17"/>
      <c r="BG8" s="17"/>
    </row>
    <row r="9" spans="6:59" x14ac:dyDescent="0.25">
      <c r="F9" s="17"/>
      <c r="G9" s="1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99" t="s">
        <v>311</v>
      </c>
      <c r="X9" s="99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99" t="s">
        <v>317</v>
      </c>
      <c r="AN9" s="99"/>
      <c r="AO9" s="99"/>
      <c r="AP9" s="99"/>
      <c r="AQ9" s="99"/>
      <c r="AR9" s="13"/>
      <c r="AS9" s="13"/>
      <c r="AT9" s="13"/>
      <c r="AU9" s="13"/>
      <c r="AV9" s="13"/>
      <c r="AW9" s="13"/>
      <c r="AX9" s="13"/>
      <c r="AY9" s="13"/>
      <c r="AZ9" s="13"/>
      <c r="BA9" s="17"/>
      <c r="BB9" s="17"/>
      <c r="BC9" s="17"/>
      <c r="BD9" s="17"/>
      <c r="BE9" s="17"/>
      <c r="BF9" s="17"/>
      <c r="BG9" s="17"/>
    </row>
    <row r="10" spans="6:59" x14ac:dyDescent="0.25">
      <c r="F10" s="17"/>
      <c r="G10" s="17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6" t="str">
        <f>IF(AND('Ficha 2'!L17='Ficha 2'!DB3,'Ficha 2'!D14&lt;&gt;0),'Ficha 2'!D14,"")&amp;IF(AND('Ficha 2'!N27='Ficha 2'!DB3,'Ficha 2'!D27&lt;&gt;0),'Ficha 2'!D27,"")&amp;IF(AND('Ficha 2'!N33='Ficha 2'!DB3,'Ficha 2'!D33&lt;&gt;0),'Ficha 2'!D33,"")</f>
        <v/>
      </c>
      <c r="V10" s="127"/>
      <c r="W10" s="127"/>
      <c r="X10" s="127"/>
      <c r="Y10" s="127"/>
      <c r="Z10" s="128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26" t="str">
        <f>IF(AND('Ficha 2'!L17='Ficha 2'!DB4,'Ficha 2'!D14&lt;&gt;0),'Ficha 2'!D14,"")&amp;IF(AND('Ficha 2'!N27='Ficha 2'!DB4,'Ficha 2'!D27&lt;&gt;0),'Ficha 2'!D27,"")&amp;IF(AND('Ficha 2'!N33='Ficha 2'!DB4,'Ficha 2'!D33&lt;&gt;0),'Ficha 2'!D33,"")</f>
        <v/>
      </c>
      <c r="AM10" s="127"/>
      <c r="AN10" s="127"/>
      <c r="AO10" s="127"/>
      <c r="AP10" s="127"/>
      <c r="AQ10" s="127"/>
      <c r="AR10" s="128"/>
      <c r="AS10" s="13"/>
      <c r="AT10" s="13"/>
      <c r="AU10" s="13"/>
      <c r="AV10" s="13"/>
      <c r="AW10" s="13"/>
      <c r="AX10" s="13"/>
      <c r="AY10" s="13"/>
      <c r="AZ10" s="13"/>
      <c r="BA10" s="17"/>
      <c r="BB10" s="17"/>
      <c r="BC10" s="17"/>
      <c r="BD10" s="17"/>
      <c r="BE10" s="17"/>
      <c r="BF10" s="17"/>
      <c r="BG10" s="17"/>
    </row>
    <row r="11" spans="6:59" x14ac:dyDescent="0.25">
      <c r="F11" s="17"/>
      <c r="G11" s="17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7"/>
      <c r="BB11" s="17"/>
      <c r="BC11" s="17"/>
      <c r="BD11" s="17"/>
      <c r="BE11" s="17"/>
      <c r="BF11" s="17"/>
      <c r="BG11" s="17"/>
    </row>
    <row r="12" spans="6:59" x14ac:dyDescent="0.25">
      <c r="F12" s="17"/>
      <c r="G12" s="17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7"/>
      <c r="BB12" s="17"/>
      <c r="BC12" s="17"/>
      <c r="BD12" s="17"/>
      <c r="BE12" s="17"/>
      <c r="BF12" s="17"/>
      <c r="BG12" s="17"/>
    </row>
    <row r="13" spans="6:59" x14ac:dyDescent="0.25">
      <c r="F13" s="17"/>
      <c r="G13" s="17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7"/>
      <c r="BB13" s="17"/>
      <c r="BC13" s="17"/>
      <c r="BD13" s="17"/>
      <c r="BE13" s="17"/>
      <c r="BF13" s="17"/>
      <c r="BG13" s="17"/>
    </row>
    <row r="14" spans="6:59" x14ac:dyDescent="0.25">
      <c r="F14" s="17"/>
      <c r="G14" s="17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7"/>
      <c r="BB14" s="17"/>
      <c r="BC14" s="17"/>
      <c r="BD14" s="17"/>
      <c r="BE14" s="17"/>
      <c r="BF14" s="17"/>
      <c r="BG14" s="17"/>
    </row>
    <row r="15" spans="6:59" x14ac:dyDescent="0.25">
      <c r="F15" s="17"/>
      <c r="G15" s="17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0" t="s">
        <v>313</v>
      </c>
      <c r="U15" s="131"/>
      <c r="V15" s="131"/>
      <c r="W15" s="13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99" t="s">
        <v>319</v>
      </c>
      <c r="AQ15" s="99"/>
      <c r="AR15" s="99"/>
      <c r="AS15" s="99"/>
      <c r="AT15" s="13"/>
      <c r="AU15" s="13"/>
      <c r="AV15" s="13"/>
      <c r="AW15" s="13"/>
      <c r="AX15" s="13"/>
      <c r="AY15" s="13"/>
      <c r="AZ15" s="13"/>
      <c r="BA15" s="17"/>
      <c r="BB15" s="17"/>
      <c r="BC15" s="17"/>
      <c r="BD15" s="17"/>
      <c r="BE15" s="17"/>
      <c r="BF15" s="17"/>
      <c r="BG15" s="17"/>
    </row>
    <row r="16" spans="6:59" x14ac:dyDescent="0.25">
      <c r="F16" s="17"/>
      <c r="G16" s="17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26" t="str">
        <f>IF(AND('Ficha 2'!L17='Ficha 2'!DB5,'Ficha 2'!D14&lt;&gt;0),'Ficha 2'!D14,"")&amp;IF(AND('Ficha 2'!N27='Ficha 2'!DB5,'Ficha 2'!D27&lt;&gt;0),'Ficha 2'!D27,"")&amp;IF(AND('Ficha 2'!N33='Ficha 2'!DB5,'Ficha 2'!D33&lt;&gt;0),'Ficha 2'!D33,"")</f>
        <v/>
      </c>
      <c r="T16" s="127"/>
      <c r="U16" s="127"/>
      <c r="V16" s="127"/>
      <c r="W16" s="127"/>
      <c r="X16" s="128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26" t="str">
        <f>IF(AND('Ficha 2'!L17='Ficha 2'!DB6,'Ficha 2'!D14&lt;&gt;0),'Ficha 2'!D14,"")&amp;IF(AND('Ficha 2'!N27='Ficha 2'!DB6,'Ficha 2'!D27&lt;&gt;0),'Ficha 2'!D27,"")&amp;IF(AND('Ficha 2'!N33='Ficha 2'!DB6,'Ficha 2'!D33&lt;&gt;0),'Ficha 2'!D33,"")</f>
        <v/>
      </c>
      <c r="AP16" s="127"/>
      <c r="AQ16" s="127"/>
      <c r="AR16" s="127"/>
      <c r="AS16" s="127"/>
      <c r="AT16" s="128"/>
      <c r="AU16" s="13"/>
      <c r="AV16" s="13"/>
      <c r="AW16" s="13"/>
      <c r="AX16" s="13"/>
      <c r="AY16" s="13"/>
      <c r="AZ16" s="13"/>
      <c r="BA16" s="17"/>
      <c r="BB16" s="17"/>
      <c r="BC16" s="17"/>
      <c r="BD16" s="17"/>
      <c r="BE16" s="17"/>
      <c r="BF16" s="17"/>
      <c r="BG16" s="17"/>
    </row>
    <row r="17" spans="6:59" x14ac:dyDescent="0.25">
      <c r="F17" s="17"/>
      <c r="G17" s="17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7"/>
      <c r="BB17" s="17"/>
      <c r="BC17" s="17"/>
      <c r="BD17" s="17"/>
      <c r="BE17" s="17"/>
      <c r="BF17" s="17"/>
      <c r="BG17" s="17"/>
    </row>
    <row r="18" spans="6:59" x14ac:dyDescent="0.25">
      <c r="F18" s="17"/>
      <c r="G18" s="17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7"/>
      <c r="BB18" s="17"/>
      <c r="BC18" s="17"/>
      <c r="BD18" s="17"/>
      <c r="BE18" s="17"/>
      <c r="BF18" s="17"/>
      <c r="BG18" s="17"/>
    </row>
    <row r="19" spans="6:59" x14ac:dyDescent="0.25">
      <c r="F19" s="17"/>
      <c r="G19" s="17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7"/>
      <c r="BB19" s="17"/>
      <c r="BC19" s="17"/>
      <c r="BD19" s="17"/>
      <c r="BE19" s="17"/>
      <c r="BF19" s="17"/>
      <c r="BG19" s="17"/>
    </row>
    <row r="20" spans="6:59" x14ac:dyDescent="0.25">
      <c r="F20" s="17"/>
      <c r="G20" s="17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99" t="s">
        <v>312</v>
      </c>
      <c r="Z20" s="99"/>
      <c r="AA20" s="99"/>
      <c r="AB20" s="99"/>
      <c r="AC20" s="13"/>
      <c r="AD20" s="13"/>
      <c r="AE20" s="13"/>
      <c r="AF20" s="13"/>
      <c r="AG20" s="13"/>
      <c r="AH20" s="13"/>
      <c r="AI20" s="13"/>
      <c r="AJ20" s="13"/>
      <c r="AK20" s="2"/>
      <c r="AL20" s="99" t="s">
        <v>318</v>
      </c>
      <c r="AM20" s="99"/>
      <c r="AN20" s="99"/>
      <c r="AO20" s="99"/>
      <c r="AP20" s="13"/>
      <c r="AQ20" s="13"/>
      <c r="AR20" s="2"/>
      <c r="AS20" s="2"/>
      <c r="AT20" s="2"/>
      <c r="AU20" s="2"/>
      <c r="AV20" s="13"/>
      <c r="AW20" s="13"/>
      <c r="AX20" s="13"/>
      <c r="AY20" s="13"/>
      <c r="AZ20" s="13"/>
      <c r="BA20" s="17"/>
      <c r="BB20" s="17"/>
      <c r="BC20" s="17"/>
      <c r="BD20" s="17"/>
      <c r="BE20" s="17"/>
      <c r="BF20" s="17"/>
      <c r="BG20" s="17"/>
    </row>
    <row r="21" spans="6:59" x14ac:dyDescent="0.25">
      <c r="F21" s="17"/>
      <c r="G21" s="17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26" t="str">
        <f>IF(AND('Ficha 2'!L17='Ficha 2'!DB7,'Ficha 2'!D14&lt;&gt;0),'Ficha 2'!D14,"")&amp;IF(AND('Ficha 2'!N27='Ficha 2'!DB7,'Ficha 2'!D27&lt;&gt;0),'Ficha 2'!D27,"")&amp;IF(AND('Ficha 2'!N33='Ficha 2'!DB7,'Ficha 2'!D33&lt;&gt;0),'Ficha 2'!D33,"")</f>
        <v/>
      </c>
      <c r="X21" s="127"/>
      <c r="Y21" s="127"/>
      <c r="Z21" s="127"/>
      <c r="AA21" s="127"/>
      <c r="AB21" s="127"/>
      <c r="AC21" s="127"/>
      <c r="AD21" s="128"/>
      <c r="AE21" s="13"/>
      <c r="AF21" s="13"/>
      <c r="AG21" s="13"/>
      <c r="AH21" s="13"/>
      <c r="AI21" s="13"/>
      <c r="AJ21" s="126" t="str">
        <f>IF(AND('Ficha 2'!L17='Ficha 2'!DB8,'Ficha 2'!D14&lt;&gt;0),'Ficha 2'!D14,"")&amp;IF(AND('Ficha 2'!N27='Ficha 2'!DB8,'Ficha 2'!D27&lt;&gt;0),'Ficha 2'!D27,"")&amp;IF(AND('Ficha 2'!N33='Ficha 2'!DB8,'Ficha 2'!D33&lt;&gt;0),'Ficha 2'!D33,"")</f>
        <v/>
      </c>
      <c r="AK21" s="127"/>
      <c r="AL21" s="127"/>
      <c r="AM21" s="127"/>
      <c r="AN21" s="127"/>
      <c r="AO21" s="127"/>
      <c r="AP21" s="127"/>
      <c r="AQ21" s="128"/>
      <c r="AR21" s="13"/>
      <c r="AS21" s="13"/>
      <c r="AT21" s="13"/>
      <c r="AU21" s="13"/>
      <c r="AV21" s="13"/>
      <c r="AW21" s="13"/>
      <c r="AX21" s="13"/>
      <c r="AY21" s="13"/>
      <c r="AZ21" s="13"/>
      <c r="BA21" s="17"/>
      <c r="BB21" s="17"/>
      <c r="BC21" s="17"/>
      <c r="BD21" s="17"/>
      <c r="BE21" s="17"/>
      <c r="BF21" s="17"/>
      <c r="BG21" s="17"/>
    </row>
    <row r="22" spans="6:59" x14ac:dyDescent="0.25">
      <c r="F22" s="17"/>
      <c r="G22" s="17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7"/>
      <c r="BB22" s="17"/>
      <c r="BC22" s="17"/>
      <c r="BD22" s="17"/>
      <c r="BE22" s="17"/>
      <c r="BF22" s="17"/>
      <c r="BG22" s="17"/>
    </row>
    <row r="23" spans="6:59" x14ac:dyDescent="0.25">
      <c r="F23" s="17"/>
      <c r="G23" s="17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7"/>
      <c r="BB23" s="17"/>
      <c r="BC23" s="17"/>
      <c r="BD23" s="17"/>
      <c r="BE23" s="17"/>
      <c r="BF23" s="17"/>
      <c r="BG23" s="17"/>
    </row>
    <row r="24" spans="6:59" x14ac:dyDescent="0.25">
      <c r="F24" s="17"/>
      <c r="G24" s="17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9" t="s">
        <v>314</v>
      </c>
      <c r="V24" s="99"/>
      <c r="W24" s="99"/>
      <c r="X24" s="99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99" t="s">
        <v>320</v>
      </c>
      <c r="AM24" s="99"/>
      <c r="AN24" s="99"/>
      <c r="AO24" s="99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7"/>
      <c r="BB24" s="17"/>
      <c r="BC24" s="17"/>
      <c r="BD24" s="17"/>
      <c r="BE24" s="17"/>
      <c r="BF24" s="17"/>
      <c r="BG24" s="17"/>
    </row>
    <row r="25" spans="6:59" x14ac:dyDescent="0.25">
      <c r="F25" s="17"/>
      <c r="G25" s="17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26" t="str">
        <f>IF(AND('Ficha 2'!L17='Ficha 2'!DB9,'Ficha 2'!D14&lt;&gt;0),'Ficha 2'!D14,"")&amp;IF(AND('Ficha 2'!N27='Ficha 2'!DB9,'Ficha 2'!D27&lt;&gt;0),'Ficha 2'!D27,"")&amp;IF(AND('Ficha 2'!N33='Ficha 2'!DB9,'Ficha 2'!D33&lt;&gt;0),'Ficha 2'!D33,"")</f>
        <v/>
      </c>
      <c r="U25" s="127"/>
      <c r="V25" s="127"/>
      <c r="W25" s="127"/>
      <c r="X25" s="127"/>
      <c r="Y25" s="128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26" t="str">
        <f>IF(AND('Ficha 2'!L17='Ficha 2'!DB11,'Ficha 2'!D14&lt;&gt;0),'Ficha 2'!D14,"")&amp;IF(AND('Ficha 2'!N27='Ficha 2'!DB11,'Ficha 2'!D27&lt;&gt;0),'Ficha 2'!D27,"")&amp;IF(AND('Ficha 2'!N33='Ficha 2'!DB11,'Ficha 2'!D33&lt;&gt;0),'Ficha 2'!D33,"")</f>
        <v/>
      </c>
      <c r="AL25" s="127"/>
      <c r="AM25" s="127"/>
      <c r="AN25" s="127"/>
      <c r="AO25" s="127"/>
      <c r="AP25" s="128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7"/>
      <c r="BB25" s="17"/>
      <c r="BC25" s="17"/>
      <c r="BD25" s="17"/>
      <c r="BE25" s="17"/>
      <c r="BF25" s="17"/>
      <c r="BG25" s="17"/>
    </row>
    <row r="26" spans="6:59" x14ac:dyDescent="0.25">
      <c r="F26" s="17"/>
      <c r="G26" s="1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26" t="str">
        <f>IF(AND('Ficha 2'!L17='Ficha 2'!DB12,'Ficha 2'!D14&lt;&gt;0),'Ficha 2'!D14,"")&amp;IF(AND('Ficha 2'!N27='Ficha 2'!DB12,'Ficha 2'!D27&lt;&gt;0),'Ficha 2'!D27,"")&amp;IF(AND('Ficha 2'!N33='Ficha 2'!DB12,'Ficha 2'!D33&lt;&gt;0),'Ficha 2'!D33,"")</f>
        <v/>
      </c>
      <c r="AL26" s="127"/>
      <c r="AM26" s="127"/>
      <c r="AN26" s="127"/>
      <c r="AO26" s="127"/>
      <c r="AP26" s="128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7"/>
      <c r="BB26" s="17"/>
      <c r="BC26" s="17"/>
      <c r="BD26" s="17"/>
      <c r="BE26" s="17"/>
      <c r="BF26" s="17"/>
      <c r="BG26" s="17"/>
    </row>
    <row r="27" spans="6:59" x14ac:dyDescent="0.25">
      <c r="F27" s="17"/>
      <c r="G27" s="17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7"/>
      <c r="BB27" s="17"/>
      <c r="BC27" s="17"/>
      <c r="BD27" s="17"/>
      <c r="BE27" s="17"/>
      <c r="BF27" s="17"/>
      <c r="BG27" s="17"/>
    </row>
    <row r="28" spans="6:59" x14ac:dyDescent="0.25">
      <c r="F28" s="17"/>
      <c r="G28" s="1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7"/>
      <c r="BB28" s="17"/>
      <c r="BC28" s="17"/>
      <c r="BD28" s="17"/>
      <c r="BE28" s="17"/>
      <c r="BF28" s="17"/>
      <c r="BG28" s="17"/>
    </row>
    <row r="29" spans="6:59" x14ac:dyDescent="0.25">
      <c r="F29" s="17"/>
      <c r="G29" s="17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99" t="s">
        <v>315</v>
      </c>
      <c r="Y29" s="99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7"/>
      <c r="BB29" s="17"/>
      <c r="BC29" s="17"/>
      <c r="BD29" s="17"/>
      <c r="BE29" s="17"/>
      <c r="BF29" s="17"/>
      <c r="BG29" s="17"/>
    </row>
    <row r="30" spans="6:59" x14ac:dyDescent="0.25">
      <c r="F30" s="17"/>
      <c r="G30" s="17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26" t="str">
        <f>IF(AND('Ficha 2'!L17='Ficha 2'!DB10,'Ficha 2'!D14&lt;&gt;0),'Ficha 2'!D14,"")&amp;IF(AND('Ficha 2'!N27='Ficha 2'!DB10,'Ficha 2'!D27&lt;&gt;0),'Ficha 2'!D27,"")&amp;IF(AND('Ficha 2'!N33='Ficha 2'!DB10,'Ficha 2'!D33&lt;&gt;0),'Ficha 2'!D33,"")</f>
        <v/>
      </c>
      <c r="W30" s="127"/>
      <c r="X30" s="127"/>
      <c r="Y30" s="127"/>
      <c r="Z30" s="127"/>
      <c r="AA30" s="128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7"/>
      <c r="BB30" s="17"/>
      <c r="BC30" s="17"/>
      <c r="BD30" s="17"/>
      <c r="BE30" s="17"/>
      <c r="BF30" s="17"/>
      <c r="BG30" s="17"/>
    </row>
    <row r="31" spans="6:59" x14ac:dyDescent="0.25">
      <c r="F31" s="17"/>
      <c r="G31" s="17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7"/>
      <c r="BB31" s="17"/>
      <c r="BC31" s="17"/>
      <c r="BD31" s="17"/>
      <c r="BE31" s="17"/>
      <c r="BF31" s="17"/>
      <c r="BG31" s="17"/>
    </row>
    <row r="32" spans="6:59" x14ac:dyDescent="0.25">
      <c r="F32" s="17"/>
      <c r="G32" s="17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7"/>
      <c r="BB32" s="17"/>
      <c r="BC32" s="17"/>
      <c r="BD32" s="17"/>
      <c r="BE32" s="17"/>
      <c r="BF32" s="17"/>
      <c r="BG32" s="17"/>
    </row>
    <row r="33" spans="6:59" x14ac:dyDescent="0.25">
      <c r="F33" s="17"/>
      <c r="G33" s="17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7"/>
      <c r="BB33" s="17"/>
      <c r="BC33" s="17"/>
      <c r="BD33" s="17"/>
      <c r="BE33" s="17"/>
      <c r="BF33" s="17"/>
      <c r="BG33" s="17"/>
    </row>
    <row r="34" spans="6:59" x14ac:dyDescent="0.25">
      <c r="F34" s="17"/>
      <c r="G34" s="17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7"/>
      <c r="BB34" s="17"/>
      <c r="BC34" s="17"/>
      <c r="BD34" s="17"/>
      <c r="BE34" s="17"/>
      <c r="BF34" s="17"/>
      <c r="BG34" s="17"/>
    </row>
    <row r="35" spans="6:59" x14ac:dyDescent="0.25">
      <c r="F35" s="17"/>
      <c r="G35" s="17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7"/>
      <c r="BB35" s="17"/>
      <c r="BC35" s="17"/>
      <c r="BD35" s="17"/>
      <c r="BE35" s="17"/>
      <c r="BF35" s="17"/>
      <c r="BG35" s="17"/>
    </row>
    <row r="36" spans="6:59" x14ac:dyDescent="0.25">
      <c r="F36" s="17"/>
      <c r="G36" s="17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7"/>
      <c r="BB36" s="17"/>
      <c r="BC36" s="17"/>
      <c r="BD36" s="17"/>
      <c r="BE36" s="17"/>
      <c r="BF36" s="17"/>
      <c r="BG36" s="17"/>
    </row>
    <row r="37" spans="6:59" x14ac:dyDescent="0.25">
      <c r="F37" s="17"/>
      <c r="G37" s="17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7"/>
      <c r="BB37" s="17"/>
      <c r="BC37" s="17"/>
      <c r="BD37" s="17"/>
      <c r="BE37" s="17"/>
      <c r="BF37" s="17"/>
      <c r="BG37" s="17"/>
    </row>
    <row r="38" spans="6:59" x14ac:dyDescent="0.25"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</row>
    <row r="39" spans="6:59" x14ac:dyDescent="0.25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</row>
    <row r="40" spans="6:59" x14ac:dyDescent="0.25"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</row>
    <row r="41" spans="6:59" x14ac:dyDescent="0.25"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</row>
    <row r="42" spans="6:59" x14ac:dyDescent="0.25"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</row>
  </sheetData>
  <sheetProtection sheet="1" objects="1" scenarios="1" selectLockedCells="1"/>
  <mergeCells count="23">
    <mergeCell ref="T25:Y25"/>
    <mergeCell ref="X29:Y29"/>
    <mergeCell ref="W9:X9"/>
    <mergeCell ref="U10:Z10"/>
    <mergeCell ref="T15:W15"/>
    <mergeCell ref="S16:X16"/>
    <mergeCell ref="U24:X24"/>
    <mergeCell ref="V30:AA30"/>
    <mergeCell ref="AJ6:AO6"/>
    <mergeCell ref="AK5:AN5"/>
    <mergeCell ref="AM9:AQ9"/>
    <mergeCell ref="AL10:AR10"/>
    <mergeCell ref="AL20:AO20"/>
    <mergeCell ref="AJ21:AQ21"/>
    <mergeCell ref="AP15:AS15"/>
    <mergeCell ref="AO16:AT16"/>
    <mergeCell ref="AL24:AO24"/>
    <mergeCell ref="AK25:AP25"/>
    <mergeCell ref="AK26:AP26"/>
    <mergeCell ref="AB5:AC5"/>
    <mergeCell ref="Y20:AB20"/>
    <mergeCell ref="W21:AD21"/>
    <mergeCell ref="Z6:AE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W38"/>
  <sheetViews>
    <sheetView zoomScaleNormal="100" workbookViewId="0"/>
  </sheetViews>
  <sheetFormatPr baseColWidth="10" defaultRowHeight="15" x14ac:dyDescent="0.25"/>
  <cols>
    <col min="1" max="104" width="3.28515625" customWidth="1"/>
  </cols>
  <sheetData>
    <row r="2" spans="4:101" x14ac:dyDescent="0.25">
      <c r="D2" s="14"/>
      <c r="E2" s="14"/>
      <c r="F2" s="14"/>
      <c r="G2" s="14"/>
    </row>
    <row r="3" spans="4:101" x14ac:dyDescent="0.25">
      <c r="D3" s="14"/>
      <c r="E3" s="14"/>
      <c r="F3" s="14"/>
      <c r="G3" s="14"/>
    </row>
    <row r="4" spans="4:101" x14ac:dyDescent="0.25">
      <c r="D4" s="34"/>
      <c r="E4" s="32"/>
      <c r="F4" s="32"/>
      <c r="G4" s="32"/>
      <c r="H4" s="32"/>
      <c r="I4" s="32"/>
      <c r="J4" s="34" t="s">
        <v>36</v>
      </c>
      <c r="K4" s="32"/>
      <c r="L4" s="35"/>
      <c r="M4" s="32"/>
      <c r="N4" s="32"/>
      <c r="O4" s="32"/>
      <c r="P4" s="35"/>
      <c r="Q4" s="34" t="s">
        <v>289</v>
      </c>
      <c r="R4" s="32"/>
      <c r="S4" s="32"/>
      <c r="T4" s="35"/>
      <c r="U4" s="34"/>
      <c r="V4" s="32"/>
      <c r="W4" s="35"/>
      <c r="X4" s="34"/>
      <c r="Y4" s="35"/>
      <c r="Z4" s="34"/>
      <c r="AA4" s="32"/>
      <c r="AB4" s="35"/>
      <c r="AC4" s="34" t="s">
        <v>294</v>
      </c>
      <c r="AD4" s="32"/>
      <c r="AE4" s="35"/>
      <c r="AF4" s="34" t="s">
        <v>38</v>
      </c>
      <c r="AG4" s="32"/>
      <c r="AH4" s="32"/>
      <c r="AI4" s="35"/>
      <c r="AJ4" s="2"/>
      <c r="AK4" s="34"/>
      <c r="AL4" s="32"/>
      <c r="AM4" s="32"/>
      <c r="AN4" s="32"/>
      <c r="AO4" s="32"/>
      <c r="AP4" s="32"/>
      <c r="AQ4" s="34" t="s">
        <v>36</v>
      </c>
      <c r="AR4" s="32"/>
      <c r="AS4" s="35"/>
      <c r="AT4" s="32"/>
      <c r="AU4" s="32"/>
      <c r="AV4" s="32"/>
      <c r="AW4" s="35"/>
      <c r="AX4" s="34" t="s">
        <v>289</v>
      </c>
      <c r="AY4" s="32"/>
      <c r="AZ4" s="32"/>
      <c r="BA4" s="35"/>
      <c r="BB4" s="34"/>
      <c r="BC4" s="32"/>
      <c r="BD4" s="35"/>
      <c r="BE4" s="34"/>
      <c r="BF4" s="35"/>
      <c r="BG4" s="34"/>
      <c r="BH4" s="32"/>
      <c r="BI4" s="35"/>
      <c r="BJ4" s="34" t="s">
        <v>294</v>
      </c>
      <c r="BK4" s="32"/>
      <c r="BL4" s="35"/>
      <c r="BM4" s="34" t="s">
        <v>38</v>
      </c>
      <c r="BN4" s="32"/>
      <c r="BO4" s="32"/>
      <c r="BP4" s="35"/>
      <c r="BQ4" s="18"/>
      <c r="BR4" s="34"/>
      <c r="BS4" s="32"/>
      <c r="BT4" s="32"/>
      <c r="BU4" s="32"/>
      <c r="BV4" s="32"/>
      <c r="BW4" s="32"/>
      <c r="BX4" s="34" t="s">
        <v>36</v>
      </c>
      <c r="BY4" s="32"/>
      <c r="BZ4" s="35"/>
      <c r="CA4" s="32"/>
      <c r="CB4" s="32"/>
      <c r="CC4" s="32"/>
      <c r="CD4" s="35"/>
      <c r="CE4" s="34" t="s">
        <v>289</v>
      </c>
      <c r="CF4" s="32"/>
      <c r="CG4" s="32"/>
      <c r="CH4" s="35"/>
      <c r="CI4" s="34"/>
      <c r="CJ4" s="32"/>
      <c r="CK4" s="35"/>
      <c r="CL4" s="34"/>
      <c r="CM4" s="35"/>
      <c r="CN4" s="34"/>
      <c r="CO4" s="32"/>
      <c r="CP4" s="35"/>
      <c r="CQ4" s="34" t="s">
        <v>294</v>
      </c>
      <c r="CR4" s="32"/>
      <c r="CS4" s="35"/>
      <c r="CT4" s="34" t="s">
        <v>38</v>
      </c>
      <c r="CU4" s="32"/>
      <c r="CV4" s="32"/>
      <c r="CW4" s="35"/>
    </row>
    <row r="5" spans="4:101" x14ac:dyDescent="0.25">
      <c r="D5" s="36" t="s">
        <v>88</v>
      </c>
      <c r="E5" s="61"/>
      <c r="F5" s="61"/>
      <c r="G5" s="61"/>
      <c r="H5" s="61"/>
      <c r="I5" s="61"/>
      <c r="J5" s="36" t="s">
        <v>88</v>
      </c>
      <c r="K5" s="61"/>
      <c r="L5" s="37"/>
      <c r="M5" s="61" t="s">
        <v>292</v>
      </c>
      <c r="N5" s="61"/>
      <c r="O5" s="61"/>
      <c r="P5" s="37"/>
      <c r="Q5" s="36" t="s">
        <v>293</v>
      </c>
      <c r="R5" s="61"/>
      <c r="S5" s="61"/>
      <c r="T5" s="37"/>
      <c r="U5" s="36" t="s">
        <v>46</v>
      </c>
      <c r="V5" s="61"/>
      <c r="W5" s="37"/>
      <c r="X5" s="36" t="s">
        <v>290</v>
      </c>
      <c r="Y5" s="37"/>
      <c r="Z5" s="36" t="s">
        <v>291</v>
      </c>
      <c r="AA5" s="61"/>
      <c r="AB5" s="37"/>
      <c r="AC5" s="36" t="s">
        <v>295</v>
      </c>
      <c r="AD5" s="61"/>
      <c r="AE5" s="37"/>
      <c r="AF5" s="36" t="s">
        <v>39</v>
      </c>
      <c r="AG5" s="61"/>
      <c r="AH5" s="61"/>
      <c r="AI5" s="37"/>
      <c r="AJ5" s="2"/>
      <c r="AK5" s="36" t="s">
        <v>88</v>
      </c>
      <c r="AL5" s="61"/>
      <c r="AM5" s="61"/>
      <c r="AN5" s="61"/>
      <c r="AO5" s="61"/>
      <c r="AP5" s="61"/>
      <c r="AQ5" s="36" t="s">
        <v>88</v>
      </c>
      <c r="AR5" s="61"/>
      <c r="AS5" s="37"/>
      <c r="AT5" s="61" t="s">
        <v>292</v>
      </c>
      <c r="AU5" s="61"/>
      <c r="AV5" s="61"/>
      <c r="AW5" s="37"/>
      <c r="AX5" s="36" t="s">
        <v>293</v>
      </c>
      <c r="AY5" s="61"/>
      <c r="AZ5" s="61"/>
      <c r="BA5" s="37"/>
      <c r="BB5" s="36" t="s">
        <v>46</v>
      </c>
      <c r="BC5" s="61"/>
      <c r="BD5" s="37"/>
      <c r="BE5" s="36" t="s">
        <v>290</v>
      </c>
      <c r="BF5" s="37"/>
      <c r="BG5" s="36" t="s">
        <v>291</v>
      </c>
      <c r="BH5" s="61"/>
      <c r="BI5" s="37"/>
      <c r="BJ5" s="36" t="s">
        <v>295</v>
      </c>
      <c r="BK5" s="61"/>
      <c r="BL5" s="37"/>
      <c r="BM5" s="36" t="s">
        <v>39</v>
      </c>
      <c r="BN5" s="61"/>
      <c r="BO5" s="61"/>
      <c r="BP5" s="37"/>
      <c r="BQ5" s="18"/>
      <c r="BR5" s="36" t="s">
        <v>88</v>
      </c>
      <c r="BS5" s="61"/>
      <c r="BT5" s="61"/>
      <c r="BU5" s="61"/>
      <c r="BV5" s="61"/>
      <c r="BW5" s="61"/>
      <c r="BX5" s="36" t="s">
        <v>88</v>
      </c>
      <c r="BY5" s="61"/>
      <c r="BZ5" s="37"/>
      <c r="CA5" s="61" t="s">
        <v>292</v>
      </c>
      <c r="CB5" s="61"/>
      <c r="CC5" s="61"/>
      <c r="CD5" s="37"/>
      <c r="CE5" s="36" t="s">
        <v>293</v>
      </c>
      <c r="CF5" s="61"/>
      <c r="CG5" s="61"/>
      <c r="CH5" s="37"/>
      <c r="CI5" s="36" t="s">
        <v>46</v>
      </c>
      <c r="CJ5" s="61"/>
      <c r="CK5" s="37"/>
      <c r="CL5" s="36" t="s">
        <v>290</v>
      </c>
      <c r="CM5" s="37"/>
      <c r="CN5" s="36" t="s">
        <v>291</v>
      </c>
      <c r="CO5" s="61"/>
      <c r="CP5" s="37"/>
      <c r="CQ5" s="36" t="s">
        <v>295</v>
      </c>
      <c r="CR5" s="61"/>
      <c r="CS5" s="37"/>
      <c r="CT5" s="36" t="s">
        <v>39</v>
      </c>
      <c r="CU5" s="61"/>
      <c r="CV5" s="61"/>
      <c r="CW5" s="37"/>
    </row>
    <row r="6" spans="4:101" x14ac:dyDescent="0.25">
      <c r="D6" s="136"/>
      <c r="E6" s="136"/>
      <c r="F6" s="136"/>
      <c r="G6" s="136"/>
      <c r="H6" s="136"/>
      <c r="I6" s="136"/>
      <c r="J6" s="137"/>
      <c r="K6" s="138"/>
      <c r="L6" s="138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2"/>
      <c r="AK6" s="136"/>
      <c r="AL6" s="136"/>
      <c r="AM6" s="136"/>
      <c r="AN6" s="136"/>
      <c r="AO6" s="136"/>
      <c r="AP6" s="136"/>
      <c r="AQ6" s="137"/>
      <c r="AR6" s="138"/>
      <c r="AS6" s="138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"/>
      <c r="BR6" s="136"/>
      <c r="BS6" s="136"/>
      <c r="BT6" s="136"/>
      <c r="BU6" s="136"/>
      <c r="BV6" s="136"/>
      <c r="BW6" s="136"/>
      <c r="BX6" s="137"/>
      <c r="BY6" s="138"/>
      <c r="BZ6" s="138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</row>
    <row r="7" spans="4:101" x14ac:dyDescent="0.25">
      <c r="D7" s="99" t="s">
        <v>309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2"/>
      <c r="AK7" s="99" t="s">
        <v>309</v>
      </c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18"/>
      <c r="BR7" s="99" t="s">
        <v>309</v>
      </c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</row>
    <row r="8" spans="4:101" x14ac:dyDescent="0.25">
      <c r="D8" s="133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5"/>
      <c r="AJ8" s="2"/>
      <c r="AK8" s="133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5"/>
      <c r="BQ8" s="13"/>
      <c r="BR8" s="133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5"/>
    </row>
    <row r="9" spans="4:101" x14ac:dyDescent="0.25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13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4:101" x14ac:dyDescent="0.25">
      <c r="D10" s="34"/>
      <c r="E10" s="32"/>
      <c r="F10" s="32"/>
      <c r="G10" s="32"/>
      <c r="H10" s="32"/>
      <c r="I10" s="32"/>
      <c r="J10" s="34" t="s">
        <v>36</v>
      </c>
      <c r="K10" s="32"/>
      <c r="L10" s="35"/>
      <c r="M10" s="32"/>
      <c r="N10" s="32"/>
      <c r="O10" s="32"/>
      <c r="P10" s="35"/>
      <c r="Q10" s="34" t="s">
        <v>289</v>
      </c>
      <c r="R10" s="32"/>
      <c r="S10" s="32"/>
      <c r="T10" s="35"/>
      <c r="U10" s="34"/>
      <c r="V10" s="32"/>
      <c r="W10" s="35"/>
      <c r="X10" s="34"/>
      <c r="Y10" s="35"/>
      <c r="Z10" s="34"/>
      <c r="AA10" s="32"/>
      <c r="AB10" s="35"/>
      <c r="AC10" s="34" t="s">
        <v>294</v>
      </c>
      <c r="AD10" s="32"/>
      <c r="AE10" s="35"/>
      <c r="AF10" s="34" t="s">
        <v>38</v>
      </c>
      <c r="AG10" s="32"/>
      <c r="AH10" s="32"/>
      <c r="AI10" s="35"/>
      <c r="AJ10" s="2"/>
      <c r="AK10" s="34"/>
      <c r="AL10" s="32"/>
      <c r="AM10" s="32"/>
      <c r="AN10" s="32"/>
      <c r="AO10" s="32"/>
      <c r="AP10" s="32"/>
      <c r="AQ10" s="34" t="s">
        <v>36</v>
      </c>
      <c r="AR10" s="32"/>
      <c r="AS10" s="35"/>
      <c r="AT10" s="32"/>
      <c r="AU10" s="32"/>
      <c r="AV10" s="32"/>
      <c r="AW10" s="35"/>
      <c r="AX10" s="34" t="s">
        <v>289</v>
      </c>
      <c r="AY10" s="32"/>
      <c r="AZ10" s="32"/>
      <c r="BA10" s="35"/>
      <c r="BB10" s="34"/>
      <c r="BC10" s="32"/>
      <c r="BD10" s="35"/>
      <c r="BE10" s="34"/>
      <c r="BF10" s="35"/>
      <c r="BG10" s="34"/>
      <c r="BH10" s="32"/>
      <c r="BI10" s="35"/>
      <c r="BJ10" s="34" t="s">
        <v>294</v>
      </c>
      <c r="BK10" s="32"/>
      <c r="BL10" s="35"/>
      <c r="BM10" s="34" t="s">
        <v>38</v>
      </c>
      <c r="BN10" s="32"/>
      <c r="BO10" s="32"/>
      <c r="BP10" s="35"/>
      <c r="BQ10" s="18"/>
      <c r="BR10" s="34"/>
      <c r="BS10" s="32"/>
      <c r="BT10" s="32"/>
      <c r="BU10" s="32"/>
      <c r="BV10" s="32"/>
      <c r="BW10" s="32"/>
      <c r="BX10" s="34" t="s">
        <v>36</v>
      </c>
      <c r="BY10" s="32"/>
      <c r="BZ10" s="35"/>
      <c r="CA10" s="32"/>
      <c r="CB10" s="32"/>
      <c r="CC10" s="32"/>
      <c r="CD10" s="35"/>
      <c r="CE10" s="34" t="s">
        <v>289</v>
      </c>
      <c r="CF10" s="32"/>
      <c r="CG10" s="32"/>
      <c r="CH10" s="35"/>
      <c r="CI10" s="34"/>
      <c r="CJ10" s="32"/>
      <c r="CK10" s="35"/>
      <c r="CL10" s="34"/>
      <c r="CM10" s="35"/>
      <c r="CN10" s="34"/>
      <c r="CO10" s="32"/>
      <c r="CP10" s="35"/>
      <c r="CQ10" s="34" t="s">
        <v>294</v>
      </c>
      <c r="CR10" s="32"/>
      <c r="CS10" s="35"/>
      <c r="CT10" s="34" t="s">
        <v>38</v>
      </c>
      <c r="CU10" s="32"/>
      <c r="CV10" s="32"/>
      <c r="CW10" s="35"/>
    </row>
    <row r="11" spans="4:101" x14ac:dyDescent="0.25">
      <c r="D11" s="36" t="s">
        <v>88</v>
      </c>
      <c r="E11" s="61"/>
      <c r="F11" s="61"/>
      <c r="G11" s="61"/>
      <c r="H11" s="61"/>
      <c r="I11" s="61"/>
      <c r="J11" s="36" t="s">
        <v>88</v>
      </c>
      <c r="K11" s="61"/>
      <c r="L11" s="37"/>
      <c r="M11" s="61" t="s">
        <v>292</v>
      </c>
      <c r="N11" s="61"/>
      <c r="O11" s="61"/>
      <c r="P11" s="37"/>
      <c r="Q11" s="36" t="s">
        <v>293</v>
      </c>
      <c r="R11" s="61"/>
      <c r="S11" s="61"/>
      <c r="T11" s="37"/>
      <c r="U11" s="36" t="s">
        <v>46</v>
      </c>
      <c r="V11" s="61"/>
      <c r="W11" s="37"/>
      <c r="X11" s="36" t="s">
        <v>290</v>
      </c>
      <c r="Y11" s="37"/>
      <c r="Z11" s="36" t="s">
        <v>291</v>
      </c>
      <c r="AA11" s="61"/>
      <c r="AB11" s="37"/>
      <c r="AC11" s="36" t="s">
        <v>295</v>
      </c>
      <c r="AD11" s="61"/>
      <c r="AE11" s="37"/>
      <c r="AF11" s="36" t="s">
        <v>39</v>
      </c>
      <c r="AG11" s="61"/>
      <c r="AH11" s="61"/>
      <c r="AI11" s="37"/>
      <c r="AJ11" s="2"/>
      <c r="AK11" s="36" t="s">
        <v>88</v>
      </c>
      <c r="AL11" s="61"/>
      <c r="AM11" s="61"/>
      <c r="AN11" s="61"/>
      <c r="AO11" s="61"/>
      <c r="AP11" s="61"/>
      <c r="AQ11" s="36" t="s">
        <v>88</v>
      </c>
      <c r="AR11" s="61"/>
      <c r="AS11" s="37"/>
      <c r="AT11" s="61" t="s">
        <v>292</v>
      </c>
      <c r="AU11" s="61"/>
      <c r="AV11" s="61"/>
      <c r="AW11" s="37"/>
      <c r="AX11" s="36" t="s">
        <v>293</v>
      </c>
      <c r="AY11" s="61"/>
      <c r="AZ11" s="61"/>
      <c r="BA11" s="37"/>
      <c r="BB11" s="36" t="s">
        <v>46</v>
      </c>
      <c r="BC11" s="61"/>
      <c r="BD11" s="37"/>
      <c r="BE11" s="36" t="s">
        <v>290</v>
      </c>
      <c r="BF11" s="37"/>
      <c r="BG11" s="36" t="s">
        <v>291</v>
      </c>
      <c r="BH11" s="61"/>
      <c r="BI11" s="37"/>
      <c r="BJ11" s="36" t="s">
        <v>295</v>
      </c>
      <c r="BK11" s="61"/>
      <c r="BL11" s="37"/>
      <c r="BM11" s="36" t="s">
        <v>39</v>
      </c>
      <c r="BN11" s="61"/>
      <c r="BO11" s="61"/>
      <c r="BP11" s="37"/>
      <c r="BQ11" s="18"/>
      <c r="BR11" s="36" t="s">
        <v>88</v>
      </c>
      <c r="BS11" s="61"/>
      <c r="BT11" s="61"/>
      <c r="BU11" s="61"/>
      <c r="BV11" s="61"/>
      <c r="BW11" s="61"/>
      <c r="BX11" s="36" t="s">
        <v>88</v>
      </c>
      <c r="BY11" s="61"/>
      <c r="BZ11" s="37"/>
      <c r="CA11" s="61" t="s">
        <v>292</v>
      </c>
      <c r="CB11" s="61"/>
      <c r="CC11" s="61"/>
      <c r="CD11" s="37"/>
      <c r="CE11" s="36" t="s">
        <v>293</v>
      </c>
      <c r="CF11" s="61"/>
      <c r="CG11" s="61"/>
      <c r="CH11" s="37"/>
      <c r="CI11" s="36" t="s">
        <v>46</v>
      </c>
      <c r="CJ11" s="61"/>
      <c r="CK11" s="37"/>
      <c r="CL11" s="36" t="s">
        <v>290</v>
      </c>
      <c r="CM11" s="37"/>
      <c r="CN11" s="36" t="s">
        <v>291</v>
      </c>
      <c r="CO11" s="61"/>
      <c r="CP11" s="37"/>
      <c r="CQ11" s="36" t="s">
        <v>295</v>
      </c>
      <c r="CR11" s="61"/>
      <c r="CS11" s="37"/>
      <c r="CT11" s="36" t="s">
        <v>39</v>
      </c>
      <c r="CU11" s="61"/>
      <c r="CV11" s="61"/>
      <c r="CW11" s="37"/>
    </row>
    <row r="12" spans="4:101" x14ac:dyDescent="0.25">
      <c r="D12" s="136"/>
      <c r="E12" s="136"/>
      <c r="F12" s="136"/>
      <c r="G12" s="136"/>
      <c r="H12" s="136"/>
      <c r="I12" s="136"/>
      <c r="J12" s="137"/>
      <c r="K12" s="138"/>
      <c r="L12" s="138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2"/>
      <c r="AK12" s="136"/>
      <c r="AL12" s="136"/>
      <c r="AM12" s="136"/>
      <c r="AN12" s="136"/>
      <c r="AO12" s="136"/>
      <c r="AP12" s="136"/>
      <c r="AQ12" s="137"/>
      <c r="AR12" s="138"/>
      <c r="AS12" s="138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"/>
      <c r="BR12" s="136"/>
      <c r="BS12" s="136"/>
      <c r="BT12" s="136"/>
      <c r="BU12" s="136"/>
      <c r="BV12" s="136"/>
      <c r="BW12" s="136"/>
      <c r="BX12" s="137"/>
      <c r="BY12" s="138"/>
      <c r="BZ12" s="138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</row>
    <row r="13" spans="4:101" x14ac:dyDescent="0.25">
      <c r="D13" s="99" t="s">
        <v>309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2"/>
      <c r="AK13" s="99" t="s">
        <v>309</v>
      </c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18"/>
      <c r="BR13" s="99" t="s">
        <v>309</v>
      </c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</row>
    <row r="14" spans="4:101" x14ac:dyDescent="0.25">
      <c r="D14" s="133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5"/>
      <c r="AJ14" s="2"/>
      <c r="AK14" s="133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5"/>
      <c r="BQ14" s="13"/>
      <c r="BR14" s="133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5"/>
    </row>
    <row r="15" spans="4:101" x14ac:dyDescent="0.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2"/>
      <c r="AH15" s="2"/>
      <c r="AI15" s="2"/>
      <c r="AJ15" s="2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2"/>
      <c r="BO15" s="2"/>
      <c r="BP15" s="2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2"/>
      <c r="CV15" s="2"/>
      <c r="CW15" s="2"/>
    </row>
    <row r="16" spans="4:101" x14ac:dyDescent="0.25">
      <c r="D16" s="34"/>
      <c r="E16" s="32"/>
      <c r="F16" s="32"/>
      <c r="G16" s="32"/>
      <c r="H16" s="32"/>
      <c r="I16" s="32"/>
      <c r="J16" s="34" t="s">
        <v>36</v>
      </c>
      <c r="K16" s="32"/>
      <c r="L16" s="35"/>
      <c r="M16" s="32"/>
      <c r="N16" s="32"/>
      <c r="O16" s="32"/>
      <c r="P16" s="35"/>
      <c r="Q16" s="34" t="s">
        <v>289</v>
      </c>
      <c r="R16" s="32"/>
      <c r="S16" s="32"/>
      <c r="T16" s="35"/>
      <c r="U16" s="34"/>
      <c r="V16" s="32"/>
      <c r="W16" s="35"/>
      <c r="X16" s="34"/>
      <c r="Y16" s="35"/>
      <c r="Z16" s="34"/>
      <c r="AA16" s="32"/>
      <c r="AB16" s="35"/>
      <c r="AC16" s="34" t="s">
        <v>294</v>
      </c>
      <c r="AD16" s="32"/>
      <c r="AE16" s="35"/>
      <c r="AF16" s="34" t="s">
        <v>38</v>
      </c>
      <c r="AG16" s="32"/>
      <c r="AH16" s="32"/>
      <c r="AI16" s="35"/>
      <c r="AJ16" s="2"/>
      <c r="AK16" s="34"/>
      <c r="AL16" s="32"/>
      <c r="AM16" s="32"/>
      <c r="AN16" s="32"/>
      <c r="AO16" s="32"/>
      <c r="AP16" s="32"/>
      <c r="AQ16" s="34" t="s">
        <v>36</v>
      </c>
      <c r="AR16" s="32"/>
      <c r="AS16" s="35"/>
      <c r="AT16" s="32"/>
      <c r="AU16" s="32"/>
      <c r="AV16" s="32"/>
      <c r="AW16" s="35"/>
      <c r="AX16" s="34" t="s">
        <v>289</v>
      </c>
      <c r="AY16" s="32"/>
      <c r="AZ16" s="32"/>
      <c r="BA16" s="35"/>
      <c r="BB16" s="34"/>
      <c r="BC16" s="32"/>
      <c r="BD16" s="35"/>
      <c r="BE16" s="34"/>
      <c r="BF16" s="35"/>
      <c r="BG16" s="34"/>
      <c r="BH16" s="32"/>
      <c r="BI16" s="35"/>
      <c r="BJ16" s="34" t="s">
        <v>294</v>
      </c>
      <c r="BK16" s="32"/>
      <c r="BL16" s="35"/>
      <c r="BM16" s="34" t="s">
        <v>38</v>
      </c>
      <c r="BN16" s="32"/>
      <c r="BO16" s="32"/>
      <c r="BP16" s="35"/>
      <c r="BQ16" s="18"/>
      <c r="BR16" s="34"/>
      <c r="BS16" s="32"/>
      <c r="BT16" s="32"/>
      <c r="BU16" s="32"/>
      <c r="BV16" s="32"/>
      <c r="BW16" s="32"/>
      <c r="BX16" s="34" t="s">
        <v>36</v>
      </c>
      <c r="BY16" s="32"/>
      <c r="BZ16" s="35"/>
      <c r="CA16" s="32"/>
      <c r="CB16" s="32"/>
      <c r="CC16" s="32"/>
      <c r="CD16" s="35"/>
      <c r="CE16" s="34" t="s">
        <v>289</v>
      </c>
      <c r="CF16" s="32"/>
      <c r="CG16" s="32"/>
      <c r="CH16" s="35"/>
      <c r="CI16" s="34"/>
      <c r="CJ16" s="32"/>
      <c r="CK16" s="35"/>
      <c r="CL16" s="34"/>
      <c r="CM16" s="35"/>
      <c r="CN16" s="34"/>
      <c r="CO16" s="32"/>
      <c r="CP16" s="35"/>
      <c r="CQ16" s="34" t="s">
        <v>294</v>
      </c>
      <c r="CR16" s="32"/>
      <c r="CS16" s="35"/>
      <c r="CT16" s="34" t="s">
        <v>38</v>
      </c>
      <c r="CU16" s="32"/>
      <c r="CV16" s="32"/>
      <c r="CW16" s="35"/>
    </row>
    <row r="17" spans="4:101" x14ac:dyDescent="0.25">
      <c r="D17" s="36" t="s">
        <v>88</v>
      </c>
      <c r="E17" s="61"/>
      <c r="F17" s="61"/>
      <c r="G17" s="61"/>
      <c r="H17" s="61"/>
      <c r="I17" s="61"/>
      <c r="J17" s="36" t="s">
        <v>88</v>
      </c>
      <c r="K17" s="61"/>
      <c r="L17" s="37"/>
      <c r="M17" s="61" t="s">
        <v>292</v>
      </c>
      <c r="N17" s="61"/>
      <c r="O17" s="61"/>
      <c r="P17" s="37"/>
      <c r="Q17" s="36" t="s">
        <v>293</v>
      </c>
      <c r="R17" s="61"/>
      <c r="S17" s="61"/>
      <c r="T17" s="37"/>
      <c r="U17" s="36" t="s">
        <v>46</v>
      </c>
      <c r="V17" s="61"/>
      <c r="W17" s="37"/>
      <c r="X17" s="36" t="s">
        <v>290</v>
      </c>
      <c r="Y17" s="37"/>
      <c r="Z17" s="36" t="s">
        <v>291</v>
      </c>
      <c r="AA17" s="61"/>
      <c r="AB17" s="37"/>
      <c r="AC17" s="36" t="s">
        <v>295</v>
      </c>
      <c r="AD17" s="61"/>
      <c r="AE17" s="37"/>
      <c r="AF17" s="36" t="s">
        <v>39</v>
      </c>
      <c r="AG17" s="61"/>
      <c r="AH17" s="61"/>
      <c r="AI17" s="37"/>
      <c r="AJ17" s="2"/>
      <c r="AK17" s="36" t="s">
        <v>88</v>
      </c>
      <c r="AL17" s="61"/>
      <c r="AM17" s="61"/>
      <c r="AN17" s="61"/>
      <c r="AO17" s="61"/>
      <c r="AP17" s="61"/>
      <c r="AQ17" s="36" t="s">
        <v>88</v>
      </c>
      <c r="AR17" s="61"/>
      <c r="AS17" s="37"/>
      <c r="AT17" s="61" t="s">
        <v>292</v>
      </c>
      <c r="AU17" s="61"/>
      <c r="AV17" s="61"/>
      <c r="AW17" s="37"/>
      <c r="AX17" s="36" t="s">
        <v>293</v>
      </c>
      <c r="AY17" s="61"/>
      <c r="AZ17" s="61"/>
      <c r="BA17" s="37"/>
      <c r="BB17" s="36" t="s">
        <v>46</v>
      </c>
      <c r="BC17" s="61"/>
      <c r="BD17" s="37"/>
      <c r="BE17" s="36" t="s">
        <v>290</v>
      </c>
      <c r="BF17" s="37"/>
      <c r="BG17" s="36" t="s">
        <v>291</v>
      </c>
      <c r="BH17" s="61"/>
      <c r="BI17" s="37"/>
      <c r="BJ17" s="36" t="s">
        <v>295</v>
      </c>
      <c r="BK17" s="61"/>
      <c r="BL17" s="37"/>
      <c r="BM17" s="36" t="s">
        <v>39</v>
      </c>
      <c r="BN17" s="61"/>
      <c r="BO17" s="61"/>
      <c r="BP17" s="37"/>
      <c r="BQ17" s="18"/>
      <c r="BR17" s="36" t="s">
        <v>88</v>
      </c>
      <c r="BS17" s="61"/>
      <c r="BT17" s="61"/>
      <c r="BU17" s="61"/>
      <c r="BV17" s="61"/>
      <c r="BW17" s="61"/>
      <c r="BX17" s="36" t="s">
        <v>88</v>
      </c>
      <c r="BY17" s="61"/>
      <c r="BZ17" s="37"/>
      <c r="CA17" s="61" t="s">
        <v>292</v>
      </c>
      <c r="CB17" s="61"/>
      <c r="CC17" s="61"/>
      <c r="CD17" s="37"/>
      <c r="CE17" s="36" t="s">
        <v>293</v>
      </c>
      <c r="CF17" s="61"/>
      <c r="CG17" s="61"/>
      <c r="CH17" s="37"/>
      <c r="CI17" s="36" t="s">
        <v>46</v>
      </c>
      <c r="CJ17" s="61"/>
      <c r="CK17" s="37"/>
      <c r="CL17" s="36" t="s">
        <v>290</v>
      </c>
      <c r="CM17" s="37"/>
      <c r="CN17" s="36" t="s">
        <v>291</v>
      </c>
      <c r="CO17" s="61"/>
      <c r="CP17" s="37"/>
      <c r="CQ17" s="36" t="s">
        <v>295</v>
      </c>
      <c r="CR17" s="61"/>
      <c r="CS17" s="37"/>
      <c r="CT17" s="36" t="s">
        <v>39</v>
      </c>
      <c r="CU17" s="61"/>
      <c r="CV17" s="61"/>
      <c r="CW17" s="37"/>
    </row>
    <row r="18" spans="4:101" x14ac:dyDescent="0.25">
      <c r="D18" s="136"/>
      <c r="E18" s="136"/>
      <c r="F18" s="136"/>
      <c r="G18" s="136"/>
      <c r="H18" s="136"/>
      <c r="I18" s="136"/>
      <c r="J18" s="137"/>
      <c r="K18" s="138"/>
      <c r="L18" s="138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2"/>
      <c r="AK18" s="136"/>
      <c r="AL18" s="136"/>
      <c r="AM18" s="136"/>
      <c r="AN18" s="136"/>
      <c r="AO18" s="136"/>
      <c r="AP18" s="136"/>
      <c r="AQ18" s="137"/>
      <c r="AR18" s="138"/>
      <c r="AS18" s="138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"/>
      <c r="BR18" s="136"/>
      <c r="BS18" s="136"/>
      <c r="BT18" s="136"/>
      <c r="BU18" s="136"/>
      <c r="BV18" s="136"/>
      <c r="BW18" s="136"/>
      <c r="BX18" s="137"/>
      <c r="BY18" s="138"/>
      <c r="BZ18" s="138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</row>
    <row r="19" spans="4:101" x14ac:dyDescent="0.25">
      <c r="D19" s="99" t="s">
        <v>309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"/>
      <c r="AK19" s="99" t="s">
        <v>309</v>
      </c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18"/>
      <c r="BR19" s="99" t="s">
        <v>309</v>
      </c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</row>
    <row r="20" spans="4:101" x14ac:dyDescent="0.25">
      <c r="D20" s="133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5"/>
      <c r="AJ20" s="2"/>
      <c r="AK20" s="133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5"/>
      <c r="BQ20" s="13"/>
      <c r="BR20" s="133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5"/>
    </row>
    <row r="21" spans="4:101" x14ac:dyDescent="0.2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2"/>
      <c r="AH21" s="2"/>
      <c r="AI21" s="2"/>
      <c r="AJ21" s="2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2"/>
      <c r="BO21" s="2"/>
      <c r="BP21" s="2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2"/>
      <c r="CV21" s="2"/>
      <c r="CW21" s="2"/>
    </row>
    <row r="22" spans="4:101" x14ac:dyDescent="0.25">
      <c r="D22" s="34"/>
      <c r="E22" s="32"/>
      <c r="F22" s="32"/>
      <c r="G22" s="32"/>
      <c r="H22" s="32"/>
      <c r="I22" s="32"/>
      <c r="J22" s="34" t="s">
        <v>36</v>
      </c>
      <c r="K22" s="32"/>
      <c r="L22" s="35"/>
      <c r="M22" s="32"/>
      <c r="N22" s="32"/>
      <c r="O22" s="32"/>
      <c r="P22" s="35"/>
      <c r="Q22" s="34" t="s">
        <v>289</v>
      </c>
      <c r="R22" s="32"/>
      <c r="S22" s="32"/>
      <c r="T22" s="35"/>
      <c r="U22" s="34"/>
      <c r="V22" s="32"/>
      <c r="W22" s="35"/>
      <c r="X22" s="34"/>
      <c r="Y22" s="35"/>
      <c r="Z22" s="34"/>
      <c r="AA22" s="32"/>
      <c r="AB22" s="35"/>
      <c r="AC22" s="34" t="s">
        <v>294</v>
      </c>
      <c r="AD22" s="32"/>
      <c r="AE22" s="35"/>
      <c r="AF22" s="34" t="s">
        <v>38</v>
      </c>
      <c r="AG22" s="32"/>
      <c r="AH22" s="32"/>
      <c r="AI22" s="35"/>
      <c r="AJ22" s="2"/>
      <c r="AK22" s="34"/>
      <c r="AL22" s="32"/>
      <c r="AM22" s="32"/>
      <c r="AN22" s="32"/>
      <c r="AO22" s="32"/>
      <c r="AP22" s="32"/>
      <c r="AQ22" s="34" t="s">
        <v>36</v>
      </c>
      <c r="AR22" s="32"/>
      <c r="AS22" s="35"/>
      <c r="AT22" s="32"/>
      <c r="AU22" s="32"/>
      <c r="AV22" s="32"/>
      <c r="AW22" s="35"/>
      <c r="AX22" s="34" t="s">
        <v>289</v>
      </c>
      <c r="AY22" s="32"/>
      <c r="AZ22" s="32"/>
      <c r="BA22" s="35"/>
      <c r="BB22" s="34"/>
      <c r="BC22" s="32"/>
      <c r="BD22" s="35"/>
      <c r="BE22" s="34"/>
      <c r="BF22" s="35"/>
      <c r="BG22" s="34"/>
      <c r="BH22" s="32"/>
      <c r="BI22" s="35"/>
      <c r="BJ22" s="34" t="s">
        <v>294</v>
      </c>
      <c r="BK22" s="32"/>
      <c r="BL22" s="35"/>
      <c r="BM22" s="34" t="s">
        <v>38</v>
      </c>
      <c r="BN22" s="32"/>
      <c r="BO22" s="32"/>
      <c r="BP22" s="35"/>
      <c r="BQ22" s="18"/>
      <c r="BR22" s="34"/>
      <c r="BS22" s="32"/>
      <c r="BT22" s="32"/>
      <c r="BU22" s="32"/>
      <c r="BV22" s="32"/>
      <c r="BW22" s="32"/>
      <c r="BX22" s="34" t="s">
        <v>36</v>
      </c>
      <c r="BY22" s="32"/>
      <c r="BZ22" s="35"/>
      <c r="CA22" s="32"/>
      <c r="CB22" s="32"/>
      <c r="CC22" s="32"/>
      <c r="CD22" s="35"/>
      <c r="CE22" s="34" t="s">
        <v>289</v>
      </c>
      <c r="CF22" s="32"/>
      <c r="CG22" s="32"/>
      <c r="CH22" s="35"/>
      <c r="CI22" s="34"/>
      <c r="CJ22" s="32"/>
      <c r="CK22" s="35"/>
      <c r="CL22" s="34"/>
      <c r="CM22" s="35"/>
      <c r="CN22" s="34"/>
      <c r="CO22" s="32"/>
      <c r="CP22" s="35"/>
      <c r="CQ22" s="34" t="s">
        <v>294</v>
      </c>
      <c r="CR22" s="32"/>
      <c r="CS22" s="35"/>
      <c r="CT22" s="34" t="s">
        <v>38</v>
      </c>
      <c r="CU22" s="32"/>
      <c r="CV22" s="32"/>
      <c r="CW22" s="35"/>
    </row>
    <row r="23" spans="4:101" x14ac:dyDescent="0.25">
      <c r="D23" s="36" t="s">
        <v>88</v>
      </c>
      <c r="E23" s="61"/>
      <c r="F23" s="61"/>
      <c r="G23" s="61"/>
      <c r="H23" s="61"/>
      <c r="I23" s="61"/>
      <c r="J23" s="36" t="s">
        <v>88</v>
      </c>
      <c r="K23" s="61"/>
      <c r="L23" s="37"/>
      <c r="M23" s="61" t="s">
        <v>292</v>
      </c>
      <c r="N23" s="61"/>
      <c r="O23" s="61"/>
      <c r="P23" s="37"/>
      <c r="Q23" s="36" t="s">
        <v>293</v>
      </c>
      <c r="R23" s="61"/>
      <c r="S23" s="61"/>
      <c r="T23" s="37"/>
      <c r="U23" s="36" t="s">
        <v>46</v>
      </c>
      <c r="V23" s="61"/>
      <c r="W23" s="37"/>
      <c r="X23" s="36" t="s">
        <v>290</v>
      </c>
      <c r="Y23" s="37"/>
      <c r="Z23" s="36" t="s">
        <v>291</v>
      </c>
      <c r="AA23" s="61"/>
      <c r="AB23" s="37"/>
      <c r="AC23" s="36" t="s">
        <v>295</v>
      </c>
      <c r="AD23" s="61"/>
      <c r="AE23" s="37"/>
      <c r="AF23" s="36" t="s">
        <v>39</v>
      </c>
      <c r="AG23" s="61"/>
      <c r="AH23" s="61"/>
      <c r="AI23" s="37"/>
      <c r="AJ23" s="2"/>
      <c r="AK23" s="36" t="s">
        <v>88</v>
      </c>
      <c r="AL23" s="61"/>
      <c r="AM23" s="61"/>
      <c r="AN23" s="61"/>
      <c r="AO23" s="61"/>
      <c r="AP23" s="61"/>
      <c r="AQ23" s="36" t="s">
        <v>88</v>
      </c>
      <c r="AR23" s="61"/>
      <c r="AS23" s="37"/>
      <c r="AT23" s="61" t="s">
        <v>292</v>
      </c>
      <c r="AU23" s="61"/>
      <c r="AV23" s="61"/>
      <c r="AW23" s="37"/>
      <c r="AX23" s="36" t="s">
        <v>293</v>
      </c>
      <c r="AY23" s="61"/>
      <c r="AZ23" s="61"/>
      <c r="BA23" s="37"/>
      <c r="BB23" s="36" t="s">
        <v>46</v>
      </c>
      <c r="BC23" s="61"/>
      <c r="BD23" s="37"/>
      <c r="BE23" s="36" t="s">
        <v>290</v>
      </c>
      <c r="BF23" s="37"/>
      <c r="BG23" s="36" t="s">
        <v>291</v>
      </c>
      <c r="BH23" s="61"/>
      <c r="BI23" s="37"/>
      <c r="BJ23" s="36" t="s">
        <v>295</v>
      </c>
      <c r="BK23" s="61"/>
      <c r="BL23" s="37"/>
      <c r="BM23" s="36" t="s">
        <v>39</v>
      </c>
      <c r="BN23" s="61"/>
      <c r="BO23" s="61"/>
      <c r="BP23" s="37"/>
      <c r="BQ23" s="18"/>
      <c r="BR23" s="36" t="s">
        <v>88</v>
      </c>
      <c r="BS23" s="61"/>
      <c r="BT23" s="61"/>
      <c r="BU23" s="61"/>
      <c r="BV23" s="61"/>
      <c r="BW23" s="61"/>
      <c r="BX23" s="36" t="s">
        <v>88</v>
      </c>
      <c r="BY23" s="61"/>
      <c r="BZ23" s="37"/>
      <c r="CA23" s="61" t="s">
        <v>292</v>
      </c>
      <c r="CB23" s="61"/>
      <c r="CC23" s="61"/>
      <c r="CD23" s="37"/>
      <c r="CE23" s="36" t="s">
        <v>293</v>
      </c>
      <c r="CF23" s="61"/>
      <c r="CG23" s="61"/>
      <c r="CH23" s="37"/>
      <c r="CI23" s="36" t="s">
        <v>46</v>
      </c>
      <c r="CJ23" s="61"/>
      <c r="CK23" s="37"/>
      <c r="CL23" s="36" t="s">
        <v>290</v>
      </c>
      <c r="CM23" s="37"/>
      <c r="CN23" s="36" t="s">
        <v>291</v>
      </c>
      <c r="CO23" s="61"/>
      <c r="CP23" s="37"/>
      <c r="CQ23" s="36" t="s">
        <v>295</v>
      </c>
      <c r="CR23" s="61"/>
      <c r="CS23" s="37"/>
      <c r="CT23" s="36" t="s">
        <v>39</v>
      </c>
      <c r="CU23" s="61"/>
      <c r="CV23" s="61"/>
      <c r="CW23" s="37"/>
    </row>
    <row r="24" spans="4:101" x14ac:dyDescent="0.25">
      <c r="D24" s="136"/>
      <c r="E24" s="136"/>
      <c r="F24" s="136"/>
      <c r="G24" s="136"/>
      <c r="H24" s="136"/>
      <c r="I24" s="136"/>
      <c r="J24" s="137"/>
      <c r="K24" s="138"/>
      <c r="L24" s="138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2"/>
      <c r="AK24" s="136"/>
      <c r="AL24" s="136"/>
      <c r="AM24" s="136"/>
      <c r="AN24" s="136"/>
      <c r="AO24" s="136"/>
      <c r="AP24" s="136"/>
      <c r="AQ24" s="137"/>
      <c r="AR24" s="138"/>
      <c r="AS24" s="138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"/>
      <c r="BR24" s="136"/>
      <c r="BS24" s="136"/>
      <c r="BT24" s="136"/>
      <c r="BU24" s="136"/>
      <c r="BV24" s="136"/>
      <c r="BW24" s="136"/>
      <c r="BX24" s="137"/>
      <c r="BY24" s="138"/>
      <c r="BZ24" s="138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</row>
    <row r="25" spans="4:101" x14ac:dyDescent="0.25">
      <c r="D25" s="99" t="s">
        <v>309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2"/>
      <c r="AK25" s="99" t="s">
        <v>309</v>
      </c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18"/>
      <c r="BR25" s="99" t="s">
        <v>309</v>
      </c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</row>
    <row r="26" spans="4:101" x14ac:dyDescent="0.25">
      <c r="D26" s="133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5"/>
      <c r="AJ26" s="2"/>
      <c r="AK26" s="133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5"/>
      <c r="BQ26" s="13"/>
      <c r="BR26" s="133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5"/>
    </row>
    <row r="27" spans="4:101" x14ac:dyDescent="0.25"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  <c r="AH27" s="2"/>
      <c r="AI27" s="2"/>
      <c r="AJ27" s="2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2"/>
      <c r="BO27" s="2"/>
      <c r="BP27" s="2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2"/>
      <c r="CV27" s="2"/>
      <c r="CW27" s="2"/>
    </row>
    <row r="28" spans="4:101" x14ac:dyDescent="0.25">
      <c r="D28" s="34"/>
      <c r="E28" s="32"/>
      <c r="F28" s="32"/>
      <c r="G28" s="32"/>
      <c r="H28" s="32"/>
      <c r="I28" s="32"/>
      <c r="J28" s="34" t="s">
        <v>36</v>
      </c>
      <c r="K28" s="32"/>
      <c r="L28" s="35"/>
      <c r="M28" s="32"/>
      <c r="N28" s="32"/>
      <c r="O28" s="32"/>
      <c r="P28" s="35"/>
      <c r="Q28" s="34" t="s">
        <v>289</v>
      </c>
      <c r="R28" s="32"/>
      <c r="S28" s="32"/>
      <c r="T28" s="35"/>
      <c r="U28" s="34"/>
      <c r="V28" s="32"/>
      <c r="W28" s="35"/>
      <c r="X28" s="34"/>
      <c r="Y28" s="35"/>
      <c r="Z28" s="34"/>
      <c r="AA28" s="32"/>
      <c r="AB28" s="35"/>
      <c r="AC28" s="34" t="s">
        <v>294</v>
      </c>
      <c r="AD28" s="32"/>
      <c r="AE28" s="35"/>
      <c r="AF28" s="34" t="s">
        <v>38</v>
      </c>
      <c r="AG28" s="32"/>
      <c r="AH28" s="32"/>
      <c r="AI28" s="35"/>
      <c r="AJ28" s="2"/>
      <c r="AK28" s="34"/>
      <c r="AL28" s="32"/>
      <c r="AM28" s="32"/>
      <c r="AN28" s="32"/>
      <c r="AO28" s="32"/>
      <c r="AP28" s="32"/>
      <c r="AQ28" s="34" t="s">
        <v>36</v>
      </c>
      <c r="AR28" s="32"/>
      <c r="AS28" s="35"/>
      <c r="AT28" s="32"/>
      <c r="AU28" s="32"/>
      <c r="AV28" s="32"/>
      <c r="AW28" s="35"/>
      <c r="AX28" s="34" t="s">
        <v>289</v>
      </c>
      <c r="AY28" s="32"/>
      <c r="AZ28" s="32"/>
      <c r="BA28" s="35"/>
      <c r="BB28" s="34"/>
      <c r="BC28" s="32"/>
      <c r="BD28" s="35"/>
      <c r="BE28" s="34"/>
      <c r="BF28" s="35"/>
      <c r="BG28" s="34"/>
      <c r="BH28" s="32"/>
      <c r="BI28" s="35"/>
      <c r="BJ28" s="34" t="s">
        <v>294</v>
      </c>
      <c r="BK28" s="32"/>
      <c r="BL28" s="35"/>
      <c r="BM28" s="34" t="s">
        <v>38</v>
      </c>
      <c r="BN28" s="32"/>
      <c r="BO28" s="32"/>
      <c r="BP28" s="35"/>
      <c r="BQ28" s="18"/>
      <c r="BR28" s="34"/>
      <c r="BS28" s="32"/>
      <c r="BT28" s="32"/>
      <c r="BU28" s="32"/>
      <c r="BV28" s="32"/>
      <c r="BW28" s="32"/>
      <c r="BX28" s="34" t="s">
        <v>36</v>
      </c>
      <c r="BY28" s="32"/>
      <c r="BZ28" s="35"/>
      <c r="CA28" s="32"/>
      <c r="CB28" s="32"/>
      <c r="CC28" s="32"/>
      <c r="CD28" s="35"/>
      <c r="CE28" s="34" t="s">
        <v>289</v>
      </c>
      <c r="CF28" s="32"/>
      <c r="CG28" s="32"/>
      <c r="CH28" s="35"/>
      <c r="CI28" s="34"/>
      <c r="CJ28" s="32"/>
      <c r="CK28" s="35"/>
      <c r="CL28" s="34"/>
      <c r="CM28" s="35"/>
      <c r="CN28" s="34"/>
      <c r="CO28" s="32"/>
      <c r="CP28" s="35"/>
      <c r="CQ28" s="34" t="s">
        <v>294</v>
      </c>
      <c r="CR28" s="32"/>
      <c r="CS28" s="35"/>
      <c r="CT28" s="34" t="s">
        <v>38</v>
      </c>
      <c r="CU28" s="32"/>
      <c r="CV28" s="32"/>
      <c r="CW28" s="35"/>
    </row>
    <row r="29" spans="4:101" x14ac:dyDescent="0.25">
      <c r="D29" s="36" t="s">
        <v>88</v>
      </c>
      <c r="E29" s="61"/>
      <c r="F29" s="61"/>
      <c r="G29" s="61"/>
      <c r="H29" s="61"/>
      <c r="I29" s="61"/>
      <c r="J29" s="36" t="s">
        <v>88</v>
      </c>
      <c r="K29" s="61"/>
      <c r="L29" s="37"/>
      <c r="M29" s="61" t="s">
        <v>292</v>
      </c>
      <c r="N29" s="61"/>
      <c r="O29" s="61"/>
      <c r="P29" s="37"/>
      <c r="Q29" s="36" t="s">
        <v>293</v>
      </c>
      <c r="R29" s="61"/>
      <c r="S29" s="61"/>
      <c r="T29" s="37"/>
      <c r="U29" s="36" t="s">
        <v>46</v>
      </c>
      <c r="V29" s="61"/>
      <c r="W29" s="37"/>
      <c r="X29" s="36" t="s">
        <v>290</v>
      </c>
      <c r="Y29" s="37"/>
      <c r="Z29" s="36" t="s">
        <v>291</v>
      </c>
      <c r="AA29" s="61"/>
      <c r="AB29" s="37"/>
      <c r="AC29" s="36" t="s">
        <v>295</v>
      </c>
      <c r="AD29" s="61"/>
      <c r="AE29" s="37"/>
      <c r="AF29" s="36" t="s">
        <v>39</v>
      </c>
      <c r="AG29" s="61"/>
      <c r="AH29" s="61"/>
      <c r="AI29" s="37"/>
      <c r="AJ29" s="2"/>
      <c r="AK29" s="36" t="s">
        <v>88</v>
      </c>
      <c r="AL29" s="61"/>
      <c r="AM29" s="61"/>
      <c r="AN29" s="61"/>
      <c r="AO29" s="61"/>
      <c r="AP29" s="61"/>
      <c r="AQ29" s="36" t="s">
        <v>88</v>
      </c>
      <c r="AR29" s="61"/>
      <c r="AS29" s="37"/>
      <c r="AT29" s="61" t="s">
        <v>292</v>
      </c>
      <c r="AU29" s="61"/>
      <c r="AV29" s="61"/>
      <c r="AW29" s="37"/>
      <c r="AX29" s="36" t="s">
        <v>293</v>
      </c>
      <c r="AY29" s="61"/>
      <c r="AZ29" s="61"/>
      <c r="BA29" s="37"/>
      <c r="BB29" s="36" t="s">
        <v>46</v>
      </c>
      <c r="BC29" s="61"/>
      <c r="BD29" s="37"/>
      <c r="BE29" s="36" t="s">
        <v>290</v>
      </c>
      <c r="BF29" s="37"/>
      <c r="BG29" s="36" t="s">
        <v>291</v>
      </c>
      <c r="BH29" s="61"/>
      <c r="BI29" s="37"/>
      <c r="BJ29" s="36" t="s">
        <v>295</v>
      </c>
      <c r="BK29" s="61"/>
      <c r="BL29" s="37"/>
      <c r="BM29" s="36" t="s">
        <v>39</v>
      </c>
      <c r="BN29" s="61"/>
      <c r="BO29" s="61"/>
      <c r="BP29" s="37"/>
      <c r="BQ29" s="18"/>
      <c r="BR29" s="36" t="s">
        <v>88</v>
      </c>
      <c r="BS29" s="61"/>
      <c r="BT29" s="61"/>
      <c r="BU29" s="61"/>
      <c r="BV29" s="61"/>
      <c r="BW29" s="61"/>
      <c r="BX29" s="36" t="s">
        <v>88</v>
      </c>
      <c r="BY29" s="61"/>
      <c r="BZ29" s="37"/>
      <c r="CA29" s="61" t="s">
        <v>292</v>
      </c>
      <c r="CB29" s="61"/>
      <c r="CC29" s="61"/>
      <c r="CD29" s="37"/>
      <c r="CE29" s="36" t="s">
        <v>293</v>
      </c>
      <c r="CF29" s="61"/>
      <c r="CG29" s="61"/>
      <c r="CH29" s="37"/>
      <c r="CI29" s="36" t="s">
        <v>46</v>
      </c>
      <c r="CJ29" s="61"/>
      <c r="CK29" s="37"/>
      <c r="CL29" s="36" t="s">
        <v>290</v>
      </c>
      <c r="CM29" s="37"/>
      <c r="CN29" s="36" t="s">
        <v>291</v>
      </c>
      <c r="CO29" s="61"/>
      <c r="CP29" s="37"/>
      <c r="CQ29" s="36" t="s">
        <v>295</v>
      </c>
      <c r="CR29" s="61"/>
      <c r="CS29" s="37"/>
      <c r="CT29" s="36" t="s">
        <v>39</v>
      </c>
      <c r="CU29" s="61"/>
      <c r="CV29" s="61"/>
      <c r="CW29" s="37"/>
    </row>
    <row r="30" spans="4:101" x14ac:dyDescent="0.25">
      <c r="D30" s="136"/>
      <c r="E30" s="136"/>
      <c r="F30" s="136"/>
      <c r="G30" s="136"/>
      <c r="H30" s="136"/>
      <c r="I30" s="136"/>
      <c r="J30" s="137"/>
      <c r="K30" s="138"/>
      <c r="L30" s="138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2"/>
      <c r="AK30" s="136"/>
      <c r="AL30" s="136"/>
      <c r="AM30" s="136"/>
      <c r="AN30" s="136"/>
      <c r="AO30" s="136"/>
      <c r="AP30" s="136"/>
      <c r="AQ30" s="137"/>
      <c r="AR30" s="138"/>
      <c r="AS30" s="138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"/>
      <c r="BR30" s="136"/>
      <c r="BS30" s="136"/>
      <c r="BT30" s="136"/>
      <c r="BU30" s="136"/>
      <c r="BV30" s="136"/>
      <c r="BW30" s="136"/>
      <c r="BX30" s="137"/>
      <c r="BY30" s="138"/>
      <c r="BZ30" s="138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</row>
    <row r="31" spans="4:101" x14ac:dyDescent="0.25">
      <c r="D31" s="99" t="s">
        <v>309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2"/>
      <c r="AK31" s="99" t="s">
        <v>309</v>
      </c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18"/>
      <c r="BR31" s="99" t="s">
        <v>309</v>
      </c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99"/>
      <c r="CF31" s="99"/>
      <c r="CG31" s="99"/>
      <c r="CH31" s="99"/>
      <c r="CI31" s="99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</row>
    <row r="32" spans="4:101" x14ac:dyDescent="0.25">
      <c r="D32" s="133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5"/>
      <c r="AJ32" s="2"/>
      <c r="AK32" s="133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5"/>
      <c r="BQ32" s="13"/>
      <c r="BR32" s="133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5"/>
    </row>
    <row r="33" spans="4:101" x14ac:dyDescent="0.25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2"/>
      <c r="AH33" s="2"/>
      <c r="AI33" s="2"/>
      <c r="AJ33" s="2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2"/>
      <c r="BO33" s="2"/>
      <c r="BP33" s="2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2"/>
      <c r="CV33" s="2"/>
      <c r="CW33" s="2"/>
    </row>
    <row r="34" spans="4:101" x14ac:dyDescent="0.25">
      <c r="D34" s="34"/>
      <c r="E34" s="32"/>
      <c r="F34" s="32"/>
      <c r="G34" s="32"/>
      <c r="H34" s="32"/>
      <c r="I34" s="32"/>
      <c r="J34" s="34" t="s">
        <v>36</v>
      </c>
      <c r="K34" s="32"/>
      <c r="L34" s="35"/>
      <c r="M34" s="32"/>
      <c r="N34" s="32"/>
      <c r="O34" s="32"/>
      <c r="P34" s="35"/>
      <c r="Q34" s="34" t="s">
        <v>289</v>
      </c>
      <c r="R34" s="32"/>
      <c r="S34" s="32"/>
      <c r="T34" s="35"/>
      <c r="U34" s="34"/>
      <c r="V34" s="32"/>
      <c r="W34" s="35"/>
      <c r="X34" s="34"/>
      <c r="Y34" s="35"/>
      <c r="Z34" s="34"/>
      <c r="AA34" s="32"/>
      <c r="AB34" s="35"/>
      <c r="AC34" s="34" t="s">
        <v>294</v>
      </c>
      <c r="AD34" s="32"/>
      <c r="AE34" s="35"/>
      <c r="AF34" s="34" t="s">
        <v>38</v>
      </c>
      <c r="AG34" s="32"/>
      <c r="AH34" s="32"/>
      <c r="AI34" s="35"/>
      <c r="AJ34" s="2"/>
      <c r="AK34" s="34"/>
      <c r="AL34" s="32"/>
      <c r="AM34" s="32"/>
      <c r="AN34" s="32"/>
      <c r="AO34" s="32"/>
      <c r="AP34" s="32"/>
      <c r="AQ34" s="34" t="s">
        <v>36</v>
      </c>
      <c r="AR34" s="32"/>
      <c r="AS34" s="35"/>
      <c r="AT34" s="32"/>
      <c r="AU34" s="32"/>
      <c r="AV34" s="32"/>
      <c r="AW34" s="35"/>
      <c r="AX34" s="34" t="s">
        <v>289</v>
      </c>
      <c r="AY34" s="32"/>
      <c r="AZ34" s="32"/>
      <c r="BA34" s="35"/>
      <c r="BB34" s="34"/>
      <c r="BC34" s="32"/>
      <c r="BD34" s="35"/>
      <c r="BE34" s="34"/>
      <c r="BF34" s="35"/>
      <c r="BG34" s="34"/>
      <c r="BH34" s="32"/>
      <c r="BI34" s="35"/>
      <c r="BJ34" s="34" t="s">
        <v>294</v>
      </c>
      <c r="BK34" s="32"/>
      <c r="BL34" s="35"/>
      <c r="BM34" s="34" t="s">
        <v>38</v>
      </c>
      <c r="BN34" s="32"/>
      <c r="BO34" s="32"/>
      <c r="BP34" s="35"/>
      <c r="BQ34" s="18"/>
      <c r="BR34" s="34"/>
      <c r="BS34" s="32"/>
      <c r="BT34" s="32"/>
      <c r="BU34" s="32"/>
      <c r="BV34" s="32"/>
      <c r="BW34" s="32"/>
      <c r="BX34" s="34" t="s">
        <v>36</v>
      </c>
      <c r="BY34" s="32"/>
      <c r="BZ34" s="35"/>
      <c r="CA34" s="32"/>
      <c r="CB34" s="32"/>
      <c r="CC34" s="32"/>
      <c r="CD34" s="35"/>
      <c r="CE34" s="34" t="s">
        <v>289</v>
      </c>
      <c r="CF34" s="32"/>
      <c r="CG34" s="32"/>
      <c r="CH34" s="35"/>
      <c r="CI34" s="34"/>
      <c r="CJ34" s="32"/>
      <c r="CK34" s="35"/>
      <c r="CL34" s="34"/>
      <c r="CM34" s="35"/>
      <c r="CN34" s="34"/>
      <c r="CO34" s="32"/>
      <c r="CP34" s="35"/>
      <c r="CQ34" s="34" t="s">
        <v>294</v>
      </c>
      <c r="CR34" s="32"/>
      <c r="CS34" s="35"/>
      <c r="CT34" s="34" t="s">
        <v>38</v>
      </c>
      <c r="CU34" s="32"/>
      <c r="CV34" s="32"/>
      <c r="CW34" s="35"/>
    </row>
    <row r="35" spans="4:101" x14ac:dyDescent="0.25">
      <c r="D35" s="36" t="s">
        <v>88</v>
      </c>
      <c r="E35" s="61"/>
      <c r="F35" s="61"/>
      <c r="G35" s="61"/>
      <c r="H35" s="61"/>
      <c r="I35" s="61"/>
      <c r="J35" s="36" t="s">
        <v>88</v>
      </c>
      <c r="K35" s="61"/>
      <c r="L35" s="37"/>
      <c r="M35" s="61" t="s">
        <v>292</v>
      </c>
      <c r="N35" s="61"/>
      <c r="O35" s="61"/>
      <c r="P35" s="37"/>
      <c r="Q35" s="36" t="s">
        <v>293</v>
      </c>
      <c r="R35" s="61"/>
      <c r="S35" s="61"/>
      <c r="T35" s="37"/>
      <c r="U35" s="36" t="s">
        <v>46</v>
      </c>
      <c r="V35" s="61"/>
      <c r="W35" s="37"/>
      <c r="X35" s="36" t="s">
        <v>290</v>
      </c>
      <c r="Y35" s="37"/>
      <c r="Z35" s="36" t="s">
        <v>291</v>
      </c>
      <c r="AA35" s="61"/>
      <c r="AB35" s="37"/>
      <c r="AC35" s="36" t="s">
        <v>295</v>
      </c>
      <c r="AD35" s="61"/>
      <c r="AE35" s="37"/>
      <c r="AF35" s="36" t="s">
        <v>39</v>
      </c>
      <c r="AG35" s="61"/>
      <c r="AH35" s="61"/>
      <c r="AI35" s="37"/>
      <c r="AJ35" s="2"/>
      <c r="AK35" s="36" t="s">
        <v>88</v>
      </c>
      <c r="AL35" s="61"/>
      <c r="AM35" s="61"/>
      <c r="AN35" s="61"/>
      <c r="AO35" s="61"/>
      <c r="AP35" s="61"/>
      <c r="AQ35" s="36" t="s">
        <v>88</v>
      </c>
      <c r="AR35" s="61"/>
      <c r="AS35" s="37"/>
      <c r="AT35" s="61" t="s">
        <v>292</v>
      </c>
      <c r="AU35" s="61"/>
      <c r="AV35" s="61"/>
      <c r="AW35" s="37"/>
      <c r="AX35" s="36" t="s">
        <v>293</v>
      </c>
      <c r="AY35" s="61"/>
      <c r="AZ35" s="61"/>
      <c r="BA35" s="37"/>
      <c r="BB35" s="36" t="s">
        <v>46</v>
      </c>
      <c r="BC35" s="61"/>
      <c r="BD35" s="37"/>
      <c r="BE35" s="36" t="s">
        <v>290</v>
      </c>
      <c r="BF35" s="37"/>
      <c r="BG35" s="36" t="s">
        <v>291</v>
      </c>
      <c r="BH35" s="61"/>
      <c r="BI35" s="37"/>
      <c r="BJ35" s="36" t="s">
        <v>295</v>
      </c>
      <c r="BK35" s="61"/>
      <c r="BL35" s="37"/>
      <c r="BM35" s="36" t="s">
        <v>39</v>
      </c>
      <c r="BN35" s="61"/>
      <c r="BO35" s="61"/>
      <c r="BP35" s="37"/>
      <c r="BQ35" s="18"/>
      <c r="BR35" s="36" t="s">
        <v>88</v>
      </c>
      <c r="BS35" s="61"/>
      <c r="BT35" s="61"/>
      <c r="BU35" s="61"/>
      <c r="BV35" s="61"/>
      <c r="BW35" s="61"/>
      <c r="BX35" s="36" t="s">
        <v>88</v>
      </c>
      <c r="BY35" s="61"/>
      <c r="BZ35" s="37"/>
      <c r="CA35" s="61" t="s">
        <v>292</v>
      </c>
      <c r="CB35" s="61"/>
      <c r="CC35" s="61"/>
      <c r="CD35" s="37"/>
      <c r="CE35" s="36" t="s">
        <v>293</v>
      </c>
      <c r="CF35" s="61"/>
      <c r="CG35" s="61"/>
      <c r="CH35" s="37"/>
      <c r="CI35" s="36" t="s">
        <v>46</v>
      </c>
      <c r="CJ35" s="61"/>
      <c r="CK35" s="37"/>
      <c r="CL35" s="36" t="s">
        <v>290</v>
      </c>
      <c r="CM35" s="37"/>
      <c r="CN35" s="36" t="s">
        <v>291</v>
      </c>
      <c r="CO35" s="61"/>
      <c r="CP35" s="37"/>
      <c r="CQ35" s="36" t="s">
        <v>295</v>
      </c>
      <c r="CR35" s="61"/>
      <c r="CS35" s="37"/>
      <c r="CT35" s="36" t="s">
        <v>39</v>
      </c>
      <c r="CU35" s="61"/>
      <c r="CV35" s="61"/>
      <c r="CW35" s="37"/>
    </row>
    <row r="36" spans="4:101" x14ac:dyDescent="0.25">
      <c r="D36" s="136"/>
      <c r="E36" s="136"/>
      <c r="F36" s="136"/>
      <c r="G36" s="136"/>
      <c r="H36" s="136"/>
      <c r="I36" s="136"/>
      <c r="J36" s="137"/>
      <c r="K36" s="138"/>
      <c r="L36" s="138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2"/>
      <c r="AK36" s="136"/>
      <c r="AL36" s="136"/>
      <c r="AM36" s="136"/>
      <c r="AN36" s="136"/>
      <c r="AO36" s="136"/>
      <c r="AP36" s="136"/>
      <c r="AQ36" s="137"/>
      <c r="AR36" s="138"/>
      <c r="AS36" s="138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"/>
      <c r="BR36" s="136"/>
      <c r="BS36" s="136"/>
      <c r="BT36" s="136"/>
      <c r="BU36" s="136"/>
      <c r="BV36" s="136"/>
      <c r="BW36" s="136"/>
      <c r="BX36" s="137"/>
      <c r="BY36" s="138"/>
      <c r="BZ36" s="138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</row>
    <row r="37" spans="4:101" x14ac:dyDescent="0.25">
      <c r="D37" s="99" t="s">
        <v>309</v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2"/>
      <c r="AK37" s="99" t="s">
        <v>309</v>
      </c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18"/>
      <c r="BR37" s="99" t="s">
        <v>309</v>
      </c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</row>
    <row r="38" spans="4:101" x14ac:dyDescent="0.25">
      <c r="D38" s="133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5"/>
      <c r="AJ38" s="2"/>
      <c r="AK38" s="133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5"/>
      <c r="BQ38" s="13"/>
      <c r="BR38" s="133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5"/>
    </row>
  </sheetData>
  <mergeCells count="522">
    <mergeCell ref="BR31:CW31"/>
    <mergeCell ref="BR32:CW32"/>
    <mergeCell ref="BR34:BW34"/>
    <mergeCell ref="BX34:BZ34"/>
    <mergeCell ref="CA34:CD34"/>
    <mergeCell ref="CE34:CH34"/>
    <mergeCell ref="CI34:CK34"/>
    <mergeCell ref="CL34:CM34"/>
    <mergeCell ref="CN34:CP34"/>
    <mergeCell ref="CQ34:CS34"/>
    <mergeCell ref="CT34:CW34"/>
    <mergeCell ref="BR25:CW25"/>
    <mergeCell ref="BR26:CW26"/>
    <mergeCell ref="BR28:BW28"/>
    <mergeCell ref="BX28:BZ28"/>
    <mergeCell ref="CA28:CD28"/>
    <mergeCell ref="CE28:CH28"/>
    <mergeCell ref="CI28:CK28"/>
    <mergeCell ref="CL28:CM28"/>
    <mergeCell ref="CN28:CP28"/>
    <mergeCell ref="CQ28:CS28"/>
    <mergeCell ref="CT28:CW28"/>
    <mergeCell ref="BR19:CW19"/>
    <mergeCell ref="BR20:CW20"/>
    <mergeCell ref="BR22:BW22"/>
    <mergeCell ref="BX22:BZ22"/>
    <mergeCell ref="CA22:CD22"/>
    <mergeCell ref="CE22:CH22"/>
    <mergeCell ref="CI22:CK22"/>
    <mergeCell ref="CL22:CM22"/>
    <mergeCell ref="CN22:CP22"/>
    <mergeCell ref="CQ22:CS22"/>
    <mergeCell ref="CT22:CW22"/>
    <mergeCell ref="BR13:CW13"/>
    <mergeCell ref="BR14:CW14"/>
    <mergeCell ref="BR16:BW16"/>
    <mergeCell ref="BX16:BZ16"/>
    <mergeCell ref="CA16:CD16"/>
    <mergeCell ref="CE16:CH16"/>
    <mergeCell ref="CI16:CK16"/>
    <mergeCell ref="CL16:CM16"/>
    <mergeCell ref="CN16:CP16"/>
    <mergeCell ref="CQ16:CS16"/>
    <mergeCell ref="CT16:CW16"/>
    <mergeCell ref="AK31:BP31"/>
    <mergeCell ref="AK32:BP32"/>
    <mergeCell ref="AQ34:AS34"/>
    <mergeCell ref="AT34:AW34"/>
    <mergeCell ref="AX34:BA34"/>
    <mergeCell ref="BB34:BD34"/>
    <mergeCell ref="BE34:BF34"/>
    <mergeCell ref="BJ34:BL34"/>
    <mergeCell ref="BM34:BP34"/>
    <mergeCell ref="AQ18:AS18"/>
    <mergeCell ref="AK22:AP22"/>
    <mergeCell ref="BG22:BI22"/>
    <mergeCell ref="BG23:BI23"/>
    <mergeCell ref="AK24:AP24"/>
    <mergeCell ref="BG24:BI24"/>
    <mergeCell ref="AK23:AP23"/>
    <mergeCell ref="AQ23:AS23"/>
    <mergeCell ref="AT23:AW23"/>
    <mergeCell ref="AX23:BA23"/>
    <mergeCell ref="BB23:BD23"/>
    <mergeCell ref="BE23:BF23"/>
    <mergeCell ref="AQ24:AS24"/>
    <mergeCell ref="AK18:AP18"/>
    <mergeCell ref="BG18:BI18"/>
    <mergeCell ref="BB17:BD17"/>
    <mergeCell ref="BE17:BF17"/>
    <mergeCell ref="BM12:BP12"/>
    <mergeCell ref="AK16:AP16"/>
    <mergeCell ref="BG16:BI16"/>
    <mergeCell ref="AK13:BP13"/>
    <mergeCell ref="AK14:BP14"/>
    <mergeCell ref="AQ16:AS16"/>
    <mergeCell ref="AT16:AW16"/>
    <mergeCell ref="AX16:BA16"/>
    <mergeCell ref="BB16:BD16"/>
    <mergeCell ref="BE16:BF16"/>
    <mergeCell ref="BJ16:BL16"/>
    <mergeCell ref="BM16:BP16"/>
    <mergeCell ref="AK12:AP12"/>
    <mergeCell ref="BG12:BI12"/>
    <mergeCell ref="BJ17:BL17"/>
    <mergeCell ref="BM17:BP17"/>
    <mergeCell ref="BG17:BI17"/>
    <mergeCell ref="AK17:AP17"/>
    <mergeCell ref="AQ17:AS17"/>
    <mergeCell ref="AT17:AW17"/>
    <mergeCell ref="AX17:BA17"/>
    <mergeCell ref="AK11:AP11"/>
    <mergeCell ref="AQ12:AS12"/>
    <mergeCell ref="AT12:AW12"/>
    <mergeCell ref="AX12:BA12"/>
    <mergeCell ref="BB12:BD12"/>
    <mergeCell ref="BE12:BF12"/>
    <mergeCell ref="BJ12:BL12"/>
    <mergeCell ref="AK6:AP6"/>
    <mergeCell ref="BG6:BI6"/>
    <mergeCell ref="BG10:BI10"/>
    <mergeCell ref="AK7:BP7"/>
    <mergeCell ref="AK8:BP8"/>
    <mergeCell ref="AK10:AP10"/>
    <mergeCell ref="AQ10:AS10"/>
    <mergeCell ref="AT10:AW10"/>
    <mergeCell ref="AX10:BA10"/>
    <mergeCell ref="BB10:BD10"/>
    <mergeCell ref="BE10:BF10"/>
    <mergeCell ref="BM5:BP5"/>
    <mergeCell ref="AQ6:AS6"/>
    <mergeCell ref="AT6:AW6"/>
    <mergeCell ref="AX6:BA6"/>
    <mergeCell ref="BB6:BD6"/>
    <mergeCell ref="BE6:BF6"/>
    <mergeCell ref="BJ6:BL6"/>
    <mergeCell ref="BM6:BP6"/>
    <mergeCell ref="BM4:BP4"/>
    <mergeCell ref="AQ5:AS5"/>
    <mergeCell ref="AT5:AW5"/>
    <mergeCell ref="AX5:BA5"/>
    <mergeCell ref="BB5:BD5"/>
    <mergeCell ref="BE5:BF5"/>
    <mergeCell ref="BJ5:BL5"/>
    <mergeCell ref="BG5:BI5"/>
    <mergeCell ref="BG4:BI4"/>
    <mergeCell ref="AK5:AP5"/>
    <mergeCell ref="AK4:AP4"/>
    <mergeCell ref="AQ4:AS4"/>
    <mergeCell ref="AT4:AW4"/>
    <mergeCell ref="AX4:BA4"/>
    <mergeCell ref="BB4:BD4"/>
    <mergeCell ref="BE4:BF4"/>
    <mergeCell ref="BJ4:BL4"/>
    <mergeCell ref="AC29:AE29"/>
    <mergeCell ref="AF29:AI29"/>
    <mergeCell ref="AC17:AE17"/>
    <mergeCell ref="AF17:AI17"/>
    <mergeCell ref="AC23:AE23"/>
    <mergeCell ref="AF23:AI23"/>
    <mergeCell ref="AC18:AE18"/>
    <mergeCell ref="AF18:AI18"/>
    <mergeCell ref="BB22:BD22"/>
    <mergeCell ref="BE22:BF22"/>
    <mergeCell ref="BJ22:BL22"/>
    <mergeCell ref="AQ28:AS28"/>
    <mergeCell ref="AT28:AW28"/>
    <mergeCell ref="AX28:BA28"/>
    <mergeCell ref="BB28:BD28"/>
    <mergeCell ref="BE28:BF28"/>
    <mergeCell ref="AC30:AE30"/>
    <mergeCell ref="AF30:AI30"/>
    <mergeCell ref="D31:AI31"/>
    <mergeCell ref="D32:AI32"/>
    <mergeCell ref="J34:L34"/>
    <mergeCell ref="M34:P34"/>
    <mergeCell ref="Q34:T34"/>
    <mergeCell ref="U34:W34"/>
    <mergeCell ref="J30:L30"/>
    <mergeCell ref="D34:I34"/>
    <mergeCell ref="Z34:AB34"/>
    <mergeCell ref="X34:Y34"/>
    <mergeCell ref="AC34:AE34"/>
    <mergeCell ref="AF34:AI34"/>
    <mergeCell ref="Z29:AB29"/>
    <mergeCell ref="D30:I30"/>
    <mergeCell ref="Z30:AB30"/>
    <mergeCell ref="D29:I29"/>
    <mergeCell ref="J29:L29"/>
    <mergeCell ref="M29:P29"/>
    <mergeCell ref="Q29:T29"/>
    <mergeCell ref="U29:W29"/>
    <mergeCell ref="X29:Y29"/>
    <mergeCell ref="M30:P30"/>
    <mergeCell ref="Q30:T30"/>
    <mergeCell ref="U30:W30"/>
    <mergeCell ref="X30:Y30"/>
    <mergeCell ref="D19:AI19"/>
    <mergeCell ref="D20:AI20"/>
    <mergeCell ref="J22:L22"/>
    <mergeCell ref="M22:P22"/>
    <mergeCell ref="Q22:T22"/>
    <mergeCell ref="U22:W22"/>
    <mergeCell ref="X22:Y22"/>
    <mergeCell ref="AC22:AE22"/>
    <mergeCell ref="AF22:AI22"/>
    <mergeCell ref="D22:I22"/>
    <mergeCell ref="Z22:AB22"/>
    <mergeCell ref="Z23:AB23"/>
    <mergeCell ref="D24:I24"/>
    <mergeCell ref="Z24:AB24"/>
    <mergeCell ref="D23:I23"/>
    <mergeCell ref="J23:L23"/>
    <mergeCell ref="M23:P23"/>
    <mergeCell ref="Q23:T23"/>
    <mergeCell ref="U23:W23"/>
    <mergeCell ref="X23:Y23"/>
    <mergeCell ref="J24:L24"/>
    <mergeCell ref="M24:P24"/>
    <mergeCell ref="Q24:T24"/>
    <mergeCell ref="U24:W24"/>
    <mergeCell ref="X24:Y24"/>
    <mergeCell ref="Z17:AB17"/>
    <mergeCell ref="D18:I18"/>
    <mergeCell ref="Z18:AB18"/>
    <mergeCell ref="D17:I17"/>
    <mergeCell ref="J17:L17"/>
    <mergeCell ref="M17:P17"/>
    <mergeCell ref="Q17:T17"/>
    <mergeCell ref="U17:W17"/>
    <mergeCell ref="X17:Y17"/>
    <mergeCell ref="M18:P18"/>
    <mergeCell ref="Q18:T18"/>
    <mergeCell ref="U18:W18"/>
    <mergeCell ref="X18:Y18"/>
    <mergeCell ref="J18:L18"/>
    <mergeCell ref="AC6:AE6"/>
    <mergeCell ref="AF6:AI6"/>
    <mergeCell ref="D10:I10"/>
    <mergeCell ref="Z10:AB10"/>
    <mergeCell ref="D11:I11"/>
    <mergeCell ref="Z11:AB11"/>
    <mergeCell ref="J11:L11"/>
    <mergeCell ref="M11:P11"/>
    <mergeCell ref="Q11:T11"/>
    <mergeCell ref="U11:W11"/>
    <mergeCell ref="X11:Y11"/>
    <mergeCell ref="AC11:AE11"/>
    <mergeCell ref="AF11:AI11"/>
    <mergeCell ref="J6:L6"/>
    <mergeCell ref="D7:AI7"/>
    <mergeCell ref="D8:AI8"/>
    <mergeCell ref="J10:L10"/>
    <mergeCell ref="M10:P10"/>
    <mergeCell ref="Q10:T10"/>
    <mergeCell ref="U10:W10"/>
    <mergeCell ref="X10:Y10"/>
    <mergeCell ref="AC10:AE10"/>
    <mergeCell ref="AF10:AI10"/>
    <mergeCell ref="Z4:AB4"/>
    <mergeCell ref="AC4:AE4"/>
    <mergeCell ref="AC5:AE5"/>
    <mergeCell ref="AF4:AI4"/>
    <mergeCell ref="AF5:AI5"/>
    <mergeCell ref="D6:I6"/>
    <mergeCell ref="M6:P6"/>
    <mergeCell ref="Q6:T6"/>
    <mergeCell ref="U6:W6"/>
    <mergeCell ref="X6:Y6"/>
    <mergeCell ref="X5:Y5"/>
    <mergeCell ref="Z5:AB5"/>
    <mergeCell ref="U5:W5"/>
    <mergeCell ref="U4:W4"/>
    <mergeCell ref="M4:P4"/>
    <mergeCell ref="Q5:T5"/>
    <mergeCell ref="Q4:T4"/>
    <mergeCell ref="X4:Y4"/>
    <mergeCell ref="M5:P5"/>
    <mergeCell ref="D5:I5"/>
    <mergeCell ref="D4:I4"/>
    <mergeCell ref="J5:L5"/>
    <mergeCell ref="J4:L4"/>
    <mergeCell ref="Z6:AB6"/>
    <mergeCell ref="M12:P12"/>
    <mergeCell ref="Q12:T12"/>
    <mergeCell ref="U12:W12"/>
    <mergeCell ref="X12:Y12"/>
    <mergeCell ref="AC12:AE12"/>
    <mergeCell ref="AF12:AI12"/>
    <mergeCell ref="D13:AI13"/>
    <mergeCell ref="D14:AI14"/>
    <mergeCell ref="J16:L16"/>
    <mergeCell ref="M16:P16"/>
    <mergeCell ref="Q16:T16"/>
    <mergeCell ref="U16:W16"/>
    <mergeCell ref="X16:Y16"/>
    <mergeCell ref="AC16:AE16"/>
    <mergeCell ref="AF16:AI16"/>
    <mergeCell ref="D16:I16"/>
    <mergeCell ref="Z16:AB16"/>
    <mergeCell ref="D12:I12"/>
    <mergeCell ref="Z12:AB12"/>
    <mergeCell ref="J12:L12"/>
    <mergeCell ref="AC24:AE24"/>
    <mergeCell ref="AF24:AI24"/>
    <mergeCell ref="D25:AI25"/>
    <mergeCell ref="D26:AI26"/>
    <mergeCell ref="J28:L28"/>
    <mergeCell ref="M28:P28"/>
    <mergeCell ref="Q28:T28"/>
    <mergeCell ref="U28:W28"/>
    <mergeCell ref="X28:Y28"/>
    <mergeCell ref="AC28:AE28"/>
    <mergeCell ref="AF28:AI28"/>
    <mergeCell ref="D28:I28"/>
    <mergeCell ref="Z28:AB28"/>
    <mergeCell ref="J36:L36"/>
    <mergeCell ref="M36:P36"/>
    <mergeCell ref="Q36:T36"/>
    <mergeCell ref="U36:W36"/>
    <mergeCell ref="X36:Y36"/>
    <mergeCell ref="AC36:AE36"/>
    <mergeCell ref="AF36:AI36"/>
    <mergeCell ref="D37:AI37"/>
    <mergeCell ref="AF35:AI35"/>
    <mergeCell ref="Z35:AB35"/>
    <mergeCell ref="D35:I35"/>
    <mergeCell ref="J35:L35"/>
    <mergeCell ref="M35:P35"/>
    <mergeCell ref="Q35:T35"/>
    <mergeCell ref="U35:W35"/>
    <mergeCell ref="X35:Y35"/>
    <mergeCell ref="AC35:AE35"/>
    <mergeCell ref="D38:AI38"/>
    <mergeCell ref="D36:I36"/>
    <mergeCell ref="Z36:AB36"/>
    <mergeCell ref="BJ10:BL10"/>
    <mergeCell ref="BM10:BP10"/>
    <mergeCell ref="AQ11:AS11"/>
    <mergeCell ref="AT11:AW11"/>
    <mergeCell ref="AX11:BA11"/>
    <mergeCell ref="BB11:BD11"/>
    <mergeCell ref="BE11:BF11"/>
    <mergeCell ref="BJ11:BL11"/>
    <mergeCell ref="BM11:BP11"/>
    <mergeCell ref="BG11:BI11"/>
    <mergeCell ref="AT18:AW18"/>
    <mergeCell ref="AX18:BA18"/>
    <mergeCell ref="BB18:BD18"/>
    <mergeCell ref="BE18:BF18"/>
    <mergeCell ref="BJ18:BL18"/>
    <mergeCell ref="BM18:BP18"/>
    <mergeCell ref="AK19:BP19"/>
    <mergeCell ref="AK20:BP20"/>
    <mergeCell ref="AQ22:AS22"/>
    <mergeCell ref="AT22:AW22"/>
    <mergeCell ref="AX22:BA22"/>
    <mergeCell ref="BM22:BP22"/>
    <mergeCell ref="AT24:AW24"/>
    <mergeCell ref="AX24:BA24"/>
    <mergeCell ref="BB24:BD24"/>
    <mergeCell ref="BE24:BF24"/>
    <mergeCell ref="BJ24:BL24"/>
    <mergeCell ref="BM24:BP24"/>
    <mergeCell ref="AK25:BP25"/>
    <mergeCell ref="AK26:BP26"/>
    <mergeCell ref="BJ23:BL23"/>
    <mergeCell ref="BM23:BP23"/>
    <mergeCell ref="BJ28:BL28"/>
    <mergeCell ref="BM28:BP28"/>
    <mergeCell ref="AK28:AP28"/>
    <mergeCell ref="BG28:BI28"/>
    <mergeCell ref="AT30:AW30"/>
    <mergeCell ref="AX30:BA30"/>
    <mergeCell ref="BB30:BD30"/>
    <mergeCell ref="BE30:BF30"/>
    <mergeCell ref="BJ30:BL30"/>
    <mergeCell ref="BM30:BP30"/>
    <mergeCell ref="BJ29:BL29"/>
    <mergeCell ref="BM29:BP29"/>
    <mergeCell ref="AQ30:AS30"/>
    <mergeCell ref="BG29:BI29"/>
    <mergeCell ref="AK30:AP30"/>
    <mergeCell ref="BG30:BI30"/>
    <mergeCell ref="AK29:AP29"/>
    <mergeCell ref="AQ29:AS29"/>
    <mergeCell ref="AT29:AW29"/>
    <mergeCell ref="AX29:BA29"/>
    <mergeCell ref="BB29:BD29"/>
    <mergeCell ref="BE29:BF29"/>
    <mergeCell ref="AQ36:AS36"/>
    <mergeCell ref="AT36:AW36"/>
    <mergeCell ref="AX36:BA36"/>
    <mergeCell ref="BB36:BD36"/>
    <mergeCell ref="BE36:BF36"/>
    <mergeCell ref="BJ36:BL36"/>
    <mergeCell ref="BM36:BP36"/>
    <mergeCell ref="AK34:AP34"/>
    <mergeCell ref="BG34:BI34"/>
    <mergeCell ref="AQ35:AS35"/>
    <mergeCell ref="AT35:AW35"/>
    <mergeCell ref="AX35:BA35"/>
    <mergeCell ref="BB35:BD35"/>
    <mergeCell ref="BE35:BF35"/>
    <mergeCell ref="BJ35:BL35"/>
    <mergeCell ref="BM35:BP35"/>
    <mergeCell ref="BG35:BI35"/>
    <mergeCell ref="AK35:AP35"/>
    <mergeCell ref="AK37:BP37"/>
    <mergeCell ref="AK38:BP38"/>
    <mergeCell ref="AK36:AP36"/>
    <mergeCell ref="BG36:BI36"/>
    <mergeCell ref="CT4:CW4"/>
    <mergeCell ref="BR5:BW5"/>
    <mergeCell ref="BX5:BZ5"/>
    <mergeCell ref="CA5:CD5"/>
    <mergeCell ref="CE5:CH5"/>
    <mergeCell ref="CI5:CK5"/>
    <mergeCell ref="CL5:CM5"/>
    <mergeCell ref="CN5:CP5"/>
    <mergeCell ref="CQ5:CS5"/>
    <mergeCell ref="CT5:CW5"/>
    <mergeCell ref="BR4:BW4"/>
    <mergeCell ref="BX4:BZ4"/>
    <mergeCell ref="CA4:CD4"/>
    <mergeCell ref="CE4:CH4"/>
    <mergeCell ref="CI4:CK4"/>
    <mergeCell ref="CL4:CM4"/>
    <mergeCell ref="CN4:CP4"/>
    <mergeCell ref="CQ4:CS4"/>
    <mergeCell ref="BR6:BW6"/>
    <mergeCell ref="BX6:BZ6"/>
    <mergeCell ref="CA6:CD6"/>
    <mergeCell ref="CE6:CH6"/>
    <mergeCell ref="CI6:CK6"/>
    <mergeCell ref="CL6:CM6"/>
    <mergeCell ref="CN6:CP6"/>
    <mergeCell ref="CQ6:CS6"/>
    <mergeCell ref="CT6:CW6"/>
    <mergeCell ref="BR7:CW7"/>
    <mergeCell ref="BR8:CW8"/>
    <mergeCell ref="BR10:BW10"/>
    <mergeCell ref="BX10:BZ10"/>
    <mergeCell ref="CA10:CD10"/>
    <mergeCell ref="CE10:CH10"/>
    <mergeCell ref="CI10:CK10"/>
    <mergeCell ref="CL10:CM10"/>
    <mergeCell ref="CN10:CP10"/>
    <mergeCell ref="CQ10:CS10"/>
    <mergeCell ref="CT10:CW10"/>
    <mergeCell ref="CT11:CW11"/>
    <mergeCell ref="BR12:BW12"/>
    <mergeCell ref="BX12:BZ12"/>
    <mergeCell ref="CA12:CD12"/>
    <mergeCell ref="CE12:CH12"/>
    <mergeCell ref="CI12:CK12"/>
    <mergeCell ref="CL12:CM12"/>
    <mergeCell ref="CN12:CP12"/>
    <mergeCell ref="CQ12:CS12"/>
    <mergeCell ref="CT12:CW12"/>
    <mergeCell ref="BR11:BW11"/>
    <mergeCell ref="BX11:BZ11"/>
    <mergeCell ref="CA11:CD11"/>
    <mergeCell ref="CE11:CH11"/>
    <mergeCell ref="CI11:CK11"/>
    <mergeCell ref="CL11:CM11"/>
    <mergeCell ref="CN11:CP11"/>
    <mergeCell ref="CQ11:CS11"/>
    <mergeCell ref="CT17:CW17"/>
    <mergeCell ref="BR18:BW18"/>
    <mergeCell ref="BX18:BZ18"/>
    <mergeCell ref="CA18:CD18"/>
    <mergeCell ref="CE18:CH18"/>
    <mergeCell ref="CI18:CK18"/>
    <mergeCell ref="CL18:CM18"/>
    <mergeCell ref="CN18:CP18"/>
    <mergeCell ref="CQ18:CS18"/>
    <mergeCell ref="CT18:CW18"/>
    <mergeCell ref="BR17:BW17"/>
    <mergeCell ref="BX17:BZ17"/>
    <mergeCell ref="CA17:CD17"/>
    <mergeCell ref="CE17:CH17"/>
    <mergeCell ref="CI17:CK17"/>
    <mergeCell ref="CL17:CM17"/>
    <mergeCell ref="CN17:CP17"/>
    <mergeCell ref="CQ17:CS17"/>
    <mergeCell ref="CT23:CW23"/>
    <mergeCell ref="BR24:BW24"/>
    <mergeCell ref="BX24:BZ24"/>
    <mergeCell ref="CA24:CD24"/>
    <mergeCell ref="CE24:CH24"/>
    <mergeCell ref="CI24:CK24"/>
    <mergeCell ref="CL24:CM24"/>
    <mergeCell ref="CN24:CP24"/>
    <mergeCell ref="CQ24:CS24"/>
    <mergeCell ref="CT24:CW24"/>
    <mergeCell ref="BR23:BW23"/>
    <mergeCell ref="BX23:BZ23"/>
    <mergeCell ref="CA23:CD23"/>
    <mergeCell ref="CE23:CH23"/>
    <mergeCell ref="CI23:CK23"/>
    <mergeCell ref="CL23:CM23"/>
    <mergeCell ref="CN23:CP23"/>
    <mergeCell ref="CQ23:CS23"/>
    <mergeCell ref="CT29:CW29"/>
    <mergeCell ref="BR30:BW30"/>
    <mergeCell ref="BX30:BZ30"/>
    <mergeCell ref="CA30:CD30"/>
    <mergeCell ref="CE30:CH30"/>
    <mergeCell ref="CI30:CK30"/>
    <mergeCell ref="CL30:CM30"/>
    <mergeCell ref="CN30:CP30"/>
    <mergeCell ref="CQ30:CS30"/>
    <mergeCell ref="CT30:CW30"/>
    <mergeCell ref="BR29:BW29"/>
    <mergeCell ref="BX29:BZ29"/>
    <mergeCell ref="CA29:CD29"/>
    <mergeCell ref="CE29:CH29"/>
    <mergeCell ref="CI29:CK29"/>
    <mergeCell ref="CL29:CM29"/>
    <mergeCell ref="CN29:CP29"/>
    <mergeCell ref="CQ29:CS29"/>
    <mergeCell ref="BR37:CW37"/>
    <mergeCell ref="BR38:CW38"/>
    <mergeCell ref="CN35:CP35"/>
    <mergeCell ref="CQ35:CS35"/>
    <mergeCell ref="CT35:CW35"/>
    <mergeCell ref="BR36:BW36"/>
    <mergeCell ref="BX36:BZ36"/>
    <mergeCell ref="CA36:CD36"/>
    <mergeCell ref="CE36:CH36"/>
    <mergeCell ref="CI36:CK36"/>
    <mergeCell ref="CL36:CM36"/>
    <mergeCell ref="CN36:CP36"/>
    <mergeCell ref="CQ36:CS36"/>
    <mergeCell ref="CT36:CW36"/>
    <mergeCell ref="BR35:BW35"/>
    <mergeCell ref="BX35:BZ35"/>
    <mergeCell ref="CA35:CD35"/>
    <mergeCell ref="CE35:CH35"/>
    <mergeCell ref="CI35:CK35"/>
    <mergeCell ref="CL35:CM3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C40"/>
  <sheetViews>
    <sheetView workbookViewId="0">
      <selection activeCell="Y4" sqref="Y4:AB4"/>
    </sheetView>
  </sheetViews>
  <sheetFormatPr baseColWidth="10" defaultRowHeight="15" x14ac:dyDescent="0.25"/>
  <cols>
    <col min="1" max="104" width="3.28515625" customWidth="1"/>
    <col min="105" max="105" width="13.42578125" bestFit="1" customWidth="1"/>
    <col min="106" max="106" width="13.28515625" bestFit="1" customWidth="1"/>
  </cols>
  <sheetData>
    <row r="1" spans="2:107" x14ac:dyDescent="0.25">
      <c r="DA1" t="s">
        <v>333</v>
      </c>
      <c r="DB1" t="s">
        <v>347</v>
      </c>
      <c r="DC1" t="s">
        <v>6</v>
      </c>
    </row>
    <row r="2" spans="2:107" x14ac:dyDescent="0.25">
      <c r="Y2" s="153" t="s">
        <v>337</v>
      </c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4"/>
      <c r="AO2" s="145" t="s">
        <v>332</v>
      </c>
      <c r="AP2" s="145"/>
      <c r="AQ2" s="145"/>
      <c r="AR2" s="145"/>
      <c r="AS2" s="145"/>
      <c r="AT2" s="145"/>
      <c r="AU2" s="145"/>
      <c r="AV2" s="145"/>
      <c r="AW2" s="145" t="s">
        <v>337</v>
      </c>
      <c r="AX2" s="145"/>
      <c r="AY2" s="145"/>
      <c r="AZ2" s="145"/>
      <c r="BA2" s="145"/>
      <c r="BB2" s="145"/>
      <c r="BC2" s="145"/>
      <c r="DA2" t="s">
        <v>334</v>
      </c>
      <c r="DB2" t="s">
        <v>348</v>
      </c>
      <c r="DC2" t="s">
        <v>7</v>
      </c>
    </row>
    <row r="3" spans="2:107" ht="15.75" thickBot="1" x14ac:dyDescent="0.3">
      <c r="B3" s="144" t="s">
        <v>35</v>
      </c>
      <c r="C3" s="144"/>
      <c r="D3" s="144"/>
      <c r="E3" s="144"/>
      <c r="F3" s="144"/>
      <c r="G3" s="144"/>
      <c r="H3" s="19" t="s">
        <v>346</v>
      </c>
      <c r="I3" s="144" t="s">
        <v>332</v>
      </c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3" t="s">
        <v>338</v>
      </c>
      <c r="Z3" s="143"/>
      <c r="AA3" s="143"/>
      <c r="AB3" s="143"/>
      <c r="AC3" s="143" t="s">
        <v>339</v>
      </c>
      <c r="AD3" s="143"/>
      <c r="AE3" s="143"/>
      <c r="AF3" s="143"/>
      <c r="AG3" s="143"/>
      <c r="AH3" s="143"/>
      <c r="AI3" s="141" t="s">
        <v>340</v>
      </c>
      <c r="AJ3" s="141"/>
      <c r="AK3" s="141"/>
      <c r="AL3" s="142"/>
      <c r="AO3" s="143" t="s">
        <v>341</v>
      </c>
      <c r="AP3" s="143"/>
      <c r="AQ3" s="143" t="s">
        <v>342</v>
      </c>
      <c r="AR3" s="143"/>
      <c r="AS3" s="143" t="s">
        <v>343</v>
      </c>
      <c r="AT3" s="143"/>
      <c r="AU3" s="143" t="s">
        <v>344</v>
      </c>
      <c r="AV3" s="143"/>
      <c r="AW3" s="147" t="s">
        <v>338</v>
      </c>
      <c r="AX3" s="147"/>
      <c r="AY3" s="147" t="s">
        <v>339</v>
      </c>
      <c r="AZ3" s="147"/>
      <c r="BA3" s="147"/>
      <c r="BB3" s="147" t="s">
        <v>340</v>
      </c>
      <c r="BC3" s="147"/>
      <c r="DA3" t="s">
        <v>335</v>
      </c>
      <c r="DB3" t="s">
        <v>349</v>
      </c>
      <c r="DC3" t="s">
        <v>8</v>
      </c>
    </row>
    <row r="4" spans="2:107" ht="16.5" thickTop="1" thickBot="1" x14ac:dyDescent="0.3">
      <c r="B4" s="140"/>
      <c r="C4" s="140"/>
      <c r="D4" s="140"/>
      <c r="E4" s="140"/>
      <c r="F4" s="140"/>
      <c r="G4" s="140"/>
      <c r="H4" s="20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O4" s="146">
        <f>IF(I4=DA4,Q7,IF(I7="",0,I7))+IF(I14=DA4,Q17,IF(I17="",0,I17))+IF(I24=DA4,Q27,IF(I27="",0,I27))+IF(I34=DA4,Q37,IF(I37="",0,I37))</f>
        <v>0</v>
      </c>
      <c r="AP4" s="146"/>
      <c r="AQ4" s="146">
        <f>IF((AO4-5)&gt;0,AO4-5,0)</f>
        <v>0</v>
      </c>
      <c r="AR4" s="146"/>
      <c r="AS4" s="146">
        <f t="shared" ref="AS4" si="0">IF((AQ4-5)&gt;0,AQ4-5,0)</f>
        <v>0</v>
      </c>
      <c r="AT4" s="146"/>
      <c r="AU4" s="146">
        <f t="shared" ref="AU4" si="1">IF((AS4-5)&gt;0,AS4-5,0)</f>
        <v>0</v>
      </c>
      <c r="AV4" s="146"/>
      <c r="AW4" s="146">
        <f>IF(Y4=$DB$3,AF7,IF(Y7="",0,Y7))+IF(Y14=$DB$3,AF17,IF(Y17="",0,Y17))+IF(Y24=$DB$3,AF27,IF(Y27="",0,Y27))+IF(Y34=$DB$3,AF37,IF(Y37="",0,Y37))</f>
        <v>0</v>
      </c>
      <c r="AX4" s="146"/>
      <c r="AY4" s="148">
        <f>IF(AC4=$DB$3,AH7,IF(AA7="",0,AA7))+IF(AC14=$DB$3,AH17,IF(AA17="",0,AA17))+IF(AC24=$DB$3,AH27,IF(AA27="",0,AA27))+IF(AC34=$DB$3,AH37,IF(AA37="",0,AA37))</f>
        <v>0</v>
      </c>
      <c r="AZ4" s="149"/>
      <c r="BA4" s="150"/>
      <c r="BB4" s="146">
        <f>IF(AI4=$DB$3,AK7,IF(AD7="",0,AD7))+IF(AI14=$DB$3,AK17,IF(AD17="",0,AD17))+IF(AI24=$DB$3,AK27,IF(AD27="",0,AD27))+IF(AI34=$DB$3,AK37,IF(AD37="",0,AD37))</f>
        <v>0</v>
      </c>
      <c r="BC4" s="146"/>
      <c r="DA4" t="s">
        <v>336</v>
      </c>
      <c r="DC4" t="s">
        <v>9</v>
      </c>
    </row>
    <row r="5" spans="2:107" ht="15.75" thickTop="1" x14ac:dyDescent="0.25">
      <c r="I5" s="162" t="s">
        <v>345</v>
      </c>
      <c r="J5" s="163"/>
      <c r="K5" s="163"/>
      <c r="L5" s="163"/>
      <c r="M5" s="163"/>
      <c r="N5" s="163"/>
      <c r="O5" s="163"/>
      <c r="P5" s="164"/>
      <c r="Q5" s="162" t="s">
        <v>336</v>
      </c>
      <c r="R5" s="163"/>
      <c r="S5" s="163"/>
      <c r="T5" s="163"/>
      <c r="U5" s="163"/>
      <c r="V5" s="163"/>
      <c r="W5" s="163"/>
      <c r="X5" s="164"/>
      <c r="Y5" s="165" t="s">
        <v>345</v>
      </c>
      <c r="Z5" s="165"/>
      <c r="AA5" s="165"/>
      <c r="AB5" s="165"/>
      <c r="AC5" s="165"/>
      <c r="AD5" s="165"/>
      <c r="AE5" s="165"/>
      <c r="AF5" s="166" t="s">
        <v>336</v>
      </c>
      <c r="AG5" s="166"/>
      <c r="AH5" s="166"/>
      <c r="AI5" s="166"/>
      <c r="AJ5" s="166"/>
      <c r="AK5" s="166"/>
      <c r="AL5" s="166"/>
      <c r="DC5" t="s">
        <v>10</v>
      </c>
    </row>
    <row r="6" spans="2:107" x14ac:dyDescent="0.25">
      <c r="I6" s="168"/>
      <c r="J6" s="169"/>
      <c r="K6" s="169"/>
      <c r="L6" s="169"/>
      <c r="M6" s="169"/>
      <c r="N6" s="169"/>
      <c r="O6" s="169"/>
      <c r="P6" s="170"/>
      <c r="Q6" s="168"/>
      <c r="R6" s="169"/>
      <c r="S6" s="169"/>
      <c r="T6" s="169"/>
      <c r="U6" s="169"/>
      <c r="V6" s="169"/>
      <c r="W6" s="169"/>
      <c r="X6" s="170"/>
      <c r="Y6" s="147" t="s">
        <v>338</v>
      </c>
      <c r="Z6" s="147"/>
      <c r="AA6" s="147" t="s">
        <v>339</v>
      </c>
      <c r="AB6" s="147"/>
      <c r="AC6" s="147"/>
      <c r="AD6" s="147" t="s">
        <v>340</v>
      </c>
      <c r="AE6" s="147"/>
      <c r="AF6" s="167" t="s">
        <v>338</v>
      </c>
      <c r="AG6" s="143"/>
      <c r="AH6" s="143" t="s">
        <v>339</v>
      </c>
      <c r="AI6" s="143"/>
      <c r="AJ6" s="143"/>
      <c r="AK6" s="143" t="s">
        <v>340</v>
      </c>
      <c r="AL6" s="143"/>
      <c r="AQ6" s="147" t="s">
        <v>350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DC6" t="s">
        <v>11</v>
      </c>
    </row>
    <row r="7" spans="2:107" ht="15.75" thickBot="1" x14ac:dyDescent="0.3">
      <c r="I7" s="148" t="str">
        <f>IF(I4=$DA$1,H4,"")&amp;IF(I4=$DA$2,H4-(ROUNDUP(H4/4,0)),"")&amp;IF(I4=$DA$3,TRUNC(H4/2),"")&amp;IF(I4=$DA$4,"-","")</f>
        <v/>
      </c>
      <c r="J7" s="149"/>
      <c r="K7" s="149"/>
      <c r="L7" s="149"/>
      <c r="M7" s="149"/>
      <c r="N7" s="149"/>
      <c r="O7" s="149"/>
      <c r="P7" s="161"/>
      <c r="Q7" s="158"/>
      <c r="R7" s="159"/>
      <c r="S7" s="159"/>
      <c r="T7" s="159"/>
      <c r="U7" s="159"/>
      <c r="V7" s="159"/>
      <c r="W7" s="159"/>
      <c r="X7" s="160"/>
      <c r="Y7" s="151" t="str">
        <f>IF(Y4=$DB$1,2+(TRUNC(H4/2)),"")&amp;IF(Y4=$DB$2,TRUNC(H4/3),"")&amp;IF(Y4=$DB$3,"-","")</f>
        <v/>
      </c>
      <c r="Z7" s="151"/>
      <c r="AA7" s="151" t="str">
        <f>IF(AC4=$DB$1,2+(TRUNC(H4/2)),"")&amp;IF(AC4=$DB$2,TRUNC(H4/3),"")&amp;IF(AC4=$DB$3,"-","")</f>
        <v/>
      </c>
      <c r="AB7" s="151"/>
      <c r="AC7" s="151"/>
      <c r="AD7" s="151" t="str">
        <f>IF(AI4=$DB$1,2+(TRUNC(H4/2)),"")&amp;IF(AI4=$DB$2,TRUNC(H4/3),"")&amp;IF(AI4=$DB$3,"-","")</f>
        <v/>
      </c>
      <c r="AE7" s="151"/>
      <c r="AF7" s="152"/>
      <c r="AG7" s="152"/>
      <c r="AH7" s="152"/>
      <c r="AI7" s="152"/>
      <c r="AJ7" s="152"/>
      <c r="AK7" s="152"/>
      <c r="AL7" s="152"/>
      <c r="AQ7" s="147" t="s">
        <v>351</v>
      </c>
      <c r="AR7" s="147"/>
      <c r="AS7" s="147"/>
      <c r="AT7" s="147"/>
      <c r="AU7" s="147" t="s">
        <v>352</v>
      </c>
      <c r="AV7" s="147"/>
      <c r="AW7" s="147"/>
      <c r="AX7" s="147"/>
      <c r="AY7" s="147" t="s">
        <v>353</v>
      </c>
      <c r="AZ7" s="147"/>
      <c r="BA7" s="147"/>
      <c r="BB7" s="147"/>
      <c r="BC7" s="147" t="s">
        <v>354</v>
      </c>
      <c r="BD7" s="147"/>
      <c r="BE7" s="147"/>
      <c r="BF7" s="147"/>
      <c r="BG7" s="147" t="s">
        <v>355</v>
      </c>
      <c r="BH7" s="147"/>
      <c r="BI7" s="147"/>
      <c r="BJ7" s="147"/>
      <c r="DC7" t="s">
        <v>356</v>
      </c>
    </row>
    <row r="8" spans="2:107" ht="16.5" thickTop="1" thickBot="1" x14ac:dyDescent="0.3">
      <c r="AD8" s="145" t="s">
        <v>357</v>
      </c>
      <c r="AE8" s="145"/>
      <c r="AF8" s="145"/>
      <c r="AG8" s="145"/>
      <c r="AH8" s="145"/>
      <c r="AI8" s="145"/>
      <c r="AJ8" s="145"/>
      <c r="AK8" s="145"/>
      <c r="AL8" s="145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99"/>
    </row>
    <row r="9" spans="2:107" ht="15.75" thickTop="1" x14ac:dyDescent="0.25">
      <c r="AD9" s="143" t="s">
        <v>358</v>
      </c>
      <c r="AE9" s="143"/>
      <c r="AF9" s="143"/>
      <c r="AG9" s="143"/>
      <c r="AH9" s="143"/>
      <c r="AI9" s="143"/>
      <c r="AJ9" s="143"/>
      <c r="AK9" s="143"/>
      <c r="AL9" s="143"/>
      <c r="AO9" s="145" t="s">
        <v>6</v>
      </c>
      <c r="AP9" s="145"/>
      <c r="AQ9" s="146">
        <f t="shared" ref="AQ9:AQ14" si="2">IF(AQ$8=$DC1,1,0)</f>
        <v>0</v>
      </c>
      <c r="AR9" s="146"/>
      <c r="AS9" s="146">
        <f t="shared" ref="AS9:AS14" si="3">IF(AS$8=$DC1,1,0)</f>
        <v>0</v>
      </c>
      <c r="AT9" s="146"/>
      <c r="AU9" s="146">
        <f t="shared" ref="AU9:AU14" si="4">IF(AU$8=$DC1,1,0)</f>
        <v>0</v>
      </c>
      <c r="AV9" s="146"/>
      <c r="AW9" s="146">
        <f t="shared" ref="AW9:AW14" si="5">IF(AW$8=$DC1,1,0)</f>
        <v>0</v>
      </c>
      <c r="AX9" s="146"/>
      <c r="AY9" s="146">
        <f t="shared" ref="AY9:AY14" si="6">IF(AY$8=$DC1,1,0)</f>
        <v>0</v>
      </c>
      <c r="AZ9" s="146"/>
      <c r="BA9" s="146">
        <f t="shared" ref="BA9:BA14" si="7">IF(BA$8=$DC1,1,0)</f>
        <v>0</v>
      </c>
      <c r="BB9" s="146"/>
      <c r="BC9" s="146">
        <f t="shared" ref="BC9:BC14" si="8">IF(BC$8=$DC1,1,0)</f>
        <v>0</v>
      </c>
      <c r="BD9" s="146"/>
      <c r="BE9" s="146">
        <f t="shared" ref="BE9:BE14" si="9">IF(BE$8=$DC1,1,0)</f>
        <v>0</v>
      </c>
      <c r="BF9" s="146"/>
      <c r="BG9" s="146">
        <f t="shared" ref="BG9:BG14" si="10">IF(BG$8=$DC1,1,0)</f>
        <v>0</v>
      </c>
      <c r="BH9" s="146"/>
      <c r="BI9" s="146">
        <f t="shared" ref="BI9:BI14" si="11">IF(BI$8=$DC1,1,0)</f>
        <v>0</v>
      </c>
      <c r="BJ9" s="146"/>
    </row>
    <row r="10" spans="2:107" x14ac:dyDescent="0.25">
      <c r="AD10" s="152"/>
      <c r="AE10" s="152"/>
      <c r="AF10" s="152"/>
      <c r="AG10" s="152"/>
      <c r="AH10" s="152"/>
      <c r="AI10" s="152"/>
      <c r="AJ10" s="152"/>
      <c r="AK10" s="152"/>
      <c r="AL10" s="152"/>
      <c r="AO10" s="145" t="s">
        <v>7</v>
      </c>
      <c r="AP10" s="145"/>
      <c r="AQ10" s="146">
        <f t="shared" si="2"/>
        <v>0</v>
      </c>
      <c r="AR10" s="146"/>
      <c r="AS10" s="146">
        <f t="shared" si="3"/>
        <v>0</v>
      </c>
      <c r="AT10" s="146"/>
      <c r="AU10" s="146">
        <f t="shared" si="4"/>
        <v>0</v>
      </c>
      <c r="AV10" s="146"/>
      <c r="AW10" s="146">
        <f t="shared" si="5"/>
        <v>0</v>
      </c>
      <c r="AX10" s="146"/>
      <c r="AY10" s="146">
        <f t="shared" si="6"/>
        <v>0</v>
      </c>
      <c r="AZ10" s="146"/>
      <c r="BA10" s="146">
        <f t="shared" si="7"/>
        <v>0</v>
      </c>
      <c r="BB10" s="146"/>
      <c r="BC10" s="146">
        <f t="shared" si="8"/>
        <v>0</v>
      </c>
      <c r="BD10" s="146"/>
      <c r="BE10" s="146">
        <f t="shared" si="9"/>
        <v>0</v>
      </c>
      <c r="BF10" s="146"/>
      <c r="BG10" s="146">
        <f t="shared" si="10"/>
        <v>0</v>
      </c>
      <c r="BH10" s="146"/>
      <c r="BI10" s="146">
        <f t="shared" si="11"/>
        <v>0</v>
      </c>
      <c r="BJ10" s="146"/>
    </row>
    <row r="11" spans="2:107" x14ac:dyDescent="0.25">
      <c r="AO11" s="145" t="s">
        <v>8</v>
      </c>
      <c r="AP11" s="145"/>
      <c r="AQ11" s="146">
        <f t="shared" si="2"/>
        <v>0</v>
      </c>
      <c r="AR11" s="146"/>
      <c r="AS11" s="146">
        <f t="shared" si="3"/>
        <v>0</v>
      </c>
      <c r="AT11" s="146"/>
      <c r="AU11" s="146">
        <f t="shared" si="4"/>
        <v>0</v>
      </c>
      <c r="AV11" s="146"/>
      <c r="AW11" s="146">
        <f t="shared" si="5"/>
        <v>0</v>
      </c>
      <c r="AX11" s="146"/>
      <c r="AY11" s="146">
        <f t="shared" si="6"/>
        <v>0</v>
      </c>
      <c r="AZ11" s="146"/>
      <c r="BA11" s="146">
        <f t="shared" si="7"/>
        <v>0</v>
      </c>
      <c r="BB11" s="146"/>
      <c r="BC11" s="146">
        <f t="shared" si="8"/>
        <v>0</v>
      </c>
      <c r="BD11" s="146"/>
      <c r="BE11" s="146">
        <f t="shared" si="9"/>
        <v>0</v>
      </c>
      <c r="BF11" s="146"/>
      <c r="BG11" s="146">
        <f t="shared" si="10"/>
        <v>0</v>
      </c>
      <c r="BH11" s="146"/>
      <c r="BI11" s="146">
        <f t="shared" si="11"/>
        <v>0</v>
      </c>
      <c r="BJ11" s="146"/>
    </row>
    <row r="12" spans="2:107" x14ac:dyDescent="0.25">
      <c r="Y12" s="202" t="s">
        <v>337</v>
      </c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4"/>
      <c r="AO12" s="145" t="s">
        <v>9</v>
      </c>
      <c r="AP12" s="145"/>
      <c r="AQ12" s="146">
        <f t="shared" si="2"/>
        <v>0</v>
      </c>
      <c r="AR12" s="146"/>
      <c r="AS12" s="146">
        <f t="shared" si="3"/>
        <v>0</v>
      </c>
      <c r="AT12" s="146"/>
      <c r="AU12" s="146">
        <f t="shared" si="4"/>
        <v>0</v>
      </c>
      <c r="AV12" s="146"/>
      <c r="AW12" s="146">
        <f t="shared" si="5"/>
        <v>0</v>
      </c>
      <c r="AX12" s="146"/>
      <c r="AY12" s="146">
        <f t="shared" si="6"/>
        <v>0</v>
      </c>
      <c r="AZ12" s="146"/>
      <c r="BA12" s="146">
        <f t="shared" si="7"/>
        <v>0</v>
      </c>
      <c r="BB12" s="146"/>
      <c r="BC12" s="146">
        <f t="shared" si="8"/>
        <v>0</v>
      </c>
      <c r="BD12" s="146"/>
      <c r="BE12" s="146">
        <f t="shared" si="9"/>
        <v>0</v>
      </c>
      <c r="BF12" s="146"/>
      <c r="BG12" s="146">
        <f t="shared" si="10"/>
        <v>0</v>
      </c>
      <c r="BH12" s="146"/>
      <c r="BI12" s="146">
        <f t="shared" si="11"/>
        <v>0</v>
      </c>
      <c r="BJ12" s="146"/>
    </row>
    <row r="13" spans="2:107" ht="15.75" thickBot="1" x14ac:dyDescent="0.3">
      <c r="B13" s="182" t="s">
        <v>35</v>
      </c>
      <c r="C13" s="183"/>
      <c r="D13" s="183"/>
      <c r="E13" s="183"/>
      <c r="F13" s="183"/>
      <c r="G13" s="184"/>
      <c r="H13" s="19" t="s">
        <v>346</v>
      </c>
      <c r="I13" s="185" t="s">
        <v>332</v>
      </c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7"/>
      <c r="Y13" s="188" t="s">
        <v>338</v>
      </c>
      <c r="Z13" s="189"/>
      <c r="AA13" s="189"/>
      <c r="AB13" s="190"/>
      <c r="AC13" s="191" t="s">
        <v>339</v>
      </c>
      <c r="AD13" s="189"/>
      <c r="AE13" s="189"/>
      <c r="AF13" s="189"/>
      <c r="AG13" s="189"/>
      <c r="AH13" s="190"/>
      <c r="AI13" s="191" t="s">
        <v>340</v>
      </c>
      <c r="AJ13" s="189"/>
      <c r="AK13" s="189"/>
      <c r="AL13" s="192"/>
      <c r="AO13" s="145" t="s">
        <v>10</v>
      </c>
      <c r="AP13" s="145"/>
      <c r="AQ13" s="146">
        <f t="shared" si="2"/>
        <v>0</v>
      </c>
      <c r="AR13" s="146"/>
      <c r="AS13" s="146">
        <f t="shared" si="3"/>
        <v>0</v>
      </c>
      <c r="AT13" s="146"/>
      <c r="AU13" s="146">
        <f t="shared" si="4"/>
        <v>0</v>
      </c>
      <c r="AV13" s="146"/>
      <c r="AW13" s="146">
        <f t="shared" si="5"/>
        <v>0</v>
      </c>
      <c r="AX13" s="146"/>
      <c r="AY13" s="146">
        <f t="shared" si="6"/>
        <v>0</v>
      </c>
      <c r="AZ13" s="146"/>
      <c r="BA13" s="146">
        <f t="shared" si="7"/>
        <v>0</v>
      </c>
      <c r="BB13" s="146"/>
      <c r="BC13" s="146">
        <f t="shared" si="8"/>
        <v>0</v>
      </c>
      <c r="BD13" s="146"/>
      <c r="BE13" s="146">
        <f t="shared" si="9"/>
        <v>0</v>
      </c>
      <c r="BF13" s="146"/>
      <c r="BG13" s="146">
        <f t="shared" si="10"/>
        <v>0</v>
      </c>
      <c r="BH13" s="146"/>
      <c r="BI13" s="146">
        <f t="shared" si="11"/>
        <v>0</v>
      </c>
      <c r="BJ13" s="146"/>
    </row>
    <row r="14" spans="2:107" ht="16.5" thickTop="1" thickBot="1" x14ac:dyDescent="0.3">
      <c r="B14" s="193"/>
      <c r="C14" s="194"/>
      <c r="D14" s="194"/>
      <c r="E14" s="194"/>
      <c r="F14" s="194"/>
      <c r="G14" s="195"/>
      <c r="H14" s="21"/>
      <c r="I14" s="196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8"/>
      <c r="Y14" s="199"/>
      <c r="Z14" s="200"/>
      <c r="AA14" s="200"/>
      <c r="AB14" s="201"/>
      <c r="AC14" s="199"/>
      <c r="AD14" s="200"/>
      <c r="AE14" s="200"/>
      <c r="AF14" s="200"/>
      <c r="AG14" s="200"/>
      <c r="AH14" s="201"/>
      <c r="AI14" s="199"/>
      <c r="AJ14" s="200"/>
      <c r="AK14" s="200"/>
      <c r="AL14" s="201"/>
      <c r="AO14" s="145" t="s">
        <v>11</v>
      </c>
      <c r="AP14" s="145"/>
      <c r="AQ14" s="146">
        <f t="shared" si="2"/>
        <v>0</v>
      </c>
      <c r="AR14" s="146"/>
      <c r="AS14" s="146">
        <f t="shared" si="3"/>
        <v>0</v>
      </c>
      <c r="AT14" s="146"/>
      <c r="AU14" s="146">
        <f t="shared" si="4"/>
        <v>0</v>
      </c>
      <c r="AV14" s="146"/>
      <c r="AW14" s="146">
        <f t="shared" si="5"/>
        <v>0</v>
      </c>
      <c r="AX14" s="146"/>
      <c r="AY14" s="146">
        <f t="shared" si="6"/>
        <v>0</v>
      </c>
      <c r="AZ14" s="146"/>
      <c r="BA14" s="146">
        <f t="shared" si="7"/>
        <v>0</v>
      </c>
      <c r="BB14" s="146"/>
      <c r="BC14" s="146">
        <f t="shared" si="8"/>
        <v>0</v>
      </c>
      <c r="BD14" s="146"/>
      <c r="BE14" s="146">
        <f t="shared" si="9"/>
        <v>0</v>
      </c>
      <c r="BF14" s="146"/>
      <c r="BG14" s="146">
        <f t="shared" si="10"/>
        <v>0</v>
      </c>
      <c r="BH14" s="146"/>
      <c r="BI14" s="146">
        <f t="shared" si="11"/>
        <v>0</v>
      </c>
      <c r="BJ14" s="146"/>
    </row>
    <row r="15" spans="2:107" ht="15.75" thickTop="1" x14ac:dyDescent="0.25">
      <c r="I15" s="162" t="s">
        <v>345</v>
      </c>
      <c r="J15" s="163"/>
      <c r="K15" s="163"/>
      <c r="L15" s="163"/>
      <c r="M15" s="163"/>
      <c r="N15" s="163"/>
      <c r="O15" s="163"/>
      <c r="P15" s="164"/>
      <c r="Q15" s="162" t="s">
        <v>336</v>
      </c>
      <c r="R15" s="163"/>
      <c r="S15" s="163"/>
      <c r="T15" s="163"/>
      <c r="U15" s="163"/>
      <c r="V15" s="163"/>
      <c r="W15" s="163"/>
      <c r="X15" s="164"/>
      <c r="Y15" s="172" t="s">
        <v>345</v>
      </c>
      <c r="Z15" s="173"/>
      <c r="AA15" s="173"/>
      <c r="AB15" s="173"/>
      <c r="AC15" s="173"/>
      <c r="AD15" s="173"/>
      <c r="AE15" s="174"/>
      <c r="AF15" s="175" t="s">
        <v>336</v>
      </c>
      <c r="AG15" s="176"/>
      <c r="AH15" s="176"/>
      <c r="AI15" s="176"/>
      <c r="AJ15" s="176"/>
      <c r="AK15" s="176"/>
      <c r="AL15" s="177"/>
    </row>
    <row r="16" spans="2:107" x14ac:dyDescent="0.25">
      <c r="I16" s="168"/>
      <c r="J16" s="169"/>
      <c r="K16" s="169"/>
      <c r="L16" s="169"/>
      <c r="M16" s="169"/>
      <c r="N16" s="169"/>
      <c r="O16" s="169"/>
      <c r="P16" s="170"/>
      <c r="Q16" s="168"/>
      <c r="R16" s="169"/>
      <c r="S16" s="169"/>
      <c r="T16" s="169"/>
      <c r="U16" s="169"/>
      <c r="V16" s="169"/>
      <c r="W16" s="169"/>
      <c r="X16" s="170"/>
      <c r="Y16" s="178" t="s">
        <v>338</v>
      </c>
      <c r="Z16" s="179"/>
      <c r="AA16" s="178" t="s">
        <v>339</v>
      </c>
      <c r="AB16" s="180"/>
      <c r="AC16" s="179"/>
      <c r="AD16" s="178" t="s">
        <v>340</v>
      </c>
      <c r="AE16" s="179"/>
      <c r="AF16" s="181" t="s">
        <v>338</v>
      </c>
      <c r="AG16" s="157"/>
      <c r="AH16" s="155" t="s">
        <v>339</v>
      </c>
      <c r="AI16" s="156"/>
      <c r="AJ16" s="157"/>
      <c r="AK16" s="155" t="s">
        <v>340</v>
      </c>
      <c r="AL16" s="157"/>
    </row>
    <row r="17" spans="2:38" x14ac:dyDescent="0.25">
      <c r="I17" s="148" t="str">
        <f>IF(I14=$DA$1,H14,"")&amp;IF(I14=$DA$2,H14-(ROUNDUP(H14/4,0)),"")&amp;IF(I14=$DA$3,TRUNC(H14/2),"")&amp;IF(I14=$DA$4,"-","")</f>
        <v/>
      </c>
      <c r="J17" s="149"/>
      <c r="K17" s="149"/>
      <c r="L17" s="149"/>
      <c r="M17" s="149"/>
      <c r="N17" s="149"/>
      <c r="O17" s="149"/>
      <c r="P17" s="161"/>
      <c r="Q17" s="158"/>
      <c r="R17" s="159"/>
      <c r="S17" s="159"/>
      <c r="T17" s="159"/>
      <c r="U17" s="159"/>
      <c r="V17" s="159"/>
      <c r="W17" s="159"/>
      <c r="X17" s="160"/>
      <c r="Y17" s="171" t="str">
        <f>IF(Y14=$DB$1,2+(TRUNC(H14/2)),"")&amp;IF(Y14=$DB$2,TRUNC(H14/3),"")&amp;IF(Y14=$DB$3,"-","")</f>
        <v/>
      </c>
      <c r="Z17" s="150"/>
      <c r="AA17" s="148" t="str">
        <f>IF(AC14=$DB$1,2+(TRUNC(H14/2)),"")&amp;IF(AC14=$DB$2,TRUNC(H14/3),"")&amp;IF(AC14=$DB$3,"-","")</f>
        <v/>
      </c>
      <c r="AB17" s="149"/>
      <c r="AC17" s="150"/>
      <c r="AD17" s="148" t="str">
        <f>IF(AI14=$DB$1,2+(TRUNC(H14/2)),"")&amp;IF(AI14=$DB$2,TRUNC(H14/3),"")&amp;IF(AI14=$DB$3,"-","")</f>
        <v/>
      </c>
      <c r="AE17" s="161"/>
      <c r="AF17" s="158"/>
      <c r="AG17" s="160"/>
      <c r="AH17" s="158"/>
      <c r="AI17" s="159"/>
      <c r="AJ17" s="160"/>
      <c r="AK17" s="158"/>
      <c r="AL17" s="160"/>
    </row>
    <row r="18" spans="2:38" x14ac:dyDescent="0.25">
      <c r="AD18" s="205" t="s">
        <v>357</v>
      </c>
      <c r="AE18" s="206"/>
      <c r="AF18" s="206"/>
      <c r="AG18" s="206"/>
      <c r="AH18" s="206"/>
      <c r="AI18" s="206"/>
      <c r="AJ18" s="206"/>
      <c r="AK18" s="206"/>
      <c r="AL18" s="207"/>
    </row>
    <row r="19" spans="2:38" x14ac:dyDescent="0.25">
      <c r="AD19" s="155" t="s">
        <v>358</v>
      </c>
      <c r="AE19" s="156"/>
      <c r="AF19" s="156"/>
      <c r="AG19" s="156"/>
      <c r="AH19" s="156"/>
      <c r="AI19" s="156"/>
      <c r="AJ19" s="156"/>
      <c r="AK19" s="156"/>
      <c r="AL19" s="157"/>
    </row>
    <row r="20" spans="2:38" x14ac:dyDescent="0.25">
      <c r="AD20" s="158"/>
      <c r="AE20" s="159"/>
      <c r="AF20" s="159"/>
      <c r="AG20" s="159"/>
      <c r="AH20" s="159"/>
      <c r="AI20" s="159"/>
      <c r="AJ20" s="159"/>
      <c r="AK20" s="159"/>
      <c r="AL20" s="160"/>
    </row>
    <row r="22" spans="2:38" x14ac:dyDescent="0.25">
      <c r="Y22" s="153" t="s">
        <v>337</v>
      </c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4"/>
    </row>
    <row r="23" spans="2:38" ht="15.75" thickBot="1" x14ac:dyDescent="0.3">
      <c r="B23" s="144" t="s">
        <v>35</v>
      </c>
      <c r="C23" s="144"/>
      <c r="D23" s="144"/>
      <c r="E23" s="144"/>
      <c r="F23" s="144"/>
      <c r="G23" s="144"/>
      <c r="H23" s="19" t="s">
        <v>346</v>
      </c>
      <c r="I23" s="144" t="s">
        <v>332</v>
      </c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3" t="s">
        <v>338</v>
      </c>
      <c r="Z23" s="143"/>
      <c r="AA23" s="143"/>
      <c r="AB23" s="143"/>
      <c r="AC23" s="143" t="s">
        <v>339</v>
      </c>
      <c r="AD23" s="143"/>
      <c r="AE23" s="143"/>
      <c r="AF23" s="143"/>
      <c r="AG23" s="143"/>
      <c r="AH23" s="143"/>
      <c r="AI23" s="141" t="s">
        <v>340</v>
      </c>
      <c r="AJ23" s="141"/>
      <c r="AK23" s="141"/>
      <c r="AL23" s="142"/>
    </row>
    <row r="24" spans="2:38" ht="16.5" thickTop="1" thickBot="1" x14ac:dyDescent="0.3">
      <c r="B24" s="140"/>
      <c r="C24" s="140"/>
      <c r="D24" s="140"/>
      <c r="E24" s="140"/>
      <c r="F24" s="140"/>
      <c r="G24" s="140"/>
      <c r="H24" s="21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</row>
    <row r="25" spans="2:38" ht="15.75" thickTop="1" x14ac:dyDescent="0.25">
      <c r="I25" s="162" t="s">
        <v>345</v>
      </c>
      <c r="J25" s="163"/>
      <c r="K25" s="163"/>
      <c r="L25" s="163"/>
      <c r="M25" s="163"/>
      <c r="N25" s="163"/>
      <c r="O25" s="163"/>
      <c r="P25" s="164"/>
      <c r="Q25" s="162" t="s">
        <v>336</v>
      </c>
      <c r="R25" s="163"/>
      <c r="S25" s="163"/>
      <c r="T25" s="163"/>
      <c r="U25" s="163"/>
      <c r="V25" s="163"/>
      <c r="W25" s="163"/>
      <c r="X25" s="164"/>
      <c r="Y25" s="165" t="s">
        <v>345</v>
      </c>
      <c r="Z25" s="165"/>
      <c r="AA25" s="165"/>
      <c r="AB25" s="165"/>
      <c r="AC25" s="165"/>
      <c r="AD25" s="165"/>
      <c r="AE25" s="165"/>
      <c r="AF25" s="166" t="s">
        <v>336</v>
      </c>
      <c r="AG25" s="166"/>
      <c r="AH25" s="166"/>
      <c r="AI25" s="166"/>
      <c r="AJ25" s="166"/>
      <c r="AK25" s="166"/>
      <c r="AL25" s="166"/>
    </row>
    <row r="26" spans="2:38" x14ac:dyDescent="0.25">
      <c r="I26" s="168"/>
      <c r="J26" s="169"/>
      <c r="K26" s="169"/>
      <c r="L26" s="169"/>
      <c r="M26" s="169"/>
      <c r="N26" s="169"/>
      <c r="O26" s="169"/>
      <c r="P26" s="170"/>
      <c r="Q26" s="168"/>
      <c r="R26" s="169"/>
      <c r="S26" s="169"/>
      <c r="T26" s="169"/>
      <c r="U26" s="169"/>
      <c r="V26" s="169"/>
      <c r="W26" s="169"/>
      <c r="X26" s="170"/>
      <c r="Y26" s="147" t="s">
        <v>338</v>
      </c>
      <c r="Z26" s="147"/>
      <c r="AA26" s="147" t="s">
        <v>339</v>
      </c>
      <c r="AB26" s="147"/>
      <c r="AC26" s="147"/>
      <c r="AD26" s="147" t="s">
        <v>340</v>
      </c>
      <c r="AE26" s="147"/>
      <c r="AF26" s="167" t="s">
        <v>338</v>
      </c>
      <c r="AG26" s="143"/>
      <c r="AH26" s="143" t="s">
        <v>339</v>
      </c>
      <c r="AI26" s="143"/>
      <c r="AJ26" s="143"/>
      <c r="AK26" s="143" t="s">
        <v>340</v>
      </c>
      <c r="AL26" s="143"/>
    </row>
    <row r="27" spans="2:38" x14ac:dyDescent="0.25">
      <c r="I27" s="148" t="str">
        <f>IF(I24=$DA$1,H24,"")&amp;IF(I24=$DA$2,H24-(ROUNDUP(H24/4,0)),"")&amp;IF(I24=$DA$3,TRUNC(H24/2),"")&amp;IF(I24=$DA$4,"-","")</f>
        <v/>
      </c>
      <c r="J27" s="149"/>
      <c r="K27" s="149"/>
      <c r="L27" s="149"/>
      <c r="M27" s="149"/>
      <c r="N27" s="149"/>
      <c r="O27" s="149"/>
      <c r="P27" s="161"/>
      <c r="Q27" s="158"/>
      <c r="R27" s="159"/>
      <c r="S27" s="159"/>
      <c r="T27" s="159"/>
      <c r="U27" s="159"/>
      <c r="V27" s="159"/>
      <c r="W27" s="159"/>
      <c r="X27" s="160"/>
      <c r="Y27" s="151" t="str">
        <f>IF(Y24=$DB$1,2+(TRUNC(H24/2)),"")&amp;IF(Y24=$DB$2,TRUNC(H24/3),"")&amp;IF(Y24=$DB$3,"-","")</f>
        <v/>
      </c>
      <c r="Z27" s="151"/>
      <c r="AA27" s="151" t="str">
        <f>IF(AC24=$DB$1,2+(TRUNC(H24/2)),"")&amp;IF(AC24=$DB$2,TRUNC(H24/3),"")&amp;IF(AC24=$DB$3,"-","")</f>
        <v/>
      </c>
      <c r="AB27" s="151"/>
      <c r="AC27" s="151"/>
      <c r="AD27" s="151" t="str">
        <f>IF(AI24=$DB$1,2+(TRUNC(H24/2)),"")&amp;IF(AI24=$DB$2,TRUNC(H24/3),"")&amp;IF(AI24=$DB$3,"-","")</f>
        <v/>
      </c>
      <c r="AE27" s="151"/>
      <c r="AF27" s="152"/>
      <c r="AG27" s="152"/>
      <c r="AH27" s="152"/>
      <c r="AI27" s="152"/>
      <c r="AJ27" s="152"/>
      <c r="AK27" s="152"/>
      <c r="AL27" s="152"/>
    </row>
    <row r="28" spans="2:38" x14ac:dyDescent="0.25">
      <c r="AD28" s="145" t="s">
        <v>357</v>
      </c>
      <c r="AE28" s="145"/>
      <c r="AF28" s="145"/>
      <c r="AG28" s="145"/>
      <c r="AH28" s="145"/>
      <c r="AI28" s="145"/>
      <c r="AJ28" s="145"/>
      <c r="AK28" s="145"/>
      <c r="AL28" s="145"/>
    </row>
    <row r="29" spans="2:38" x14ac:dyDescent="0.25">
      <c r="AD29" s="143" t="s">
        <v>358</v>
      </c>
      <c r="AE29" s="143"/>
      <c r="AF29" s="143"/>
      <c r="AG29" s="143"/>
      <c r="AH29" s="143"/>
      <c r="AI29" s="143"/>
      <c r="AJ29" s="143"/>
      <c r="AK29" s="143"/>
      <c r="AL29" s="143"/>
    </row>
    <row r="30" spans="2:38" x14ac:dyDescent="0.25">
      <c r="AD30" s="152"/>
      <c r="AE30" s="152"/>
      <c r="AF30" s="152"/>
      <c r="AG30" s="152"/>
      <c r="AH30" s="152"/>
      <c r="AI30" s="152"/>
      <c r="AJ30" s="152"/>
      <c r="AK30" s="152"/>
      <c r="AL30" s="152"/>
    </row>
    <row r="32" spans="2:38" x14ac:dyDescent="0.25">
      <c r="Y32" s="153" t="s">
        <v>337</v>
      </c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4"/>
    </row>
    <row r="33" spans="2:38" ht="15.75" thickBot="1" x14ac:dyDescent="0.3">
      <c r="B33" s="144" t="s">
        <v>35</v>
      </c>
      <c r="C33" s="144"/>
      <c r="D33" s="144"/>
      <c r="E33" s="144"/>
      <c r="F33" s="144"/>
      <c r="G33" s="144"/>
      <c r="H33" s="19" t="s">
        <v>346</v>
      </c>
      <c r="I33" s="144" t="s">
        <v>332</v>
      </c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3" t="s">
        <v>338</v>
      </c>
      <c r="Z33" s="143"/>
      <c r="AA33" s="143"/>
      <c r="AB33" s="143"/>
      <c r="AC33" s="143" t="s">
        <v>339</v>
      </c>
      <c r="AD33" s="143"/>
      <c r="AE33" s="143"/>
      <c r="AF33" s="143"/>
      <c r="AG33" s="143"/>
      <c r="AH33" s="143"/>
      <c r="AI33" s="141" t="s">
        <v>340</v>
      </c>
      <c r="AJ33" s="141"/>
      <c r="AK33" s="141"/>
      <c r="AL33" s="142"/>
    </row>
    <row r="34" spans="2:38" ht="16.5" thickTop="1" thickBot="1" x14ac:dyDescent="0.3">
      <c r="B34" s="140"/>
      <c r="C34" s="140"/>
      <c r="D34" s="140"/>
      <c r="E34" s="140"/>
      <c r="F34" s="140"/>
      <c r="G34" s="140"/>
      <c r="H34" s="21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</row>
    <row r="35" spans="2:38" ht="15.75" thickTop="1" x14ac:dyDescent="0.25">
      <c r="I35" s="162" t="s">
        <v>345</v>
      </c>
      <c r="J35" s="163"/>
      <c r="K35" s="163"/>
      <c r="L35" s="163"/>
      <c r="M35" s="163"/>
      <c r="N35" s="163"/>
      <c r="O35" s="163"/>
      <c r="P35" s="164"/>
      <c r="Q35" s="162" t="s">
        <v>336</v>
      </c>
      <c r="R35" s="163"/>
      <c r="S35" s="163"/>
      <c r="T35" s="163"/>
      <c r="U35" s="163"/>
      <c r="V35" s="163"/>
      <c r="W35" s="163"/>
      <c r="X35" s="164"/>
      <c r="Y35" s="165" t="s">
        <v>345</v>
      </c>
      <c r="Z35" s="165"/>
      <c r="AA35" s="165"/>
      <c r="AB35" s="165"/>
      <c r="AC35" s="165"/>
      <c r="AD35" s="165"/>
      <c r="AE35" s="165"/>
      <c r="AF35" s="166" t="s">
        <v>336</v>
      </c>
      <c r="AG35" s="166"/>
      <c r="AH35" s="166"/>
      <c r="AI35" s="166"/>
      <c r="AJ35" s="166"/>
      <c r="AK35" s="166"/>
      <c r="AL35" s="166"/>
    </row>
    <row r="36" spans="2:38" x14ac:dyDescent="0.25">
      <c r="I36" s="168"/>
      <c r="J36" s="169"/>
      <c r="K36" s="169"/>
      <c r="L36" s="169"/>
      <c r="M36" s="169"/>
      <c r="N36" s="169"/>
      <c r="O36" s="169"/>
      <c r="P36" s="170"/>
      <c r="Q36" s="168"/>
      <c r="R36" s="169"/>
      <c r="S36" s="169"/>
      <c r="T36" s="169"/>
      <c r="U36" s="169"/>
      <c r="V36" s="169"/>
      <c r="W36" s="169"/>
      <c r="X36" s="170"/>
      <c r="Y36" s="147" t="s">
        <v>338</v>
      </c>
      <c r="Z36" s="147"/>
      <c r="AA36" s="147" t="s">
        <v>339</v>
      </c>
      <c r="AB36" s="147"/>
      <c r="AC36" s="147"/>
      <c r="AD36" s="147" t="s">
        <v>340</v>
      </c>
      <c r="AE36" s="147"/>
      <c r="AF36" s="167" t="s">
        <v>338</v>
      </c>
      <c r="AG36" s="143"/>
      <c r="AH36" s="143" t="s">
        <v>339</v>
      </c>
      <c r="AI36" s="143"/>
      <c r="AJ36" s="143"/>
      <c r="AK36" s="143" t="s">
        <v>340</v>
      </c>
      <c r="AL36" s="143"/>
    </row>
    <row r="37" spans="2:38" x14ac:dyDescent="0.25">
      <c r="I37" s="148" t="str">
        <f>IF(I34=$DA$1,H34,"")&amp;IF(I34=$DA$2,H34-(ROUNDUP(H34/4,0)),"")&amp;IF(I34=$DA$3,TRUNC(H34/2),"")&amp;IF(I34=$DA$4,"-","")</f>
        <v/>
      </c>
      <c r="J37" s="149"/>
      <c r="K37" s="149"/>
      <c r="L37" s="149"/>
      <c r="M37" s="149"/>
      <c r="N37" s="149"/>
      <c r="O37" s="149"/>
      <c r="P37" s="161"/>
      <c r="Q37" s="158"/>
      <c r="R37" s="159"/>
      <c r="S37" s="159"/>
      <c r="T37" s="159"/>
      <c r="U37" s="159"/>
      <c r="V37" s="159"/>
      <c r="W37" s="159"/>
      <c r="X37" s="160"/>
      <c r="Y37" s="151" t="str">
        <f>IF(Y34=$DB$1,2+(TRUNC(H34/2)),"")&amp;IF(Y34=$DB$2,TRUNC(H34/3),"")&amp;IF(Y34=$DB$3,"-","")</f>
        <v/>
      </c>
      <c r="Z37" s="151"/>
      <c r="AA37" s="151" t="str">
        <f>IF(AC34=$DB$1,2+(TRUNC(H34/2)),"")&amp;IF(AC34=$DB$2,TRUNC(H34/3),"")&amp;IF(AC34=$DB$3,"-","")</f>
        <v/>
      </c>
      <c r="AB37" s="151"/>
      <c r="AC37" s="151"/>
      <c r="AD37" s="151" t="str">
        <f>IF(AI34=$DB$1,2+(TRUNC(H34/2)),"")&amp;IF(AI34=$DB$2,TRUNC(H34/3),"")&amp;IF(AI34=$DB$3,"-","")</f>
        <v/>
      </c>
      <c r="AE37" s="151"/>
      <c r="AF37" s="152"/>
      <c r="AG37" s="152"/>
      <c r="AH37" s="152"/>
      <c r="AI37" s="152"/>
      <c r="AJ37" s="152"/>
      <c r="AK37" s="152"/>
      <c r="AL37" s="152"/>
    </row>
    <row r="38" spans="2:38" x14ac:dyDescent="0.25">
      <c r="AD38" s="145" t="s">
        <v>357</v>
      </c>
      <c r="AE38" s="145"/>
      <c r="AF38" s="145"/>
      <c r="AG38" s="145"/>
      <c r="AH38" s="145"/>
      <c r="AI38" s="145"/>
      <c r="AJ38" s="145"/>
      <c r="AK38" s="145"/>
      <c r="AL38" s="145"/>
    </row>
    <row r="39" spans="2:38" x14ac:dyDescent="0.25">
      <c r="AD39" s="143" t="s">
        <v>358</v>
      </c>
      <c r="AE39" s="143"/>
      <c r="AF39" s="143"/>
      <c r="AG39" s="143"/>
      <c r="AH39" s="143"/>
      <c r="AI39" s="143"/>
      <c r="AJ39" s="143"/>
      <c r="AK39" s="143"/>
      <c r="AL39" s="143"/>
    </row>
    <row r="40" spans="2:38" x14ac:dyDescent="0.25">
      <c r="AD40" s="152"/>
      <c r="AE40" s="152"/>
      <c r="AF40" s="152"/>
      <c r="AG40" s="152"/>
      <c r="AH40" s="152"/>
      <c r="AI40" s="152"/>
      <c r="AJ40" s="152"/>
      <c r="AK40" s="152"/>
      <c r="AL40" s="152"/>
    </row>
  </sheetData>
  <sheetProtection selectLockedCells="1"/>
  <mergeCells count="234">
    <mergeCell ref="AD18:AL18"/>
    <mergeCell ref="Y22:AL22"/>
    <mergeCell ref="BI14:BJ14"/>
    <mergeCell ref="AD9:AL9"/>
    <mergeCell ref="AD8:AL8"/>
    <mergeCell ref="AD10:AL10"/>
    <mergeCell ref="BI9:BJ9"/>
    <mergeCell ref="BI10:BJ10"/>
    <mergeCell ref="BI11:BJ11"/>
    <mergeCell ref="BI12:BJ12"/>
    <mergeCell ref="BI13:BJ13"/>
    <mergeCell ref="BC13:BD13"/>
    <mergeCell ref="BE13:BF13"/>
    <mergeCell ref="BG13:BH13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AS13:AT13"/>
    <mergeCell ref="AU13:AV13"/>
    <mergeCell ref="AW13:AX13"/>
    <mergeCell ref="AY13:AZ13"/>
    <mergeCell ref="BA13:BB13"/>
    <mergeCell ref="BA12:BB12"/>
    <mergeCell ref="BC12:BD12"/>
    <mergeCell ref="BE12:BF12"/>
    <mergeCell ref="BG12:BH12"/>
    <mergeCell ref="AS11:AT11"/>
    <mergeCell ref="AU11:AV11"/>
    <mergeCell ref="AW11:AX11"/>
    <mergeCell ref="AY11:AZ11"/>
    <mergeCell ref="BA11:BB11"/>
    <mergeCell ref="AO13:AP13"/>
    <mergeCell ref="AO14:AP14"/>
    <mergeCell ref="AQ9:AR9"/>
    <mergeCell ref="AQ10:AR10"/>
    <mergeCell ref="AQ11:AR11"/>
    <mergeCell ref="AQ12:AR12"/>
    <mergeCell ref="AQ13:AR13"/>
    <mergeCell ref="AQ14:AR14"/>
    <mergeCell ref="AO9:AP9"/>
    <mergeCell ref="AO10:AP10"/>
    <mergeCell ref="AO11:AP11"/>
    <mergeCell ref="Y12:AL12"/>
    <mergeCell ref="BA8:BB8"/>
    <mergeCell ref="BC8:BD8"/>
    <mergeCell ref="BE8:BF8"/>
    <mergeCell ref="BG8:BH8"/>
    <mergeCell ref="BI8:BJ8"/>
    <mergeCell ref="AQ8:AR8"/>
    <mergeCell ref="AS8:AT8"/>
    <mergeCell ref="AU8:AV8"/>
    <mergeCell ref="AW8:AX8"/>
    <mergeCell ref="AY8:AZ8"/>
    <mergeCell ref="AO12:AP12"/>
    <mergeCell ref="AS9:AT9"/>
    <mergeCell ref="AU9:AV9"/>
    <mergeCell ref="AW9:AX9"/>
    <mergeCell ref="AY9:AZ9"/>
    <mergeCell ref="BA9:BB9"/>
    <mergeCell ref="BC11:BD11"/>
    <mergeCell ref="BE11:BF11"/>
    <mergeCell ref="BG11:BH11"/>
    <mergeCell ref="AS12:AT12"/>
    <mergeCell ref="AU12:AV12"/>
    <mergeCell ref="AW12:AX12"/>
    <mergeCell ref="AY12:AZ12"/>
    <mergeCell ref="AS10:AT10"/>
    <mergeCell ref="AU10:AV10"/>
    <mergeCell ref="AW10:AX10"/>
    <mergeCell ref="AY10:AZ10"/>
    <mergeCell ref="BA10:BB10"/>
    <mergeCell ref="BC10:BD10"/>
    <mergeCell ref="BE10:BF10"/>
    <mergeCell ref="BG10:BH10"/>
    <mergeCell ref="AK6:AL6"/>
    <mergeCell ref="AQ7:AT7"/>
    <mergeCell ref="AU7:AX7"/>
    <mergeCell ref="AY7:BB7"/>
    <mergeCell ref="BC7:BF7"/>
    <mergeCell ref="BG7:BJ7"/>
    <mergeCell ref="AQ6:BJ6"/>
    <mergeCell ref="BC9:BD9"/>
    <mergeCell ref="BE9:BF9"/>
    <mergeCell ref="BG9:BH9"/>
    <mergeCell ref="I5:P5"/>
    <mergeCell ref="B4:G4"/>
    <mergeCell ref="B3:G3"/>
    <mergeCell ref="I3:X3"/>
    <mergeCell ref="I4:X4"/>
    <mergeCell ref="I7:P7"/>
    <mergeCell ref="I6:P6"/>
    <mergeCell ref="Q6:X6"/>
    <mergeCell ref="Q7:X7"/>
    <mergeCell ref="Y2:AL2"/>
    <mergeCell ref="Y6:Z6"/>
    <mergeCell ref="AA6:AC6"/>
    <mergeCell ref="AD6:AE6"/>
    <mergeCell ref="Q5:X5"/>
    <mergeCell ref="AF7:AG7"/>
    <mergeCell ref="AH7:AJ7"/>
    <mergeCell ref="AK7:AL7"/>
    <mergeCell ref="AF5:AL5"/>
    <mergeCell ref="Y3:AB3"/>
    <mergeCell ref="AC3:AH3"/>
    <mergeCell ref="AI3:AL3"/>
    <mergeCell ref="Y4:AB4"/>
    <mergeCell ref="AC4:AH4"/>
    <mergeCell ref="AI4:AL4"/>
    <mergeCell ref="Y5:AE5"/>
    <mergeCell ref="AF6:AG6"/>
    <mergeCell ref="AH6:AJ6"/>
    <mergeCell ref="Y7:Z7"/>
    <mergeCell ref="AA7:AC7"/>
    <mergeCell ref="AD7:AE7"/>
    <mergeCell ref="B13:G13"/>
    <mergeCell ref="I13:X13"/>
    <mergeCell ref="Y13:AB13"/>
    <mergeCell ref="AC13:AH13"/>
    <mergeCell ref="AI13:AL13"/>
    <mergeCell ref="B14:G14"/>
    <mergeCell ref="I14:X14"/>
    <mergeCell ref="Y14:AB14"/>
    <mergeCell ref="AC14:AH14"/>
    <mergeCell ref="AI14:AL14"/>
    <mergeCell ref="Y17:Z17"/>
    <mergeCell ref="I17:P17"/>
    <mergeCell ref="Q17:X17"/>
    <mergeCell ref="I15:P15"/>
    <mergeCell ref="Q15:X15"/>
    <mergeCell ref="Y15:AE15"/>
    <mergeCell ref="AF15:AL15"/>
    <mergeCell ref="Y16:Z16"/>
    <mergeCell ref="AA16:AC16"/>
    <mergeCell ref="AD16:AE16"/>
    <mergeCell ref="AF16:AG16"/>
    <mergeCell ref="AH16:AJ16"/>
    <mergeCell ref="AK16:AL16"/>
    <mergeCell ref="I16:P16"/>
    <mergeCell ref="Q16:X16"/>
    <mergeCell ref="AA17:AC17"/>
    <mergeCell ref="AD17:AE17"/>
    <mergeCell ref="AF17:AG17"/>
    <mergeCell ref="AH17:AJ17"/>
    <mergeCell ref="AK17:AL17"/>
    <mergeCell ref="I27:P27"/>
    <mergeCell ref="Q27:X27"/>
    <mergeCell ref="I25:P25"/>
    <mergeCell ref="Q25:X25"/>
    <mergeCell ref="Y25:AE25"/>
    <mergeCell ref="AF25:AL25"/>
    <mergeCell ref="Y26:Z26"/>
    <mergeCell ref="AA26:AC26"/>
    <mergeCell ref="AD26:AE26"/>
    <mergeCell ref="AF26:AG26"/>
    <mergeCell ref="AH26:AJ26"/>
    <mergeCell ref="AK26:AL26"/>
    <mergeCell ref="I26:P26"/>
    <mergeCell ref="Q26:X26"/>
    <mergeCell ref="B33:G33"/>
    <mergeCell ref="I33:X33"/>
    <mergeCell ref="Y33:AB33"/>
    <mergeCell ref="AC33:AH33"/>
    <mergeCell ref="AI33:AL33"/>
    <mergeCell ref="B34:G34"/>
    <mergeCell ref="I34:X34"/>
    <mergeCell ref="Y34:AB34"/>
    <mergeCell ref="AC34:AH34"/>
    <mergeCell ref="AI34:AL34"/>
    <mergeCell ref="AD38:AL38"/>
    <mergeCell ref="AD39:AL39"/>
    <mergeCell ref="AD40:AL40"/>
    <mergeCell ref="Y37:Z37"/>
    <mergeCell ref="I37:P37"/>
    <mergeCell ref="Q37:X37"/>
    <mergeCell ref="I35:P35"/>
    <mergeCell ref="Q35:X35"/>
    <mergeCell ref="Y35:AE35"/>
    <mergeCell ref="AF35:AL35"/>
    <mergeCell ref="Y36:Z36"/>
    <mergeCell ref="AA36:AC36"/>
    <mergeCell ref="AD36:AE36"/>
    <mergeCell ref="AF36:AG36"/>
    <mergeCell ref="AH36:AJ36"/>
    <mergeCell ref="AK36:AL36"/>
    <mergeCell ref="I36:P36"/>
    <mergeCell ref="Q36:X36"/>
    <mergeCell ref="AW3:AX3"/>
    <mergeCell ref="AY3:BA3"/>
    <mergeCell ref="BB3:BC3"/>
    <mergeCell ref="AW2:BC2"/>
    <mergeCell ref="AW4:AX4"/>
    <mergeCell ref="BB4:BC4"/>
    <mergeCell ref="AY4:BA4"/>
    <mergeCell ref="AA37:AC37"/>
    <mergeCell ref="AD37:AE37"/>
    <mergeCell ref="AF37:AG37"/>
    <mergeCell ref="AH37:AJ37"/>
    <mergeCell ref="AK37:AL37"/>
    <mergeCell ref="AA27:AC27"/>
    <mergeCell ref="AD27:AE27"/>
    <mergeCell ref="AF27:AG27"/>
    <mergeCell ref="AH27:AJ27"/>
    <mergeCell ref="AK27:AL27"/>
    <mergeCell ref="AD28:AL28"/>
    <mergeCell ref="AD29:AL29"/>
    <mergeCell ref="AD30:AL30"/>
    <mergeCell ref="Y32:AL32"/>
    <mergeCell ref="Y27:Z27"/>
    <mergeCell ref="AD19:AL19"/>
    <mergeCell ref="AD20:AL20"/>
    <mergeCell ref="AO2:AV2"/>
    <mergeCell ref="AO3:AP3"/>
    <mergeCell ref="AQ3:AR3"/>
    <mergeCell ref="AS3:AT3"/>
    <mergeCell ref="AU3:AV3"/>
    <mergeCell ref="AO4:AP4"/>
    <mergeCell ref="AQ4:AR4"/>
    <mergeCell ref="AS4:AT4"/>
    <mergeCell ref="AU4:AV4"/>
    <mergeCell ref="AI24:AL24"/>
    <mergeCell ref="AC24:AH24"/>
    <mergeCell ref="Y24:AB24"/>
    <mergeCell ref="I24:X24"/>
    <mergeCell ref="B24:G24"/>
    <mergeCell ref="AI23:AL23"/>
    <mergeCell ref="AC23:AH23"/>
    <mergeCell ref="Y23:AB23"/>
    <mergeCell ref="I23:X23"/>
    <mergeCell ref="B23:G23"/>
  </mergeCells>
  <dataValidations count="3">
    <dataValidation type="list" allowBlank="1" showInputMessage="1" showErrorMessage="1" sqref="I4 I14 I24 I34">
      <formula1>$DA$1:$DA$4</formula1>
    </dataValidation>
    <dataValidation type="list" allowBlank="1" showInputMessage="1" showErrorMessage="1" sqref="Y4:AL4 Y14:AL14 Y24:AL24 Y34:AL34">
      <formula1>$DB$1:$DB$3</formula1>
    </dataValidation>
    <dataValidation type="list" allowBlank="1" showInputMessage="1" showErrorMessage="1" sqref="AQ8:BJ8">
      <formula1>$DC$1:$DC$7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Ficha 1</vt:lpstr>
      <vt:lpstr>Ficha 2</vt:lpstr>
      <vt:lpstr>Equipamiento</vt:lpstr>
      <vt:lpstr>Magia</vt:lpstr>
      <vt:lpstr>Clase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2021-02-28T16:07:05Z</dcterms:modified>
</cp:coreProperties>
</file>