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fileSharing readOnlyRecommended="1"/>
  <workbookPr filterPrivacy="1"/>
  <xr:revisionPtr revIDLastSave="0" documentId="8_{D34DFCF7-3906-4A2C-AA81-7890143A6E17}" xr6:coauthVersionLast="47" xr6:coauthVersionMax="47" xr10:uidLastSave="{00000000-0000-0000-0000-000000000000}"/>
  <bookViews>
    <workbookView xWindow="-93" yWindow="-93" windowWidth="25786" windowHeight="13866" tabRatio="741" activeTab="1" xr2:uid="{00000000-000D-0000-FFFF-FFFF00000000}"/>
  </bookViews>
  <sheets>
    <sheet name="目次" sheetId="246" r:id="rId1"/>
    <sheet name="主要統計長期指標" sheetId="43" r:id="rId2"/>
    <sheet name="周辺特別区比較" sheetId="48" r:id="rId3"/>
    <sheet name="1" sheetId="326" r:id="rId4"/>
    <sheet name="2" sheetId="327" r:id="rId5"/>
    <sheet name="3" sheetId="247" r:id="rId6"/>
    <sheet name="4" sheetId="202" r:id="rId7"/>
    <sheet name="5" sheetId="248" r:id="rId8"/>
    <sheet name="6" sheetId="1" r:id="rId9"/>
    <sheet name="7" sheetId="2" r:id="rId10"/>
    <sheet name="8" sheetId="7" r:id="rId11"/>
    <sheet name="9" sheetId="9" r:id="rId12"/>
    <sheet name="10" sheetId="16" r:id="rId13"/>
    <sheet name="11" sheetId="249" r:id="rId14"/>
    <sheet name="12" sheetId="52" r:id="rId15"/>
    <sheet name="13" sheetId="53" r:id="rId16"/>
    <sheet name="14" sheetId="250" r:id="rId17"/>
    <sheet name="15" sheetId="14" r:id="rId18"/>
    <sheet name="16" sheetId="55" r:id="rId19"/>
    <sheet name="17" sheetId="56" r:id="rId20"/>
    <sheet name="18" sheetId="58" r:id="rId21"/>
    <sheet name="19" sheetId="62" r:id="rId22"/>
    <sheet name="20" sheetId="251" r:id="rId23"/>
    <sheet name="21" sheetId="252" r:id="rId24"/>
    <sheet name="22" sheetId="204" r:id="rId25"/>
    <sheet name="23" sheetId="66" r:id="rId26"/>
    <sheet name="24" sheetId="205" r:id="rId27"/>
    <sheet name="25" sheetId="68" r:id="rId28"/>
    <sheet name="26" sheetId="69" r:id="rId29"/>
    <sheet name="27" sheetId="70" r:id="rId30"/>
    <sheet name="28" sheetId="253" r:id="rId31"/>
    <sheet name="29" sheetId="71" r:id="rId32"/>
    <sheet name="30" sheetId="72" r:id="rId33"/>
    <sheet name="31" sheetId="73" r:id="rId34"/>
    <sheet name="32" sheetId="78" r:id="rId35"/>
    <sheet name="33" sheetId="80" r:id="rId36"/>
    <sheet name="34" sheetId="255" r:id="rId37"/>
    <sheet name="35" sheetId="206" r:id="rId38"/>
    <sheet name="36" sheetId="11" r:id="rId39"/>
    <sheet name="37" sheetId="15" r:id="rId40"/>
    <sheet name="38" sheetId="125" r:id="rId41"/>
    <sheet name="39" sheetId="259" r:id="rId42"/>
    <sheet name="40" sheetId="126" r:id="rId43"/>
    <sheet name="41" sheetId="128" r:id="rId44"/>
    <sheet name="42" sheetId="130" r:id="rId45"/>
    <sheet name="43" sheetId="132" r:id="rId46"/>
    <sheet name="44" sheetId="260" r:id="rId47"/>
    <sheet name="45" sheetId="261" r:id="rId48"/>
    <sheet name="46" sheetId="133" r:id="rId49"/>
    <sheet name="47" sheetId="196" r:id="rId50"/>
    <sheet name="48" sheetId="134" r:id="rId51"/>
    <sheet name="49" sheetId="136" r:id="rId52"/>
    <sheet name="50" sheetId="140" r:id="rId53"/>
    <sheet name="51" sheetId="262" r:id="rId54"/>
    <sheet name="52" sheetId="138" r:id="rId55"/>
    <sheet name="53" sheetId="263" r:id="rId56"/>
    <sheet name="54" sheetId="264" r:id="rId57"/>
    <sheet name="55" sheetId="141" r:id="rId58"/>
    <sheet name="56" sheetId="265" r:id="rId59"/>
    <sheet name="57" sheetId="142" r:id="rId60"/>
    <sheet name="58" sheetId="266" r:id="rId61"/>
    <sheet name="59" sheetId="269" r:id="rId62"/>
    <sheet name="60" sheetId="144" r:id="rId63"/>
    <sheet name="61" sheetId="267" r:id="rId64"/>
    <sheet name="62" sheetId="268" r:id="rId65"/>
    <sheet name="63" sheetId="145" r:id="rId66"/>
    <sheet name="64" sheetId="270" r:id="rId67"/>
    <sheet name="65" sheetId="271" r:id="rId68"/>
    <sheet name="66" sheetId="146" r:id="rId69"/>
    <sheet name="67" sheetId="3" r:id="rId70"/>
    <sheet name="68" sheetId="4" r:id="rId71"/>
    <sheet name="69" sheetId="8" r:id="rId72"/>
    <sheet name="70" sheetId="147" r:id="rId73"/>
    <sheet name="71" sheetId="148" r:id="rId74"/>
    <sheet name="72" sheetId="275" r:id="rId75"/>
    <sheet name="73" sheetId="276" r:id="rId76"/>
    <sheet name="74" sheetId="10" r:id="rId77"/>
    <sheet name="75" sheetId="150" r:id="rId78"/>
    <sheet name="76" sheetId="279" r:id="rId79"/>
    <sheet name="77" sheetId="277" r:id="rId80"/>
    <sheet name="78" sheetId="278" r:id="rId81"/>
    <sheet name="79" sheetId="152" r:id="rId82"/>
    <sheet name="80" sheetId="153" r:id="rId83"/>
    <sheet name="81" sheetId="280" r:id="rId84"/>
    <sheet name="82" sheetId="281" r:id="rId85"/>
    <sheet name="83" sheetId="155" r:id="rId86"/>
    <sheet name="84" sheetId="198" r:id="rId87"/>
    <sheet name="85" sheetId="283" r:id="rId88"/>
    <sheet name="86" sheetId="156" r:id="rId89"/>
    <sheet name="87" sheetId="285" r:id="rId90"/>
    <sheet name="88" sheetId="286" r:id="rId91"/>
    <sheet name="89" sheetId="159" r:id="rId92"/>
    <sheet name="90" sheetId="287" r:id="rId93"/>
    <sheet name="91" sheetId="13" r:id="rId94"/>
    <sheet name="92" sheetId="288" r:id="rId95"/>
    <sheet name="93" sheetId="290" r:id="rId96"/>
    <sheet name="94" sheetId="289" r:id="rId97"/>
    <sheet name="95" sheetId="162" r:id="rId98"/>
    <sheet name="96" sheetId="163" r:id="rId99"/>
    <sheet name="97" sheetId="291" r:id="rId100"/>
    <sheet name="98" sheetId="292" r:id="rId101"/>
    <sheet name="99" sheetId="293" r:id="rId102"/>
    <sheet name="100" sheetId="222" r:id="rId103"/>
    <sheet name="101" sheetId="294" r:id="rId104"/>
    <sheet name="102" sheetId="166" r:id="rId105"/>
    <sheet name="103" sheetId="167" r:id="rId106"/>
    <sheet name="104" sheetId="295" r:id="rId107"/>
    <sheet name="105" sheetId="296" r:id="rId108"/>
    <sheet name="106" sheetId="168" r:id="rId109"/>
    <sheet name="107" sheetId="169" r:id="rId110"/>
    <sheet name="108" sheetId="297" r:id="rId111"/>
    <sheet name="109" sheetId="170" r:id="rId112"/>
    <sheet name="110" sheetId="298" r:id="rId113"/>
    <sheet name="111" sheetId="299" r:id="rId114"/>
    <sheet name="112" sheetId="300" r:id="rId115"/>
    <sheet name="113" sheetId="172" r:id="rId116"/>
    <sheet name="114" sheetId="301" r:id="rId117"/>
    <sheet name="115" sheetId="302" r:id="rId118"/>
    <sheet name="116" sheetId="174" r:id="rId119"/>
    <sheet name="117" sheetId="303" r:id="rId120"/>
    <sheet name="118" sheetId="201" r:id="rId121"/>
    <sheet name="119" sheetId="304" r:id="rId122"/>
    <sheet name="120" sheetId="305" r:id="rId123"/>
    <sheet name="121" sheetId="178" r:id="rId124"/>
    <sheet name="122" sheetId="179" r:id="rId125"/>
    <sheet name="123" sheetId="306" r:id="rId126"/>
    <sheet name="124" sheetId="307" r:id="rId127"/>
    <sheet name="125" sheetId="308" r:id="rId128"/>
    <sheet name="126" sheetId="181" r:id="rId129"/>
    <sheet name="127" sheetId="182" r:id="rId130"/>
    <sheet name="128" sheetId="309" r:id="rId131"/>
    <sheet name="129" sheetId="183" r:id="rId132"/>
    <sheet name="130" sheetId="310" r:id="rId133"/>
    <sheet name="131" sheetId="184" r:id="rId134"/>
    <sheet name="132" sheetId="324" r:id="rId135"/>
    <sheet name="133" sheetId="185" r:id="rId136"/>
    <sheet name="134" sheetId="312" r:id="rId137"/>
    <sheet name="135" sheetId="313" r:id="rId138"/>
    <sheet name="136" sheetId="186" r:id="rId139"/>
    <sheet name="137" sheetId="314" r:id="rId140"/>
    <sheet name="138" sheetId="315" r:id="rId141"/>
    <sheet name="139" sheetId="316" r:id="rId142"/>
    <sheet name="140" sheetId="317" r:id="rId143"/>
    <sheet name="141" sheetId="187" r:id="rId144"/>
    <sheet name="142" sheetId="318" r:id="rId145"/>
    <sheet name="143" sheetId="188" r:id="rId146"/>
    <sheet name="144" sheetId="319" r:id="rId147"/>
    <sheet name="145" sheetId="320" r:id="rId148"/>
    <sheet name="146" sheetId="321" r:id="rId149"/>
    <sheet name="147" sheetId="189" r:id="rId150"/>
    <sheet name="148" sheetId="322" r:id="rId151"/>
    <sheet name="149" sheetId="323" r:id="rId152"/>
    <sheet name="150" sheetId="12" r:id="rId153"/>
  </sheets>
  <definedNames>
    <definedName name="_032">#REF!</definedName>
    <definedName name="_033">#REF!</definedName>
    <definedName name="_xlnm._FilterDatabase" localSheetId="17" hidden="1">'15'!$A$7:$I$151</definedName>
    <definedName name="_xlnm._FilterDatabase" localSheetId="35" hidden="1">'33'!$A$4:$N$735</definedName>
    <definedName name="_xlnm._FilterDatabase" localSheetId="0" hidden="1">目次!$A$1:$E$153</definedName>
    <definedName name="_xlnm.Print_Area" localSheetId="118">'116'!$A$1:$T$15</definedName>
    <definedName name="_xlnm.Print_Area" localSheetId="1">主要統計長期指標!$A$1:$BC$32</definedName>
    <definedName name="_xlnm.Print_Area" localSheetId="2">周辺特別区比較!$A$1:$K$71</definedName>
    <definedName name="_xlnm.Print_Area" localSheetId="0">目次!$C$1:$E$153</definedName>
    <definedName name="_xlnm.Print_Titles" localSheetId="118">'116'!$A:$B,'116'!$3:$4</definedName>
    <definedName name="_xlnm.Print_Titles" localSheetId="128">'126'!$A:$A,'126'!$4:$5</definedName>
    <definedName name="_xlnm.Print_Titles" localSheetId="152">#REF!</definedName>
    <definedName name="_xlnm.Print_Titles" localSheetId="20">'18'!$3:$5</definedName>
    <definedName name="_xlnm.Print_Titles" localSheetId="34">'32'!$3:$4</definedName>
    <definedName name="_xlnm.Print_Titles" localSheetId="35">'33'!$3:$4</definedName>
    <definedName name="_xlnm.Print_Titles" localSheetId="37">'35'!$A:$A,'35'!$3:$5</definedName>
    <definedName name="_xlnm.Print_Titles" localSheetId="38">'36'!$A:$A,'36'!$3:$5</definedName>
    <definedName name="_xlnm.Print_Titles" localSheetId="51">'49'!$A:$A,'49'!$3:$5</definedName>
    <definedName name="_xlnm.Print_Titles" localSheetId="72">'70'!$A:$A,'70'!$3:$3</definedName>
    <definedName name="_xlnm.Print_Titles" localSheetId="77">'75'!$A:$C,'75'!$4:$5</definedName>
    <definedName name="_xlnm.Print_Titles" localSheetId="93">'91'!$A:$A,'91'!$3:$4</definedName>
    <definedName name="_xlnm.Print_Titles" localSheetId="0">目次!$1:$1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26" l="1"/>
  <c r="A1" i="301"/>
  <c r="A1" i="278" l="1"/>
  <c r="A2" i="296" l="1"/>
  <c r="A2" i="327"/>
  <c r="A2" i="188"/>
  <c r="A2" i="312"/>
  <c r="A2" i="182"/>
  <c r="A2" i="172"/>
  <c r="A2" i="301"/>
  <c r="A2" i="302"/>
  <c r="A2" i="174"/>
  <c r="A2" i="303"/>
  <c r="A2" i="201"/>
  <c r="A2" i="304"/>
  <c r="A2" i="305"/>
  <c r="A2" i="178"/>
  <c r="A2" i="179"/>
  <c r="A2" i="306"/>
  <c r="A2" i="307"/>
  <c r="A2" i="308"/>
  <c r="A2" i="181"/>
  <c r="A2" i="309"/>
  <c r="A2" i="183"/>
  <c r="A2" i="310"/>
  <c r="A2" i="184"/>
  <c r="A2" i="324"/>
  <c r="A2" i="185"/>
  <c r="A2" i="313"/>
  <c r="A2" i="186"/>
  <c r="A2" i="314"/>
  <c r="A2" i="315"/>
  <c r="A2" i="316"/>
  <c r="A2" i="317"/>
  <c r="A2" i="187"/>
  <c r="A2" i="318"/>
  <c r="A2" i="319"/>
  <c r="A2" i="320"/>
  <c r="A2" i="321"/>
  <c r="A2" i="189"/>
  <c r="A2" i="322"/>
  <c r="A2" i="323"/>
  <c r="A2" i="12"/>
  <c r="A2" i="300"/>
  <c r="A2" i="299" l="1"/>
  <c r="A2" i="298"/>
  <c r="A2" i="170"/>
  <c r="A2" i="297"/>
  <c r="A2" i="169"/>
  <c r="A2" i="168"/>
  <c r="A2" i="295"/>
  <c r="A2" i="167"/>
  <c r="A2" i="166"/>
  <c r="A2" i="294"/>
  <c r="A2" i="222"/>
  <c r="A2" i="293"/>
  <c r="A2" i="292"/>
  <c r="A2" i="291"/>
  <c r="A2" i="163"/>
  <c r="A2" i="162"/>
  <c r="A2" i="289"/>
  <c r="A2" i="290"/>
  <c r="A2" i="288"/>
  <c r="A2" i="13"/>
  <c r="A2" i="287"/>
  <c r="A2" i="159"/>
  <c r="A2" i="286"/>
  <c r="A2" i="285"/>
  <c r="A2" i="156"/>
  <c r="A2" i="283"/>
  <c r="A2" i="198"/>
  <c r="A2" i="155"/>
  <c r="A2" i="281"/>
  <c r="A2" i="280"/>
  <c r="A2" i="153"/>
  <c r="A2" i="152"/>
  <c r="A2" i="278"/>
  <c r="A2" i="277"/>
  <c r="A2" i="279"/>
  <c r="A2" i="150"/>
  <c r="A2" i="10"/>
  <c r="A2" i="276"/>
  <c r="A2" i="275"/>
  <c r="A2" i="148"/>
  <c r="A2" i="147"/>
  <c r="A2" i="8"/>
  <c r="A2" i="4"/>
  <c r="A2" i="3"/>
  <c r="A2" i="146"/>
  <c r="A2" i="271"/>
  <c r="A2" i="270"/>
  <c r="A2" i="145"/>
  <c r="A2" i="268"/>
  <c r="A2" i="267"/>
  <c r="A2" i="144"/>
  <c r="A2" i="269"/>
  <c r="A2" i="266"/>
  <c r="A2" i="142"/>
  <c r="A2" i="265"/>
  <c r="A2" i="141"/>
  <c r="A2" i="264"/>
  <c r="A2" i="263"/>
  <c r="A2" i="138"/>
  <c r="A2" i="262"/>
  <c r="A2" i="140"/>
  <c r="A2" i="136"/>
  <c r="A2" i="134"/>
  <c r="A2" i="196"/>
  <c r="A2" i="133"/>
  <c r="A2" i="261"/>
  <c r="A2" i="260"/>
  <c r="A2" i="132"/>
  <c r="A2" i="130"/>
  <c r="A2" i="128"/>
  <c r="A2" i="126"/>
  <c r="A2" i="259"/>
  <c r="C43" i="246"/>
  <c r="C42" i="246"/>
  <c r="A1" i="80" l="1"/>
  <c r="A2" i="253" l="1"/>
  <c r="A1" i="327" l="1"/>
  <c r="A1" i="326"/>
  <c r="A1" i="163"/>
  <c r="L24" i="259"/>
  <c r="L23" i="259"/>
  <c r="L22" i="259"/>
  <c r="L21" i="259"/>
  <c r="L20" i="259"/>
  <c r="L19" i="259"/>
  <c r="L18" i="259"/>
  <c r="L17" i="259"/>
  <c r="L16" i="259"/>
  <c r="L15" i="259"/>
  <c r="L14" i="259"/>
  <c r="L13" i="259"/>
  <c r="L12" i="259"/>
  <c r="L11" i="259"/>
  <c r="L10" i="259"/>
  <c r="L9" i="259"/>
  <c r="L8" i="259"/>
  <c r="L7" i="259"/>
  <c r="L6" i="259"/>
  <c r="A1" i="14"/>
  <c r="A1" i="12"/>
  <c r="A1" i="323"/>
  <c r="A1" i="322"/>
  <c r="A1" i="189"/>
  <c r="A1" i="321"/>
  <c r="A1" i="320"/>
  <c r="A1" i="319"/>
  <c r="A1" i="188"/>
  <c r="A1" i="318"/>
  <c r="A1" i="187"/>
  <c r="A1" i="317"/>
  <c r="A1" i="316"/>
  <c r="A1" i="315"/>
  <c r="A1" i="314"/>
  <c r="A1" i="186"/>
  <c r="A1" i="313"/>
  <c r="A1" i="312"/>
  <c r="A1" i="185"/>
  <c r="A1" i="324"/>
  <c r="A1" i="184"/>
  <c r="A1" i="310"/>
  <c r="A1" i="183"/>
  <c r="A1" i="309"/>
  <c r="A1" i="182"/>
  <c r="A1" i="181"/>
  <c r="A1" i="308"/>
  <c r="A1" i="307"/>
  <c r="A1" i="306"/>
  <c r="A1" i="179"/>
  <c r="A1" i="178"/>
  <c r="A1" i="305"/>
  <c r="A1" i="304"/>
  <c r="A1" i="201"/>
  <c r="A1" i="303"/>
  <c r="A1" i="174"/>
  <c r="A1" i="302"/>
  <c r="A1" i="172"/>
  <c r="A1" i="300"/>
  <c r="A1" i="299"/>
  <c r="A1" i="298"/>
  <c r="A1" i="170"/>
  <c r="A1" i="297"/>
  <c r="A1" i="169"/>
  <c r="A1" i="168"/>
  <c r="A1" i="296"/>
  <c r="A1" i="295"/>
  <c r="A1" i="167"/>
  <c r="A1" i="166"/>
  <c r="A1" i="294"/>
  <c r="A1" i="222"/>
  <c r="A1" i="293"/>
  <c r="A1" i="292"/>
  <c r="A1" i="291"/>
  <c r="A1" i="162"/>
  <c r="A1" i="289"/>
  <c r="A1" i="290"/>
  <c r="A1" i="288"/>
  <c r="A1" i="13"/>
  <c r="A1" i="287"/>
  <c r="A1" i="159"/>
  <c r="A1" i="286"/>
  <c r="A1" i="285"/>
  <c r="A1" i="156"/>
  <c r="A1" i="283"/>
  <c r="A1" i="198"/>
  <c r="A1" i="155"/>
  <c r="A1" i="281"/>
  <c r="A1" i="280"/>
  <c r="A1" i="153"/>
  <c r="A1" i="152"/>
  <c r="A1" i="277"/>
  <c r="A1" i="279"/>
  <c r="A1" i="150"/>
  <c r="A1" i="10"/>
  <c r="A1" i="276"/>
  <c r="A1" i="275"/>
  <c r="A1" i="148"/>
  <c r="A1" i="147"/>
  <c r="A1" i="8"/>
  <c r="A1" i="4"/>
  <c r="A1" i="3"/>
  <c r="A1" i="146"/>
  <c r="A1" i="271"/>
  <c r="A1" i="270"/>
  <c r="A1" i="145"/>
  <c r="A1" i="268"/>
  <c r="A1" i="267"/>
  <c r="A1" i="144"/>
  <c r="A1" i="269"/>
  <c r="A1" i="266"/>
  <c r="A1" i="142"/>
  <c r="A1" i="265"/>
  <c r="A1" i="141"/>
  <c r="A1" i="264"/>
  <c r="A1" i="263"/>
  <c r="A1" i="138"/>
  <c r="A1" i="262"/>
  <c r="A1" i="140"/>
  <c r="A1" i="136"/>
  <c r="A1" i="134"/>
  <c r="A1" i="196"/>
  <c r="A1" i="133"/>
  <c r="A1" i="261"/>
  <c r="A1" i="260"/>
  <c r="A1" i="132"/>
  <c r="A1" i="130"/>
  <c r="A1" i="128"/>
  <c r="A1" i="126"/>
  <c r="A1" i="259"/>
  <c r="A2" i="125"/>
  <c r="A1" i="125"/>
  <c r="A2" i="15"/>
  <c r="A1" i="15"/>
  <c r="A2" i="11"/>
  <c r="A1" i="11"/>
  <c r="A2" i="206"/>
  <c r="A1" i="206"/>
  <c r="A2" i="255"/>
  <c r="A1" i="255"/>
  <c r="A2" i="80"/>
  <c r="A2" i="78"/>
  <c r="A1" i="78"/>
  <c r="A2" i="73"/>
  <c r="A1" i="73"/>
  <c r="A2" i="72"/>
  <c r="A1" i="72"/>
  <c r="A2" i="71"/>
  <c r="A1" i="71"/>
  <c r="A1" i="253"/>
  <c r="A2" i="70"/>
  <c r="A1" i="70"/>
  <c r="A2" i="69"/>
  <c r="A1" i="69"/>
  <c r="A2" i="68"/>
  <c r="A1" i="68"/>
  <c r="A2" i="205"/>
  <c r="A1" i="205"/>
  <c r="A2" i="66"/>
  <c r="A1" i="66"/>
  <c r="A2" i="204"/>
  <c r="A1" i="204"/>
  <c r="A2" i="252"/>
  <c r="A1" i="252"/>
  <c r="A2" i="251"/>
  <c r="A1" i="251"/>
  <c r="A2" i="62"/>
  <c r="A1" i="62"/>
  <c r="O110" i="58"/>
  <c r="N110" i="58"/>
  <c r="M110" i="58"/>
  <c r="L110" i="58"/>
  <c r="K110" i="58"/>
  <c r="O109" i="58"/>
  <c r="N109" i="58"/>
  <c r="M109" i="58"/>
  <c r="L109" i="58"/>
  <c r="K109" i="58"/>
  <c r="O108" i="58"/>
  <c r="N108" i="58"/>
  <c r="M108" i="58"/>
  <c r="L108" i="58"/>
  <c r="K108" i="58"/>
  <c r="O107" i="58"/>
  <c r="N107" i="58"/>
  <c r="M107" i="58"/>
  <c r="L107" i="58"/>
  <c r="K107" i="58"/>
  <c r="O106" i="58"/>
  <c r="N106" i="58"/>
  <c r="M106" i="58"/>
  <c r="L106" i="58"/>
  <c r="K106" i="58"/>
  <c r="O105" i="58"/>
  <c r="N105" i="58"/>
  <c r="M105" i="58"/>
  <c r="L105" i="58"/>
  <c r="K105" i="58"/>
  <c r="O104" i="58"/>
  <c r="N104" i="58"/>
  <c r="M104" i="58"/>
  <c r="L104" i="58"/>
  <c r="K104" i="58"/>
  <c r="O103" i="58"/>
  <c r="N103" i="58"/>
  <c r="M103" i="58"/>
  <c r="L103" i="58"/>
  <c r="K103" i="58"/>
  <c r="O102" i="58"/>
  <c r="N102" i="58"/>
  <c r="M102" i="58"/>
  <c r="L102" i="58"/>
  <c r="K102" i="58"/>
  <c r="O101" i="58"/>
  <c r="N101" i="58"/>
  <c r="M101" i="58"/>
  <c r="L101" i="58"/>
  <c r="K101" i="58"/>
  <c r="O100" i="58"/>
  <c r="N100" i="58"/>
  <c r="M100" i="58"/>
  <c r="L100" i="58"/>
  <c r="K100" i="58"/>
  <c r="O99" i="58"/>
  <c r="N99" i="58"/>
  <c r="M99" i="58"/>
  <c r="L99" i="58"/>
  <c r="K99" i="58"/>
  <c r="O98" i="58"/>
  <c r="N98" i="58"/>
  <c r="M98" i="58"/>
  <c r="L98" i="58"/>
  <c r="K98" i="58"/>
  <c r="O97" i="58"/>
  <c r="N97" i="58"/>
  <c r="M97" i="58"/>
  <c r="L97" i="58"/>
  <c r="K97" i="58"/>
  <c r="O96" i="58"/>
  <c r="N96" i="58"/>
  <c r="M96" i="58"/>
  <c r="L96" i="58"/>
  <c r="K96" i="58"/>
  <c r="O95" i="58"/>
  <c r="N95" i="58"/>
  <c r="M95" i="58"/>
  <c r="L95" i="58"/>
  <c r="K95" i="58"/>
  <c r="O94" i="58"/>
  <c r="N94" i="58"/>
  <c r="M94" i="58"/>
  <c r="L94" i="58"/>
  <c r="K94" i="58"/>
  <c r="O93" i="58"/>
  <c r="N93" i="58"/>
  <c r="M93" i="58"/>
  <c r="L93" i="58"/>
  <c r="K93" i="58"/>
  <c r="O92" i="58"/>
  <c r="N92" i="58"/>
  <c r="M92" i="58"/>
  <c r="L92" i="58"/>
  <c r="K92" i="58"/>
  <c r="O91" i="58"/>
  <c r="N91" i="58"/>
  <c r="M91" i="58"/>
  <c r="L91" i="58"/>
  <c r="K91" i="58"/>
  <c r="O90" i="58"/>
  <c r="N90" i="58"/>
  <c r="M90" i="58"/>
  <c r="L90" i="58"/>
  <c r="K90" i="58"/>
  <c r="O89" i="58"/>
  <c r="N89" i="58"/>
  <c r="M89" i="58"/>
  <c r="L89" i="58"/>
  <c r="K89" i="58"/>
  <c r="O88" i="58"/>
  <c r="N88" i="58"/>
  <c r="M88" i="58"/>
  <c r="L88" i="58"/>
  <c r="K88" i="58"/>
  <c r="O87" i="58"/>
  <c r="N87" i="58"/>
  <c r="M87" i="58"/>
  <c r="L87" i="58"/>
  <c r="K87" i="58"/>
  <c r="O86" i="58"/>
  <c r="N86" i="58"/>
  <c r="M86" i="58"/>
  <c r="L86" i="58"/>
  <c r="K86" i="58"/>
  <c r="O85" i="58"/>
  <c r="N85" i="58"/>
  <c r="M85" i="58"/>
  <c r="L85" i="58"/>
  <c r="K85" i="58"/>
  <c r="O84" i="58"/>
  <c r="N84" i="58"/>
  <c r="M84" i="58"/>
  <c r="L84" i="58"/>
  <c r="K84" i="58"/>
  <c r="O83" i="58"/>
  <c r="N83" i="58"/>
  <c r="M83" i="58"/>
  <c r="L83" i="58"/>
  <c r="K83" i="58"/>
  <c r="O82" i="58"/>
  <c r="N82" i="58"/>
  <c r="M82" i="58"/>
  <c r="L82" i="58"/>
  <c r="K82" i="58"/>
  <c r="O81" i="58"/>
  <c r="N81" i="58"/>
  <c r="M81" i="58"/>
  <c r="L81" i="58"/>
  <c r="K81" i="58"/>
  <c r="O80" i="58"/>
  <c r="N80" i="58"/>
  <c r="M80" i="58"/>
  <c r="L80" i="58"/>
  <c r="K80" i="58"/>
  <c r="O79" i="58"/>
  <c r="N79" i="58"/>
  <c r="M79" i="58"/>
  <c r="L79" i="58"/>
  <c r="K79" i="58"/>
  <c r="O78" i="58"/>
  <c r="N78" i="58"/>
  <c r="M78" i="58"/>
  <c r="L78" i="58"/>
  <c r="K78" i="58"/>
  <c r="O77" i="58"/>
  <c r="N77" i="58"/>
  <c r="M77" i="58"/>
  <c r="L77" i="58"/>
  <c r="K77" i="58"/>
  <c r="O76" i="58"/>
  <c r="N76" i="58"/>
  <c r="M76" i="58"/>
  <c r="L76" i="58"/>
  <c r="K76" i="58"/>
  <c r="O75" i="58"/>
  <c r="N75" i="58"/>
  <c r="M75" i="58"/>
  <c r="L75" i="58"/>
  <c r="K75" i="58"/>
  <c r="O74" i="58"/>
  <c r="N74" i="58"/>
  <c r="M74" i="58"/>
  <c r="L74" i="58"/>
  <c r="K74" i="58"/>
  <c r="O73" i="58"/>
  <c r="N73" i="58"/>
  <c r="M73" i="58"/>
  <c r="L73" i="58"/>
  <c r="K73" i="58"/>
  <c r="O72" i="58"/>
  <c r="N72" i="58"/>
  <c r="M72" i="58"/>
  <c r="L72" i="58"/>
  <c r="K72" i="58"/>
  <c r="O71" i="58"/>
  <c r="N71" i="58"/>
  <c r="M71" i="58"/>
  <c r="L71" i="58"/>
  <c r="K71" i="58"/>
  <c r="O70" i="58"/>
  <c r="N70" i="58"/>
  <c r="M70" i="58"/>
  <c r="L70" i="58"/>
  <c r="K70" i="58"/>
  <c r="O69" i="58"/>
  <c r="N69" i="58"/>
  <c r="M69" i="58"/>
  <c r="L69" i="58"/>
  <c r="K69" i="58"/>
  <c r="O68" i="58"/>
  <c r="N68" i="58"/>
  <c r="M68" i="58"/>
  <c r="L68" i="58"/>
  <c r="K68" i="58"/>
  <c r="O67" i="58"/>
  <c r="N67" i="58"/>
  <c r="M67" i="58"/>
  <c r="L67" i="58"/>
  <c r="K67" i="58"/>
  <c r="O66" i="58"/>
  <c r="N66" i="58"/>
  <c r="M66" i="58"/>
  <c r="L66" i="58"/>
  <c r="K66" i="58"/>
  <c r="O65" i="58"/>
  <c r="N65" i="58"/>
  <c r="M65" i="58"/>
  <c r="L65" i="58"/>
  <c r="K65" i="58"/>
  <c r="O64" i="58"/>
  <c r="N64" i="58"/>
  <c r="M64" i="58"/>
  <c r="L64" i="58"/>
  <c r="K64" i="58"/>
  <c r="O63" i="58"/>
  <c r="N63" i="58"/>
  <c r="M63" i="58"/>
  <c r="L63" i="58"/>
  <c r="K63" i="58"/>
  <c r="O62" i="58"/>
  <c r="N62" i="58"/>
  <c r="M62" i="58"/>
  <c r="L62" i="58"/>
  <c r="K62" i="58"/>
  <c r="O61" i="58"/>
  <c r="N61" i="58"/>
  <c r="M61" i="58"/>
  <c r="L61" i="58"/>
  <c r="K61" i="58"/>
  <c r="O60" i="58"/>
  <c r="N60" i="58"/>
  <c r="M60" i="58"/>
  <c r="L60" i="58"/>
  <c r="K60" i="58"/>
  <c r="O59" i="58"/>
  <c r="N59" i="58"/>
  <c r="M59" i="58"/>
  <c r="L59" i="58"/>
  <c r="K59" i="58"/>
  <c r="O58" i="58"/>
  <c r="N58" i="58"/>
  <c r="M58" i="58"/>
  <c r="L58" i="58"/>
  <c r="K58" i="58"/>
  <c r="O57" i="58"/>
  <c r="N57" i="58"/>
  <c r="M57" i="58"/>
  <c r="L57" i="58"/>
  <c r="K57" i="58"/>
  <c r="O56" i="58"/>
  <c r="N56" i="58"/>
  <c r="M56" i="58"/>
  <c r="L56" i="58"/>
  <c r="K56" i="58"/>
  <c r="O55" i="58"/>
  <c r="N55" i="58"/>
  <c r="M55" i="58"/>
  <c r="L55" i="58"/>
  <c r="K55" i="58"/>
  <c r="O54" i="58"/>
  <c r="N54" i="58"/>
  <c r="M54" i="58"/>
  <c r="L54" i="58"/>
  <c r="K54" i="58"/>
  <c r="O53" i="58"/>
  <c r="N53" i="58"/>
  <c r="M53" i="58"/>
  <c r="L53" i="58"/>
  <c r="K53" i="58"/>
  <c r="O52" i="58"/>
  <c r="N52" i="58"/>
  <c r="M52" i="58"/>
  <c r="L52" i="58"/>
  <c r="K52" i="58"/>
  <c r="O51" i="58"/>
  <c r="N51" i="58"/>
  <c r="M51" i="58"/>
  <c r="L51" i="58"/>
  <c r="K51" i="58"/>
  <c r="O50" i="58"/>
  <c r="N50" i="58"/>
  <c r="M50" i="58"/>
  <c r="L50" i="58"/>
  <c r="K50" i="58"/>
  <c r="O49" i="58"/>
  <c r="N49" i="58"/>
  <c r="M49" i="58"/>
  <c r="L49" i="58"/>
  <c r="K49" i="58"/>
  <c r="O48" i="58"/>
  <c r="N48" i="58"/>
  <c r="M48" i="58"/>
  <c r="L48" i="58"/>
  <c r="K48" i="58"/>
  <c r="O47" i="58"/>
  <c r="N47" i="58"/>
  <c r="M47" i="58"/>
  <c r="L47" i="58"/>
  <c r="K47" i="58"/>
  <c r="O46" i="58"/>
  <c r="N46" i="58"/>
  <c r="M46" i="58"/>
  <c r="L46" i="58"/>
  <c r="K46" i="58"/>
  <c r="O45" i="58"/>
  <c r="N45" i="58"/>
  <c r="M45" i="58"/>
  <c r="L45" i="58"/>
  <c r="K45" i="58"/>
  <c r="O44" i="58"/>
  <c r="N44" i="58"/>
  <c r="M44" i="58"/>
  <c r="L44" i="58"/>
  <c r="K44" i="58"/>
  <c r="O43" i="58"/>
  <c r="N43" i="58"/>
  <c r="M43" i="58"/>
  <c r="L43" i="58"/>
  <c r="K43" i="58"/>
  <c r="O42" i="58"/>
  <c r="N42" i="58"/>
  <c r="M42" i="58"/>
  <c r="L42" i="58"/>
  <c r="K42" i="58"/>
  <c r="O41" i="58"/>
  <c r="N41" i="58"/>
  <c r="M41" i="58"/>
  <c r="L41" i="58"/>
  <c r="K41" i="58"/>
  <c r="O40" i="58"/>
  <c r="N40" i="58"/>
  <c r="M40" i="58"/>
  <c r="L40" i="58"/>
  <c r="K40" i="58"/>
  <c r="O39" i="58"/>
  <c r="N39" i="58"/>
  <c r="M39" i="58"/>
  <c r="L39" i="58"/>
  <c r="K39" i="58"/>
  <c r="O38" i="58"/>
  <c r="N38" i="58"/>
  <c r="M38" i="58"/>
  <c r="L38" i="58"/>
  <c r="K38" i="58"/>
  <c r="O37" i="58"/>
  <c r="N37" i="58"/>
  <c r="M37" i="58"/>
  <c r="L37" i="58"/>
  <c r="K37" i="58"/>
  <c r="O36" i="58"/>
  <c r="N36" i="58"/>
  <c r="M36" i="58"/>
  <c r="L36" i="58"/>
  <c r="K36" i="58"/>
  <c r="O35" i="58"/>
  <c r="N35" i="58"/>
  <c r="M35" i="58"/>
  <c r="L35" i="58"/>
  <c r="K35" i="58"/>
  <c r="O34" i="58"/>
  <c r="N34" i="58"/>
  <c r="M34" i="58"/>
  <c r="L34" i="58"/>
  <c r="K34" i="58"/>
  <c r="O33" i="58"/>
  <c r="N33" i="58"/>
  <c r="M33" i="58"/>
  <c r="L33" i="58"/>
  <c r="K33" i="58"/>
  <c r="O32" i="58"/>
  <c r="N32" i="58"/>
  <c r="M32" i="58"/>
  <c r="L32" i="58"/>
  <c r="K32" i="58"/>
  <c r="O31" i="58"/>
  <c r="N31" i="58"/>
  <c r="M31" i="58"/>
  <c r="L31" i="58"/>
  <c r="K31" i="58"/>
  <c r="O30" i="58"/>
  <c r="N30" i="58"/>
  <c r="M30" i="58"/>
  <c r="L30" i="58"/>
  <c r="K30" i="58"/>
  <c r="O29" i="58"/>
  <c r="N29" i="58"/>
  <c r="M29" i="58"/>
  <c r="L29" i="58"/>
  <c r="K29" i="58"/>
  <c r="O28" i="58"/>
  <c r="N28" i="58"/>
  <c r="M28" i="58"/>
  <c r="L28" i="58"/>
  <c r="K28" i="58"/>
  <c r="O27" i="58"/>
  <c r="N27" i="58"/>
  <c r="M27" i="58"/>
  <c r="L27" i="58"/>
  <c r="K27" i="58"/>
  <c r="O26" i="58"/>
  <c r="N26" i="58"/>
  <c r="M26" i="58"/>
  <c r="L26" i="58"/>
  <c r="K26" i="58"/>
  <c r="O25" i="58"/>
  <c r="N25" i="58"/>
  <c r="M25" i="58"/>
  <c r="L25" i="58"/>
  <c r="K25" i="58"/>
  <c r="O24" i="58"/>
  <c r="N24" i="58"/>
  <c r="M24" i="58"/>
  <c r="L24" i="58"/>
  <c r="K24" i="58"/>
  <c r="O23" i="58"/>
  <c r="N23" i="58"/>
  <c r="M23" i="58"/>
  <c r="L23" i="58"/>
  <c r="K23" i="58"/>
  <c r="O22" i="58"/>
  <c r="N22" i="58"/>
  <c r="M22" i="58"/>
  <c r="L22" i="58"/>
  <c r="K22" i="58"/>
  <c r="O21" i="58"/>
  <c r="N21" i="58"/>
  <c r="M21" i="58"/>
  <c r="L21" i="58"/>
  <c r="K21" i="58"/>
  <c r="O20" i="58"/>
  <c r="N20" i="58"/>
  <c r="M20" i="58"/>
  <c r="L20" i="58"/>
  <c r="K20" i="58"/>
  <c r="O19" i="58"/>
  <c r="N19" i="58"/>
  <c r="M19" i="58"/>
  <c r="L19" i="58"/>
  <c r="K19" i="58"/>
  <c r="O18" i="58"/>
  <c r="N18" i="58"/>
  <c r="M18" i="58"/>
  <c r="L18" i="58"/>
  <c r="K18" i="58"/>
  <c r="O17" i="58"/>
  <c r="N17" i="58"/>
  <c r="M17" i="58"/>
  <c r="L17" i="58"/>
  <c r="K17" i="58"/>
  <c r="O16" i="58"/>
  <c r="N16" i="58"/>
  <c r="M16" i="58"/>
  <c r="L16" i="58"/>
  <c r="K16" i="58"/>
  <c r="O15" i="58"/>
  <c r="N15" i="58"/>
  <c r="M15" i="58"/>
  <c r="L15" i="58"/>
  <c r="K15" i="58"/>
  <c r="O14" i="58"/>
  <c r="N14" i="58"/>
  <c r="M14" i="58"/>
  <c r="L14" i="58"/>
  <c r="K14" i="58"/>
  <c r="O13" i="58"/>
  <c r="N13" i="58"/>
  <c r="M13" i="58"/>
  <c r="L13" i="58"/>
  <c r="K13" i="58"/>
  <c r="O12" i="58"/>
  <c r="N12" i="58"/>
  <c r="M12" i="58"/>
  <c r="L12" i="58"/>
  <c r="K12" i="58"/>
  <c r="O11" i="58"/>
  <c r="N11" i="58"/>
  <c r="M11" i="58"/>
  <c r="L11" i="58"/>
  <c r="K11" i="58"/>
  <c r="O10" i="58"/>
  <c r="N10" i="58"/>
  <c r="M10" i="58"/>
  <c r="L10" i="58"/>
  <c r="K10" i="58"/>
  <c r="O9" i="58"/>
  <c r="N9" i="58"/>
  <c r="M9" i="58"/>
  <c r="L9" i="58"/>
  <c r="K9" i="58"/>
  <c r="O8" i="58"/>
  <c r="N8" i="58"/>
  <c r="M8" i="58"/>
  <c r="L8" i="58"/>
  <c r="K8" i="58"/>
  <c r="O7" i="58"/>
  <c r="N7" i="58"/>
  <c r="M7" i="58"/>
  <c r="L7" i="58"/>
  <c r="K7" i="58"/>
  <c r="O6" i="58"/>
  <c r="N6" i="58"/>
  <c r="M6" i="58"/>
  <c r="L6" i="58"/>
  <c r="K6" i="58"/>
  <c r="A2" i="58"/>
  <c r="A1" i="58"/>
  <c r="A2" i="56"/>
  <c r="A1" i="56"/>
  <c r="A2" i="55"/>
  <c r="A1" i="55"/>
  <c r="A2" i="14"/>
  <c r="A2" i="250"/>
  <c r="A1" i="250"/>
  <c r="A2" i="53"/>
  <c r="A1" i="53"/>
  <c r="A2" i="52"/>
  <c r="A1" i="52"/>
  <c r="A2" i="249"/>
  <c r="A1" i="249"/>
  <c r="A2" i="16"/>
  <c r="A1" i="16"/>
  <c r="A2" i="9"/>
  <c r="A1" i="9"/>
  <c r="A2" i="7"/>
  <c r="A1" i="7"/>
  <c r="A2" i="2"/>
  <c r="A1" i="2"/>
  <c r="A2" i="1"/>
  <c r="A1" i="1"/>
  <c r="A2" i="248"/>
  <c r="A1" i="248"/>
  <c r="A2" i="202"/>
  <c r="A1" i="202"/>
  <c r="A2" i="247"/>
  <c r="A1" i="247"/>
  <c r="A1" i="48"/>
  <c r="A1" i="43"/>
  <c r="C153" i="246"/>
  <c r="C152" i="246"/>
  <c r="C151" i="246"/>
  <c r="C150" i="246"/>
  <c r="C149" i="246"/>
  <c r="C148" i="246"/>
  <c r="C147" i="246"/>
  <c r="C146" i="246"/>
  <c r="C145" i="246"/>
  <c r="C144" i="246"/>
  <c r="C143" i="246"/>
  <c r="C142" i="246"/>
  <c r="C141" i="246"/>
  <c r="C140" i="246"/>
  <c r="C139" i="246"/>
  <c r="C138" i="246"/>
  <c r="C137" i="246"/>
  <c r="C136" i="246"/>
  <c r="C135" i="246"/>
  <c r="C134" i="246"/>
  <c r="C133" i="246"/>
  <c r="C132" i="246"/>
  <c r="C131" i="246"/>
  <c r="C130" i="246"/>
  <c r="C129" i="246"/>
  <c r="C128" i="246"/>
  <c r="C127" i="246"/>
  <c r="C126" i="246"/>
  <c r="C125" i="246"/>
  <c r="C124" i="246"/>
  <c r="C123" i="246"/>
  <c r="C122" i="246"/>
  <c r="C121" i="246"/>
  <c r="C120" i="246"/>
  <c r="C119" i="246"/>
  <c r="C118" i="246"/>
  <c r="C117" i="246"/>
  <c r="C116" i="246"/>
  <c r="C115" i="246"/>
  <c r="C114" i="246"/>
  <c r="C113" i="246"/>
  <c r="C112" i="246"/>
  <c r="C111" i="246"/>
  <c r="C110" i="246"/>
  <c r="C109" i="246"/>
  <c r="C108" i="246"/>
  <c r="C107" i="246"/>
  <c r="C106" i="246"/>
  <c r="C105" i="246"/>
  <c r="C104" i="246"/>
  <c r="C103" i="246"/>
  <c r="C102" i="246"/>
  <c r="C101" i="246"/>
  <c r="C100" i="246"/>
  <c r="C99" i="246"/>
  <c r="C98" i="246"/>
  <c r="C97" i="246"/>
  <c r="C96" i="246"/>
  <c r="C95" i="246"/>
  <c r="C94" i="246"/>
  <c r="C93" i="246"/>
  <c r="C92" i="246"/>
  <c r="C91" i="246"/>
  <c r="C90" i="246"/>
  <c r="C89" i="246"/>
  <c r="C88" i="246"/>
  <c r="C87" i="246"/>
  <c r="C86" i="246"/>
  <c r="C85" i="246"/>
  <c r="C84" i="246"/>
  <c r="C83" i="246"/>
  <c r="C82" i="246"/>
  <c r="C81" i="246"/>
  <c r="C80" i="246"/>
  <c r="C79" i="246"/>
  <c r="C78" i="246"/>
  <c r="C77" i="246"/>
  <c r="C76" i="246"/>
  <c r="C75" i="246"/>
  <c r="C74" i="246"/>
  <c r="C73" i="246"/>
  <c r="C72" i="246"/>
  <c r="C71" i="246"/>
  <c r="C70" i="246"/>
  <c r="C69" i="246"/>
  <c r="C68" i="246"/>
  <c r="C67" i="246"/>
  <c r="C66" i="246"/>
  <c r="C65" i="246"/>
  <c r="C64" i="246"/>
  <c r="C63" i="246"/>
  <c r="C62" i="246"/>
  <c r="C61" i="246"/>
  <c r="C60" i="246"/>
  <c r="C59" i="246"/>
  <c r="C58" i="246"/>
  <c r="C57" i="246"/>
  <c r="C56" i="246"/>
  <c r="C55" i="246"/>
  <c r="C54" i="246"/>
  <c r="C53" i="246"/>
  <c r="C52" i="246"/>
  <c r="C51" i="246"/>
  <c r="C50" i="246"/>
  <c r="C49" i="246"/>
  <c r="C48" i="246"/>
  <c r="C47" i="246"/>
  <c r="C46" i="246"/>
  <c r="C45" i="246"/>
  <c r="C44" i="246"/>
  <c r="C41" i="246"/>
  <c r="C40" i="246"/>
  <c r="C39" i="246"/>
  <c r="C38" i="246"/>
  <c r="C37" i="246"/>
  <c r="C36" i="246"/>
  <c r="C35" i="246"/>
  <c r="C34" i="246"/>
  <c r="C33" i="246"/>
  <c r="C32" i="246"/>
  <c r="C31" i="246"/>
  <c r="C30" i="246"/>
  <c r="C29" i="246"/>
  <c r="C28" i="246"/>
  <c r="C27" i="246"/>
  <c r="C26" i="246"/>
  <c r="C25" i="246"/>
  <c r="C24" i="246"/>
  <c r="C23" i="246"/>
  <c r="C22" i="246"/>
  <c r="C21" i="246"/>
  <c r="C20" i="246"/>
  <c r="C19" i="246"/>
  <c r="C18" i="246"/>
  <c r="C17" i="246"/>
  <c r="C16" i="246"/>
  <c r="C15" i="246"/>
  <c r="C14" i="246"/>
  <c r="C13" i="246"/>
  <c r="C12" i="246"/>
  <c r="C11" i="246"/>
  <c r="C10" i="246"/>
  <c r="C9" i="246"/>
  <c r="C8" i="246"/>
  <c r="C7" i="246"/>
  <c r="C6" i="246"/>
  <c r="C5" i="246"/>
  <c r="C4" i="246"/>
  <c r="C3" i="246"/>
  <c r="C2" i="246"/>
</calcChain>
</file>

<file path=xl/sharedStrings.xml><?xml version="1.0" encoding="utf-8"?>
<sst xmlns="http://schemas.openxmlformats.org/spreadsheetml/2006/main" count="22606" uniqueCount="4737">
  <si>
    <t>分類</t>
  </si>
  <si>
    <t>表題</t>
  </si>
  <si>
    <t>主要統計長期指標</t>
  </si>
  <si>
    <t>Ⅰ．主要統計長期指標</t>
  </si>
  <si>
    <t>周辺特別区比較</t>
  </si>
  <si>
    <t>Ⅱ．周辺特別区比較</t>
  </si>
  <si>
    <t>1</t>
  </si>
  <si>
    <t>001</t>
  </si>
  <si>
    <t>Ⅲ．土地</t>
  </si>
  <si>
    <t>2</t>
  </si>
  <si>
    <t>002</t>
  </si>
  <si>
    <t>3</t>
  </si>
  <si>
    <t>003</t>
  </si>
  <si>
    <t>4</t>
  </si>
  <si>
    <t>004</t>
  </si>
  <si>
    <t>5</t>
  </si>
  <si>
    <t>005</t>
  </si>
  <si>
    <t>6</t>
  </si>
  <si>
    <t>006</t>
  </si>
  <si>
    <t>Ⅳ．人口･世帯〈住民基本台帳〉</t>
  </si>
  <si>
    <t>7</t>
  </si>
  <si>
    <t>007</t>
  </si>
  <si>
    <t>8</t>
  </si>
  <si>
    <t>008</t>
  </si>
  <si>
    <t>9</t>
  </si>
  <si>
    <t>009</t>
  </si>
  <si>
    <t>10</t>
  </si>
  <si>
    <t>010</t>
  </si>
  <si>
    <t>11</t>
  </si>
  <si>
    <t>011</t>
  </si>
  <si>
    <t>12</t>
  </si>
  <si>
    <t>012</t>
  </si>
  <si>
    <t>13</t>
  </si>
  <si>
    <t>013</t>
  </si>
  <si>
    <t>14</t>
  </si>
  <si>
    <t>014</t>
  </si>
  <si>
    <t>15</t>
  </si>
  <si>
    <t>015</t>
  </si>
  <si>
    <t>16</t>
  </si>
  <si>
    <t>016</t>
  </si>
  <si>
    <t>Ⅳ．人口･世帯〈国勢調査〉</t>
  </si>
  <si>
    <t>年次別人口の推移（大正9～令和2年）</t>
    <rPh sb="13" eb="15">
      <t>レイワ</t>
    </rPh>
    <phoneticPr fontId="30"/>
  </si>
  <si>
    <t>17</t>
  </si>
  <si>
    <t>017</t>
  </si>
  <si>
    <t>年齢（各歳），男女別人口（平成27年,対令和2年比較）</t>
    <rPh sb="17" eb="18">
      <t>ネン</t>
    </rPh>
    <rPh sb="19" eb="20">
      <t>タイ</t>
    </rPh>
    <rPh sb="20" eb="22">
      <t>レイワ</t>
    </rPh>
    <rPh sb="23" eb="24">
      <t>ネン</t>
    </rPh>
    <rPh sb="24" eb="26">
      <t>ヒカク</t>
    </rPh>
    <phoneticPr fontId="30"/>
  </si>
  <si>
    <t>18</t>
  </si>
  <si>
    <t>018</t>
  </si>
  <si>
    <t>町丁，男女別人口及び世帯数（平成27年,対令和2年比較）</t>
    <rPh sb="18" eb="19">
      <t>ネン</t>
    </rPh>
    <rPh sb="20" eb="21">
      <t>タイ</t>
    </rPh>
    <rPh sb="21" eb="23">
      <t>レイワ</t>
    </rPh>
    <rPh sb="24" eb="25">
      <t>ネン</t>
    </rPh>
    <rPh sb="25" eb="27">
      <t>ヒカク</t>
    </rPh>
    <phoneticPr fontId="30"/>
  </si>
  <si>
    <t>19</t>
  </si>
  <si>
    <t>019</t>
  </si>
  <si>
    <t>世帯人員別一般世帯数及び一般世帯人員（令和2年10月1日）</t>
    <rPh sb="19" eb="21">
      <t>レイワ</t>
    </rPh>
    <phoneticPr fontId="30"/>
  </si>
  <si>
    <t>20</t>
  </si>
  <si>
    <t>020</t>
  </si>
  <si>
    <t>世帯の家族類型，世帯人員別一般世帯数（令和2年10月1日）</t>
    <rPh sb="19" eb="21">
      <t>レイワ</t>
    </rPh>
    <phoneticPr fontId="30"/>
  </si>
  <si>
    <t>21</t>
  </si>
  <si>
    <t>021</t>
  </si>
  <si>
    <t>世帯人員別65歳以上世帯員のいる一般世帯数，一般世帯人員及び65歳以上世帯人員（令和2年10月1日）</t>
    <rPh sb="40" eb="42">
      <t>レイワ</t>
    </rPh>
    <phoneticPr fontId="30"/>
  </si>
  <si>
    <t>22</t>
  </si>
  <si>
    <t>022</t>
  </si>
  <si>
    <t>世帯の家族類型別65歳以上世帯員のいる一般世帯数，一般世帯人員及び65歳以上世帯人員（75歳以上･85歳以上世帯員のいる一般世帯-特掲）（令和2年10月1日）</t>
    <rPh sb="69" eb="71">
      <t>レイワ</t>
    </rPh>
    <phoneticPr fontId="30"/>
  </si>
  <si>
    <t>23</t>
  </si>
  <si>
    <t>023</t>
  </si>
  <si>
    <t>国籍，男女別外国人数[周辺区]（令和2年10月1日）</t>
    <rPh sb="16" eb="18">
      <t>レイワ</t>
    </rPh>
    <phoneticPr fontId="30"/>
  </si>
  <si>
    <t>24</t>
  </si>
  <si>
    <t>024</t>
  </si>
  <si>
    <t>住宅の建て方，住居の種類･住宅の所有の関係別住宅に住む一般世帯数及び一般世帯人員（令和2年10月1日）</t>
    <rPh sb="41" eb="43">
      <t>レイワ</t>
    </rPh>
    <phoneticPr fontId="30"/>
  </si>
  <si>
    <t>25</t>
  </si>
  <si>
    <t>025</t>
  </si>
  <si>
    <t>従業地･通学地による常住市区町村別15歳以上就業者数及び15歳以上通学者数（令和2年10月1日）</t>
    <rPh sb="38" eb="40">
      <t>レイワ</t>
    </rPh>
    <phoneticPr fontId="30"/>
  </si>
  <si>
    <t>26</t>
  </si>
  <si>
    <t>026</t>
  </si>
  <si>
    <t>常住地による従業･通学市区町村別15歳以上就業者数及び15歳以上通学者数（令和2年10月1日）</t>
    <rPh sb="37" eb="39">
      <t>レイワ</t>
    </rPh>
    <phoneticPr fontId="30"/>
  </si>
  <si>
    <t>27</t>
  </si>
  <si>
    <t>027</t>
  </si>
  <si>
    <t>昼間人口･昼夜間人口比率の推移（昭和40～令和2年）</t>
    <rPh sb="21" eb="23">
      <t>レイワ</t>
    </rPh>
    <phoneticPr fontId="30"/>
  </si>
  <si>
    <t>28</t>
  </si>
  <si>
    <t>028</t>
  </si>
  <si>
    <t>町丁別昼間人口･昼夜間人口比率（令和2年10月1日）</t>
    <rPh sb="16" eb="18">
      <t>レイワ</t>
    </rPh>
    <phoneticPr fontId="30"/>
  </si>
  <si>
    <t>29</t>
  </si>
  <si>
    <t>029</t>
  </si>
  <si>
    <t>Ⅳ．人口･世帯</t>
  </si>
  <si>
    <t>30</t>
  </si>
  <si>
    <t>030</t>
  </si>
  <si>
    <t>31</t>
  </si>
  <si>
    <t>031</t>
  </si>
  <si>
    <t>将来人口推計（長期）（2020～2050年）</t>
    <rPh sb="20" eb="21">
      <t>ネン</t>
    </rPh>
    <phoneticPr fontId="30"/>
  </si>
  <si>
    <t>32</t>
  </si>
  <si>
    <t>032</t>
  </si>
  <si>
    <t>Ⅴ．産業･経済</t>
  </si>
  <si>
    <t>産業中分類別事業所数及び従業者数（平成26～令和3年）</t>
    <rPh sb="22" eb="24">
      <t>レイワ</t>
    </rPh>
    <phoneticPr fontId="30"/>
  </si>
  <si>
    <t>33</t>
  </si>
  <si>
    <t>033</t>
  </si>
  <si>
    <t>産業小分類別，従業者規模別民営事業所数及び従業者数（令和3年6月1日）</t>
    <rPh sb="26" eb="28">
      <t>レイワ</t>
    </rPh>
    <phoneticPr fontId="30"/>
  </si>
  <si>
    <t>34</t>
  </si>
  <si>
    <t>034</t>
  </si>
  <si>
    <t>経営組織別･開設年別事業所数（平成28年6月1日）</t>
  </si>
  <si>
    <t>35</t>
  </si>
  <si>
    <t>035</t>
  </si>
  <si>
    <t>町丁，従業者規模･資本金階級別事業所数（平成28年6月1日）</t>
    <rPh sb="15" eb="18">
      <t>ジギョウショ</t>
    </rPh>
    <rPh sb="18" eb="19">
      <t>スウ</t>
    </rPh>
    <phoneticPr fontId="30"/>
  </si>
  <si>
    <t>36</t>
  </si>
  <si>
    <t>036</t>
  </si>
  <si>
    <t>町丁，産業中分類別事業所数及び従業者数（平成28年6月1日）</t>
  </si>
  <si>
    <t>37</t>
  </si>
  <si>
    <t>037</t>
  </si>
  <si>
    <t>産業中分類別，従業者規模別工場数，従業者数，製造品出荷額等（平成30～令和3年）</t>
    <rPh sb="35" eb="37">
      <t>レイワ</t>
    </rPh>
    <phoneticPr fontId="30"/>
  </si>
  <si>
    <t>38</t>
  </si>
  <si>
    <t>038</t>
  </si>
  <si>
    <t>39</t>
  </si>
  <si>
    <t>039</t>
  </si>
  <si>
    <t>40</t>
  </si>
  <si>
    <t>040</t>
  </si>
  <si>
    <t>産業大分類別新規事業所数，開業率の推移（平成28～令和3年）</t>
    <rPh sb="25" eb="27">
      <t>レイワ</t>
    </rPh>
    <phoneticPr fontId="30"/>
  </si>
  <si>
    <t>41</t>
  </si>
  <si>
    <t>041</t>
  </si>
  <si>
    <t>産業，従業上の地位別就業者数（令和2年10月1日）</t>
    <rPh sb="15" eb="17">
      <t>レイワ</t>
    </rPh>
    <phoneticPr fontId="30"/>
  </si>
  <si>
    <t>42</t>
  </si>
  <si>
    <t>042</t>
  </si>
  <si>
    <t>43</t>
  </si>
  <si>
    <t>043</t>
  </si>
  <si>
    <t>44</t>
  </si>
  <si>
    <t>044</t>
  </si>
  <si>
    <t>45</t>
  </si>
  <si>
    <t>045</t>
  </si>
  <si>
    <t>46</t>
  </si>
  <si>
    <t>046</t>
  </si>
  <si>
    <t>47</t>
  </si>
  <si>
    <t>047</t>
  </si>
  <si>
    <t>Ⅵ．住宅･建設</t>
  </si>
  <si>
    <t>48</t>
  </si>
  <si>
    <t>048</t>
  </si>
  <si>
    <t>49</t>
  </si>
  <si>
    <t>049</t>
  </si>
  <si>
    <t>50</t>
  </si>
  <si>
    <t>050</t>
  </si>
  <si>
    <t>51</t>
  </si>
  <si>
    <t>051</t>
  </si>
  <si>
    <t>52</t>
  </si>
  <si>
    <t>052</t>
  </si>
  <si>
    <t>住宅の耐震化率の推計値（令和2年度末）</t>
    <rPh sb="12" eb="14">
      <t>レイワ</t>
    </rPh>
    <phoneticPr fontId="30"/>
  </si>
  <si>
    <t>53</t>
  </si>
  <si>
    <t>053</t>
  </si>
  <si>
    <t>54</t>
  </si>
  <si>
    <t>054</t>
  </si>
  <si>
    <t>55</t>
  </si>
  <si>
    <t>055</t>
  </si>
  <si>
    <t>56</t>
  </si>
  <si>
    <t>056</t>
  </si>
  <si>
    <t>区立小･中学校耐震化率（平成28年4月1日）</t>
  </si>
  <si>
    <t>57</t>
  </si>
  <si>
    <t>057</t>
  </si>
  <si>
    <t>58</t>
  </si>
  <si>
    <t>058</t>
  </si>
  <si>
    <t>Ⅶ．道路･公園</t>
  </si>
  <si>
    <t>59</t>
  </si>
  <si>
    <t>059</t>
  </si>
  <si>
    <t>60</t>
  </si>
  <si>
    <t>060</t>
  </si>
  <si>
    <t>61</t>
  </si>
  <si>
    <t>061</t>
  </si>
  <si>
    <t>62</t>
  </si>
  <si>
    <t>062</t>
  </si>
  <si>
    <t>63</t>
  </si>
  <si>
    <t>063</t>
  </si>
  <si>
    <t>64</t>
  </si>
  <si>
    <t>064</t>
  </si>
  <si>
    <t>Ⅷ．安全･交通</t>
  </si>
  <si>
    <t>65</t>
  </si>
  <si>
    <t>065</t>
  </si>
  <si>
    <t>66</t>
  </si>
  <si>
    <t>066</t>
  </si>
  <si>
    <t>67</t>
  </si>
  <si>
    <t>067</t>
  </si>
  <si>
    <t>68</t>
  </si>
  <si>
    <t>068</t>
  </si>
  <si>
    <t>69</t>
  </si>
  <si>
    <t>069</t>
  </si>
  <si>
    <t>70</t>
  </si>
  <si>
    <t>070</t>
  </si>
  <si>
    <t>71</t>
  </si>
  <si>
    <t>071</t>
  </si>
  <si>
    <t>町丁別倒壊危険度，火災危険度，総合危険度（令和4年9月公表値）</t>
    <rPh sb="21" eb="23">
      <t>レイワ</t>
    </rPh>
    <phoneticPr fontId="30"/>
  </si>
  <si>
    <t>72</t>
  </si>
  <si>
    <t>072</t>
  </si>
  <si>
    <t>73</t>
  </si>
  <si>
    <t>073</t>
  </si>
  <si>
    <t>74</t>
  </si>
  <si>
    <t>074</t>
  </si>
  <si>
    <t>75</t>
  </si>
  <si>
    <t>075</t>
  </si>
  <si>
    <t>76</t>
  </si>
  <si>
    <t>076</t>
  </si>
  <si>
    <t>77</t>
  </si>
  <si>
    <t>077</t>
  </si>
  <si>
    <t>Ⅸ．ごみ･公害，水道･ガス</t>
  </si>
  <si>
    <t>78</t>
  </si>
  <si>
    <t>078</t>
  </si>
  <si>
    <t>79</t>
  </si>
  <si>
    <t>079</t>
  </si>
  <si>
    <t>80</t>
  </si>
  <si>
    <t>080</t>
  </si>
  <si>
    <t>81</t>
  </si>
  <si>
    <t>081</t>
  </si>
  <si>
    <t>82</t>
  </si>
  <si>
    <t>082</t>
  </si>
  <si>
    <t>83</t>
  </si>
  <si>
    <t>083</t>
  </si>
  <si>
    <t>84</t>
  </si>
  <si>
    <t>084</t>
  </si>
  <si>
    <t>85</t>
  </si>
  <si>
    <t>085</t>
  </si>
  <si>
    <t>Ⅹ．福祉</t>
  </si>
  <si>
    <t>86</t>
  </si>
  <si>
    <t>086</t>
  </si>
  <si>
    <t>87</t>
  </si>
  <si>
    <t>087</t>
  </si>
  <si>
    <t>88</t>
  </si>
  <si>
    <t>088</t>
  </si>
  <si>
    <t>89</t>
  </si>
  <si>
    <t>089</t>
  </si>
  <si>
    <t>90</t>
  </si>
  <si>
    <t>090</t>
  </si>
  <si>
    <t>91</t>
  </si>
  <si>
    <t>091</t>
  </si>
  <si>
    <t>92</t>
  </si>
  <si>
    <t>092</t>
  </si>
  <si>
    <t>93</t>
  </si>
  <si>
    <t>093</t>
  </si>
  <si>
    <t>94</t>
  </si>
  <si>
    <t>094</t>
  </si>
  <si>
    <t>ⅩⅠ．保健･衛生</t>
  </si>
  <si>
    <t>95</t>
  </si>
  <si>
    <t>095</t>
  </si>
  <si>
    <t>96</t>
  </si>
  <si>
    <t>096</t>
  </si>
  <si>
    <t>97</t>
  </si>
  <si>
    <t>097</t>
  </si>
  <si>
    <t>98</t>
  </si>
  <si>
    <t>098</t>
  </si>
  <si>
    <t>99</t>
  </si>
  <si>
    <t>099</t>
  </si>
  <si>
    <t>100</t>
  </si>
  <si>
    <t>101</t>
  </si>
  <si>
    <t>102</t>
  </si>
  <si>
    <t>103</t>
  </si>
  <si>
    <t>104</t>
  </si>
  <si>
    <t>ⅩⅡ．子ども･教育</t>
  </si>
  <si>
    <t>105</t>
  </si>
  <si>
    <t>106</t>
  </si>
  <si>
    <t>107</t>
  </si>
  <si>
    <t>108</t>
  </si>
  <si>
    <t>109</t>
  </si>
  <si>
    <t>110</t>
  </si>
  <si>
    <t>111</t>
  </si>
  <si>
    <t>112</t>
  </si>
  <si>
    <t>113</t>
  </si>
  <si>
    <t>114</t>
  </si>
  <si>
    <t>115</t>
  </si>
  <si>
    <t>116</t>
  </si>
  <si>
    <t>117</t>
  </si>
  <si>
    <t>118</t>
  </si>
  <si>
    <t>119</t>
  </si>
  <si>
    <t>120</t>
  </si>
  <si>
    <t>121</t>
  </si>
  <si>
    <t>122</t>
  </si>
  <si>
    <t>ⅩⅢ文化・スポーツ</t>
    <rPh sb="2" eb="4">
      <t>ブンカ</t>
    </rPh>
    <phoneticPr fontId="30"/>
  </si>
  <si>
    <t>123</t>
  </si>
  <si>
    <t>124</t>
  </si>
  <si>
    <t>125</t>
  </si>
  <si>
    <t>126</t>
  </si>
  <si>
    <t>127</t>
  </si>
  <si>
    <t>ⅩⅣ．行財政･議会</t>
  </si>
  <si>
    <t>128</t>
  </si>
  <si>
    <t>129</t>
  </si>
  <si>
    <t>130</t>
  </si>
  <si>
    <t>131</t>
  </si>
  <si>
    <t>132</t>
  </si>
  <si>
    <t>133</t>
  </si>
  <si>
    <t>134</t>
  </si>
  <si>
    <t>135</t>
  </si>
  <si>
    <t>136</t>
  </si>
  <si>
    <t>137</t>
  </si>
  <si>
    <t>138</t>
  </si>
  <si>
    <t>139</t>
  </si>
  <si>
    <t>140</t>
  </si>
  <si>
    <t>141</t>
  </si>
  <si>
    <t>142</t>
  </si>
  <si>
    <t>143</t>
  </si>
  <si>
    <t>144</t>
  </si>
  <si>
    <t>145</t>
  </si>
  <si>
    <t>146</t>
  </si>
  <si>
    <t>147</t>
  </si>
  <si>
    <t>参議院議員選挙投票･開票状況〔選挙区〕（平成28～令和4年）</t>
    <rPh sb="25" eb="27">
      <t>レイワ</t>
    </rPh>
    <phoneticPr fontId="30"/>
  </si>
  <si>
    <t>148</t>
  </si>
  <si>
    <t>149</t>
  </si>
  <si>
    <t>都議会議員選挙投票･開票状況（平成25～令和3年）</t>
    <rPh sb="20" eb="22">
      <t>レイワ</t>
    </rPh>
    <phoneticPr fontId="30"/>
  </si>
  <si>
    <t>150</t>
  </si>
  <si>
    <t>区長選挙投票･開票状況（平成26～令和4年）</t>
    <rPh sb="17" eb="19">
      <t>レイワ</t>
    </rPh>
    <phoneticPr fontId="30"/>
  </si>
  <si>
    <t>151</t>
  </si>
  <si>
    <t>区議会議員選挙投票･開票状況（平成27～令和5年）</t>
  </si>
  <si>
    <t>152</t>
  </si>
  <si>
    <t>主要選挙党派別得票数･開票状況</t>
  </si>
  <si>
    <t>Ⅰ．主要統計長期指標</t>
    <rPh sb="2" eb="3">
      <t>オモ</t>
    </rPh>
    <rPh sb="3" eb="4">
      <t>ヨウ</t>
    </rPh>
    <rPh sb="4" eb="5">
      <t>トウ</t>
    </rPh>
    <rPh sb="5" eb="6">
      <t>ケイ</t>
    </rPh>
    <rPh sb="6" eb="7">
      <t>ナガ</t>
    </rPh>
    <rPh sb="7" eb="8">
      <t>キ</t>
    </rPh>
    <rPh sb="8" eb="9">
      <t>ユビ</t>
    </rPh>
    <rPh sb="9" eb="10">
      <t>シルベ</t>
    </rPh>
    <phoneticPr fontId="30"/>
  </si>
  <si>
    <t>人口</t>
  </si>
  <si>
    <t>住宅</t>
  </si>
  <si>
    <t>事業所</t>
  </si>
  <si>
    <t>製造業</t>
    <rPh sb="0" eb="3">
      <t>セイゾウギョウ</t>
    </rPh>
    <phoneticPr fontId="30"/>
  </si>
  <si>
    <t>社会福祉</t>
  </si>
  <si>
    <t>衛生</t>
  </si>
  <si>
    <t>教育文化</t>
  </si>
  <si>
    <t>家計・物価</t>
  </si>
  <si>
    <t>交通・運輸</t>
  </si>
  <si>
    <t>警察・消防</t>
  </si>
  <si>
    <t>財務</t>
  </si>
  <si>
    <t>年次</t>
  </si>
  <si>
    <t>土地面積</t>
  </si>
  <si>
    <t>世帯数</t>
  </si>
  <si>
    <t>人口密度</t>
  </si>
  <si>
    <t>社会動態</t>
  </si>
  <si>
    <t>自然動態</t>
  </si>
  <si>
    <t>昼間人口</t>
  </si>
  <si>
    <t>夜間人口</t>
  </si>
  <si>
    <t>流入人口</t>
  </si>
  <si>
    <t>流出人口</t>
  </si>
  <si>
    <t>着工住宅数</t>
  </si>
  <si>
    <t>住宅数</t>
  </si>
  <si>
    <t>事業所数</t>
  </si>
  <si>
    <t>従業者数</t>
  </si>
  <si>
    <t>事業所数</t>
    <rPh sb="0" eb="1">
      <t>ジ</t>
    </rPh>
    <rPh sb="1" eb="2">
      <t>ギョウ</t>
    </rPh>
    <rPh sb="2" eb="3">
      <t>ショ</t>
    </rPh>
    <phoneticPr fontId="30"/>
  </si>
  <si>
    <t>製造品</t>
  </si>
  <si>
    <t>保育園</t>
  </si>
  <si>
    <t>生活保護</t>
  </si>
  <si>
    <t>医療</t>
    <rPh sb="0" eb="1">
      <t>イ</t>
    </rPh>
    <rPh sb="1" eb="2">
      <t>イ</t>
    </rPh>
    <phoneticPr fontId="30"/>
  </si>
  <si>
    <t>幼稚園</t>
  </si>
  <si>
    <t>小学校</t>
  </si>
  <si>
    <t>中学校</t>
  </si>
  <si>
    <t>高等学校</t>
  </si>
  <si>
    <t>公園</t>
    <rPh sb="0" eb="1">
      <t>コウ</t>
    </rPh>
    <rPh sb="1" eb="2">
      <t>エン</t>
    </rPh>
    <phoneticPr fontId="30"/>
  </si>
  <si>
    <t>勤労者世帯家計</t>
  </si>
  <si>
    <t>消費者物価指数</t>
  </si>
  <si>
    <t>道路</t>
  </si>
  <si>
    <t>中野駅</t>
  </si>
  <si>
    <t>刑法犯</t>
    <rPh sb="2" eb="3">
      <t>ハン</t>
    </rPh>
    <phoneticPr fontId="30"/>
  </si>
  <si>
    <t>交通事故</t>
  </si>
  <si>
    <t>火災</t>
  </si>
  <si>
    <t>歳入</t>
  </si>
  <si>
    <t>歳出</t>
  </si>
  <si>
    <t>うち一般会計</t>
  </si>
  <si>
    <t>1k㎡当たり</t>
    <rPh sb="3" eb="4">
      <t>ア</t>
    </rPh>
    <phoneticPr fontId="30"/>
  </si>
  <si>
    <t>転入</t>
  </si>
  <si>
    <t>転出</t>
  </si>
  <si>
    <t>社会増減</t>
  </si>
  <si>
    <t>出生</t>
  </si>
  <si>
    <t>死亡</t>
  </si>
  <si>
    <t>自然増減</t>
    <rPh sb="3" eb="4">
      <t>ゲン</t>
    </rPh>
    <phoneticPr fontId="30"/>
  </si>
  <si>
    <t>出荷額等</t>
  </si>
  <si>
    <t>保育園数</t>
  </si>
  <si>
    <t>園児数</t>
  </si>
  <si>
    <t>被保護世帯数</t>
  </si>
  <si>
    <t>実人員</t>
  </si>
  <si>
    <t>保護費</t>
  </si>
  <si>
    <t>医療機関等施設数</t>
    <rPh sb="0" eb="2">
      <t>イリョウ</t>
    </rPh>
    <rPh sb="2" eb="4">
      <t>キカン</t>
    </rPh>
    <rPh sb="4" eb="5">
      <t>トウ</t>
    </rPh>
    <rPh sb="5" eb="8">
      <t>シセツスウ</t>
    </rPh>
    <phoneticPr fontId="30"/>
  </si>
  <si>
    <t>病院数</t>
  </si>
  <si>
    <t>医師数</t>
    <rPh sb="0" eb="3">
      <t>イシスウ</t>
    </rPh>
    <phoneticPr fontId="30"/>
  </si>
  <si>
    <t>学園数</t>
    <rPh sb="2" eb="3">
      <t>スウ</t>
    </rPh>
    <phoneticPr fontId="30"/>
  </si>
  <si>
    <t>園児数</t>
    <rPh sb="2" eb="3">
      <t>スウ</t>
    </rPh>
    <phoneticPr fontId="30"/>
  </si>
  <si>
    <t>学校数</t>
    <rPh sb="2" eb="3">
      <t>スウ</t>
    </rPh>
    <phoneticPr fontId="30"/>
  </si>
  <si>
    <t>児童数</t>
    <rPh sb="2" eb="3">
      <t>スウ</t>
    </rPh>
    <phoneticPr fontId="30"/>
  </si>
  <si>
    <t>生徒数</t>
  </si>
  <si>
    <t>公園数</t>
    <rPh sb="2" eb="3">
      <t>スウ</t>
    </rPh>
    <phoneticPr fontId="30"/>
  </si>
  <si>
    <t>面積</t>
  </si>
  <si>
    <t>実収入</t>
  </si>
  <si>
    <t>実支出</t>
  </si>
  <si>
    <t>東京都区部</t>
  </si>
  <si>
    <t>延長</t>
  </si>
  <si>
    <t>乗車人員</t>
  </si>
  <si>
    <t>発生件数</t>
  </si>
  <si>
    <t>（10月1日）</t>
  </si>
  <si>
    <t>（10月1日）</t>
    <rPh sb="5" eb="6">
      <t>ニチ</t>
    </rPh>
    <phoneticPr fontId="30"/>
  </si>
  <si>
    <t>（年次）</t>
  </si>
  <si>
    <t>（12月31日）</t>
  </si>
  <si>
    <t>（調査期日）</t>
  </si>
  <si>
    <t>（調査期日）</t>
    <rPh sb="1" eb="3">
      <t>チョウサ</t>
    </rPh>
    <rPh sb="3" eb="5">
      <t>キジツ</t>
    </rPh>
    <phoneticPr fontId="30"/>
  </si>
  <si>
    <t>（3月1日）</t>
  </si>
  <si>
    <t>（年度月平均）</t>
  </si>
  <si>
    <t>（年度）</t>
  </si>
  <si>
    <t>（年度末）</t>
  </si>
  <si>
    <t>（12月31日）</t>
    <rPh sb="6" eb="7">
      <t>ニチ</t>
    </rPh>
    <phoneticPr fontId="30"/>
  </si>
  <si>
    <t>（5月1日）</t>
  </si>
  <si>
    <t>（4月1日）</t>
  </si>
  <si>
    <t>（1ヵ月平均）</t>
  </si>
  <si>
    <t>（年平均）</t>
  </si>
  <si>
    <t>（年度1日平均）</t>
  </si>
  <si>
    <t>（年末）</t>
  </si>
  <si>
    <t>ｋ㎡</t>
  </si>
  <si>
    <t>世帯</t>
    <rPh sb="0" eb="2">
      <t>セタイスウ</t>
    </rPh>
    <phoneticPr fontId="30"/>
  </si>
  <si>
    <t>人</t>
    <rPh sb="0" eb="1">
      <t>ニン</t>
    </rPh>
    <phoneticPr fontId="30"/>
  </si>
  <si>
    <t>件</t>
  </si>
  <si>
    <t>人</t>
  </si>
  <si>
    <t>百万円</t>
  </si>
  <si>
    <t>園</t>
  </si>
  <si>
    <t>世帯</t>
  </si>
  <si>
    <t>千円</t>
  </si>
  <si>
    <t>棟</t>
    <rPh sb="0" eb="1">
      <t>トウ</t>
    </rPh>
    <phoneticPr fontId="30"/>
  </si>
  <si>
    <t>t</t>
  </si>
  <si>
    <t>園</t>
    <rPh sb="0" eb="1">
      <t>エン</t>
    </rPh>
    <phoneticPr fontId="30"/>
  </si>
  <si>
    <t>校</t>
    <rPh sb="0" eb="1">
      <t>コウ</t>
    </rPh>
    <phoneticPr fontId="30"/>
  </si>
  <si>
    <t>百㎡</t>
    <rPh sb="0" eb="1">
      <t>ヒャク</t>
    </rPh>
    <phoneticPr fontId="30"/>
  </si>
  <si>
    <t>円</t>
  </si>
  <si>
    <t>ｍ</t>
  </si>
  <si>
    <t>㎡</t>
  </si>
  <si>
    <t>件</t>
    <rPh sb="0" eb="1">
      <t>ケン</t>
    </rPh>
    <phoneticPr fontId="30"/>
  </si>
  <si>
    <t>千円</t>
    <rPh sb="0" eb="2">
      <t>センエン</t>
    </rPh>
    <phoneticPr fontId="30"/>
  </si>
  <si>
    <t>…</t>
  </si>
  <si>
    <t>△430</t>
  </si>
  <si>
    <t>△166</t>
  </si>
  <si>
    <t>令和元年</t>
    <rPh sb="0" eb="2">
      <t>レイワ</t>
    </rPh>
    <rPh sb="2" eb="3">
      <t>ガン</t>
    </rPh>
    <rPh sb="3" eb="4">
      <t>ネン</t>
    </rPh>
    <phoneticPr fontId="30"/>
  </si>
  <si>
    <t>全国都道府県
市区町村別面積調</t>
    <rPh sb="0" eb="2">
      <t>ゼンコク</t>
    </rPh>
    <rPh sb="2" eb="6">
      <t>トドウフケン</t>
    </rPh>
    <phoneticPr fontId="30"/>
  </si>
  <si>
    <t>戸籍住民課</t>
    <rPh sb="4" eb="5">
      <t>カ</t>
    </rPh>
    <phoneticPr fontId="30"/>
  </si>
  <si>
    <t>国勢調査</t>
  </si>
  <si>
    <t>住宅・土地統計調査</t>
  </si>
  <si>
    <t>経済センサス-基礎調査・活動調査
（事業所・企業統計調査）</t>
    <rPh sb="0" eb="1">
      <t>ケイ</t>
    </rPh>
    <rPh sb="1" eb="2">
      <t>スミ</t>
    </rPh>
    <rPh sb="7" eb="8">
      <t>モト</t>
    </rPh>
    <rPh sb="8" eb="9">
      <t>イシズエ</t>
    </rPh>
    <rPh sb="9" eb="10">
      <t>チョウ</t>
    </rPh>
    <rPh sb="10" eb="11">
      <t>サ</t>
    </rPh>
    <rPh sb="12" eb="14">
      <t>カツドウ</t>
    </rPh>
    <rPh sb="14" eb="16">
      <t>チョウサ</t>
    </rPh>
    <rPh sb="18" eb="21">
      <t>ジギョウショ</t>
    </rPh>
    <rPh sb="22" eb="24">
      <t>キギョウ</t>
    </rPh>
    <rPh sb="24" eb="26">
      <t>トウケイ</t>
    </rPh>
    <rPh sb="26" eb="28">
      <t>チョウサ</t>
    </rPh>
    <phoneticPr fontId="30"/>
  </si>
  <si>
    <t>経済センサス-活動調査
（工業統計調査）</t>
    <rPh sb="0" eb="2">
      <t>ケイザイ</t>
    </rPh>
    <rPh sb="7" eb="9">
      <t>カツドウ</t>
    </rPh>
    <rPh sb="9" eb="11">
      <t>チョウサ</t>
    </rPh>
    <rPh sb="13" eb="15">
      <t>コウギョウ</t>
    </rPh>
    <rPh sb="15" eb="17">
      <t>トウケイ</t>
    </rPh>
    <rPh sb="17" eb="19">
      <t>チョウサ</t>
    </rPh>
    <phoneticPr fontId="30"/>
  </si>
  <si>
    <t>保育園・幼稚園課</t>
    <rPh sb="0" eb="1">
      <t>タモツ</t>
    </rPh>
    <rPh sb="1" eb="2">
      <t>イク</t>
    </rPh>
    <rPh sb="2" eb="3">
      <t>エン</t>
    </rPh>
    <rPh sb="4" eb="5">
      <t>ヨウ</t>
    </rPh>
    <rPh sb="5" eb="6">
      <t>オサナイ</t>
    </rPh>
    <rPh sb="6" eb="7">
      <t>エン</t>
    </rPh>
    <rPh sb="7" eb="8">
      <t>カ</t>
    </rPh>
    <phoneticPr fontId="30"/>
  </si>
  <si>
    <t>生活援護課</t>
    <rPh sb="4" eb="5">
      <t>カ</t>
    </rPh>
    <phoneticPr fontId="30"/>
  </si>
  <si>
    <t>生活衛生課</t>
    <rPh sb="0" eb="2">
      <t>セイカツ</t>
    </rPh>
    <rPh sb="2" eb="4">
      <t>エイセイ</t>
    </rPh>
    <rPh sb="4" eb="5">
      <t>カ</t>
    </rPh>
    <phoneticPr fontId="30"/>
  </si>
  <si>
    <t>ごみゼロ推進課</t>
    <rPh sb="4" eb="5">
      <t>スイ</t>
    </rPh>
    <rPh sb="5" eb="6">
      <t>シン</t>
    </rPh>
    <rPh sb="6" eb="7">
      <t>カ</t>
    </rPh>
    <phoneticPr fontId="30"/>
  </si>
  <si>
    <t>学校基本調査</t>
  </si>
  <si>
    <t>特別区の統計</t>
    <rPh sb="0" eb="3">
      <t>トクベツク</t>
    </rPh>
    <rPh sb="4" eb="6">
      <t>トウケイ</t>
    </rPh>
    <phoneticPr fontId="30"/>
  </si>
  <si>
    <t>都民のくらしむき</t>
  </si>
  <si>
    <t>東京の物価</t>
  </si>
  <si>
    <t>ＪＲ東日本</t>
  </si>
  <si>
    <t>警視庁の統計</t>
    <rPh sb="0" eb="3">
      <t>ケイシチョウ</t>
    </rPh>
    <rPh sb="4" eb="6">
      <t>トウケイ</t>
    </rPh>
    <phoneticPr fontId="30"/>
  </si>
  <si>
    <t>中野・野方消防署</t>
  </si>
  <si>
    <t>各会計歳入歳出決算書</t>
    <rPh sb="0" eb="3">
      <t>カクカイケイ</t>
    </rPh>
    <rPh sb="3" eb="5">
      <t>サイニュウ</t>
    </rPh>
    <rPh sb="5" eb="7">
      <t>サイシュツ</t>
    </rPh>
    <rPh sb="7" eb="10">
      <t>ケッサンショ</t>
    </rPh>
    <phoneticPr fontId="30"/>
  </si>
  <si>
    <t>注）　住民基本台帳法の一部改正に伴い，平成24年から外国人世帯・人口を含む。</t>
  </si>
  <si>
    <t>注）　平成18年以前の数値は事業所・企業統計調査（調査期日は平成16年が6月1日、平成18年が10月1日）の結果による。</t>
    <rPh sb="0" eb="1">
      <t>チュウ</t>
    </rPh>
    <rPh sb="3" eb="5">
      <t>ヘイセイ</t>
    </rPh>
    <rPh sb="7" eb="8">
      <t>ネン</t>
    </rPh>
    <rPh sb="8" eb="10">
      <t>イゼン</t>
    </rPh>
    <rPh sb="11" eb="13">
      <t>スウチ</t>
    </rPh>
    <rPh sb="14" eb="17">
      <t>ジギョウショ</t>
    </rPh>
    <rPh sb="18" eb="20">
      <t>キギョウ</t>
    </rPh>
    <rPh sb="20" eb="22">
      <t>トウケイ</t>
    </rPh>
    <rPh sb="22" eb="24">
      <t>チョウサ</t>
    </rPh>
    <rPh sb="25" eb="27">
      <t>チョウサ</t>
    </rPh>
    <rPh sb="27" eb="29">
      <t>キジツ</t>
    </rPh>
    <rPh sb="30" eb="32">
      <t>ヘイセイ</t>
    </rPh>
    <rPh sb="34" eb="35">
      <t>ネン</t>
    </rPh>
    <rPh sb="37" eb="38">
      <t>ガツ</t>
    </rPh>
    <rPh sb="39" eb="40">
      <t>ニチ</t>
    </rPh>
    <rPh sb="41" eb="43">
      <t>ヘイセイ</t>
    </rPh>
    <rPh sb="45" eb="46">
      <t>ネン</t>
    </rPh>
    <rPh sb="49" eb="50">
      <t>ガツ</t>
    </rPh>
    <rPh sb="51" eb="52">
      <t>ニチ</t>
    </rPh>
    <rPh sb="54" eb="56">
      <t>ケッカ</t>
    </rPh>
    <phoneticPr fontId="30"/>
  </si>
  <si>
    <t>注）　東京都平均</t>
  </si>
  <si>
    <t>注）　令和2年分＝100とする。</t>
    <rPh sb="0" eb="1">
      <t>チュウ</t>
    </rPh>
    <rPh sb="3" eb="5">
      <t>レイワ</t>
    </rPh>
    <phoneticPr fontId="30"/>
  </si>
  <si>
    <t>注）　ＪＲのみ</t>
    <rPh sb="0" eb="1">
      <t>チュウ</t>
    </rPh>
    <phoneticPr fontId="30"/>
  </si>
  <si>
    <t>注）　歳入，歳出ともに決算額</t>
    <rPh sb="0" eb="1">
      <t>チュウ</t>
    </rPh>
    <phoneticPr fontId="30"/>
  </si>
  <si>
    <t>注）　職権による記載と削除，国外転入，転出等は除く。</t>
  </si>
  <si>
    <t>　　　令和元年の数値は、事業内容等不詳を含む。</t>
    <rPh sb="3" eb="4">
      <t>レイ</t>
    </rPh>
    <rPh sb="4" eb="5">
      <t>カズ</t>
    </rPh>
    <phoneticPr fontId="30"/>
  </si>
  <si>
    <t>注）　令和2年以前の数値は工業統計調査（調査期日は平成26年以前が12月31日、平成29年以降は6月1日）の結果による。</t>
    <rPh sb="0" eb="1">
      <t>チュウ</t>
    </rPh>
    <rPh sb="3" eb="5">
      <t>レイワ</t>
    </rPh>
    <rPh sb="6" eb="7">
      <t>ネン</t>
    </rPh>
    <rPh sb="7" eb="9">
      <t>イゼン</t>
    </rPh>
    <rPh sb="10" eb="12">
      <t>スウチ</t>
    </rPh>
    <rPh sb="13" eb="15">
      <t>コウギョウ</t>
    </rPh>
    <rPh sb="15" eb="17">
      <t>トウケイ</t>
    </rPh>
    <rPh sb="17" eb="19">
      <t>チョウサ</t>
    </rPh>
    <rPh sb="20" eb="22">
      <t>チョウサ</t>
    </rPh>
    <rPh sb="22" eb="24">
      <t>キジツ</t>
    </rPh>
    <rPh sb="25" eb="27">
      <t>ヘイセイ</t>
    </rPh>
    <rPh sb="29" eb="30">
      <t>ネン</t>
    </rPh>
    <rPh sb="30" eb="32">
      <t>イゼン</t>
    </rPh>
    <rPh sb="35" eb="36">
      <t>ガツ</t>
    </rPh>
    <rPh sb="38" eb="39">
      <t>ニチ</t>
    </rPh>
    <rPh sb="40" eb="42">
      <t>ヘイセイ</t>
    </rPh>
    <rPh sb="44" eb="47">
      <t>ネンイコウ</t>
    </rPh>
    <rPh sb="49" eb="50">
      <t>ガツ</t>
    </rPh>
    <rPh sb="51" eb="52">
      <t>ニチ</t>
    </rPh>
    <rPh sb="54" eb="56">
      <t>ケッカ</t>
    </rPh>
    <phoneticPr fontId="30"/>
  </si>
  <si>
    <t>　　　令和3年の数値は個人経営を含まない。</t>
    <rPh sb="3" eb="5">
      <t>レイワ</t>
    </rPh>
    <rPh sb="6" eb="7">
      <t>ネン</t>
    </rPh>
    <rPh sb="8" eb="10">
      <t>スウチ</t>
    </rPh>
    <rPh sb="11" eb="13">
      <t>コジン</t>
    </rPh>
    <rPh sb="13" eb="15">
      <t>ケイエイ</t>
    </rPh>
    <rPh sb="16" eb="17">
      <t>フク</t>
    </rPh>
    <phoneticPr fontId="30"/>
  </si>
  <si>
    <t>Ⅱ.周辺特別区比較</t>
    <rPh sb="2" eb="3">
      <t>シュウ</t>
    </rPh>
    <rPh sb="3" eb="4">
      <t>ヘン</t>
    </rPh>
    <rPh sb="4" eb="5">
      <t>トク</t>
    </rPh>
    <rPh sb="5" eb="6">
      <t>ベツ</t>
    </rPh>
    <rPh sb="6" eb="7">
      <t>ク</t>
    </rPh>
    <rPh sb="7" eb="8">
      <t>ヒ</t>
    </rPh>
    <rPh sb="8" eb="9">
      <t>クラベル</t>
    </rPh>
    <phoneticPr fontId="30"/>
  </si>
  <si>
    <t>種類</t>
    <rPh sb="0" eb="1">
      <t>タネ</t>
    </rPh>
    <rPh sb="1" eb="2">
      <t>タグイ</t>
    </rPh>
    <phoneticPr fontId="30"/>
  </si>
  <si>
    <t>単位</t>
  </si>
  <si>
    <t>期日</t>
    <rPh sb="0" eb="1">
      <t>キ</t>
    </rPh>
    <rPh sb="1" eb="2">
      <t>ニチ</t>
    </rPh>
    <phoneticPr fontId="30"/>
  </si>
  <si>
    <t>中野区</t>
  </si>
  <si>
    <t>杉並区</t>
  </si>
  <si>
    <t>練馬区</t>
  </si>
  <si>
    <t>豊島区</t>
  </si>
  <si>
    <t>板橋区</t>
  </si>
  <si>
    <t>新宿区</t>
  </si>
  <si>
    <t>渋谷区</t>
  </si>
  <si>
    <t>面積</t>
    <rPh sb="0" eb="1">
      <t>メン</t>
    </rPh>
    <rPh sb="1" eb="2">
      <t>セキ</t>
    </rPh>
    <phoneticPr fontId="30"/>
  </si>
  <si>
    <t>世帯数</t>
    <rPh sb="0" eb="3">
      <t>セタイスウ</t>
    </rPh>
    <phoneticPr fontId="30"/>
  </si>
  <si>
    <t>世帯</t>
    <rPh sb="0" eb="2">
      <t>セタイ</t>
    </rPh>
    <phoneticPr fontId="30"/>
  </si>
  <si>
    <t>人口</t>
    <rPh sb="0" eb="2">
      <t>ジンコウ</t>
    </rPh>
    <phoneticPr fontId="30"/>
  </si>
  <si>
    <t>総数</t>
    <rPh sb="0" eb="2">
      <t>ソウスウ</t>
    </rPh>
    <phoneticPr fontId="30"/>
  </si>
  <si>
    <t>〃</t>
  </si>
  <si>
    <t>男</t>
    <rPh sb="0" eb="1">
      <t>オトコ</t>
    </rPh>
    <phoneticPr fontId="30"/>
  </si>
  <si>
    <t>女</t>
    <rPh sb="0" eb="1">
      <t>オンナ</t>
    </rPh>
    <phoneticPr fontId="30"/>
  </si>
  <si>
    <t>年間人口増加数</t>
    <rPh sb="0" eb="2">
      <t>ネンカン</t>
    </rPh>
    <rPh sb="2" eb="4">
      <t>ジンコウ</t>
    </rPh>
    <rPh sb="4" eb="7">
      <t>ゾウカスウ</t>
    </rPh>
    <phoneticPr fontId="30"/>
  </si>
  <si>
    <t>自然動態</t>
    <rPh sb="0" eb="2">
      <t>シゼン</t>
    </rPh>
    <rPh sb="2" eb="4">
      <t>ドウタイ</t>
    </rPh>
    <phoneticPr fontId="30"/>
  </si>
  <si>
    <t>出生</t>
    <rPh sb="0" eb="2">
      <t>シュッセイ</t>
    </rPh>
    <phoneticPr fontId="30"/>
  </si>
  <si>
    <t>死亡</t>
    <rPh sb="0" eb="2">
      <t>シボウ</t>
    </rPh>
    <phoneticPr fontId="30"/>
  </si>
  <si>
    <t>社会動態</t>
    <rPh sb="0" eb="2">
      <t>シャカイ</t>
    </rPh>
    <rPh sb="2" eb="4">
      <t>ドウタイ</t>
    </rPh>
    <phoneticPr fontId="30"/>
  </si>
  <si>
    <t>他県から転入</t>
    <rPh sb="0" eb="1">
      <t>タ</t>
    </rPh>
    <rPh sb="1" eb="2">
      <t>ケン</t>
    </rPh>
    <rPh sb="4" eb="6">
      <t>テンニュウ</t>
    </rPh>
    <phoneticPr fontId="30"/>
  </si>
  <si>
    <t>他県への転出</t>
    <rPh sb="0" eb="1">
      <t>タ</t>
    </rPh>
    <rPh sb="1" eb="2">
      <t>ケン</t>
    </rPh>
    <rPh sb="4" eb="6">
      <t>テンシュツ</t>
    </rPh>
    <phoneticPr fontId="30"/>
  </si>
  <si>
    <t>その他の増減</t>
  </si>
  <si>
    <t>就業人口総数</t>
    <rPh sb="0" eb="2">
      <t>シュウギョウ</t>
    </rPh>
    <rPh sb="2" eb="4">
      <t>ジンコウ</t>
    </rPh>
    <rPh sb="4" eb="6">
      <t>ソウスウ</t>
    </rPh>
    <phoneticPr fontId="30"/>
  </si>
  <si>
    <t>令和2年10月1日現在</t>
    <rPh sb="0" eb="2">
      <t>レイワ</t>
    </rPh>
    <rPh sb="3" eb="4">
      <t>ネン</t>
    </rPh>
    <rPh sb="6" eb="7">
      <t>ガツ</t>
    </rPh>
    <rPh sb="8" eb="9">
      <t>ニチ</t>
    </rPh>
    <rPh sb="9" eb="11">
      <t>ゲンザイ</t>
    </rPh>
    <phoneticPr fontId="30"/>
  </si>
  <si>
    <t>第1次産業人口</t>
    <rPh sb="0" eb="1">
      <t>ダイ</t>
    </rPh>
    <rPh sb="2" eb="3">
      <t>ジ</t>
    </rPh>
    <rPh sb="3" eb="5">
      <t>サンギョウ</t>
    </rPh>
    <rPh sb="5" eb="7">
      <t>ジンコウ</t>
    </rPh>
    <phoneticPr fontId="30"/>
  </si>
  <si>
    <t>第2次産業人口</t>
    <rPh sb="0" eb="1">
      <t>ダイ</t>
    </rPh>
    <rPh sb="2" eb="3">
      <t>ジ</t>
    </rPh>
    <rPh sb="3" eb="5">
      <t>サンギョウ</t>
    </rPh>
    <rPh sb="5" eb="7">
      <t>ジンコウ</t>
    </rPh>
    <phoneticPr fontId="30"/>
  </si>
  <si>
    <t>第3次産業人口</t>
    <rPh sb="0" eb="1">
      <t>ダイ</t>
    </rPh>
    <rPh sb="2" eb="3">
      <t>ジ</t>
    </rPh>
    <rPh sb="3" eb="5">
      <t>サンギョウ</t>
    </rPh>
    <rPh sb="5" eb="7">
      <t>ジンコウ</t>
    </rPh>
    <phoneticPr fontId="30"/>
  </si>
  <si>
    <t>分類不能の産業人口</t>
    <rPh sb="0" eb="2">
      <t>ブンルイ</t>
    </rPh>
    <rPh sb="2" eb="4">
      <t>フノウ</t>
    </rPh>
    <rPh sb="5" eb="7">
      <t>サンギョウ</t>
    </rPh>
    <rPh sb="7" eb="9">
      <t>ジンコウ</t>
    </rPh>
    <phoneticPr fontId="30"/>
  </si>
  <si>
    <t>経済センサス</t>
    <rPh sb="0" eb="2">
      <t>ケイザイ</t>
    </rPh>
    <phoneticPr fontId="30"/>
  </si>
  <si>
    <t>事業所数</t>
    <rPh sb="0" eb="3">
      <t>ジギョウショ</t>
    </rPh>
    <rPh sb="3" eb="4">
      <t>スウ</t>
    </rPh>
    <phoneticPr fontId="30"/>
  </si>
  <si>
    <t>令和3年6月1日現在</t>
    <rPh sb="0" eb="2">
      <t>レイワ</t>
    </rPh>
    <phoneticPr fontId="30"/>
  </si>
  <si>
    <t>従業者数</t>
    <rPh sb="0" eb="3">
      <t>ジュウギョウシャ</t>
    </rPh>
    <rPh sb="3" eb="4">
      <t>スウ</t>
    </rPh>
    <phoneticPr fontId="30"/>
  </si>
  <si>
    <t>製造品出荷額等</t>
    <rPh sb="0" eb="2">
      <t>セイゾウ</t>
    </rPh>
    <rPh sb="2" eb="3">
      <t>ヒン</t>
    </rPh>
    <rPh sb="3" eb="6">
      <t>シュッカガク</t>
    </rPh>
    <rPh sb="6" eb="7">
      <t>トウ</t>
    </rPh>
    <phoneticPr fontId="30"/>
  </si>
  <si>
    <t>万円</t>
    <rPh sb="0" eb="2">
      <t>マンエン</t>
    </rPh>
    <phoneticPr fontId="30"/>
  </si>
  <si>
    <t>令2.1.1～令2.12.31</t>
    <rPh sb="0" eb="1">
      <t>レイ</t>
    </rPh>
    <rPh sb="7" eb="8">
      <t>レイ</t>
    </rPh>
    <phoneticPr fontId="30"/>
  </si>
  <si>
    <t>道路実延長1）</t>
    <rPh sb="0" eb="2">
      <t>ドウロ</t>
    </rPh>
    <rPh sb="2" eb="3">
      <t>ジツ</t>
    </rPh>
    <rPh sb="3" eb="5">
      <t>エンチョウ</t>
    </rPh>
    <phoneticPr fontId="30"/>
  </si>
  <si>
    <t>舗装道</t>
    <rPh sb="0" eb="2">
      <t>ホソウ</t>
    </rPh>
    <rPh sb="2" eb="3">
      <t>ドウ</t>
    </rPh>
    <phoneticPr fontId="30"/>
  </si>
  <si>
    <t>道路面積</t>
    <rPh sb="0" eb="2">
      <t>ドウロ</t>
    </rPh>
    <rPh sb="2" eb="4">
      <t>メンセキ</t>
    </rPh>
    <phoneticPr fontId="30"/>
  </si>
  <si>
    <t>道路率</t>
    <rPh sb="0" eb="2">
      <t>ドウロ</t>
    </rPh>
    <rPh sb="2" eb="3">
      <t>リツ</t>
    </rPh>
    <phoneticPr fontId="30"/>
  </si>
  <si>
    <t>％</t>
  </si>
  <si>
    <t>公園</t>
    <rPh sb="0" eb="2">
      <t>コウエン</t>
    </rPh>
    <phoneticPr fontId="30"/>
  </si>
  <si>
    <t>園数</t>
    <rPh sb="0" eb="1">
      <t>エン</t>
    </rPh>
    <rPh sb="1" eb="2">
      <t>スウ</t>
    </rPh>
    <phoneticPr fontId="30"/>
  </si>
  <si>
    <t>所</t>
    <rPh sb="0" eb="1">
      <t>トコロ</t>
    </rPh>
    <phoneticPr fontId="30"/>
  </si>
  <si>
    <t>面積</t>
    <rPh sb="0" eb="2">
      <t>メンセキ</t>
    </rPh>
    <phoneticPr fontId="30"/>
  </si>
  <si>
    <t>一人あたり面積</t>
    <rPh sb="0" eb="2">
      <t>ヒトリ</t>
    </rPh>
    <rPh sb="5" eb="7">
      <t>メンセキ</t>
    </rPh>
    <phoneticPr fontId="30"/>
  </si>
  <si>
    <t>ごみ収集状況</t>
    <rPh sb="2" eb="4">
      <t>シュウシュウ</t>
    </rPh>
    <rPh sb="4" eb="6">
      <t>ジョウキョウ</t>
    </rPh>
    <phoneticPr fontId="30"/>
  </si>
  <si>
    <t>ｔ</t>
  </si>
  <si>
    <t>学校2）</t>
    <rPh sb="0" eb="2">
      <t>ガッコウ</t>
    </rPh>
    <phoneticPr fontId="30"/>
  </si>
  <si>
    <t>学校数</t>
    <rPh sb="0" eb="2">
      <t>ガッコウ</t>
    </rPh>
    <rPh sb="2" eb="3">
      <t>スウ</t>
    </rPh>
    <phoneticPr fontId="30"/>
  </si>
  <si>
    <t>教員数</t>
    <rPh sb="0" eb="1">
      <t>キョウ</t>
    </rPh>
    <rPh sb="1" eb="3">
      <t>インスウ</t>
    </rPh>
    <phoneticPr fontId="30"/>
  </si>
  <si>
    <t>在学者数</t>
    <rPh sb="0" eb="4">
      <t>ザイガクシャスウ</t>
    </rPh>
    <phoneticPr fontId="30"/>
  </si>
  <si>
    <t>高等学校進学率</t>
    <rPh sb="0" eb="4">
      <t>コウトウガッコウ</t>
    </rPh>
    <rPh sb="4" eb="7">
      <t>シンガクリツ</t>
    </rPh>
    <phoneticPr fontId="30"/>
  </si>
  <si>
    <t>大学進学率</t>
    <rPh sb="0" eb="2">
      <t>ダイガク</t>
    </rPh>
    <rPh sb="2" eb="5">
      <t>シンガクリツ</t>
    </rPh>
    <phoneticPr fontId="30"/>
  </si>
  <si>
    <t>国民健康保険被保険者数</t>
    <rPh sb="0" eb="2">
      <t>コクミン</t>
    </rPh>
    <rPh sb="2" eb="6">
      <t>ケンコウホケン</t>
    </rPh>
    <rPh sb="6" eb="10">
      <t>ヒホケンシャ</t>
    </rPh>
    <rPh sb="10" eb="11">
      <t>スウ</t>
    </rPh>
    <phoneticPr fontId="30"/>
  </si>
  <si>
    <t>病院</t>
    <rPh sb="0" eb="2">
      <t>ビョウイン</t>
    </rPh>
    <phoneticPr fontId="30"/>
  </si>
  <si>
    <t>施設数</t>
    <rPh sb="0" eb="2">
      <t>シセツ</t>
    </rPh>
    <rPh sb="2" eb="3">
      <t>スウ</t>
    </rPh>
    <phoneticPr fontId="30"/>
  </si>
  <si>
    <t>病床数</t>
    <rPh sb="0" eb="1">
      <t>ビョウ</t>
    </rPh>
    <rPh sb="1" eb="2">
      <t>トコ</t>
    </rPh>
    <rPh sb="2" eb="3">
      <t>スウ</t>
    </rPh>
    <phoneticPr fontId="30"/>
  </si>
  <si>
    <t>床</t>
    <rPh sb="0" eb="1">
      <t>トコ</t>
    </rPh>
    <phoneticPr fontId="30"/>
  </si>
  <si>
    <t>一般診療所</t>
    <rPh sb="0" eb="2">
      <t>イッパン</t>
    </rPh>
    <rPh sb="2" eb="4">
      <t>シンリョウ</t>
    </rPh>
    <rPh sb="4" eb="5">
      <t>ジョ</t>
    </rPh>
    <phoneticPr fontId="30"/>
  </si>
  <si>
    <t>歯科診療所数</t>
    <rPh sb="0" eb="2">
      <t>シカ</t>
    </rPh>
    <rPh sb="2" eb="5">
      <t>シンリョウショ</t>
    </rPh>
    <rPh sb="5" eb="6">
      <t>スウ</t>
    </rPh>
    <phoneticPr fontId="30"/>
  </si>
  <si>
    <t>母子生活支援施設</t>
    <rPh sb="0" eb="2">
      <t>ボシ</t>
    </rPh>
    <rPh sb="2" eb="4">
      <t>セイカツ</t>
    </rPh>
    <rPh sb="4" eb="6">
      <t>シエン</t>
    </rPh>
    <rPh sb="6" eb="8">
      <t>シセツ</t>
    </rPh>
    <phoneticPr fontId="30"/>
  </si>
  <si>
    <t>児童福祉施設</t>
    <rPh sb="0" eb="4">
      <t>ジドウフクシ</t>
    </rPh>
    <rPh sb="4" eb="6">
      <t>シセツ</t>
    </rPh>
    <phoneticPr fontId="30"/>
  </si>
  <si>
    <t>保育所数</t>
    <rPh sb="0" eb="3">
      <t>ホイクショ</t>
    </rPh>
    <rPh sb="3" eb="4">
      <t>スウ</t>
    </rPh>
    <phoneticPr fontId="30"/>
  </si>
  <si>
    <t>児童数</t>
    <rPh sb="0" eb="2">
      <t>ジドウ</t>
    </rPh>
    <rPh sb="2" eb="3">
      <t>スウ</t>
    </rPh>
    <phoneticPr fontId="30"/>
  </si>
  <si>
    <t>生活保護</t>
    <rPh sb="0" eb="4">
      <t>セイカツホゴ</t>
    </rPh>
    <phoneticPr fontId="30"/>
  </si>
  <si>
    <t>被保護者数4）</t>
    <rPh sb="0" eb="1">
      <t>ヒ</t>
    </rPh>
    <rPh sb="1" eb="4">
      <t>ホゴシャ</t>
    </rPh>
    <rPh sb="4" eb="5">
      <t>スウ</t>
    </rPh>
    <phoneticPr fontId="30"/>
  </si>
  <si>
    <t>保護費</t>
    <rPh sb="0" eb="3">
      <t>ホゴヒ</t>
    </rPh>
    <phoneticPr fontId="30"/>
  </si>
  <si>
    <t>テレビ</t>
  </si>
  <si>
    <t>放送受信契約数</t>
    <rPh sb="0" eb="2">
      <t>ホウソウ</t>
    </rPh>
    <rPh sb="2" eb="4">
      <t>ジュシン</t>
    </rPh>
    <rPh sb="4" eb="7">
      <t>ケイヤクスウ</t>
    </rPh>
    <phoneticPr fontId="30"/>
  </si>
  <si>
    <t>台</t>
    <rPh sb="0" eb="1">
      <t>ダイ</t>
    </rPh>
    <phoneticPr fontId="30"/>
  </si>
  <si>
    <t>令和5年3月31日現在</t>
    <rPh sb="0" eb="1">
      <t>レイ</t>
    </rPh>
    <rPh sb="1" eb="2">
      <t>ワ</t>
    </rPh>
    <rPh sb="3" eb="4">
      <t>ネン</t>
    </rPh>
    <rPh sb="5" eb="6">
      <t>３ガツ</t>
    </rPh>
    <rPh sb="8" eb="9">
      <t>３１ニチ</t>
    </rPh>
    <rPh sb="9" eb="11">
      <t>ゲンザイ</t>
    </rPh>
    <phoneticPr fontId="57"/>
  </si>
  <si>
    <t>衛星契約数</t>
    <rPh sb="0" eb="1">
      <t>エイセイ</t>
    </rPh>
    <rPh sb="1" eb="2">
      <t>ホシ</t>
    </rPh>
    <rPh sb="2" eb="5">
      <t>ケイヤクスウ</t>
    </rPh>
    <phoneticPr fontId="30"/>
  </si>
  <si>
    <t>区立図書館</t>
    <rPh sb="0" eb="2">
      <t>クリツ</t>
    </rPh>
    <rPh sb="2" eb="5">
      <t>トショカン</t>
    </rPh>
    <phoneticPr fontId="30"/>
  </si>
  <si>
    <t>館数5）</t>
    <rPh sb="0" eb="1">
      <t>カン</t>
    </rPh>
    <rPh sb="1" eb="2">
      <t>スウ</t>
    </rPh>
    <phoneticPr fontId="30"/>
  </si>
  <si>
    <t>蔵書数</t>
    <rPh sb="0" eb="2">
      <t>ゾウショ</t>
    </rPh>
    <rPh sb="2" eb="3">
      <t>スウ</t>
    </rPh>
    <phoneticPr fontId="30"/>
  </si>
  <si>
    <t>冊</t>
    <rPh sb="0" eb="1">
      <t>サツ</t>
    </rPh>
    <phoneticPr fontId="30"/>
  </si>
  <si>
    <t>中小企業融資貸付</t>
    <rPh sb="0" eb="2">
      <t>チュウショウ</t>
    </rPh>
    <rPh sb="2" eb="4">
      <t>キギョウ</t>
    </rPh>
    <rPh sb="4" eb="6">
      <t>ユウシ</t>
    </rPh>
    <rPh sb="6" eb="8">
      <t>カシツケ</t>
    </rPh>
    <phoneticPr fontId="30"/>
  </si>
  <si>
    <t>件数</t>
    <rPh sb="0" eb="2">
      <t>ケンスウ</t>
    </rPh>
    <phoneticPr fontId="30"/>
  </si>
  <si>
    <t>金額</t>
    <rPh sb="0" eb="2">
      <t>キンガク</t>
    </rPh>
    <phoneticPr fontId="30"/>
  </si>
  <si>
    <t>住宅数</t>
    <rPh sb="0" eb="2">
      <t>ジュウタク</t>
    </rPh>
    <rPh sb="2" eb="3">
      <t>スウ</t>
    </rPh>
    <phoneticPr fontId="30"/>
  </si>
  <si>
    <t>戸</t>
    <rPh sb="0" eb="1">
      <t>コ</t>
    </rPh>
    <phoneticPr fontId="30"/>
  </si>
  <si>
    <t>普通会計</t>
    <rPh sb="0" eb="2">
      <t>フツウ</t>
    </rPh>
    <rPh sb="2" eb="4">
      <t>カイケイ</t>
    </rPh>
    <phoneticPr fontId="30"/>
  </si>
  <si>
    <t>歳入</t>
    <rPh sb="0" eb="2">
      <t>サイニュウ</t>
    </rPh>
    <phoneticPr fontId="30"/>
  </si>
  <si>
    <t>歳出</t>
    <rPh sb="0" eb="2">
      <t>サイシュツ</t>
    </rPh>
    <phoneticPr fontId="30"/>
  </si>
  <si>
    <t>普通会計当初予算</t>
    <rPh sb="0" eb="2">
      <t>フツウ</t>
    </rPh>
    <rPh sb="2" eb="4">
      <t>カイケイ</t>
    </rPh>
    <rPh sb="4" eb="6">
      <t>トウショ</t>
    </rPh>
    <rPh sb="6" eb="8">
      <t>ヨサン</t>
    </rPh>
    <phoneticPr fontId="30"/>
  </si>
  <si>
    <t>令和4年度</t>
    <phoneticPr fontId="30"/>
  </si>
  <si>
    <t>区職員数6）</t>
    <rPh sb="3" eb="4">
      <t>スウ</t>
    </rPh>
    <phoneticPr fontId="30"/>
  </si>
  <si>
    <t>注1）　道路実延長，道路面積については，公道のみの数値</t>
  </si>
  <si>
    <t>注2）　学校は，小学校，中学校，高等学校の数値の合計</t>
    <rPh sb="0" eb="1">
      <t>チュウ</t>
    </rPh>
    <phoneticPr fontId="30"/>
  </si>
  <si>
    <t>注3）　専修学校進学者を除く進学率。また，就職しながら進学しているものを含み，進学率を算出</t>
    <rPh sb="0" eb="1">
      <t>チュウ</t>
    </rPh>
    <phoneticPr fontId="30"/>
  </si>
  <si>
    <t>注4）　保護停止中の人員を含む。</t>
  </si>
  <si>
    <t>注5）　移動図書館は含まない。</t>
  </si>
  <si>
    <t>注6）　一般職に属する職員である。</t>
  </si>
  <si>
    <t>資料　「全国都道府県市区町村別面積調」,「住民基本台帳による世帯と人口」,「人口の動き」,「国勢調査報告」,「経済センサス-活動調査報告」,「東京都道路現況調書」,</t>
    <rPh sb="0" eb="2">
      <t>シリョウ</t>
    </rPh>
    <rPh sb="4" eb="6">
      <t>ゼンコク</t>
    </rPh>
    <rPh sb="6" eb="10">
      <t>トドウフケン</t>
    </rPh>
    <rPh sb="10" eb="14">
      <t>シクチョウソン</t>
    </rPh>
    <rPh sb="14" eb="15">
      <t>ベツ</t>
    </rPh>
    <rPh sb="15" eb="18">
      <t>メンセキチョウ</t>
    </rPh>
    <rPh sb="21" eb="23">
      <t>ジュウミン</t>
    </rPh>
    <rPh sb="23" eb="25">
      <t>キホン</t>
    </rPh>
    <rPh sb="25" eb="27">
      <t>ダイチョウ</t>
    </rPh>
    <rPh sb="30" eb="32">
      <t>セタイ</t>
    </rPh>
    <rPh sb="33" eb="35">
      <t>ジンコウ</t>
    </rPh>
    <rPh sb="38" eb="40">
      <t>ジンコウ</t>
    </rPh>
    <rPh sb="41" eb="42">
      <t>ウゴ</t>
    </rPh>
    <rPh sb="46" eb="48">
      <t>コクセイ</t>
    </rPh>
    <rPh sb="48" eb="50">
      <t>チョウサ</t>
    </rPh>
    <rPh sb="50" eb="52">
      <t>ホウコク</t>
    </rPh>
    <rPh sb="55" eb="57">
      <t>ケイザイ</t>
    </rPh>
    <rPh sb="62" eb="64">
      <t>カツドウ</t>
    </rPh>
    <rPh sb="64" eb="66">
      <t>チョウサ</t>
    </rPh>
    <rPh sb="66" eb="68">
      <t>ホウコク</t>
    </rPh>
    <rPh sb="71" eb="74">
      <t>トウキョウト</t>
    </rPh>
    <rPh sb="74" eb="76">
      <t>ドウロ</t>
    </rPh>
    <rPh sb="76" eb="78">
      <t>ゲンキョウ</t>
    </rPh>
    <rPh sb="78" eb="80">
      <t>チョウショ</t>
    </rPh>
    <phoneticPr fontId="30"/>
  </si>
  <si>
    <t xml:space="preserve">  　　「特別区の統計」,「学校基本調査報告」,「放送受信契約数統計要覧」,「住宅・土地統計調査報告」</t>
    <rPh sb="20" eb="22">
      <t>ホウコク</t>
    </rPh>
    <phoneticPr fontId="30"/>
  </si>
  <si>
    <t>（単位：面積ｋ㎡，構成比‰）</t>
    <rPh sb="4" eb="6">
      <t>メンセキ</t>
    </rPh>
    <rPh sb="9" eb="12">
      <t>コウセイヒ</t>
    </rPh>
    <phoneticPr fontId="30"/>
  </si>
  <si>
    <t>町丁別</t>
    <rPh sb="2" eb="3">
      <t>ベツ</t>
    </rPh>
    <phoneticPr fontId="30"/>
  </si>
  <si>
    <t>構成比</t>
  </si>
  <si>
    <t>中野区</t>
    <rPh sb="0" eb="3">
      <t>ナカノク</t>
    </rPh>
    <phoneticPr fontId="30"/>
  </si>
  <si>
    <t>南台全域</t>
    <rPh sb="0" eb="2">
      <t>ミナミダイ</t>
    </rPh>
    <rPh sb="2" eb="4">
      <t>ゼンイキ</t>
    </rPh>
    <phoneticPr fontId="30"/>
  </si>
  <si>
    <t>南台一丁目</t>
    <rPh sb="0" eb="2">
      <t>ミナミダイ</t>
    </rPh>
    <rPh sb="2" eb="5">
      <t>イチチョウメ</t>
    </rPh>
    <phoneticPr fontId="30"/>
  </si>
  <si>
    <t>南台二丁目</t>
    <rPh sb="0" eb="2">
      <t>ミナミダイ</t>
    </rPh>
    <rPh sb="2" eb="5">
      <t>ニチョウメ</t>
    </rPh>
    <phoneticPr fontId="30"/>
  </si>
  <si>
    <t>南台三丁目</t>
    <rPh sb="0" eb="2">
      <t>ミナミダイ</t>
    </rPh>
    <rPh sb="2" eb="3">
      <t>サン</t>
    </rPh>
    <rPh sb="3" eb="5">
      <t>イチチョウメ</t>
    </rPh>
    <phoneticPr fontId="30"/>
  </si>
  <si>
    <t>南台四丁目</t>
    <rPh sb="0" eb="2">
      <t>ミナミダイ</t>
    </rPh>
    <rPh sb="2" eb="3">
      <t>ヨン</t>
    </rPh>
    <rPh sb="3" eb="5">
      <t>イチチョウメ</t>
    </rPh>
    <phoneticPr fontId="30"/>
  </si>
  <si>
    <t>南台五丁目</t>
    <rPh sb="0" eb="2">
      <t>ミナミダイ</t>
    </rPh>
    <rPh sb="2" eb="3">
      <t>ゴ</t>
    </rPh>
    <rPh sb="3" eb="5">
      <t>ニチョウメ</t>
    </rPh>
    <phoneticPr fontId="30"/>
  </si>
  <si>
    <t>弥生町全域</t>
    <rPh sb="0" eb="3">
      <t>ヤヨイチョウ</t>
    </rPh>
    <rPh sb="3" eb="5">
      <t>ゼンイキ</t>
    </rPh>
    <phoneticPr fontId="30"/>
  </si>
  <si>
    <t>弥生町一丁目</t>
    <rPh sb="0" eb="3">
      <t>ヤヨイチョウ</t>
    </rPh>
    <rPh sb="3" eb="6">
      <t>イチチョウメ</t>
    </rPh>
    <phoneticPr fontId="30"/>
  </si>
  <si>
    <t>弥生町二丁目</t>
    <rPh sb="0" eb="3">
      <t>ヤヨイチョウ</t>
    </rPh>
    <rPh sb="3" eb="4">
      <t>ニ</t>
    </rPh>
    <rPh sb="4" eb="6">
      <t>イチチョウメ</t>
    </rPh>
    <phoneticPr fontId="30"/>
  </si>
  <si>
    <t>弥生町三丁目</t>
    <rPh sb="0" eb="3">
      <t>ヤヨイチョウ</t>
    </rPh>
    <rPh sb="3" eb="4">
      <t>サン</t>
    </rPh>
    <rPh sb="4" eb="6">
      <t>イチチョウメ</t>
    </rPh>
    <phoneticPr fontId="30"/>
  </si>
  <si>
    <t>弥生町四丁目</t>
    <rPh sb="0" eb="3">
      <t>ヤヨイチョウ</t>
    </rPh>
    <rPh sb="3" eb="4">
      <t>ヨン</t>
    </rPh>
    <rPh sb="4" eb="6">
      <t>イチチョウメ</t>
    </rPh>
    <phoneticPr fontId="30"/>
  </si>
  <si>
    <t>弥生町五丁目</t>
    <rPh sb="0" eb="3">
      <t>ヤヨイチョウ</t>
    </rPh>
    <rPh sb="3" eb="4">
      <t>ゴ</t>
    </rPh>
    <rPh sb="4" eb="6">
      <t>イチチョウメ</t>
    </rPh>
    <phoneticPr fontId="30"/>
  </si>
  <si>
    <t>弥生町六丁目</t>
    <rPh sb="0" eb="3">
      <t>ヤヨイチョウ</t>
    </rPh>
    <rPh sb="3" eb="6">
      <t>ロクチョウメ</t>
    </rPh>
    <phoneticPr fontId="30"/>
  </si>
  <si>
    <t>本町全域</t>
    <rPh sb="0" eb="2">
      <t>ホンチョウ</t>
    </rPh>
    <rPh sb="2" eb="4">
      <t>ゼンイキ</t>
    </rPh>
    <phoneticPr fontId="30"/>
  </si>
  <si>
    <t>本町一丁目</t>
    <rPh sb="0" eb="2">
      <t>ホンチョウ</t>
    </rPh>
    <rPh sb="2" eb="5">
      <t>イッチョウメ</t>
    </rPh>
    <phoneticPr fontId="30"/>
  </si>
  <si>
    <t>本町二丁目</t>
    <rPh sb="0" eb="2">
      <t>ホンチョウ</t>
    </rPh>
    <rPh sb="2" eb="5">
      <t>ニチョウメ</t>
    </rPh>
    <phoneticPr fontId="30"/>
  </si>
  <si>
    <t>本町三丁目</t>
    <rPh sb="0" eb="2">
      <t>ホンチョウ</t>
    </rPh>
    <rPh sb="2" eb="5">
      <t>サンチョウメ</t>
    </rPh>
    <phoneticPr fontId="30"/>
  </si>
  <si>
    <t>本町四丁目</t>
    <rPh sb="0" eb="2">
      <t>ホンチョウ</t>
    </rPh>
    <rPh sb="2" eb="5">
      <t>ヨンチョウメ</t>
    </rPh>
    <phoneticPr fontId="30"/>
  </si>
  <si>
    <t>本町五丁目</t>
    <rPh sb="0" eb="2">
      <t>ホンチョウ</t>
    </rPh>
    <rPh sb="2" eb="5">
      <t>ゴチョウメ</t>
    </rPh>
    <phoneticPr fontId="30"/>
  </si>
  <si>
    <t>本町六丁目</t>
    <rPh sb="0" eb="2">
      <t>ホンチョウ</t>
    </rPh>
    <rPh sb="2" eb="5">
      <t>ロクチョウメ</t>
    </rPh>
    <phoneticPr fontId="30"/>
  </si>
  <si>
    <t>中央全域</t>
    <rPh sb="0" eb="2">
      <t>チュウオウ</t>
    </rPh>
    <rPh sb="2" eb="4">
      <t>ゼンイキ</t>
    </rPh>
    <phoneticPr fontId="30"/>
  </si>
  <si>
    <t>中央一丁目</t>
    <rPh sb="0" eb="2">
      <t>チュウオウ</t>
    </rPh>
    <rPh sb="2" eb="5">
      <t>イッチョウメ</t>
    </rPh>
    <phoneticPr fontId="30"/>
  </si>
  <si>
    <t>中央二丁目</t>
    <rPh sb="0" eb="2">
      <t>チュウオウ</t>
    </rPh>
    <rPh sb="2" eb="5">
      <t>ニチョウメ</t>
    </rPh>
    <phoneticPr fontId="30"/>
  </si>
  <si>
    <t>中央三丁目</t>
    <rPh sb="0" eb="2">
      <t>チュウオウ</t>
    </rPh>
    <rPh sb="2" eb="5">
      <t>サンチョウメ</t>
    </rPh>
    <phoneticPr fontId="30"/>
  </si>
  <si>
    <t>中央四丁目</t>
    <rPh sb="0" eb="2">
      <t>チュウオウ</t>
    </rPh>
    <rPh sb="2" eb="5">
      <t>ヨンチョウメ</t>
    </rPh>
    <phoneticPr fontId="30"/>
  </si>
  <si>
    <t>中央五丁目</t>
    <rPh sb="0" eb="2">
      <t>チュウオウ</t>
    </rPh>
    <rPh sb="2" eb="5">
      <t>ゴチョウメ</t>
    </rPh>
    <phoneticPr fontId="30"/>
  </si>
  <si>
    <t>東中野全域</t>
    <rPh sb="0" eb="3">
      <t>ヒガシナカノ</t>
    </rPh>
    <rPh sb="3" eb="5">
      <t>ゼンイキ</t>
    </rPh>
    <phoneticPr fontId="30"/>
  </si>
  <si>
    <t>東中野一丁目</t>
    <rPh sb="0" eb="3">
      <t>ヒガシナカノ</t>
    </rPh>
    <rPh sb="3" eb="6">
      <t>イッチョウメ</t>
    </rPh>
    <phoneticPr fontId="30"/>
  </si>
  <si>
    <t>東中野二丁目</t>
    <rPh sb="0" eb="3">
      <t>ヒガシナカノ</t>
    </rPh>
    <rPh sb="3" eb="6">
      <t>ニチョウメ</t>
    </rPh>
    <phoneticPr fontId="30"/>
  </si>
  <si>
    <t>東中野三丁目</t>
    <rPh sb="0" eb="3">
      <t>ヒガシナカノ</t>
    </rPh>
    <rPh sb="3" eb="6">
      <t>サンチョウメ</t>
    </rPh>
    <phoneticPr fontId="30"/>
  </si>
  <si>
    <t>東中野四丁目</t>
    <rPh sb="0" eb="1">
      <t>ヒガシ</t>
    </rPh>
    <rPh sb="1" eb="3">
      <t>ナカノ</t>
    </rPh>
    <rPh sb="3" eb="6">
      <t>ヨンチョウメ</t>
    </rPh>
    <phoneticPr fontId="30"/>
  </si>
  <si>
    <t>東中野五丁目</t>
    <rPh sb="0" eb="3">
      <t>ヒガシナカノ</t>
    </rPh>
    <rPh sb="3" eb="6">
      <t>ゴチョウメ</t>
    </rPh>
    <phoneticPr fontId="30"/>
  </si>
  <si>
    <t>中野全域</t>
    <rPh sb="0" eb="2">
      <t>ナカノ</t>
    </rPh>
    <rPh sb="2" eb="4">
      <t>ゼンイキ</t>
    </rPh>
    <phoneticPr fontId="30"/>
  </si>
  <si>
    <t>中野一丁目</t>
    <rPh sb="0" eb="2">
      <t>ナカノ</t>
    </rPh>
    <rPh sb="2" eb="5">
      <t>イッチョウメ</t>
    </rPh>
    <phoneticPr fontId="30"/>
  </si>
  <si>
    <t>中野二丁目</t>
    <rPh sb="0" eb="2">
      <t>ナカノ</t>
    </rPh>
    <rPh sb="2" eb="5">
      <t>ニチョウメ</t>
    </rPh>
    <phoneticPr fontId="30"/>
  </si>
  <si>
    <t>中野三丁目</t>
    <rPh sb="0" eb="2">
      <t>ナカノ</t>
    </rPh>
    <rPh sb="2" eb="5">
      <t>サンチョウメ</t>
    </rPh>
    <phoneticPr fontId="30"/>
  </si>
  <si>
    <t>中野四丁目</t>
    <rPh sb="0" eb="5">
      <t>ナカノヨンチョウメ</t>
    </rPh>
    <phoneticPr fontId="30"/>
  </si>
  <si>
    <t>中野五丁目</t>
    <rPh sb="0" eb="5">
      <t>ナカノゴチョウメ</t>
    </rPh>
    <phoneticPr fontId="30"/>
  </si>
  <si>
    <t>中野六丁目</t>
    <rPh sb="0" eb="5">
      <t>ナカノロクチョウメ</t>
    </rPh>
    <phoneticPr fontId="30"/>
  </si>
  <si>
    <t>上高田全域</t>
    <rPh sb="0" eb="3">
      <t>カミタカダ</t>
    </rPh>
    <rPh sb="3" eb="5">
      <t>ゼンイキ</t>
    </rPh>
    <phoneticPr fontId="30"/>
  </si>
  <si>
    <t>上高田一丁目</t>
    <rPh sb="0" eb="3">
      <t>カミタカダ</t>
    </rPh>
    <rPh sb="3" eb="6">
      <t>イッチョウメ</t>
    </rPh>
    <phoneticPr fontId="30"/>
  </si>
  <si>
    <t>上高田二丁目</t>
    <rPh sb="0" eb="3">
      <t>カミタカダ</t>
    </rPh>
    <rPh sb="3" eb="6">
      <t>ニチョウメ</t>
    </rPh>
    <phoneticPr fontId="30"/>
  </si>
  <si>
    <t>上高田三丁目</t>
    <rPh sb="0" eb="3">
      <t>カミタカダ</t>
    </rPh>
    <rPh sb="3" eb="6">
      <t>サンチョウメ</t>
    </rPh>
    <phoneticPr fontId="30"/>
  </si>
  <si>
    <t>上高田四丁目</t>
    <rPh sb="0" eb="3">
      <t>カミタカダ</t>
    </rPh>
    <rPh sb="3" eb="6">
      <t>ヨンチョウメ</t>
    </rPh>
    <phoneticPr fontId="30"/>
  </si>
  <si>
    <t>上高田五丁目</t>
    <rPh sb="0" eb="3">
      <t>カミタカダ</t>
    </rPh>
    <rPh sb="3" eb="6">
      <t>ゴチョウメ</t>
    </rPh>
    <phoneticPr fontId="30"/>
  </si>
  <si>
    <t>新井全域</t>
    <rPh sb="0" eb="2">
      <t>アライ</t>
    </rPh>
    <rPh sb="2" eb="4">
      <t>ゼンイキ</t>
    </rPh>
    <phoneticPr fontId="30"/>
  </si>
  <si>
    <t>新井一丁目</t>
    <rPh sb="0" eb="2">
      <t>アライ</t>
    </rPh>
    <rPh sb="2" eb="5">
      <t>イッチョウメ</t>
    </rPh>
    <phoneticPr fontId="30"/>
  </si>
  <si>
    <t>新井二丁目</t>
    <rPh sb="0" eb="2">
      <t>アライ</t>
    </rPh>
    <rPh sb="2" eb="5">
      <t>ニチョウメ</t>
    </rPh>
    <phoneticPr fontId="30"/>
  </si>
  <si>
    <t>新井三丁目</t>
    <rPh sb="0" eb="2">
      <t>アライ</t>
    </rPh>
    <rPh sb="2" eb="5">
      <t>サンチョウメ</t>
    </rPh>
    <phoneticPr fontId="30"/>
  </si>
  <si>
    <t>新井四丁目</t>
    <rPh sb="0" eb="2">
      <t>アライ</t>
    </rPh>
    <rPh sb="2" eb="5">
      <t>ヨンチョウメ</t>
    </rPh>
    <phoneticPr fontId="30"/>
  </si>
  <si>
    <t>新井五丁目</t>
    <rPh sb="0" eb="2">
      <t>アライ</t>
    </rPh>
    <rPh sb="2" eb="5">
      <t>ゴチョウメ</t>
    </rPh>
    <phoneticPr fontId="30"/>
  </si>
  <si>
    <t>沼袋全域</t>
    <rPh sb="0" eb="2">
      <t>ヌマブクロ</t>
    </rPh>
    <rPh sb="2" eb="4">
      <t>ゼンイキ</t>
    </rPh>
    <phoneticPr fontId="30"/>
  </si>
  <si>
    <t>沼袋一丁目</t>
    <rPh sb="0" eb="2">
      <t>ヌマブクロ</t>
    </rPh>
    <rPh sb="2" eb="5">
      <t>イッチョウメ</t>
    </rPh>
    <phoneticPr fontId="30"/>
  </si>
  <si>
    <t>沼袋二丁目</t>
    <rPh sb="0" eb="2">
      <t>ヌマブクロ</t>
    </rPh>
    <rPh sb="2" eb="3">
      <t>ニ</t>
    </rPh>
    <rPh sb="3" eb="5">
      <t>チョウメ</t>
    </rPh>
    <phoneticPr fontId="30"/>
  </si>
  <si>
    <t>沼袋三丁目</t>
    <rPh sb="0" eb="2">
      <t>ヌマブクロ</t>
    </rPh>
    <rPh sb="2" eb="5">
      <t>サンチョウメ</t>
    </rPh>
    <phoneticPr fontId="30"/>
  </si>
  <si>
    <t>沼袋四丁目</t>
    <rPh sb="0" eb="2">
      <t>ヌマブクロ</t>
    </rPh>
    <rPh sb="2" eb="5">
      <t>ヨンチョウメ</t>
    </rPh>
    <phoneticPr fontId="30"/>
  </si>
  <si>
    <t>松が丘全域</t>
    <rPh sb="0" eb="3">
      <t>マツガオカ</t>
    </rPh>
    <rPh sb="3" eb="5">
      <t>ゼンイキ</t>
    </rPh>
    <phoneticPr fontId="30"/>
  </si>
  <si>
    <t>松が丘一丁目</t>
    <rPh sb="0" eb="3">
      <t>マツガオカ</t>
    </rPh>
    <rPh sb="3" eb="6">
      <t>イッチョウメ</t>
    </rPh>
    <phoneticPr fontId="30"/>
  </si>
  <si>
    <t>松が丘二丁目</t>
    <rPh sb="0" eb="3">
      <t>マツガオカ</t>
    </rPh>
    <rPh sb="3" eb="6">
      <t>ニチョウメ</t>
    </rPh>
    <phoneticPr fontId="30"/>
  </si>
  <si>
    <t>江原町全域</t>
    <rPh sb="0" eb="3">
      <t>エハラチョウ</t>
    </rPh>
    <rPh sb="3" eb="5">
      <t>ゼンイキ</t>
    </rPh>
    <phoneticPr fontId="30"/>
  </si>
  <si>
    <t>江原町一丁目</t>
    <rPh sb="0" eb="3">
      <t>エハラチョウ</t>
    </rPh>
    <rPh sb="3" eb="6">
      <t>イッチョウメ</t>
    </rPh>
    <phoneticPr fontId="30"/>
  </si>
  <si>
    <t>江原町二丁目</t>
    <rPh sb="0" eb="3">
      <t>エハラチョウ</t>
    </rPh>
    <rPh sb="3" eb="6">
      <t>ニチョウメ</t>
    </rPh>
    <phoneticPr fontId="30"/>
  </si>
  <si>
    <t>江原町三丁目</t>
    <rPh sb="0" eb="3">
      <t>エハラチョウ</t>
    </rPh>
    <rPh sb="3" eb="6">
      <t>サンチョウメ</t>
    </rPh>
    <phoneticPr fontId="30"/>
  </si>
  <si>
    <t>江古田全域</t>
    <rPh sb="0" eb="3">
      <t>エゴタ</t>
    </rPh>
    <rPh sb="3" eb="5">
      <t>ゼンイキ</t>
    </rPh>
    <phoneticPr fontId="30"/>
  </si>
  <si>
    <t>江古田一丁目</t>
    <rPh sb="0" eb="3">
      <t>エゴタ</t>
    </rPh>
    <rPh sb="3" eb="6">
      <t>イッチョウメ</t>
    </rPh>
    <phoneticPr fontId="30"/>
  </si>
  <si>
    <t>江古田二丁目</t>
    <rPh sb="0" eb="3">
      <t>エゴタ</t>
    </rPh>
    <rPh sb="3" eb="6">
      <t>ニチョウメ</t>
    </rPh>
    <phoneticPr fontId="30"/>
  </si>
  <si>
    <t>江古田三丁目</t>
    <rPh sb="0" eb="3">
      <t>エゴタ</t>
    </rPh>
    <rPh sb="3" eb="6">
      <t>サンチョウメ</t>
    </rPh>
    <phoneticPr fontId="30"/>
  </si>
  <si>
    <t>江古田四丁目</t>
    <rPh sb="0" eb="3">
      <t>エゴタ</t>
    </rPh>
    <rPh sb="3" eb="6">
      <t>ヨンチョウメ</t>
    </rPh>
    <phoneticPr fontId="30"/>
  </si>
  <si>
    <t>丸山全域</t>
    <rPh sb="0" eb="2">
      <t>マルヤマ</t>
    </rPh>
    <rPh sb="2" eb="4">
      <t>ゼンイキ</t>
    </rPh>
    <phoneticPr fontId="30"/>
  </si>
  <si>
    <t>丸山一丁目</t>
    <rPh sb="0" eb="2">
      <t>マルヤマ</t>
    </rPh>
    <rPh sb="2" eb="5">
      <t>イッチョウメ</t>
    </rPh>
    <phoneticPr fontId="30"/>
  </si>
  <si>
    <t>丸山二丁目</t>
    <rPh sb="0" eb="2">
      <t>マルヤマ</t>
    </rPh>
    <rPh sb="2" eb="5">
      <t>ニチョウメ</t>
    </rPh>
    <phoneticPr fontId="30"/>
  </si>
  <si>
    <t>野方全域</t>
    <rPh sb="0" eb="2">
      <t>ノガタ</t>
    </rPh>
    <rPh sb="2" eb="4">
      <t>ゼンイキ</t>
    </rPh>
    <phoneticPr fontId="30"/>
  </si>
  <si>
    <t>野方一丁目</t>
    <rPh sb="0" eb="2">
      <t>ノガタ</t>
    </rPh>
    <rPh sb="2" eb="5">
      <t>イッチョウメ</t>
    </rPh>
    <phoneticPr fontId="30"/>
  </si>
  <si>
    <t>野方二丁目</t>
    <rPh sb="0" eb="2">
      <t>ノガタ</t>
    </rPh>
    <rPh sb="2" eb="5">
      <t>ニチョウメ</t>
    </rPh>
    <phoneticPr fontId="30"/>
  </si>
  <si>
    <t>野方三丁目</t>
    <rPh sb="0" eb="2">
      <t>ノガタ</t>
    </rPh>
    <rPh sb="2" eb="5">
      <t>サンチョウメ</t>
    </rPh>
    <phoneticPr fontId="30"/>
  </si>
  <si>
    <t>野方四丁目</t>
    <rPh sb="0" eb="2">
      <t>ノガタ</t>
    </rPh>
    <rPh sb="2" eb="5">
      <t>ヨンチョウメ</t>
    </rPh>
    <phoneticPr fontId="30"/>
  </si>
  <si>
    <t>野方五丁目</t>
    <rPh sb="0" eb="2">
      <t>ノガタ</t>
    </rPh>
    <rPh sb="2" eb="5">
      <t>ゴチョウメ</t>
    </rPh>
    <phoneticPr fontId="30"/>
  </si>
  <si>
    <t>野方六丁目</t>
    <rPh sb="0" eb="2">
      <t>ノガタ</t>
    </rPh>
    <rPh sb="2" eb="5">
      <t>ロクチョウメ</t>
    </rPh>
    <phoneticPr fontId="30"/>
  </si>
  <si>
    <t>大和町全域</t>
    <rPh sb="0" eb="3">
      <t>ヤマトチョウ</t>
    </rPh>
    <rPh sb="3" eb="5">
      <t>ゼンイキ</t>
    </rPh>
    <phoneticPr fontId="30"/>
  </si>
  <si>
    <t>大和町一丁目</t>
    <rPh sb="0" eb="3">
      <t>ヤマトチョウ</t>
    </rPh>
    <rPh sb="3" eb="6">
      <t>イッチョウメ</t>
    </rPh>
    <phoneticPr fontId="30"/>
  </si>
  <si>
    <t>大和町二丁目</t>
    <rPh sb="0" eb="3">
      <t>ヤマトチョウ</t>
    </rPh>
    <rPh sb="3" eb="6">
      <t>ニチョウメ</t>
    </rPh>
    <phoneticPr fontId="30"/>
  </si>
  <si>
    <t>大和町三丁目</t>
    <rPh sb="0" eb="3">
      <t>ヤマトチョウ</t>
    </rPh>
    <rPh sb="3" eb="6">
      <t>サンチョウメ</t>
    </rPh>
    <phoneticPr fontId="30"/>
  </si>
  <si>
    <t>大和町四丁目</t>
    <rPh sb="0" eb="3">
      <t>ヤマトチョウ</t>
    </rPh>
    <rPh sb="3" eb="6">
      <t>ヨンチョウメ</t>
    </rPh>
    <phoneticPr fontId="30"/>
  </si>
  <si>
    <t>若宮全域</t>
    <rPh sb="0" eb="2">
      <t>ワカミヤ</t>
    </rPh>
    <rPh sb="2" eb="4">
      <t>ゼンイキ</t>
    </rPh>
    <phoneticPr fontId="30"/>
  </si>
  <si>
    <t>若宮一丁目</t>
    <rPh sb="0" eb="2">
      <t>ワカミヤ</t>
    </rPh>
    <rPh sb="2" eb="5">
      <t>イッチョウメ</t>
    </rPh>
    <phoneticPr fontId="30"/>
  </si>
  <si>
    <t>若宮二丁目</t>
    <rPh sb="0" eb="2">
      <t>ワカミヤ</t>
    </rPh>
    <rPh sb="2" eb="5">
      <t>ニチョウメ</t>
    </rPh>
    <phoneticPr fontId="30"/>
  </si>
  <si>
    <t>若宮三丁目</t>
    <rPh sb="0" eb="2">
      <t>ワカミヤ</t>
    </rPh>
    <rPh sb="2" eb="5">
      <t>サンチョウメ</t>
    </rPh>
    <phoneticPr fontId="30"/>
  </si>
  <si>
    <t>白鷺全域</t>
    <rPh sb="0" eb="2">
      <t>シラサギ</t>
    </rPh>
    <rPh sb="2" eb="4">
      <t>ゼンイキ</t>
    </rPh>
    <phoneticPr fontId="30"/>
  </si>
  <si>
    <t>白鷺一丁目</t>
    <rPh sb="0" eb="2">
      <t>シラサギ</t>
    </rPh>
    <rPh sb="2" eb="5">
      <t>イッチョウメ</t>
    </rPh>
    <phoneticPr fontId="30"/>
  </si>
  <si>
    <t>白鷺二丁目</t>
    <rPh sb="0" eb="2">
      <t>シラサギ</t>
    </rPh>
    <rPh sb="2" eb="5">
      <t>ニチョウメ</t>
    </rPh>
    <phoneticPr fontId="30"/>
  </si>
  <si>
    <t>白鷺三丁目</t>
    <rPh sb="0" eb="2">
      <t>シラサギ</t>
    </rPh>
    <rPh sb="2" eb="5">
      <t>サンチョウメ</t>
    </rPh>
    <phoneticPr fontId="30"/>
  </si>
  <si>
    <t>鷺宮全域</t>
    <rPh sb="0" eb="2">
      <t>サギノミヤ</t>
    </rPh>
    <rPh sb="2" eb="4">
      <t>ゼンイキ</t>
    </rPh>
    <phoneticPr fontId="30"/>
  </si>
  <si>
    <t>鷺宮一丁目</t>
    <rPh sb="0" eb="2">
      <t>サギノミヤ</t>
    </rPh>
    <rPh sb="2" eb="5">
      <t>イッチョウメ</t>
    </rPh>
    <phoneticPr fontId="30"/>
  </si>
  <si>
    <t>鷺宮二丁目</t>
    <rPh sb="0" eb="2">
      <t>サギノミヤ</t>
    </rPh>
    <rPh sb="2" eb="5">
      <t>ニチョウメ</t>
    </rPh>
    <phoneticPr fontId="30"/>
  </si>
  <si>
    <t>鷺宮三丁目</t>
    <rPh sb="0" eb="2">
      <t>サギノミヤ</t>
    </rPh>
    <rPh sb="2" eb="5">
      <t>サンチョウメ</t>
    </rPh>
    <phoneticPr fontId="30"/>
  </si>
  <si>
    <t>鷺宮四丁目</t>
    <rPh sb="0" eb="2">
      <t>サギノミヤ</t>
    </rPh>
    <rPh sb="2" eb="5">
      <t>ヨンチョウメ</t>
    </rPh>
    <phoneticPr fontId="30"/>
  </si>
  <si>
    <t>鷺宮五丁目</t>
    <rPh sb="0" eb="2">
      <t>サギノミヤ</t>
    </rPh>
    <rPh sb="2" eb="5">
      <t>ゴチョウメ</t>
    </rPh>
    <phoneticPr fontId="30"/>
  </si>
  <si>
    <t>鷺宮六丁目</t>
    <rPh sb="0" eb="2">
      <t>サギノミヤ</t>
    </rPh>
    <rPh sb="2" eb="5">
      <t>ロクチョウメ</t>
    </rPh>
    <phoneticPr fontId="30"/>
  </si>
  <si>
    <t>上鷺宮全域</t>
    <rPh sb="0" eb="3">
      <t>カミサギノミヤ</t>
    </rPh>
    <rPh sb="3" eb="5">
      <t>ゼンイキ</t>
    </rPh>
    <phoneticPr fontId="30"/>
  </si>
  <si>
    <t>上鷺宮一丁目</t>
    <rPh sb="0" eb="3">
      <t>カミサギノミヤ</t>
    </rPh>
    <rPh sb="3" eb="6">
      <t>イッチョウメ</t>
    </rPh>
    <phoneticPr fontId="30"/>
  </si>
  <si>
    <t>上鷺宮二丁目</t>
    <rPh sb="0" eb="3">
      <t>カミサギノミヤ</t>
    </rPh>
    <rPh sb="3" eb="6">
      <t>ニチョウメ</t>
    </rPh>
    <phoneticPr fontId="30"/>
  </si>
  <si>
    <t>上鷺宮三丁目</t>
    <rPh sb="0" eb="3">
      <t>カミサギノミヤ</t>
    </rPh>
    <rPh sb="3" eb="6">
      <t>サンチョウメ</t>
    </rPh>
    <phoneticPr fontId="30"/>
  </si>
  <si>
    <t>上鷺宮四丁目</t>
    <rPh sb="0" eb="3">
      <t>カミサギノミヤ</t>
    </rPh>
    <rPh sb="3" eb="6">
      <t>ヨンチョウメ</t>
    </rPh>
    <phoneticPr fontId="30"/>
  </si>
  <si>
    <t>上鷺宮五丁目</t>
    <rPh sb="0" eb="3">
      <t>カミサギノミヤ</t>
    </rPh>
    <rPh sb="3" eb="6">
      <t>ゴチョウメ</t>
    </rPh>
    <phoneticPr fontId="30"/>
  </si>
  <si>
    <t>　　　町丁別の面積：総務課「中野区面積値の改定に伴う町丁別等各区域別面積値の取り扱いについて」</t>
    <rPh sb="10" eb="13">
      <t>ソウムカ</t>
    </rPh>
    <phoneticPr fontId="30"/>
  </si>
  <si>
    <t>（単位：面積㎡）</t>
  </si>
  <si>
    <t>年次</t>
    <rPh sb="0" eb="2">
      <t>ネンジ</t>
    </rPh>
    <phoneticPr fontId="30"/>
  </si>
  <si>
    <t>総数</t>
  </si>
  <si>
    <t>農地法4条による農地転用</t>
  </si>
  <si>
    <t>農地法5条による農地転用</t>
  </si>
  <si>
    <t>件数</t>
  </si>
  <si>
    <t>令和2年</t>
    <rPh sb="0" eb="2">
      <t>レイワ</t>
    </rPh>
    <rPh sb="3" eb="4">
      <t>ネン</t>
    </rPh>
    <phoneticPr fontId="29"/>
  </si>
  <si>
    <t>注）　農地法4条：農地以外の土地にするため受理したもの</t>
  </si>
  <si>
    <t>　　　農地法5条：農地以外の土地にするため受理したもので，所有権等権利の移転を伴うもの</t>
    <rPh sb="32" eb="33">
      <t>トウ</t>
    </rPh>
    <rPh sb="33" eb="35">
      <t>ケンリ</t>
    </rPh>
    <phoneticPr fontId="30"/>
  </si>
  <si>
    <t>資料　産業振興課</t>
    <rPh sb="3" eb="5">
      <t>サンギョウ</t>
    </rPh>
    <rPh sb="5" eb="7">
      <t>シンコウ</t>
    </rPh>
    <rPh sb="7" eb="8">
      <t>カ</t>
    </rPh>
    <phoneticPr fontId="30"/>
  </si>
  <si>
    <t>（単位：ｈａ）</t>
  </si>
  <si>
    <t>（各年1月1日現在）</t>
  </si>
  <si>
    <t>宅地</t>
  </si>
  <si>
    <t>田</t>
  </si>
  <si>
    <t>畑</t>
  </si>
  <si>
    <t>山林</t>
  </si>
  <si>
    <t>原野</t>
  </si>
  <si>
    <t>池沼</t>
  </si>
  <si>
    <t>雑種地</t>
  </si>
  <si>
    <t>免税点未満</t>
  </si>
  <si>
    <t>総数</t>
    <rPh sb="0" eb="2">
      <t>ソウスウ</t>
    </rPh>
    <phoneticPr fontId="58"/>
  </si>
  <si>
    <t>商業地区</t>
  </si>
  <si>
    <t>工業地区</t>
  </si>
  <si>
    <t>住宅地区</t>
  </si>
  <si>
    <t>-</t>
  </si>
  <si>
    <t>令和2年</t>
    <rPh sb="0" eb="2">
      <t>レイワ</t>
    </rPh>
    <rPh sb="3" eb="4">
      <t>ネン</t>
    </rPh>
    <phoneticPr fontId="30"/>
  </si>
  <si>
    <t>-</t>
    <phoneticPr fontId="30"/>
  </si>
  <si>
    <t>注）　この表では，国・公有地，公共用地，墓地，道路，用水路，宗教法人の境内など，固定資産税が非課税とされている土地は除かれている。</t>
  </si>
  <si>
    <t>資料　東京都主税局資産税部固定資産税課</t>
  </si>
  <si>
    <t>地域</t>
    <rPh sb="0" eb="1">
      <t>チ</t>
    </rPh>
    <rPh sb="1" eb="2">
      <t>イキ</t>
    </rPh>
    <phoneticPr fontId="30"/>
  </si>
  <si>
    <t>その他</t>
    <rPh sb="2" eb="3">
      <t>タ</t>
    </rPh>
    <phoneticPr fontId="30"/>
  </si>
  <si>
    <t>杉並区</t>
    <rPh sb="0" eb="3">
      <t>スギナミク</t>
    </rPh>
    <phoneticPr fontId="30"/>
  </si>
  <si>
    <t>練馬区</t>
    <rPh sb="0" eb="3">
      <t>ネリマク</t>
    </rPh>
    <phoneticPr fontId="30"/>
  </si>
  <si>
    <t>豊島区</t>
    <rPh sb="0" eb="3">
      <t>トシマク</t>
    </rPh>
    <phoneticPr fontId="30"/>
  </si>
  <si>
    <t>板橋区</t>
    <rPh sb="0" eb="3">
      <t>イタバシク</t>
    </rPh>
    <phoneticPr fontId="30"/>
  </si>
  <si>
    <t>新宿区</t>
    <rPh sb="0" eb="3">
      <t>シンジュクク</t>
    </rPh>
    <phoneticPr fontId="30"/>
  </si>
  <si>
    <t>渋谷区</t>
    <rPh sb="0" eb="3">
      <t>シブヤク</t>
    </rPh>
    <phoneticPr fontId="30"/>
  </si>
  <si>
    <t>（単位：円/㎡）</t>
    <rPh sb="4" eb="5">
      <t>エン</t>
    </rPh>
    <phoneticPr fontId="62"/>
  </si>
  <si>
    <t>住宅地</t>
    <rPh sb="0" eb="1">
      <t>ジュウ</t>
    </rPh>
    <rPh sb="1" eb="2">
      <t>タク</t>
    </rPh>
    <rPh sb="2" eb="3">
      <t>チ</t>
    </rPh>
    <phoneticPr fontId="58"/>
  </si>
  <si>
    <t>商業地</t>
    <rPh sb="0" eb="3">
      <t>ショウギョウチ</t>
    </rPh>
    <phoneticPr fontId="58"/>
  </si>
  <si>
    <t>中野区</t>
    <rPh sb="0" eb="3">
      <t>ナカノク</t>
    </rPh>
    <phoneticPr fontId="58"/>
  </si>
  <si>
    <t>区部全域</t>
    <rPh sb="0" eb="2">
      <t>クブ</t>
    </rPh>
    <rPh sb="2" eb="4">
      <t>ゼンイキ</t>
    </rPh>
    <phoneticPr fontId="58"/>
  </si>
  <si>
    <t>資料　東京都財務局財産運用部管理課「地価公示価格（東京都分）」</t>
    <rPh sb="0" eb="2">
      <t>シリョウ</t>
    </rPh>
    <rPh sb="3" eb="6">
      <t>トウキョウト</t>
    </rPh>
    <rPh sb="6" eb="9">
      <t>ザイムキョク</t>
    </rPh>
    <rPh sb="9" eb="11">
      <t>ザイサン</t>
    </rPh>
    <rPh sb="11" eb="13">
      <t>ウンヨウ</t>
    </rPh>
    <rPh sb="13" eb="14">
      <t>ブ</t>
    </rPh>
    <rPh sb="14" eb="17">
      <t>カンリカ</t>
    </rPh>
    <rPh sb="18" eb="20">
      <t>チカ</t>
    </rPh>
    <rPh sb="20" eb="22">
      <t>コウジ</t>
    </rPh>
    <rPh sb="22" eb="24">
      <t>カカク</t>
    </rPh>
    <rPh sb="25" eb="28">
      <t>トウキョウト</t>
    </rPh>
    <rPh sb="28" eb="29">
      <t>ブン</t>
    </rPh>
    <phoneticPr fontId="30"/>
  </si>
  <si>
    <t>1世帯当たり</t>
    <rPh sb="1" eb="3">
      <t>セタイ</t>
    </rPh>
    <rPh sb="3" eb="4">
      <t>ア</t>
    </rPh>
    <phoneticPr fontId="30"/>
  </si>
  <si>
    <t>人口増加率</t>
  </si>
  <si>
    <t>人員</t>
  </si>
  <si>
    <t>（1k㎡当たり）</t>
  </si>
  <si>
    <t>（％）</t>
  </si>
  <si>
    <t>平成2年</t>
    <rPh sb="0" eb="2">
      <t>ヘイセイ</t>
    </rPh>
    <rPh sb="3" eb="4">
      <t>ネン</t>
    </rPh>
    <phoneticPr fontId="30"/>
  </si>
  <si>
    <t>注）　住民基本台帳法の一部改正に伴い，平成25年から外国人世帯・人口を含む。</t>
    <rPh sb="0" eb="1">
      <t>チュウ</t>
    </rPh>
    <rPh sb="3" eb="5">
      <t>ジュウミン</t>
    </rPh>
    <rPh sb="5" eb="7">
      <t>キホン</t>
    </rPh>
    <rPh sb="7" eb="9">
      <t>ダイチョウ</t>
    </rPh>
    <rPh sb="9" eb="10">
      <t>ホウ</t>
    </rPh>
    <rPh sb="11" eb="13">
      <t>イチブ</t>
    </rPh>
    <rPh sb="13" eb="15">
      <t>カイセイ</t>
    </rPh>
    <rPh sb="16" eb="17">
      <t>トモナ</t>
    </rPh>
    <rPh sb="19" eb="21">
      <t>ヘイセイ</t>
    </rPh>
    <rPh sb="23" eb="24">
      <t>ネン</t>
    </rPh>
    <rPh sb="26" eb="29">
      <t>ガイコクジン</t>
    </rPh>
    <rPh sb="29" eb="31">
      <t>セタイ</t>
    </rPh>
    <rPh sb="32" eb="34">
      <t>ジンコウ</t>
    </rPh>
    <rPh sb="35" eb="36">
      <t>フク</t>
    </rPh>
    <phoneticPr fontId="30"/>
  </si>
  <si>
    <t>資料　戸籍住民課</t>
    <rPh sb="0" eb="2">
      <t>シリョウ</t>
    </rPh>
    <rPh sb="3" eb="5">
      <t>コセキ</t>
    </rPh>
    <rPh sb="5" eb="8">
      <t>ジュウミンカ</t>
    </rPh>
    <phoneticPr fontId="30"/>
  </si>
  <si>
    <t>年齢</t>
    <rPh sb="0" eb="1">
      <t>トシ</t>
    </rPh>
    <rPh sb="1" eb="2">
      <t>ヨワイ</t>
    </rPh>
    <phoneticPr fontId="30"/>
  </si>
  <si>
    <t>0～14歳</t>
  </si>
  <si>
    <t>15～64歳</t>
  </si>
  <si>
    <t>65～74歳</t>
  </si>
  <si>
    <t>75歳以上</t>
  </si>
  <si>
    <t>0歳</t>
    <rPh sb="1" eb="2">
      <t>サイ</t>
    </rPh>
    <phoneticPr fontId="30"/>
  </si>
  <si>
    <t>注）　住民基本台帳法の一部改正に伴い，外国人世帯・人口を含む。</t>
  </si>
  <si>
    <t>資料　戸籍住民課</t>
    <rPh sb="3" eb="5">
      <t>コセキ</t>
    </rPh>
    <rPh sb="5" eb="8">
      <t>ジュウミンカ</t>
    </rPh>
    <phoneticPr fontId="30"/>
  </si>
  <si>
    <t>町丁別</t>
  </si>
  <si>
    <t>1世帯当たり</t>
    <rPh sb="3" eb="4">
      <t>ア</t>
    </rPh>
    <phoneticPr fontId="30"/>
  </si>
  <si>
    <t>前年</t>
    <rPh sb="0" eb="2">
      <t>ゼンネン</t>
    </rPh>
    <phoneticPr fontId="30"/>
  </si>
  <si>
    <t>男</t>
  </si>
  <si>
    <t>女</t>
  </si>
  <si>
    <t>（1ｋ㎡当たり）</t>
  </si>
  <si>
    <t>1月1日の人口</t>
  </si>
  <si>
    <t>南台総数</t>
  </si>
  <si>
    <t>南台一丁目</t>
  </si>
  <si>
    <t>南台二丁目</t>
  </si>
  <si>
    <t>南台三丁目</t>
  </si>
  <si>
    <t>南台四丁目</t>
  </si>
  <si>
    <t>南台五丁目</t>
  </si>
  <si>
    <t>弥生町総数</t>
  </si>
  <si>
    <t>弥生町一丁目</t>
  </si>
  <si>
    <t>弥生町二丁目</t>
  </si>
  <si>
    <t>弥生町三丁目</t>
  </si>
  <si>
    <t>弥生町四丁目</t>
  </si>
  <si>
    <t>弥生町五丁目</t>
  </si>
  <si>
    <t>弥生町六丁目</t>
  </si>
  <si>
    <t>本町総数</t>
  </si>
  <si>
    <t>本町一丁目</t>
  </si>
  <si>
    <t>本町二丁目</t>
  </si>
  <si>
    <t>本町三丁目</t>
  </si>
  <si>
    <t>本町四丁目</t>
  </si>
  <si>
    <t>本町五丁目</t>
  </si>
  <si>
    <t>本町六丁目</t>
  </si>
  <si>
    <t>中央総数</t>
  </si>
  <si>
    <t>中央一丁目</t>
  </si>
  <si>
    <t>中央二丁目</t>
  </si>
  <si>
    <t>中央三丁目</t>
  </si>
  <si>
    <t>中央四丁目</t>
  </si>
  <si>
    <t>中央五丁目</t>
  </si>
  <si>
    <t>東中野総数</t>
  </si>
  <si>
    <t>東中野一丁目</t>
  </si>
  <si>
    <t>東中野二丁目</t>
  </si>
  <si>
    <t>東中野三丁目</t>
  </si>
  <si>
    <t>東中野四丁目</t>
  </si>
  <si>
    <t>東中野五丁目</t>
  </si>
  <si>
    <t>中野総数</t>
  </si>
  <si>
    <t>中野一丁目</t>
  </si>
  <si>
    <t>中野二丁目</t>
  </si>
  <si>
    <t>中野三丁目</t>
  </si>
  <si>
    <t>中野四丁目</t>
  </si>
  <si>
    <t>中野五丁目</t>
  </si>
  <si>
    <t>中野六丁目</t>
  </si>
  <si>
    <t>上高田総数</t>
  </si>
  <si>
    <t>上高田一丁目</t>
  </si>
  <si>
    <t>上高田二丁目</t>
  </si>
  <si>
    <t>上高田三丁目</t>
  </si>
  <si>
    <t>上高田四丁目</t>
  </si>
  <si>
    <t>上高田五丁目</t>
  </si>
  <si>
    <t>新井総数</t>
  </si>
  <si>
    <t>新井一丁目</t>
  </si>
  <si>
    <t>新井二丁目</t>
  </si>
  <si>
    <t>新井三丁目</t>
  </si>
  <si>
    <t>新井四丁目</t>
  </si>
  <si>
    <t>新井五丁目</t>
  </si>
  <si>
    <t>沼袋総数</t>
  </si>
  <si>
    <t>沼袋一丁目</t>
  </si>
  <si>
    <t>沼袋二丁目</t>
  </si>
  <si>
    <t>沼袋三丁目</t>
  </si>
  <si>
    <t>沼袋四丁目</t>
  </si>
  <si>
    <t>松が丘総数</t>
  </si>
  <si>
    <t>松が丘一丁目</t>
  </si>
  <si>
    <t>松が丘二丁目</t>
  </si>
  <si>
    <t>江原町総数</t>
  </si>
  <si>
    <t>江原町一丁目</t>
  </si>
  <si>
    <t>江原町二丁目</t>
  </si>
  <si>
    <t>江原町三丁目</t>
  </si>
  <si>
    <t>江古田総数</t>
  </si>
  <si>
    <t>江古田一丁目</t>
  </si>
  <si>
    <t>江古田二丁目</t>
  </si>
  <si>
    <t>江古田三丁目</t>
  </si>
  <si>
    <t>江古田四丁目</t>
  </si>
  <si>
    <t>丸山総数</t>
  </si>
  <si>
    <t>丸山一丁目</t>
  </si>
  <si>
    <t>丸山二丁目</t>
  </si>
  <si>
    <t>野方総数</t>
  </si>
  <si>
    <t>野方一丁目</t>
  </si>
  <si>
    <t>野方二丁目</t>
  </si>
  <si>
    <t>野方三丁目</t>
  </si>
  <si>
    <t>野方四丁目</t>
  </si>
  <si>
    <t>野方五丁目</t>
  </si>
  <si>
    <t>野方六丁目</t>
  </si>
  <si>
    <t>大和町総数</t>
  </si>
  <si>
    <t>大和町一丁目</t>
  </si>
  <si>
    <t>大和町二丁目</t>
  </si>
  <si>
    <t>大和町三丁目</t>
  </si>
  <si>
    <t>大和町四丁目</t>
  </si>
  <si>
    <t>若宮総数</t>
  </si>
  <si>
    <t>若宮一丁目</t>
  </si>
  <si>
    <t>若宮二丁目</t>
  </si>
  <si>
    <t>若宮三丁目</t>
  </si>
  <si>
    <t>白鷺総数</t>
  </si>
  <si>
    <t>白鷺一丁目</t>
  </si>
  <si>
    <t>白鷺二丁目</t>
  </si>
  <si>
    <t>白鷺三丁目</t>
  </si>
  <si>
    <t>鷺宮総数</t>
  </si>
  <si>
    <t>鷺宮一丁目</t>
  </si>
  <si>
    <t>鷺宮二丁目</t>
  </si>
  <si>
    <t>鷺宮三丁目</t>
  </si>
  <si>
    <t>鷺宮四丁目</t>
  </si>
  <si>
    <t>鷺宮五丁目</t>
  </si>
  <si>
    <t>鷺宮六丁目</t>
  </si>
  <si>
    <t>上鷺宮総数</t>
  </si>
  <si>
    <t>上鷺宮一丁目</t>
  </si>
  <si>
    <t>上鷺宮二丁目</t>
  </si>
  <si>
    <t>上鷺宮三丁目</t>
  </si>
  <si>
    <t>上鷺宮四丁目</t>
  </si>
  <si>
    <t>上鷺宮五丁目</t>
  </si>
  <si>
    <t>注）　住民基本台帳法の一部改正に伴い，外国人世帯・人口を含む。</t>
    <rPh sb="0" eb="1">
      <t>チュウ</t>
    </rPh>
    <rPh sb="3" eb="5">
      <t>ジュウミン</t>
    </rPh>
    <rPh sb="5" eb="7">
      <t>キホン</t>
    </rPh>
    <rPh sb="7" eb="9">
      <t>ダイチョウ</t>
    </rPh>
    <rPh sb="9" eb="10">
      <t>ホウ</t>
    </rPh>
    <rPh sb="11" eb="13">
      <t>イチブ</t>
    </rPh>
    <rPh sb="13" eb="15">
      <t>カイセイ</t>
    </rPh>
    <rPh sb="16" eb="17">
      <t>トモナ</t>
    </rPh>
    <rPh sb="19" eb="21">
      <t>ガイコク</t>
    </rPh>
    <rPh sb="21" eb="22">
      <t>ジン</t>
    </rPh>
    <rPh sb="22" eb="24">
      <t>セタイ</t>
    </rPh>
    <rPh sb="25" eb="27">
      <t>ジンコウ</t>
    </rPh>
    <rPh sb="28" eb="29">
      <t>フク</t>
    </rPh>
    <phoneticPr fontId="69"/>
  </si>
  <si>
    <t>資料　戸籍住民課</t>
    <rPh sb="0" eb="2">
      <t>シリョウ</t>
    </rPh>
    <rPh sb="3" eb="5">
      <t>コセキ</t>
    </rPh>
    <rPh sb="5" eb="8">
      <t>ジュウミンカ</t>
    </rPh>
    <phoneticPr fontId="69"/>
  </si>
  <si>
    <t>～1年</t>
    <rPh sb="2" eb="3">
      <t>１ネン</t>
    </rPh>
    <phoneticPr fontId="59"/>
  </si>
  <si>
    <t>～5年</t>
  </si>
  <si>
    <t>～10年</t>
  </si>
  <si>
    <t>～20年</t>
  </si>
  <si>
    <t>～30年</t>
  </si>
  <si>
    <t>31年以上</t>
  </si>
  <si>
    <t>中野区</t>
    <rPh sb="0" eb="3">
      <t>ナカノク</t>
    </rPh>
    <phoneticPr fontId="59"/>
  </si>
  <si>
    <t>資料　戸籍住民課</t>
    <rPh sb="0" eb="2">
      <t>シリョウ</t>
    </rPh>
    <rPh sb="3" eb="5">
      <t>コセキ</t>
    </rPh>
    <rPh sb="5" eb="8">
      <t>ジュウミンカ</t>
    </rPh>
    <phoneticPr fontId="76"/>
  </si>
  <si>
    <t>年少人口（0～14歳）</t>
    <rPh sb="0" eb="2">
      <t>ネンショウ</t>
    </rPh>
    <rPh sb="2" eb="4">
      <t>ジンコウ</t>
    </rPh>
    <rPh sb="9" eb="10">
      <t>サイ</t>
    </rPh>
    <phoneticPr fontId="57"/>
  </si>
  <si>
    <t>生産年齢人口（15～64歳）</t>
  </si>
  <si>
    <t>老年人口（65歳以上）</t>
    <rPh sb="0" eb="2">
      <t>ロウネン</t>
    </rPh>
    <rPh sb="2" eb="4">
      <t>ジンコウ</t>
    </rPh>
    <rPh sb="7" eb="10">
      <t>サイイジョウ</t>
    </rPh>
    <phoneticPr fontId="57"/>
  </si>
  <si>
    <t>104歳以上</t>
    <rPh sb="3" eb="6">
      <t>サイイジョウ</t>
    </rPh>
    <phoneticPr fontId="30"/>
  </si>
  <si>
    <t>資料　総務課</t>
    <rPh sb="0" eb="2">
      <t>シリョウ</t>
    </rPh>
    <rPh sb="3" eb="6">
      <t>ソウムカ</t>
    </rPh>
    <phoneticPr fontId="78"/>
  </si>
  <si>
    <t>（単位：人）</t>
    <rPh sb="4" eb="5">
      <t>ニン</t>
    </rPh>
    <phoneticPr fontId="30"/>
  </si>
  <si>
    <t>自然増加数</t>
  </si>
  <si>
    <t>婚姻</t>
  </si>
  <si>
    <t>離婚</t>
  </si>
  <si>
    <t>△ 482</t>
  </si>
  <si>
    <t>△ 248</t>
  </si>
  <si>
    <t>△ 234</t>
  </si>
  <si>
    <t>△ 758</t>
  </si>
  <si>
    <t>△ 430</t>
  </si>
  <si>
    <t>△ 328</t>
  </si>
  <si>
    <t>1月</t>
  </si>
  <si>
    <t>資料　戸籍住民課</t>
    <rPh sb="0" eb="2">
      <t>シリョウ</t>
    </rPh>
    <rPh sb="3" eb="5">
      <t>コセキ</t>
    </rPh>
    <rPh sb="5" eb="8">
      <t>ジュウミンカ</t>
    </rPh>
    <phoneticPr fontId="40"/>
  </si>
  <si>
    <t>社会増加数</t>
  </si>
  <si>
    <t>その他の</t>
  </si>
  <si>
    <t>都内</t>
  </si>
  <si>
    <t>都外</t>
    <rPh sb="0" eb="1">
      <t>ト</t>
    </rPh>
    <rPh sb="1" eb="2">
      <t>ソト</t>
    </rPh>
    <phoneticPr fontId="30"/>
  </si>
  <si>
    <t>増減</t>
  </si>
  <si>
    <t>△ 998</t>
  </si>
  <si>
    <t>△ 1,997</t>
  </si>
  <si>
    <t>△ 1,617</t>
  </si>
  <si>
    <t>△ 208</t>
  </si>
  <si>
    <t>△ 2,279</t>
  </si>
  <si>
    <t>注）　その他の増減：職権による記載と削除，国外転入，転出等の差引である。</t>
    <rPh sb="0" eb="1">
      <t>チュウ</t>
    </rPh>
    <rPh sb="3" eb="6">
      <t>ソノタ</t>
    </rPh>
    <rPh sb="7" eb="9">
      <t>ゾウゲン</t>
    </rPh>
    <rPh sb="10" eb="11">
      <t>ショクシュ</t>
    </rPh>
    <rPh sb="11" eb="12">
      <t>ケンリ</t>
    </rPh>
    <rPh sb="15" eb="17">
      <t>キサイ</t>
    </rPh>
    <rPh sb="18" eb="20">
      <t>サクジョ</t>
    </rPh>
    <rPh sb="21" eb="23">
      <t>コクガイ</t>
    </rPh>
    <rPh sb="23" eb="25">
      <t>テンニュウ</t>
    </rPh>
    <rPh sb="26" eb="28">
      <t>テンシュツ</t>
    </rPh>
    <rPh sb="28" eb="29">
      <t>トウ</t>
    </rPh>
    <rPh sb="30" eb="32">
      <t>サシヒキ</t>
    </rPh>
    <phoneticPr fontId="40"/>
  </si>
  <si>
    <t>（単位：‰）</t>
  </si>
  <si>
    <t>婚姻率</t>
    <rPh sb="2" eb="3">
      <t>リツ</t>
    </rPh>
    <phoneticPr fontId="30"/>
  </si>
  <si>
    <t>離婚率</t>
    <rPh sb="2" eb="3">
      <t>リツ</t>
    </rPh>
    <phoneticPr fontId="30"/>
  </si>
  <si>
    <t>出生率</t>
  </si>
  <si>
    <t>死亡率</t>
  </si>
  <si>
    <t>転入率</t>
    <rPh sb="2" eb="3">
      <t>リツ</t>
    </rPh>
    <phoneticPr fontId="30"/>
  </si>
  <si>
    <t>転出率</t>
    <rPh sb="2" eb="3">
      <t>リツ</t>
    </rPh>
    <phoneticPr fontId="30"/>
  </si>
  <si>
    <t>注）　自然動態・社会動態＝人口1，000人当たりの人数比，婚姻率・離婚率＝人口1，000人当たりの件数比</t>
  </si>
  <si>
    <r>
      <t>　　　各年次別数値の算出に当たっては、</t>
    </r>
    <r>
      <rPr>
        <sz val="9"/>
        <rFont val="BIZ UDゴシック"/>
        <family val="3"/>
        <charset val="128"/>
      </rPr>
      <t>平成25年まで各年10月1日現在の区総人口を、平成26年から翌年1月1日現在の区総人口を使用した。</t>
    </r>
    <rPh sb="19" eb="21">
      <t>ヘイセイ</t>
    </rPh>
    <rPh sb="23" eb="24">
      <t>ネン</t>
    </rPh>
    <rPh sb="42" eb="44">
      <t>ヘイセイ</t>
    </rPh>
    <rPh sb="46" eb="47">
      <t>ネン</t>
    </rPh>
    <rPh sb="49" eb="51">
      <t>ヨクトシ</t>
    </rPh>
    <rPh sb="52" eb="53">
      <t>ガツ</t>
    </rPh>
    <rPh sb="54" eb="55">
      <t>ニチ</t>
    </rPh>
    <rPh sb="55" eb="57">
      <t>ゲンザイ</t>
    </rPh>
    <rPh sb="58" eb="59">
      <t>ク</t>
    </rPh>
    <rPh sb="59" eb="62">
      <t>ソウジンコウ</t>
    </rPh>
    <phoneticPr fontId="30"/>
  </si>
  <si>
    <t>　　　住民基本台帳法の一部改正に伴い，平成25年から外国人世帯・人口を含む。</t>
    <rPh sb="11" eb="13">
      <t>イチブ</t>
    </rPh>
    <phoneticPr fontId="77"/>
  </si>
  <si>
    <t>区分</t>
    <rPh sb="0" eb="2">
      <t>クブン</t>
    </rPh>
    <phoneticPr fontId="30"/>
  </si>
  <si>
    <t>平成26年</t>
    <rPh sb="0" eb="2">
      <t>ヘイセイ</t>
    </rPh>
    <rPh sb="4" eb="5">
      <t>ネン</t>
    </rPh>
    <phoneticPr fontId="57"/>
  </si>
  <si>
    <t>平成27年</t>
    <rPh sb="0" eb="2">
      <t>ヘイセイ</t>
    </rPh>
    <rPh sb="4" eb="5">
      <t>ネン</t>
    </rPh>
    <phoneticPr fontId="57"/>
  </si>
  <si>
    <t>平成28年</t>
    <rPh sb="0" eb="2">
      <t>ヘイセイ</t>
    </rPh>
    <rPh sb="4" eb="5">
      <t>ネン</t>
    </rPh>
    <phoneticPr fontId="57"/>
  </si>
  <si>
    <t>平成30年</t>
    <rPh sb="0" eb="2">
      <t>ヘイセイ</t>
    </rPh>
    <rPh sb="4" eb="5">
      <t>ネン</t>
    </rPh>
    <phoneticPr fontId="57"/>
  </si>
  <si>
    <t>令和元年</t>
    <rPh sb="0" eb="2">
      <t>レイワ</t>
    </rPh>
    <rPh sb="2" eb="3">
      <t>モト</t>
    </rPh>
    <rPh sb="3" eb="4">
      <t>ネン</t>
    </rPh>
    <phoneticPr fontId="57"/>
  </si>
  <si>
    <t>令和3年</t>
    <rPh sb="0" eb="2">
      <t>レイワ</t>
    </rPh>
    <rPh sb="3" eb="4">
      <t>ネン</t>
    </rPh>
    <phoneticPr fontId="30"/>
  </si>
  <si>
    <t>令和4年</t>
    <rPh sb="0" eb="2">
      <t>レイワ</t>
    </rPh>
    <rPh sb="3" eb="4">
      <t>ネン</t>
    </rPh>
    <phoneticPr fontId="30"/>
  </si>
  <si>
    <t>区部</t>
    <rPh sb="0" eb="2">
      <t>クブ</t>
    </rPh>
    <phoneticPr fontId="30"/>
  </si>
  <si>
    <t>東京都</t>
    <rPh sb="0" eb="3">
      <t>トウキョウト</t>
    </rPh>
    <phoneticPr fontId="30"/>
  </si>
  <si>
    <t>注）　15歳から49歳までの女子の年齢別出生率を合計したもので，1人の女子が一生の間に生む平均子ども数に相当する。</t>
    <rPh sb="0" eb="1">
      <t>チュウ</t>
    </rPh>
    <rPh sb="5" eb="6">
      <t>サイ</t>
    </rPh>
    <rPh sb="10" eb="11">
      <t>サイ</t>
    </rPh>
    <rPh sb="14" eb="16">
      <t>ジョシ</t>
    </rPh>
    <rPh sb="17" eb="19">
      <t>ネンレイ</t>
    </rPh>
    <rPh sb="19" eb="20">
      <t>ベツ</t>
    </rPh>
    <rPh sb="20" eb="22">
      <t>シュッショウ</t>
    </rPh>
    <rPh sb="22" eb="23">
      <t>リツ</t>
    </rPh>
    <rPh sb="24" eb="26">
      <t>ゴウケイ</t>
    </rPh>
    <phoneticPr fontId="30"/>
  </si>
  <si>
    <t>国籍</t>
    <rPh sb="0" eb="2">
      <t>コクセキ</t>
    </rPh>
    <phoneticPr fontId="30"/>
  </si>
  <si>
    <t>令和5年</t>
    <rPh sb="0" eb="2">
      <t>レイワ</t>
    </rPh>
    <rPh sb="3" eb="4">
      <t>ネン</t>
    </rPh>
    <phoneticPr fontId="30"/>
  </si>
  <si>
    <t>令和6年</t>
    <rPh sb="0" eb="2">
      <t>レイワ</t>
    </rPh>
    <rPh sb="3" eb="4">
      <t>ネン</t>
    </rPh>
    <phoneticPr fontId="30"/>
  </si>
  <si>
    <t>総数</t>
    <rPh sb="0" eb="2">
      <t>ソウスウ</t>
    </rPh>
    <phoneticPr fontId="54"/>
  </si>
  <si>
    <t>男</t>
    <rPh sb="0" eb="1">
      <t>オトコ</t>
    </rPh>
    <phoneticPr fontId="54"/>
  </si>
  <si>
    <t>女</t>
    <rPh sb="0" eb="1">
      <t>オンナ</t>
    </rPh>
    <phoneticPr fontId="54"/>
  </si>
  <si>
    <t>アイスランド</t>
  </si>
  <si>
    <t>アイルランド</t>
  </si>
  <si>
    <t>アゼルバイジャン</t>
  </si>
  <si>
    <t>アラブ首長国連邦</t>
  </si>
  <si>
    <t>アルジェリア</t>
  </si>
  <si>
    <t>アルゼンチン</t>
  </si>
  <si>
    <t>アルメニア</t>
  </si>
  <si>
    <t>アンゴラ</t>
  </si>
  <si>
    <t>イエメン</t>
  </si>
  <si>
    <t>イスラエル</t>
  </si>
  <si>
    <t>イタリア</t>
  </si>
  <si>
    <t>イラク</t>
  </si>
  <si>
    <t>イラン</t>
  </si>
  <si>
    <t>インド</t>
  </si>
  <si>
    <t>インドネシア</t>
  </si>
  <si>
    <t>ウガンダ</t>
  </si>
  <si>
    <t>ウクライナ</t>
  </si>
  <si>
    <t>ウズベキスタン</t>
  </si>
  <si>
    <t>ウルグアイ</t>
  </si>
  <si>
    <t>エクアドル</t>
  </si>
  <si>
    <t>エジプト</t>
  </si>
  <si>
    <t>エルサルバドル</t>
  </si>
  <si>
    <t>オーストラリア</t>
  </si>
  <si>
    <t>オーストリア</t>
  </si>
  <si>
    <t>オマーン</t>
    <phoneticPr fontId="30"/>
  </si>
  <si>
    <t>オランダ</t>
  </si>
  <si>
    <t>ガーナ</t>
  </si>
  <si>
    <t>カザフスタン</t>
  </si>
  <si>
    <t>カタール</t>
  </si>
  <si>
    <t>カナダ</t>
  </si>
  <si>
    <t>カメルーン</t>
    <phoneticPr fontId="30"/>
  </si>
  <si>
    <t>カンボジア</t>
  </si>
  <si>
    <t>ギニア</t>
  </si>
  <si>
    <t>キューバ</t>
  </si>
  <si>
    <t>ギリシャ</t>
  </si>
  <si>
    <t>キルギス</t>
  </si>
  <si>
    <t>グアテマラ</t>
  </si>
  <si>
    <t>クロアチア</t>
  </si>
  <si>
    <t>ケニア</t>
  </si>
  <si>
    <t>コートジボワール</t>
  </si>
  <si>
    <t>コスタリカ</t>
  </si>
  <si>
    <t>コロンビア</t>
  </si>
  <si>
    <t>コンゴ民主共和国</t>
  </si>
  <si>
    <t>サウジアラビア</t>
  </si>
  <si>
    <t>サモア</t>
  </si>
  <si>
    <t>ザンビア</t>
  </si>
  <si>
    <t>シエラレオネ</t>
  </si>
  <si>
    <t>ジャマイカ</t>
  </si>
  <si>
    <t>ジョージア</t>
  </si>
  <si>
    <t>シリア</t>
  </si>
  <si>
    <t>シンガポール</t>
  </si>
  <si>
    <t>スイス</t>
  </si>
  <si>
    <t>スウェーデン</t>
  </si>
  <si>
    <t>スーダン</t>
  </si>
  <si>
    <t>スペイン</t>
  </si>
  <si>
    <t>スリランカ</t>
  </si>
  <si>
    <t>スロバキア</t>
  </si>
  <si>
    <t>スロベニア</t>
  </si>
  <si>
    <t>セネガル</t>
  </si>
  <si>
    <t>セルビア</t>
  </si>
  <si>
    <t>セルビア・モンテネグロ</t>
  </si>
  <si>
    <t>セントクリストファー・ネービス</t>
  </si>
  <si>
    <t>ソロモン諸島</t>
  </si>
  <si>
    <t>タイ</t>
  </si>
  <si>
    <t>タジキスタン</t>
    <phoneticPr fontId="30"/>
  </si>
  <si>
    <t>タンザニア</t>
  </si>
  <si>
    <t>チェコ</t>
  </si>
  <si>
    <t>チュニジア</t>
  </si>
  <si>
    <t>チリ</t>
  </si>
  <si>
    <t>デンマーク</t>
  </si>
  <si>
    <t>ドイツ</t>
  </si>
  <si>
    <t>トーゴ</t>
  </si>
  <si>
    <t>ドミニカ共和国</t>
  </si>
  <si>
    <t>トリニダード・トバゴ</t>
  </si>
  <si>
    <t>トルクメニスタン</t>
  </si>
  <si>
    <t>トルコ</t>
  </si>
  <si>
    <t>トンガ</t>
  </si>
  <si>
    <t>ナイジェリア</t>
  </si>
  <si>
    <t>ナミビア</t>
  </si>
  <si>
    <t>ニカラグア</t>
  </si>
  <si>
    <t>ニュー・ジーランド</t>
  </si>
  <si>
    <t>ネパール</t>
  </si>
  <si>
    <t>ノルウェー</t>
  </si>
  <si>
    <t>バーレーン</t>
  </si>
  <si>
    <t>パプア・ニューギニア</t>
  </si>
  <si>
    <t>パラオ</t>
  </si>
  <si>
    <t>パラグアイ</t>
  </si>
  <si>
    <t>バルバドス</t>
    <phoneticPr fontId="30"/>
  </si>
  <si>
    <t>ハンガリー</t>
  </si>
  <si>
    <t>バングラデシュ</t>
  </si>
  <si>
    <t>フィジー</t>
  </si>
  <si>
    <t>フィリピン</t>
  </si>
  <si>
    <t>フィンランド</t>
  </si>
  <si>
    <t>ブータン</t>
  </si>
  <si>
    <t>ブラジル</t>
  </si>
  <si>
    <t>フランス</t>
  </si>
  <si>
    <t>ブルガリア</t>
  </si>
  <si>
    <t>ブルネイ</t>
  </si>
  <si>
    <t>ブルンジ</t>
  </si>
  <si>
    <t>ベトナム</t>
  </si>
  <si>
    <t>ベネズエラ</t>
  </si>
  <si>
    <t>ベラルーシ</t>
  </si>
  <si>
    <t>ベリーズ</t>
  </si>
  <si>
    <t>ペルー</t>
  </si>
  <si>
    <t>ベルギー</t>
  </si>
  <si>
    <t>ポーランド</t>
  </si>
  <si>
    <t>ボツワナ</t>
  </si>
  <si>
    <t>ボリビア</t>
  </si>
  <si>
    <t>ポルトガル</t>
  </si>
  <si>
    <t>マリ</t>
  </si>
  <si>
    <t>マルタ</t>
  </si>
  <si>
    <t>マレーシア</t>
  </si>
  <si>
    <t>ミャンマー</t>
  </si>
  <si>
    <t>メキシコ</t>
  </si>
  <si>
    <t>モーリシャス</t>
    <phoneticPr fontId="30"/>
  </si>
  <si>
    <t>モーリタニア</t>
    <phoneticPr fontId="30"/>
  </si>
  <si>
    <t>モルディブ</t>
  </si>
  <si>
    <t>モロッコ</t>
  </si>
  <si>
    <t>モンゴル</t>
  </si>
  <si>
    <t>ラオス</t>
  </si>
  <si>
    <t>ラトビア</t>
  </si>
  <si>
    <t>リトアニア</t>
  </si>
  <si>
    <t>リベリア</t>
  </si>
  <si>
    <t>ルーマニア</t>
  </si>
  <si>
    <t>ルクセンブルグ</t>
  </si>
  <si>
    <t>ルワンダ</t>
  </si>
  <si>
    <t>レバノン</t>
  </si>
  <si>
    <t>ロシア</t>
  </si>
  <si>
    <t>英国</t>
  </si>
  <si>
    <t>韓国又は朝鮮</t>
  </si>
  <si>
    <t>資料　戸籍住民課</t>
  </si>
  <si>
    <t>台湾</t>
  </si>
  <si>
    <t>中央アフリカ</t>
  </si>
  <si>
    <t>中国</t>
  </si>
  <si>
    <t>東ティモール</t>
  </si>
  <si>
    <t>南アフリカ共和国</t>
  </si>
  <si>
    <t>米国</t>
  </si>
  <si>
    <t>無国籍</t>
  </si>
  <si>
    <t>摘要</t>
  </si>
  <si>
    <t>大正9年</t>
    <rPh sb="0" eb="1">
      <t>ダイ</t>
    </rPh>
    <rPh sb="1" eb="2">
      <t>セイ</t>
    </rPh>
    <rPh sb="3" eb="4">
      <t>ネン</t>
    </rPh>
    <phoneticPr fontId="30"/>
  </si>
  <si>
    <t>第1回国勢調査</t>
  </si>
  <si>
    <t>第2回国勢調査</t>
  </si>
  <si>
    <t>昭和5年</t>
    <rPh sb="0" eb="1">
      <t>アキラ</t>
    </rPh>
    <rPh sb="1" eb="2">
      <t>ワ</t>
    </rPh>
    <rPh sb="3" eb="4">
      <t>ネン</t>
    </rPh>
    <phoneticPr fontId="30"/>
  </si>
  <si>
    <t>第3回国勢調査</t>
  </si>
  <si>
    <t>第4回国勢調査</t>
  </si>
  <si>
    <t>第5回国勢調査</t>
  </si>
  <si>
    <t>第6回国勢調査</t>
  </si>
  <si>
    <t>第7回国勢調査</t>
  </si>
  <si>
    <t>第8回国勢調査</t>
  </si>
  <si>
    <t>第9回国勢調査</t>
  </si>
  <si>
    <t>第10回国勢調査</t>
  </si>
  <si>
    <t>第11回国勢調査</t>
  </si>
  <si>
    <t>第12回国勢調査</t>
  </si>
  <si>
    <t>第13回国勢調査</t>
  </si>
  <si>
    <t>第14回国勢調査</t>
  </si>
  <si>
    <t>平成2年</t>
    <rPh sb="3" eb="4">
      <t>ネン</t>
    </rPh>
    <phoneticPr fontId="30"/>
  </si>
  <si>
    <t>第15回国勢調査</t>
  </si>
  <si>
    <t>第16回国勢調査</t>
  </si>
  <si>
    <t>第17回国勢調査</t>
  </si>
  <si>
    <t>第18回国勢調査</t>
  </si>
  <si>
    <t>第19回国勢調査</t>
  </si>
  <si>
    <t>第20回国勢調査</t>
    <rPh sb="0" eb="1">
      <t>ダイ</t>
    </rPh>
    <rPh sb="3" eb="4">
      <t>カイ</t>
    </rPh>
    <rPh sb="4" eb="6">
      <t>コクセイ</t>
    </rPh>
    <rPh sb="6" eb="8">
      <t>チョウサ</t>
    </rPh>
    <phoneticPr fontId="30"/>
  </si>
  <si>
    <t>第21回国勢調査</t>
    <rPh sb="0" eb="1">
      <t>ダイ</t>
    </rPh>
    <rPh sb="3" eb="4">
      <t>カイ</t>
    </rPh>
    <rPh sb="4" eb="6">
      <t>コクセイ</t>
    </rPh>
    <rPh sb="6" eb="8">
      <t>チョウサ</t>
    </rPh>
    <phoneticPr fontId="30"/>
  </si>
  <si>
    <t>（各年10月1日現在）</t>
  </si>
  <si>
    <t>年齢（各歳）</t>
    <rPh sb="3" eb="4">
      <t>カク</t>
    </rPh>
    <rPh sb="4" eb="5">
      <t>トシ</t>
    </rPh>
    <phoneticPr fontId="30"/>
  </si>
  <si>
    <t>平成27年国勢調査人口</t>
  </si>
  <si>
    <t>令和2年国勢調査</t>
    <rPh sb="0" eb="2">
      <t>レイワ</t>
    </rPh>
    <rPh sb="3" eb="4">
      <t>ネン</t>
    </rPh>
    <rPh sb="4" eb="6">
      <t>コクセイ</t>
    </rPh>
    <rPh sb="6" eb="8">
      <t>チョウサ</t>
    </rPh>
    <phoneticPr fontId="30"/>
  </si>
  <si>
    <t>0～4歳</t>
    <rPh sb="3" eb="4">
      <t>サイ</t>
    </rPh>
    <phoneticPr fontId="30"/>
  </si>
  <si>
    <t>5～9</t>
  </si>
  <si>
    <t>10～14</t>
  </si>
  <si>
    <t>15～19</t>
  </si>
  <si>
    <t>20～24</t>
  </si>
  <si>
    <t>25～29</t>
  </si>
  <si>
    <t>30～34</t>
  </si>
  <si>
    <t>35～39</t>
  </si>
  <si>
    <t>40～44</t>
  </si>
  <si>
    <t>45～49</t>
  </si>
  <si>
    <t>50～54</t>
  </si>
  <si>
    <t>55～59歳</t>
  </si>
  <si>
    <t>60～64</t>
  </si>
  <si>
    <t>65～69</t>
  </si>
  <si>
    <t>70～74</t>
  </si>
  <si>
    <t>75～79</t>
  </si>
  <si>
    <t>80～84</t>
  </si>
  <si>
    <t>85～89</t>
  </si>
  <si>
    <t>90～94</t>
  </si>
  <si>
    <t>95～99</t>
  </si>
  <si>
    <t>100歳以上</t>
  </si>
  <si>
    <t>不詳</t>
  </si>
  <si>
    <t>（再掲）</t>
  </si>
  <si>
    <t>15歳未満</t>
  </si>
  <si>
    <t>65歳以上</t>
    <rPh sb="2" eb="3">
      <t>サイ</t>
    </rPh>
    <phoneticPr fontId="30"/>
  </si>
  <si>
    <t>年齢別割合（％）</t>
    <rPh sb="0" eb="3">
      <t>ネンレイベツ</t>
    </rPh>
    <rPh sb="3" eb="5">
      <t>ワリアイ</t>
    </rPh>
    <phoneticPr fontId="30"/>
  </si>
  <si>
    <t>平均年齢</t>
  </si>
  <si>
    <t>年齢中位数</t>
    <rPh sb="4" eb="5">
      <t>スウ</t>
    </rPh>
    <phoneticPr fontId="30"/>
  </si>
  <si>
    <t>資料　総務省統計局「平成27年国勢調査人口等基本集計」「令和2年国勢調査人口等基本集計」</t>
    <rPh sb="0" eb="2">
      <t>シリョウ</t>
    </rPh>
    <rPh sb="3" eb="6">
      <t>ソウムショウ</t>
    </rPh>
    <rPh sb="6" eb="9">
      <t>トウケイキョク</t>
    </rPh>
    <rPh sb="10" eb="12">
      <t>ヘ</t>
    </rPh>
    <rPh sb="14" eb="15">
      <t>ネン</t>
    </rPh>
    <rPh sb="15" eb="19">
      <t>コ</t>
    </rPh>
    <rPh sb="28" eb="30">
      <t>レイワ</t>
    </rPh>
    <rPh sb="36" eb="39">
      <t>ジンコウトウ</t>
    </rPh>
    <phoneticPr fontId="55"/>
  </si>
  <si>
    <t>（各年10月1日現在）</t>
    <rPh sb="7" eb="8">
      <t>ニチ</t>
    </rPh>
    <rPh sb="8" eb="10">
      <t>ゲンザイ</t>
    </rPh>
    <phoneticPr fontId="30"/>
  </si>
  <si>
    <t>平成27年</t>
  </si>
  <si>
    <t>世帯数・人口増減（平成27年～令和2年）</t>
    <rPh sb="15" eb="17">
      <t>レイワ</t>
    </rPh>
    <phoneticPr fontId="30"/>
  </si>
  <si>
    <t>人口増減</t>
  </si>
  <si>
    <t>人口増減率</t>
  </si>
  <si>
    <t>（1k㎡当たり）</t>
    <rPh sb="4" eb="5">
      <t>ア</t>
    </rPh>
    <phoneticPr fontId="30"/>
  </si>
  <si>
    <t>中野区</t>
    <rPh sb="0" eb="1">
      <t>ナカ</t>
    </rPh>
    <rPh sb="1" eb="2">
      <t>ノ</t>
    </rPh>
    <rPh sb="2" eb="3">
      <t>ク</t>
    </rPh>
    <phoneticPr fontId="30"/>
  </si>
  <si>
    <t>南台総数</t>
    <rPh sb="0" eb="2">
      <t>ミナミダイ</t>
    </rPh>
    <rPh sb="2" eb="4">
      <t>ソウスウ</t>
    </rPh>
    <phoneticPr fontId="30"/>
  </si>
  <si>
    <t>南台一丁目</t>
    <rPh sb="0" eb="2">
      <t>ミナミダイ</t>
    </rPh>
    <rPh sb="2" eb="5">
      <t>イッチョウメ</t>
    </rPh>
    <phoneticPr fontId="30"/>
  </si>
  <si>
    <t>南台二丁目</t>
    <rPh sb="0" eb="2">
      <t>ミナミダイ</t>
    </rPh>
    <rPh sb="2" eb="5">
      <t>2チョウメ</t>
    </rPh>
    <phoneticPr fontId="30"/>
  </si>
  <si>
    <t>南台三丁目</t>
    <rPh sb="0" eb="2">
      <t>ミナミダイ</t>
    </rPh>
    <rPh sb="2" eb="5">
      <t>3チョウメ</t>
    </rPh>
    <phoneticPr fontId="30"/>
  </si>
  <si>
    <t>南台四丁目</t>
    <rPh sb="0" eb="2">
      <t>ミナミダイ</t>
    </rPh>
    <rPh sb="2" eb="5">
      <t>4チョウメ</t>
    </rPh>
    <phoneticPr fontId="30"/>
  </si>
  <si>
    <t>南台五丁目</t>
    <rPh sb="0" eb="2">
      <t>ミナミダイ</t>
    </rPh>
    <rPh sb="2" eb="5">
      <t>5チョウメ</t>
    </rPh>
    <phoneticPr fontId="30"/>
  </si>
  <si>
    <t>弥生町総数</t>
    <rPh sb="0" eb="3">
      <t>ヤヨイチョウ</t>
    </rPh>
    <rPh sb="3" eb="5">
      <t>ソウスウ</t>
    </rPh>
    <phoneticPr fontId="30"/>
  </si>
  <si>
    <t>弥生町一丁目</t>
    <rPh sb="0" eb="3">
      <t>ヤヨイチョウ</t>
    </rPh>
    <rPh sb="3" eb="6">
      <t>1チョウメ</t>
    </rPh>
    <phoneticPr fontId="30"/>
  </si>
  <si>
    <t>弥生町二丁目</t>
    <rPh sb="0" eb="3">
      <t>ヤヨイチョウ</t>
    </rPh>
    <rPh sb="3" eb="6">
      <t>2チョウメ</t>
    </rPh>
    <phoneticPr fontId="30"/>
  </si>
  <si>
    <t>弥生町三丁目</t>
    <rPh sb="0" eb="2">
      <t>ヤヨイ</t>
    </rPh>
    <rPh sb="2" eb="3">
      <t>チョウ</t>
    </rPh>
    <rPh sb="3" eb="6">
      <t>3チョウメ</t>
    </rPh>
    <phoneticPr fontId="30"/>
  </si>
  <si>
    <t>弥生町四丁目</t>
    <rPh sb="0" eb="2">
      <t>ヤヨイ</t>
    </rPh>
    <rPh sb="2" eb="3">
      <t>チョウ</t>
    </rPh>
    <rPh sb="3" eb="6">
      <t>4チョウメ</t>
    </rPh>
    <phoneticPr fontId="30"/>
  </si>
  <si>
    <t>弥生町五丁目</t>
    <rPh sb="0" eb="2">
      <t>ヤヨイ</t>
    </rPh>
    <rPh sb="2" eb="3">
      <t>チョウ</t>
    </rPh>
    <rPh sb="3" eb="6">
      <t>5チョウメ</t>
    </rPh>
    <phoneticPr fontId="30"/>
  </si>
  <si>
    <t>弥生町六丁目</t>
    <rPh sb="0" eb="2">
      <t>ヤヨイ</t>
    </rPh>
    <rPh sb="2" eb="3">
      <t>チョウ</t>
    </rPh>
    <rPh sb="3" eb="6">
      <t>6チョウメ</t>
    </rPh>
    <phoneticPr fontId="30"/>
  </si>
  <si>
    <t>本町総数</t>
    <rPh sb="0" eb="2">
      <t>ホンチョウ</t>
    </rPh>
    <rPh sb="2" eb="4">
      <t>ソウスウ</t>
    </rPh>
    <phoneticPr fontId="30"/>
  </si>
  <si>
    <t>本町一丁目</t>
    <rPh sb="0" eb="2">
      <t>ホンチョウ</t>
    </rPh>
    <rPh sb="2" eb="5">
      <t>1チョウメ</t>
    </rPh>
    <phoneticPr fontId="30"/>
  </si>
  <si>
    <t>本町二丁目</t>
    <rPh sb="0" eb="2">
      <t>ホンチョウ</t>
    </rPh>
    <rPh sb="2" eb="5">
      <t>2チョウメ</t>
    </rPh>
    <phoneticPr fontId="30"/>
  </si>
  <si>
    <t>本町三丁目</t>
    <rPh sb="0" eb="2">
      <t>ホンチョウ</t>
    </rPh>
    <rPh sb="2" eb="5">
      <t>3チョウメ</t>
    </rPh>
    <phoneticPr fontId="30"/>
  </si>
  <si>
    <t>本町四丁目</t>
    <rPh sb="0" eb="2">
      <t>ホンチョウ</t>
    </rPh>
    <rPh sb="2" eb="5">
      <t>4チョウメ</t>
    </rPh>
    <phoneticPr fontId="30"/>
  </si>
  <si>
    <t>本町五丁目</t>
    <rPh sb="0" eb="2">
      <t>ホンチョウ</t>
    </rPh>
    <rPh sb="2" eb="5">
      <t>5チョウメ</t>
    </rPh>
    <phoneticPr fontId="30"/>
  </si>
  <si>
    <t>本町六丁目</t>
    <rPh sb="0" eb="2">
      <t>ホンチョウ</t>
    </rPh>
    <rPh sb="2" eb="5">
      <t>6チョウメ</t>
    </rPh>
    <phoneticPr fontId="30"/>
  </si>
  <si>
    <t>中央総数</t>
    <rPh sb="0" eb="2">
      <t>チュウオウ</t>
    </rPh>
    <rPh sb="2" eb="4">
      <t>ソウスウ</t>
    </rPh>
    <phoneticPr fontId="30"/>
  </si>
  <si>
    <t>中央一丁目</t>
    <rPh sb="0" eb="2">
      <t>チュウオウ</t>
    </rPh>
    <rPh sb="2" eb="5">
      <t>1チョウメ</t>
    </rPh>
    <phoneticPr fontId="30"/>
  </si>
  <si>
    <t>中央二丁目</t>
    <rPh sb="0" eb="2">
      <t>チュウオウ</t>
    </rPh>
    <rPh sb="2" eb="5">
      <t>2チョウメ</t>
    </rPh>
    <phoneticPr fontId="30"/>
  </si>
  <si>
    <t>中央三丁目</t>
    <rPh sb="0" eb="2">
      <t>チュウオウ</t>
    </rPh>
    <rPh sb="2" eb="5">
      <t>3チョウメ</t>
    </rPh>
    <phoneticPr fontId="30"/>
  </si>
  <si>
    <t>中央四丁目</t>
    <rPh sb="0" eb="2">
      <t>チュウオウ</t>
    </rPh>
    <rPh sb="2" eb="5">
      <t>4チョウメ</t>
    </rPh>
    <phoneticPr fontId="30"/>
  </si>
  <si>
    <t>中央五丁目</t>
    <rPh sb="0" eb="2">
      <t>チュウオウ</t>
    </rPh>
    <rPh sb="2" eb="5">
      <t>5チョウメ</t>
    </rPh>
    <phoneticPr fontId="30"/>
  </si>
  <si>
    <t>東中野総数</t>
    <rPh sb="0" eb="3">
      <t>ヒガシナカノ</t>
    </rPh>
    <rPh sb="3" eb="5">
      <t>ソウスウ</t>
    </rPh>
    <phoneticPr fontId="30"/>
  </si>
  <si>
    <t>東中野一丁目</t>
    <rPh sb="0" eb="3">
      <t>ヒガシナカノ</t>
    </rPh>
    <rPh sb="3" eb="6">
      <t>1チョウメ</t>
    </rPh>
    <phoneticPr fontId="30"/>
  </si>
  <si>
    <t>東中野二丁目</t>
    <rPh sb="0" eb="3">
      <t>ヒガシナカノ</t>
    </rPh>
    <rPh sb="3" eb="4">
      <t>ニ</t>
    </rPh>
    <rPh sb="4" eb="6">
      <t>チョウメ</t>
    </rPh>
    <phoneticPr fontId="30"/>
  </si>
  <si>
    <t>東中野三丁目</t>
    <rPh sb="0" eb="3">
      <t>ヒガシナカノ</t>
    </rPh>
    <rPh sb="3" eb="6">
      <t>3チョウメ</t>
    </rPh>
    <phoneticPr fontId="30"/>
  </si>
  <si>
    <t>東中野四丁目</t>
    <rPh sb="0" eb="2">
      <t>ヒガシナカ</t>
    </rPh>
    <rPh sb="2" eb="3">
      <t>ノ</t>
    </rPh>
    <rPh sb="3" eb="6">
      <t>4チョウメ</t>
    </rPh>
    <phoneticPr fontId="30"/>
  </si>
  <si>
    <t>東中野五丁目</t>
    <rPh sb="0" eb="3">
      <t>ヒガシナカノ</t>
    </rPh>
    <rPh sb="3" eb="6">
      <t>5チョウメ</t>
    </rPh>
    <phoneticPr fontId="30"/>
  </si>
  <si>
    <t>中野総数</t>
    <rPh sb="0" eb="2">
      <t>ナカノ</t>
    </rPh>
    <rPh sb="2" eb="4">
      <t>ソウスウ</t>
    </rPh>
    <phoneticPr fontId="30"/>
  </si>
  <si>
    <t>中野一丁目</t>
    <rPh sb="0" eb="2">
      <t>ナカノ</t>
    </rPh>
    <rPh sb="2" eb="5">
      <t>1チョウメ</t>
    </rPh>
    <phoneticPr fontId="30"/>
  </si>
  <si>
    <t>中野二丁目</t>
    <rPh sb="0" eb="2">
      <t>ナカノ</t>
    </rPh>
    <rPh sb="2" eb="5">
      <t>2チョウメ</t>
    </rPh>
    <phoneticPr fontId="30"/>
  </si>
  <si>
    <t>中野三丁目</t>
    <rPh sb="0" eb="2">
      <t>ナカノ</t>
    </rPh>
    <rPh sb="2" eb="5">
      <t>3チョウメ</t>
    </rPh>
    <phoneticPr fontId="30"/>
  </si>
  <si>
    <t>中野四丁目</t>
    <rPh sb="0" eb="2">
      <t>ナカノ</t>
    </rPh>
    <rPh sb="2" eb="5">
      <t>4チョウメ</t>
    </rPh>
    <phoneticPr fontId="30"/>
  </si>
  <si>
    <t>中野五丁目</t>
    <rPh sb="0" eb="2">
      <t>ナカノ</t>
    </rPh>
    <rPh sb="2" eb="5">
      <t>5チョウメ</t>
    </rPh>
    <phoneticPr fontId="30"/>
  </si>
  <si>
    <t>中野六丁目</t>
    <rPh sb="0" eb="2">
      <t>ナカノ</t>
    </rPh>
    <rPh sb="2" eb="5">
      <t>6チョウメ</t>
    </rPh>
    <phoneticPr fontId="30"/>
  </si>
  <si>
    <t>上高田総数</t>
    <rPh sb="0" eb="3">
      <t>カミタカダ</t>
    </rPh>
    <rPh sb="3" eb="5">
      <t>ソウスウ</t>
    </rPh>
    <phoneticPr fontId="30"/>
  </si>
  <si>
    <t>上高田一丁目</t>
    <rPh sb="0" eb="3">
      <t>カミタカダ</t>
    </rPh>
    <rPh sb="3" eb="6">
      <t>1チョウメ</t>
    </rPh>
    <phoneticPr fontId="30"/>
  </si>
  <si>
    <t>上高田二丁目</t>
    <rPh sb="0" eb="3">
      <t>カミタカダ</t>
    </rPh>
    <rPh sb="3" eb="6">
      <t>2チョウメ</t>
    </rPh>
    <phoneticPr fontId="30"/>
  </si>
  <si>
    <t>上高田三丁目</t>
    <rPh sb="0" eb="3">
      <t>カミタカダ</t>
    </rPh>
    <rPh sb="3" eb="6">
      <t>3チョウメ</t>
    </rPh>
    <phoneticPr fontId="30"/>
  </si>
  <si>
    <t>上高田四丁目</t>
    <rPh sb="0" eb="3">
      <t>カミタカダ</t>
    </rPh>
    <rPh sb="3" eb="6">
      <t>4チョウメ</t>
    </rPh>
    <phoneticPr fontId="30"/>
  </si>
  <si>
    <t>上高田五丁目</t>
    <rPh sb="0" eb="3">
      <t>カミタカダ</t>
    </rPh>
    <rPh sb="3" eb="6">
      <t>5チョウメ</t>
    </rPh>
    <phoneticPr fontId="30"/>
  </si>
  <si>
    <t>新井総数</t>
    <rPh sb="0" eb="2">
      <t>アライ</t>
    </rPh>
    <rPh sb="2" eb="4">
      <t>ソウスウ</t>
    </rPh>
    <phoneticPr fontId="30"/>
  </si>
  <si>
    <t>新井一丁目</t>
    <rPh sb="0" eb="2">
      <t>アライ</t>
    </rPh>
    <rPh sb="2" eb="5">
      <t>1チョウメ</t>
    </rPh>
    <phoneticPr fontId="30"/>
  </si>
  <si>
    <t>新井二丁目</t>
    <rPh sb="0" eb="2">
      <t>アライ</t>
    </rPh>
    <rPh sb="2" eb="5">
      <t>2チョウメ</t>
    </rPh>
    <phoneticPr fontId="30"/>
  </si>
  <si>
    <t>新井三丁目</t>
    <rPh sb="0" eb="2">
      <t>アライ</t>
    </rPh>
    <rPh sb="2" eb="5">
      <t>3チョウメ</t>
    </rPh>
    <phoneticPr fontId="30"/>
  </si>
  <si>
    <t>新井四丁目</t>
    <rPh sb="0" eb="2">
      <t>アライ</t>
    </rPh>
    <rPh sb="2" eb="5">
      <t>4チョウメ</t>
    </rPh>
    <phoneticPr fontId="30"/>
  </si>
  <si>
    <t>新井五丁目</t>
    <rPh sb="0" eb="2">
      <t>アライ</t>
    </rPh>
    <rPh sb="2" eb="5">
      <t>5チョウメ</t>
    </rPh>
    <phoneticPr fontId="30"/>
  </si>
  <si>
    <t>沼袋総数</t>
    <rPh sb="0" eb="2">
      <t>ヌマブクロ</t>
    </rPh>
    <phoneticPr fontId="30"/>
  </si>
  <si>
    <t>沼袋一丁目</t>
    <rPh sb="0" eb="2">
      <t>ヌマブクロ</t>
    </rPh>
    <phoneticPr fontId="30"/>
  </si>
  <si>
    <t>沼袋二丁目</t>
    <rPh sb="0" eb="2">
      <t>ヌマブクロ</t>
    </rPh>
    <phoneticPr fontId="30"/>
  </si>
  <si>
    <t>沼袋三丁目</t>
    <rPh sb="0" eb="2">
      <t>ヌマブクロ</t>
    </rPh>
    <phoneticPr fontId="30"/>
  </si>
  <si>
    <t>沼袋四丁目</t>
    <rPh sb="0" eb="2">
      <t>ヌマブクロ</t>
    </rPh>
    <phoneticPr fontId="30"/>
  </si>
  <si>
    <t>松が丘総数</t>
    <rPh sb="0" eb="3">
      <t>マツガオカ</t>
    </rPh>
    <phoneticPr fontId="30"/>
  </si>
  <si>
    <t>松が丘一丁目</t>
    <rPh sb="0" eb="3">
      <t>マツガオカ</t>
    </rPh>
    <phoneticPr fontId="30"/>
  </si>
  <si>
    <t>松が丘二丁目</t>
    <rPh sb="0" eb="3">
      <t>マツガオカ</t>
    </rPh>
    <phoneticPr fontId="30"/>
  </si>
  <si>
    <t>江原町総数</t>
    <rPh sb="0" eb="3">
      <t>エハラチョウ</t>
    </rPh>
    <phoneticPr fontId="30"/>
  </si>
  <si>
    <t>江原町一丁目</t>
    <rPh sb="0" eb="3">
      <t>エハラチョウ</t>
    </rPh>
    <phoneticPr fontId="30"/>
  </si>
  <si>
    <t>江原町二丁目</t>
    <rPh sb="0" eb="3">
      <t>エハラチョウ</t>
    </rPh>
    <phoneticPr fontId="30"/>
  </si>
  <si>
    <t>江原町三丁目</t>
    <rPh sb="0" eb="3">
      <t>エハラチョウ</t>
    </rPh>
    <rPh sb="3" eb="4">
      <t>サン</t>
    </rPh>
    <phoneticPr fontId="30"/>
  </si>
  <si>
    <t>江古田総数</t>
    <rPh sb="0" eb="3">
      <t>エゴタ</t>
    </rPh>
    <phoneticPr fontId="30"/>
  </si>
  <si>
    <t>江古田一丁目</t>
    <rPh sb="0" eb="3">
      <t>エゴタ</t>
    </rPh>
    <phoneticPr fontId="30"/>
  </si>
  <si>
    <t>江古田二丁目</t>
    <rPh sb="0" eb="3">
      <t>エゴタ</t>
    </rPh>
    <phoneticPr fontId="30"/>
  </si>
  <si>
    <t>江古田三丁目</t>
    <rPh sb="0" eb="3">
      <t>エゴタ</t>
    </rPh>
    <phoneticPr fontId="30"/>
  </si>
  <si>
    <t>江古田四丁目</t>
    <rPh sb="0" eb="3">
      <t>エゴタ</t>
    </rPh>
    <phoneticPr fontId="30"/>
  </si>
  <si>
    <t>丸山総数</t>
    <rPh sb="0" eb="2">
      <t>マルヤマ</t>
    </rPh>
    <phoneticPr fontId="30"/>
  </si>
  <si>
    <t>丸山一丁目</t>
    <rPh sb="0" eb="2">
      <t>マルヤマ</t>
    </rPh>
    <phoneticPr fontId="30"/>
  </si>
  <si>
    <t>丸山二丁目</t>
    <rPh sb="0" eb="2">
      <t>マルヤマ</t>
    </rPh>
    <phoneticPr fontId="30"/>
  </si>
  <si>
    <t>野方総数</t>
    <rPh sb="0" eb="2">
      <t>ノガタ</t>
    </rPh>
    <rPh sb="2" eb="4">
      <t>ソウスウ</t>
    </rPh>
    <phoneticPr fontId="30"/>
  </si>
  <si>
    <t>野方一丁目</t>
    <rPh sb="0" eb="2">
      <t>ノガタ</t>
    </rPh>
    <phoneticPr fontId="30"/>
  </si>
  <si>
    <t>野方三丁目</t>
    <rPh sb="0" eb="2">
      <t>ノガタ</t>
    </rPh>
    <phoneticPr fontId="30"/>
  </si>
  <si>
    <t>野方四丁目</t>
    <rPh sb="0" eb="2">
      <t>ノガタ</t>
    </rPh>
    <phoneticPr fontId="30"/>
  </si>
  <si>
    <t>野方五丁目</t>
    <rPh sb="0" eb="2">
      <t>ノガタ</t>
    </rPh>
    <phoneticPr fontId="30"/>
  </si>
  <si>
    <t>野方六丁目</t>
    <rPh sb="0" eb="2">
      <t>ノガタ</t>
    </rPh>
    <phoneticPr fontId="30"/>
  </si>
  <si>
    <t>大和町総数</t>
    <rPh sb="0" eb="3">
      <t>ヤマトチョウ</t>
    </rPh>
    <phoneticPr fontId="30"/>
  </si>
  <si>
    <t>大和町一丁目</t>
    <rPh sb="0" eb="3">
      <t>ヤマトチョウ</t>
    </rPh>
    <phoneticPr fontId="30"/>
  </si>
  <si>
    <t>大和町二丁目</t>
    <rPh sb="0" eb="3">
      <t>ヤマトチョウ</t>
    </rPh>
    <phoneticPr fontId="30"/>
  </si>
  <si>
    <t>大和町三丁目</t>
    <rPh sb="0" eb="3">
      <t>ヤマトチョウ</t>
    </rPh>
    <phoneticPr fontId="30"/>
  </si>
  <si>
    <t>大和町四丁目</t>
    <rPh sb="0" eb="3">
      <t>ヤマトチョウ</t>
    </rPh>
    <phoneticPr fontId="30"/>
  </si>
  <si>
    <t>若宮総数</t>
    <rPh sb="0" eb="2">
      <t>ワカミヤ</t>
    </rPh>
    <phoneticPr fontId="30"/>
  </si>
  <si>
    <t>若宮一丁目</t>
    <rPh sb="0" eb="2">
      <t>ワカミヤ</t>
    </rPh>
    <phoneticPr fontId="30"/>
  </si>
  <si>
    <t>若宮二丁目</t>
    <rPh sb="0" eb="2">
      <t>ワカミヤ</t>
    </rPh>
    <phoneticPr fontId="30"/>
  </si>
  <si>
    <t>若宮三丁目</t>
    <rPh sb="0" eb="2">
      <t>ワカミヤ</t>
    </rPh>
    <phoneticPr fontId="30"/>
  </si>
  <si>
    <t>白鷺総数</t>
    <rPh sb="0" eb="2">
      <t>シラサギ</t>
    </rPh>
    <rPh sb="2" eb="4">
      <t>ソウスウ</t>
    </rPh>
    <phoneticPr fontId="30"/>
  </si>
  <si>
    <t>白鷺一丁目</t>
    <rPh sb="0" eb="2">
      <t>シラサギ</t>
    </rPh>
    <phoneticPr fontId="30"/>
  </si>
  <si>
    <t>白鷺三丁目</t>
    <rPh sb="0" eb="2">
      <t>シラサギ</t>
    </rPh>
    <phoneticPr fontId="30"/>
  </si>
  <si>
    <t>鷺宮総数</t>
    <rPh sb="0" eb="2">
      <t>サギノミヤ</t>
    </rPh>
    <rPh sb="2" eb="4">
      <t>ソウスウ</t>
    </rPh>
    <phoneticPr fontId="30"/>
  </si>
  <si>
    <t>鷺宮一丁目</t>
    <rPh sb="0" eb="2">
      <t>サギノミヤ</t>
    </rPh>
    <phoneticPr fontId="30"/>
  </si>
  <si>
    <t>鷺宮三丁目</t>
    <rPh sb="0" eb="2">
      <t>サギノミヤ</t>
    </rPh>
    <phoneticPr fontId="30"/>
  </si>
  <si>
    <t>鷺宮四丁目</t>
    <rPh sb="0" eb="2">
      <t>サギノミヤ</t>
    </rPh>
    <phoneticPr fontId="30"/>
  </si>
  <si>
    <t>鷺宮五丁目</t>
    <rPh sb="0" eb="2">
      <t>サギノミヤ</t>
    </rPh>
    <phoneticPr fontId="30"/>
  </si>
  <si>
    <t>鷺宮六丁目</t>
    <rPh sb="0" eb="2">
      <t>サギノミヤ</t>
    </rPh>
    <phoneticPr fontId="30"/>
  </si>
  <si>
    <t>上鷺宮総数</t>
    <rPh sb="0" eb="3">
      <t>カミサギノミヤ</t>
    </rPh>
    <rPh sb="3" eb="5">
      <t>ソウスウ</t>
    </rPh>
    <phoneticPr fontId="30"/>
  </si>
  <si>
    <t>上鷺宮一丁目</t>
    <rPh sb="0" eb="3">
      <t>カミサギノミヤ</t>
    </rPh>
    <phoneticPr fontId="30"/>
  </si>
  <si>
    <t>上鷺宮三丁目</t>
    <rPh sb="0" eb="3">
      <t>カミサギノミヤ</t>
    </rPh>
    <phoneticPr fontId="30"/>
  </si>
  <si>
    <t>上鷺宮四丁目</t>
    <rPh sb="0" eb="3">
      <t>カミサギノミヤ</t>
    </rPh>
    <phoneticPr fontId="30"/>
  </si>
  <si>
    <t>上鷺宮五丁目</t>
    <rPh sb="0" eb="3">
      <t>カミサギノミヤ</t>
    </rPh>
    <phoneticPr fontId="30"/>
  </si>
  <si>
    <t>　　　　</t>
  </si>
  <si>
    <t>一般世帯数</t>
    <rPh sb="0" eb="1">
      <t>１</t>
    </rPh>
    <rPh sb="1" eb="2">
      <t>バン</t>
    </rPh>
    <rPh sb="2" eb="3">
      <t>ヨ</t>
    </rPh>
    <rPh sb="3" eb="4">
      <t>オビ</t>
    </rPh>
    <rPh sb="4" eb="5">
      <t>スウ</t>
    </rPh>
    <phoneticPr fontId="30"/>
  </si>
  <si>
    <t>一般世帯人員</t>
  </si>
  <si>
    <t>1世帯当たり人員</t>
  </si>
  <si>
    <t>（再掲）
間借り・下宿などの単身者</t>
  </si>
  <si>
    <t>（再掲）
会社などの独身寮の単身者</t>
  </si>
  <si>
    <t>世帯人員が1人</t>
    <rPh sb="0" eb="2">
      <t>セタイ</t>
    </rPh>
    <rPh sb="2" eb="4">
      <t>ジンイン</t>
    </rPh>
    <phoneticPr fontId="57"/>
  </si>
  <si>
    <t>10人以上</t>
  </si>
  <si>
    <t>1.64</t>
  </si>
  <si>
    <t>資料　総務省統計局「令和2年国勢調査人口等基本集計」</t>
    <rPh sb="0" eb="2">
      <t>シリョウ</t>
    </rPh>
    <rPh sb="3" eb="5">
      <t>ソウムチョウ</t>
    </rPh>
    <rPh sb="5" eb="6">
      <t>ショウ</t>
    </rPh>
    <rPh sb="6" eb="9">
      <t>トウケイキョク</t>
    </rPh>
    <rPh sb="10" eb="12">
      <t>レイワ</t>
    </rPh>
    <rPh sb="13" eb="14">
      <t>ネン</t>
    </rPh>
    <rPh sb="14" eb="16">
      <t>コクセイ</t>
    </rPh>
    <rPh sb="16" eb="18">
      <t>チョウサ</t>
    </rPh>
    <rPh sb="18" eb="21">
      <t>ジンコウナド</t>
    </rPh>
    <rPh sb="21" eb="23">
      <t>キホン</t>
    </rPh>
    <rPh sb="23" eb="25">
      <t>シュウケイ</t>
    </rPh>
    <phoneticPr fontId="30"/>
  </si>
  <si>
    <t>親族のみの世帯</t>
  </si>
  <si>
    <t xml:space="preserve">
世帯</t>
    <rPh sb="2" eb="3">
      <t>セ</t>
    </rPh>
    <rPh sb="3" eb="4">
      <t>タイ</t>
    </rPh>
    <phoneticPr fontId="30"/>
  </si>
  <si>
    <t>親族人員</t>
  </si>
  <si>
    <t>総数1）</t>
  </si>
  <si>
    <t>核家族世帯</t>
  </si>
  <si>
    <t>核家族以外の世帯</t>
  </si>
  <si>
    <t>夫婦のみの世帯</t>
    <rPh sb="5" eb="7">
      <t>セタイ</t>
    </rPh>
    <phoneticPr fontId="30"/>
  </si>
  <si>
    <t>夫婦と子供から成る世帯</t>
  </si>
  <si>
    <t>男親と子供から成る世帯</t>
  </si>
  <si>
    <t>女親と子供から成る世帯</t>
  </si>
  <si>
    <t>夫婦と両親からなる世帯</t>
    <rPh sb="0" eb="2">
      <t>フウフ</t>
    </rPh>
    <rPh sb="3" eb="5">
      <t>リョウシン</t>
    </rPh>
    <rPh sb="9" eb="11">
      <t>セタイ</t>
    </rPh>
    <phoneticPr fontId="30"/>
  </si>
  <si>
    <t>夫婦とひとり親から成る世帯</t>
  </si>
  <si>
    <t>夫婦，子供と両親から成る世帯</t>
  </si>
  <si>
    <t>夫婦，子供とひとり親から成る世帯</t>
  </si>
  <si>
    <t>夫婦と他の親族（親，子供を含まない）から成る世帯</t>
  </si>
  <si>
    <t>夫婦，子供と他の親族（親を含まない）から成る世帯</t>
  </si>
  <si>
    <t>夫婦，親と他の親族（子供を含まない）から成る親族</t>
  </si>
  <si>
    <t>夫婦，子供，親と他の親族から成る世帯</t>
  </si>
  <si>
    <t>兄弟姉妹のみから成る世帯</t>
  </si>
  <si>
    <t>他に分類
されない
世帯</t>
  </si>
  <si>
    <t>非親族を
含む世帯</t>
    <rPh sb="7" eb="9">
      <t>セタイ</t>
    </rPh>
    <phoneticPr fontId="30"/>
  </si>
  <si>
    <t>単独世帯</t>
  </si>
  <si>
    <t>一般世帯数</t>
  </si>
  <si>
    <t>世帯人員が1人</t>
    <rPh sb="0" eb="2">
      <t>セタイ</t>
    </rPh>
    <rPh sb="2" eb="4">
      <t>ジンイン</t>
    </rPh>
    <phoneticPr fontId="30"/>
  </si>
  <si>
    <t>7人以上</t>
  </si>
  <si>
    <t>資料　総務省統計局「令和2年国勢調査人口等基本集計」</t>
    <rPh sb="5" eb="6">
      <t>ショウ</t>
    </rPh>
    <rPh sb="10" eb="12">
      <t>レイワ</t>
    </rPh>
    <rPh sb="18" eb="21">
      <t>ジンコウナド</t>
    </rPh>
    <rPh sb="21" eb="23">
      <t>キホン</t>
    </rPh>
    <rPh sb="23" eb="25">
      <t>シュウケイ</t>
    </rPh>
    <phoneticPr fontId="30"/>
  </si>
  <si>
    <t>65歳以上世帯員のいる一般世帯</t>
    <rPh sb="2" eb="5">
      <t>サイイジョウ</t>
    </rPh>
    <rPh sb="5" eb="8">
      <t>セタイイン</t>
    </rPh>
    <rPh sb="11" eb="13">
      <t>イッパン</t>
    </rPh>
    <rPh sb="13" eb="15">
      <t>セタイ</t>
    </rPh>
    <phoneticPr fontId="30"/>
  </si>
  <si>
    <t>総数</t>
    <rPh sb="0" eb="1">
      <t>フサ</t>
    </rPh>
    <rPh sb="1" eb="2">
      <t>カズ</t>
    </rPh>
    <phoneticPr fontId="30"/>
  </si>
  <si>
    <t>7人以上</t>
    <rPh sb="1" eb="2">
      <t>ニン</t>
    </rPh>
    <rPh sb="2" eb="4">
      <t>イジョウ</t>
    </rPh>
    <phoneticPr fontId="30"/>
  </si>
  <si>
    <t>世帯人員</t>
    <rPh sb="0" eb="2">
      <t>セタイ</t>
    </rPh>
    <rPh sb="2" eb="4">
      <t>ジンイン</t>
    </rPh>
    <phoneticPr fontId="30"/>
  </si>
  <si>
    <t>65歳以上世帯人員</t>
    <rPh sb="2" eb="5">
      <t>サイイジョウ</t>
    </rPh>
    <rPh sb="5" eb="7">
      <t>セタイ</t>
    </rPh>
    <rPh sb="7" eb="9">
      <t>ジンイン</t>
    </rPh>
    <phoneticPr fontId="30"/>
  </si>
  <si>
    <t>資料　総務省統計局「令和2年国勢調査人口等基本集計」</t>
    <rPh sb="0" eb="2">
      <t>シリョウ</t>
    </rPh>
    <rPh sb="10" eb="12">
      <t>レイワ</t>
    </rPh>
    <phoneticPr fontId="30"/>
  </si>
  <si>
    <t>親族のみの世帯</t>
    <rPh sb="0" eb="1">
      <t>オヤ</t>
    </rPh>
    <rPh sb="1" eb="2">
      <t>ヤカラ</t>
    </rPh>
    <phoneticPr fontId="30"/>
  </si>
  <si>
    <t xml:space="preserve">
世帯</t>
  </si>
  <si>
    <t>65歳以上世帯人員</t>
  </si>
  <si>
    <t>核家族世帯</t>
    <rPh sb="0" eb="1">
      <t>カク</t>
    </rPh>
    <rPh sb="1" eb="2">
      <t>イエ</t>
    </rPh>
    <rPh sb="2" eb="3">
      <t>ヤカラ</t>
    </rPh>
    <rPh sb="3" eb="4">
      <t>ヨ</t>
    </rPh>
    <rPh sb="4" eb="5">
      <t>オビ</t>
    </rPh>
    <phoneticPr fontId="30"/>
  </si>
  <si>
    <t>夫婦のみの世帯</t>
  </si>
  <si>
    <t>夫婦と子供から成る世帯</t>
    <rPh sb="0" eb="2">
      <t>フウフ</t>
    </rPh>
    <rPh sb="3" eb="5">
      <t>コドモ</t>
    </rPh>
    <rPh sb="7" eb="8">
      <t>ナ</t>
    </rPh>
    <rPh sb="9" eb="11">
      <t>セタイ</t>
    </rPh>
    <phoneticPr fontId="30"/>
  </si>
  <si>
    <t>男親と子供から成る世帯</t>
    <rPh sb="0" eb="1">
      <t>オトコ</t>
    </rPh>
    <rPh sb="1" eb="2">
      <t>オヤ</t>
    </rPh>
    <rPh sb="3" eb="5">
      <t>コドモ</t>
    </rPh>
    <rPh sb="7" eb="8">
      <t>ナ</t>
    </rPh>
    <rPh sb="9" eb="11">
      <t>セタイ</t>
    </rPh>
    <phoneticPr fontId="30"/>
  </si>
  <si>
    <t>女親と子供から成る世帯</t>
    <rPh sb="0" eb="1">
      <t>オンナ</t>
    </rPh>
    <rPh sb="1" eb="2">
      <t>オヤ</t>
    </rPh>
    <rPh sb="3" eb="5">
      <t>コドモ</t>
    </rPh>
    <rPh sb="7" eb="8">
      <t>ナ</t>
    </rPh>
    <rPh sb="9" eb="11">
      <t>セタイ</t>
    </rPh>
    <phoneticPr fontId="30"/>
  </si>
  <si>
    <t>夫婦と両親から成る世帯</t>
    <rPh sb="0" eb="2">
      <t>フウフ</t>
    </rPh>
    <rPh sb="3" eb="5">
      <t>リョウシン</t>
    </rPh>
    <rPh sb="7" eb="8">
      <t>ナ</t>
    </rPh>
    <rPh sb="9" eb="11">
      <t>セタイ</t>
    </rPh>
    <phoneticPr fontId="30"/>
  </si>
  <si>
    <t>夫婦とひとり親から成る世帯</t>
    <rPh sb="0" eb="2">
      <t>フウフ</t>
    </rPh>
    <rPh sb="6" eb="7">
      <t>カタオヤ</t>
    </rPh>
    <rPh sb="9" eb="10">
      <t>ナ</t>
    </rPh>
    <rPh sb="11" eb="13">
      <t>セタイ</t>
    </rPh>
    <phoneticPr fontId="30"/>
  </si>
  <si>
    <t>夫婦，子供と両親から成る世帯</t>
    <rPh sb="0" eb="2">
      <t>フウフ</t>
    </rPh>
    <rPh sb="3" eb="5">
      <t>コドモ</t>
    </rPh>
    <rPh sb="6" eb="8">
      <t>リョウシン</t>
    </rPh>
    <rPh sb="10" eb="11">
      <t>ナ</t>
    </rPh>
    <rPh sb="12" eb="14">
      <t>セタイ</t>
    </rPh>
    <phoneticPr fontId="30"/>
  </si>
  <si>
    <t>夫婦，子供とひとり親から成る世帯</t>
    <rPh sb="0" eb="2">
      <t>フウフ</t>
    </rPh>
    <rPh sb="3" eb="5">
      <t>コドモ</t>
    </rPh>
    <rPh sb="9" eb="10">
      <t>カタオヤ</t>
    </rPh>
    <rPh sb="12" eb="13">
      <t>ナ</t>
    </rPh>
    <rPh sb="14" eb="16">
      <t>セタイ</t>
    </rPh>
    <phoneticPr fontId="30"/>
  </si>
  <si>
    <t>夫婦と他の親族（親，子供を含まない）から成る世帯</t>
    <rPh sb="0" eb="2">
      <t>フウフ</t>
    </rPh>
    <rPh sb="3" eb="4">
      <t>タ</t>
    </rPh>
    <rPh sb="5" eb="7">
      <t>シンゾク</t>
    </rPh>
    <rPh sb="8" eb="9">
      <t>オヤ</t>
    </rPh>
    <rPh sb="10" eb="12">
      <t>コドモ</t>
    </rPh>
    <rPh sb="13" eb="14">
      <t>フク</t>
    </rPh>
    <rPh sb="20" eb="21">
      <t>ナ</t>
    </rPh>
    <rPh sb="22" eb="24">
      <t>セタイ</t>
    </rPh>
    <phoneticPr fontId="30"/>
  </si>
  <si>
    <t>夫婦，子供と他の親族（親を含まない）から成る世帯</t>
    <rPh sb="0" eb="2">
      <t>フウフ</t>
    </rPh>
    <rPh sb="3" eb="5">
      <t>コドモ</t>
    </rPh>
    <rPh sb="6" eb="7">
      <t>タ</t>
    </rPh>
    <rPh sb="8" eb="10">
      <t>シンゾク</t>
    </rPh>
    <rPh sb="11" eb="12">
      <t>オヤ</t>
    </rPh>
    <rPh sb="13" eb="14">
      <t>フク</t>
    </rPh>
    <rPh sb="20" eb="21">
      <t>ナ</t>
    </rPh>
    <rPh sb="22" eb="23">
      <t>セタイ</t>
    </rPh>
    <rPh sb="23" eb="24">
      <t>セタイ</t>
    </rPh>
    <phoneticPr fontId="30"/>
  </si>
  <si>
    <t>夫婦，親と他の親族（子供を含まない）から成る世帯</t>
    <rPh sb="0" eb="2">
      <t>フウフ</t>
    </rPh>
    <rPh sb="3" eb="4">
      <t>オヤ</t>
    </rPh>
    <rPh sb="5" eb="6">
      <t>タ</t>
    </rPh>
    <rPh sb="7" eb="9">
      <t>シンゾク</t>
    </rPh>
    <rPh sb="10" eb="12">
      <t>コドモ</t>
    </rPh>
    <rPh sb="13" eb="14">
      <t>フク</t>
    </rPh>
    <rPh sb="20" eb="21">
      <t>ナ</t>
    </rPh>
    <rPh sb="22" eb="24">
      <t>セタイ</t>
    </rPh>
    <phoneticPr fontId="30"/>
  </si>
  <si>
    <t>夫婦，子供，親と他の親族から成る世帯</t>
    <rPh sb="0" eb="2">
      <t>フウフ</t>
    </rPh>
    <rPh sb="3" eb="5">
      <t>コドモ</t>
    </rPh>
    <rPh sb="6" eb="7">
      <t>オヤ</t>
    </rPh>
    <rPh sb="8" eb="9">
      <t>タ</t>
    </rPh>
    <rPh sb="10" eb="12">
      <t>シンゾク</t>
    </rPh>
    <rPh sb="14" eb="15">
      <t>ナ</t>
    </rPh>
    <rPh sb="16" eb="18">
      <t>セタイ</t>
    </rPh>
    <phoneticPr fontId="30"/>
  </si>
  <si>
    <t>兄弟姉妹のみから成る世帯</t>
    <rPh sb="0" eb="2">
      <t>キョウダイ</t>
    </rPh>
    <rPh sb="2" eb="4">
      <t>シマイ</t>
    </rPh>
    <rPh sb="8" eb="9">
      <t>ナ</t>
    </rPh>
    <rPh sb="10" eb="12">
      <t>セタイ</t>
    </rPh>
    <phoneticPr fontId="30"/>
  </si>
  <si>
    <t>他に分類
されない
世帯</t>
    <rPh sb="0" eb="1">
      <t>タ</t>
    </rPh>
    <rPh sb="2" eb="4">
      <t>ブンルイ</t>
    </rPh>
    <rPh sb="10" eb="12">
      <t>セタイ</t>
    </rPh>
    <phoneticPr fontId="30"/>
  </si>
  <si>
    <t>（再掲）</t>
    <rPh sb="1" eb="3">
      <t>サイケイ</t>
    </rPh>
    <phoneticPr fontId="30"/>
  </si>
  <si>
    <t>75歳以上世帯員のいる一般世帯</t>
    <rPh sb="2" eb="5">
      <t>サイイジョウ</t>
    </rPh>
    <rPh sb="5" eb="8">
      <t>セタイイン</t>
    </rPh>
    <rPh sb="11" eb="13">
      <t>イッパン</t>
    </rPh>
    <rPh sb="13" eb="15">
      <t>セタイ</t>
    </rPh>
    <phoneticPr fontId="30"/>
  </si>
  <si>
    <t>75歳以上世帯人員</t>
    <rPh sb="2" eb="3">
      <t>サイ</t>
    </rPh>
    <rPh sb="3" eb="5">
      <t>イジョウ</t>
    </rPh>
    <rPh sb="5" eb="7">
      <t>セタイ</t>
    </rPh>
    <rPh sb="7" eb="9">
      <t>ジンイン</t>
    </rPh>
    <phoneticPr fontId="30"/>
  </si>
  <si>
    <t>85歳以上世帯員のいる一般世帯</t>
    <rPh sb="2" eb="5">
      <t>サイイジョウ</t>
    </rPh>
    <rPh sb="5" eb="8">
      <t>セタイイン</t>
    </rPh>
    <rPh sb="11" eb="13">
      <t>イッパン</t>
    </rPh>
    <rPh sb="13" eb="15">
      <t>セタイ</t>
    </rPh>
    <phoneticPr fontId="30"/>
  </si>
  <si>
    <t>85歳以上世帯人員</t>
    <rPh sb="2" eb="3">
      <t>サイ</t>
    </rPh>
    <rPh sb="3" eb="5">
      <t>イジョウ</t>
    </rPh>
    <rPh sb="5" eb="7">
      <t>セタイ</t>
    </rPh>
    <rPh sb="7" eb="9">
      <t>ジンイン</t>
    </rPh>
    <phoneticPr fontId="30"/>
  </si>
  <si>
    <t>地域</t>
  </si>
  <si>
    <t>韓国，朝鮮</t>
    <rPh sb="0" eb="2">
      <t>カンコク</t>
    </rPh>
    <rPh sb="3" eb="5">
      <t>チョウセン</t>
    </rPh>
    <phoneticPr fontId="30"/>
  </si>
  <si>
    <t>アメリカ</t>
  </si>
  <si>
    <t>総数
1）</t>
  </si>
  <si>
    <t>総数1）</t>
    <rPh sb="0" eb="1">
      <t>フサ</t>
    </rPh>
    <rPh sb="1" eb="2">
      <t>カズ</t>
    </rPh>
    <phoneticPr fontId="30"/>
  </si>
  <si>
    <t>中国</t>
    <rPh sb="0" eb="1">
      <t>ナカ</t>
    </rPh>
    <rPh sb="1" eb="2">
      <t>クニ</t>
    </rPh>
    <phoneticPr fontId="30"/>
  </si>
  <si>
    <t>住居の種類・住宅の所有の関係</t>
    <rPh sb="0" eb="2">
      <t>ジュウキョ</t>
    </rPh>
    <rPh sb="3" eb="5">
      <t>シュルイ</t>
    </rPh>
    <rPh sb="6" eb="8">
      <t>ジュウタク</t>
    </rPh>
    <rPh sb="9" eb="11">
      <t>ショユウ</t>
    </rPh>
    <rPh sb="12" eb="14">
      <t>カンケイ</t>
    </rPh>
    <phoneticPr fontId="30"/>
  </si>
  <si>
    <t>一戸建</t>
    <rPh sb="2" eb="3">
      <t>ダ</t>
    </rPh>
    <phoneticPr fontId="30"/>
  </si>
  <si>
    <t>長屋建</t>
    <rPh sb="2" eb="3">
      <t>ダテ</t>
    </rPh>
    <phoneticPr fontId="30"/>
  </si>
  <si>
    <t>共同住宅</t>
    <rPh sb="0" eb="1">
      <t>トモ</t>
    </rPh>
    <rPh sb="1" eb="2">
      <t>ドウ</t>
    </rPh>
    <rPh sb="2" eb="3">
      <t>ジュウ</t>
    </rPh>
    <rPh sb="3" eb="4">
      <t>タク</t>
    </rPh>
    <phoneticPr fontId="30"/>
  </si>
  <si>
    <t>1・2階建</t>
    <rPh sb="3" eb="4">
      <t>カイ</t>
    </rPh>
    <rPh sb="4" eb="5">
      <t>ダテ</t>
    </rPh>
    <phoneticPr fontId="30"/>
  </si>
  <si>
    <t>3～5</t>
  </si>
  <si>
    <t>6階建以上</t>
    <rPh sb="1" eb="3">
      <t>カイダテ</t>
    </rPh>
    <rPh sb="3" eb="5">
      <t>イジョウ</t>
    </rPh>
    <phoneticPr fontId="30"/>
  </si>
  <si>
    <t>一般世帯数</t>
    <rPh sb="0" eb="2">
      <t>イッパン</t>
    </rPh>
    <rPh sb="2" eb="5">
      <t>セタイスウ</t>
    </rPh>
    <phoneticPr fontId="30"/>
  </si>
  <si>
    <t>住宅に住む一般世帯</t>
    <rPh sb="0" eb="2">
      <t>ジュウタク</t>
    </rPh>
    <rPh sb="3" eb="4">
      <t>ス</t>
    </rPh>
    <phoneticPr fontId="30"/>
  </si>
  <si>
    <t>主世帯</t>
    <rPh sb="0" eb="1">
      <t>シュ</t>
    </rPh>
    <rPh sb="1" eb="3">
      <t>セタイ</t>
    </rPh>
    <phoneticPr fontId="30"/>
  </si>
  <si>
    <t>持ち家</t>
    <rPh sb="0" eb="1">
      <t>モ</t>
    </rPh>
    <rPh sb="2" eb="3">
      <t>イエ</t>
    </rPh>
    <phoneticPr fontId="30"/>
  </si>
  <si>
    <t>公営・都市再生機構・公社の借家</t>
    <rPh sb="0" eb="2">
      <t>コウエイ</t>
    </rPh>
    <rPh sb="3" eb="5">
      <t>トシ</t>
    </rPh>
    <rPh sb="5" eb="7">
      <t>サイセイ</t>
    </rPh>
    <rPh sb="7" eb="9">
      <t>キコウ</t>
    </rPh>
    <rPh sb="10" eb="12">
      <t>コウシャ</t>
    </rPh>
    <rPh sb="13" eb="15">
      <t>シャクヤ</t>
    </rPh>
    <phoneticPr fontId="30"/>
  </si>
  <si>
    <t>民営の借家</t>
    <rPh sb="0" eb="2">
      <t>ミンエイ</t>
    </rPh>
    <rPh sb="3" eb="5">
      <t>シャクヤ</t>
    </rPh>
    <phoneticPr fontId="30"/>
  </si>
  <si>
    <t>給与住宅</t>
    <rPh sb="0" eb="2">
      <t>キュウヨ</t>
    </rPh>
    <rPh sb="2" eb="4">
      <t>ジュウタク</t>
    </rPh>
    <phoneticPr fontId="30"/>
  </si>
  <si>
    <t>間借り</t>
    <rPh sb="0" eb="2">
      <t>マガ</t>
    </rPh>
    <phoneticPr fontId="30"/>
  </si>
  <si>
    <t>一般世帯人員</t>
    <rPh sb="0" eb="2">
      <t>イッパン</t>
    </rPh>
    <rPh sb="2" eb="4">
      <t>セタイ</t>
    </rPh>
    <rPh sb="4" eb="6">
      <t>ジンイン</t>
    </rPh>
    <phoneticPr fontId="30"/>
  </si>
  <si>
    <t>従業地･通学地による常住市区町村</t>
    <rPh sb="0" eb="2">
      <t>ジュウギョウ</t>
    </rPh>
    <rPh sb="2" eb="3">
      <t>チ</t>
    </rPh>
    <rPh sb="4" eb="6">
      <t>ツウガク</t>
    </rPh>
    <rPh sb="6" eb="7">
      <t>チ</t>
    </rPh>
    <phoneticPr fontId="30"/>
  </si>
  <si>
    <t>15歳以上就業者</t>
  </si>
  <si>
    <t>15歳以上通学者</t>
  </si>
  <si>
    <t>区内で従業・通学する者</t>
    <rPh sb="3" eb="5">
      <t>ジュウギョウ</t>
    </rPh>
    <rPh sb="6" eb="8">
      <t>ツウガク</t>
    </rPh>
    <rPh sb="10" eb="11">
      <t>モノ</t>
    </rPh>
    <phoneticPr fontId="30"/>
  </si>
  <si>
    <t>区内に常住</t>
    <rPh sb="3" eb="5">
      <t>ジョウジュウ</t>
    </rPh>
    <phoneticPr fontId="30"/>
  </si>
  <si>
    <t>自宅</t>
  </si>
  <si>
    <t>自宅外</t>
  </si>
  <si>
    <t>他の区市町村に常住</t>
    <rPh sb="7" eb="9">
      <t>ジョウジュウ</t>
    </rPh>
    <phoneticPr fontId="30"/>
  </si>
  <si>
    <t>特別区部</t>
  </si>
  <si>
    <t>千代田区</t>
  </si>
  <si>
    <t>中央区</t>
  </si>
  <si>
    <t>港区</t>
  </si>
  <si>
    <t>文京区</t>
  </si>
  <si>
    <t>台東区</t>
  </si>
  <si>
    <t>墨田区</t>
  </si>
  <si>
    <t>江東区</t>
  </si>
  <si>
    <t>品川区</t>
  </si>
  <si>
    <t>目黒区</t>
  </si>
  <si>
    <t>大田区</t>
  </si>
  <si>
    <t>世田谷区</t>
  </si>
  <si>
    <t>北区</t>
  </si>
  <si>
    <t>荒川区</t>
  </si>
  <si>
    <t>足立区</t>
  </si>
  <si>
    <t>葛飾区</t>
  </si>
  <si>
    <t>江戸川区</t>
  </si>
  <si>
    <t>市・郡・島部</t>
  </si>
  <si>
    <t>八王子市</t>
  </si>
  <si>
    <t>立川市</t>
  </si>
  <si>
    <t>武蔵野市</t>
  </si>
  <si>
    <t>三鷹市</t>
  </si>
  <si>
    <t>青梅市</t>
  </si>
  <si>
    <t>府中市</t>
  </si>
  <si>
    <t>昭島市</t>
  </si>
  <si>
    <t>調布市</t>
  </si>
  <si>
    <t>町田市</t>
  </si>
  <si>
    <t>小金井市</t>
  </si>
  <si>
    <t>小平市</t>
  </si>
  <si>
    <t>日野市</t>
  </si>
  <si>
    <t>東村山市</t>
  </si>
  <si>
    <t>国分寺市</t>
  </si>
  <si>
    <t>国立市</t>
  </si>
  <si>
    <t>福生市</t>
  </si>
  <si>
    <t>狛江市</t>
  </si>
  <si>
    <t>東大和市</t>
  </si>
  <si>
    <t>清瀬市</t>
  </si>
  <si>
    <t>東久留米市</t>
  </si>
  <si>
    <t>武蔵村山市</t>
  </si>
  <si>
    <t>多摩市</t>
  </si>
  <si>
    <t>稲城市</t>
  </si>
  <si>
    <t>羽村市</t>
  </si>
  <si>
    <t>あきる野市</t>
  </si>
  <si>
    <t>西東京市</t>
  </si>
  <si>
    <t>瑞穂町</t>
  </si>
  <si>
    <t>日の出町</t>
  </si>
  <si>
    <t>奥多摩町</t>
  </si>
  <si>
    <t>その他の市町村</t>
  </si>
  <si>
    <t>他県</t>
  </si>
  <si>
    <t>不詳</t>
    <rPh sb="0" eb="1">
      <t>フ</t>
    </rPh>
    <rPh sb="1" eb="2">
      <t>ショウ</t>
    </rPh>
    <phoneticPr fontId="30"/>
  </si>
  <si>
    <t>資料　総務省統計局「令和2年国勢調査　従業地・通学地による人口・就業状態等集計」</t>
    <rPh sb="0" eb="2">
      <t>シリョウ</t>
    </rPh>
    <phoneticPr fontId="30"/>
  </si>
  <si>
    <t>常住地による従業・通学市区町村</t>
    <rPh sb="2" eb="3">
      <t>チ</t>
    </rPh>
    <phoneticPr fontId="30"/>
  </si>
  <si>
    <t>15歳以上就業者</t>
    <rPh sb="2" eb="5">
      <t>サイイジョウ</t>
    </rPh>
    <phoneticPr fontId="30"/>
  </si>
  <si>
    <t>15歳以上通学者</t>
    <rPh sb="2" eb="5">
      <t>サイイジョウ</t>
    </rPh>
    <phoneticPr fontId="30"/>
  </si>
  <si>
    <t>区内に常住する就業者・通学者</t>
    <rPh sb="0" eb="2">
      <t>クナイ</t>
    </rPh>
    <rPh sb="3" eb="5">
      <t>ジョウジュウ</t>
    </rPh>
    <rPh sb="7" eb="10">
      <t>シュウギョウシャ</t>
    </rPh>
    <rPh sb="11" eb="14">
      <t>ツウガクシャ</t>
    </rPh>
    <phoneticPr fontId="57"/>
  </si>
  <si>
    <t>区内での従業・通学</t>
    <rPh sb="0" eb="1">
      <t>ク</t>
    </rPh>
    <rPh sb="1" eb="2">
      <t>ウチ</t>
    </rPh>
    <rPh sb="4" eb="5">
      <t>ジュウ</t>
    </rPh>
    <rPh sb="5" eb="6">
      <t>ギョウ</t>
    </rPh>
    <rPh sb="7" eb="8">
      <t>ツウ</t>
    </rPh>
    <rPh sb="8" eb="9">
      <t>ガク</t>
    </rPh>
    <phoneticPr fontId="57"/>
  </si>
  <si>
    <t>自宅</t>
    <rPh sb="0" eb="1">
      <t>ジ</t>
    </rPh>
    <rPh sb="1" eb="2">
      <t>タク</t>
    </rPh>
    <phoneticPr fontId="57"/>
  </si>
  <si>
    <t>自宅外</t>
    <rPh sb="0" eb="1">
      <t>ジ</t>
    </rPh>
    <rPh sb="1" eb="2">
      <t>タク</t>
    </rPh>
    <rPh sb="2" eb="3">
      <t>ソト</t>
    </rPh>
    <phoneticPr fontId="57"/>
  </si>
  <si>
    <t>他の区市町村で従業・通学</t>
    <rPh sb="0" eb="1">
      <t>タ</t>
    </rPh>
    <rPh sb="2" eb="3">
      <t>ク</t>
    </rPh>
    <rPh sb="3" eb="4">
      <t>シ</t>
    </rPh>
    <rPh sb="4" eb="6">
      <t>チョウソン</t>
    </rPh>
    <rPh sb="7" eb="9">
      <t>ジュウギョウ</t>
    </rPh>
    <rPh sb="10" eb="12">
      <t>ツウガク</t>
    </rPh>
    <phoneticPr fontId="57"/>
  </si>
  <si>
    <t>都内</t>
    <rPh sb="0" eb="1">
      <t>ミヤコ</t>
    </rPh>
    <rPh sb="1" eb="2">
      <t>ウチ</t>
    </rPh>
    <phoneticPr fontId="57"/>
  </si>
  <si>
    <t>特別区部</t>
    <rPh sb="0" eb="1">
      <t>トク</t>
    </rPh>
    <rPh sb="1" eb="2">
      <t>ベツ</t>
    </rPh>
    <rPh sb="2" eb="3">
      <t>ク</t>
    </rPh>
    <rPh sb="3" eb="4">
      <t>ブ</t>
    </rPh>
    <phoneticPr fontId="57"/>
  </si>
  <si>
    <t>千代田区</t>
    <rPh sb="0" eb="4">
      <t>チヨダク</t>
    </rPh>
    <phoneticPr fontId="57"/>
  </si>
  <si>
    <t>中央区</t>
    <rPh sb="0" eb="3">
      <t>チュウオウク</t>
    </rPh>
    <phoneticPr fontId="57"/>
  </si>
  <si>
    <t>港区</t>
    <rPh sb="0" eb="2">
      <t>ミナトク</t>
    </rPh>
    <phoneticPr fontId="57"/>
  </si>
  <si>
    <t>新宿区</t>
    <rPh sb="0" eb="3">
      <t>シンジュクク</t>
    </rPh>
    <phoneticPr fontId="57"/>
  </si>
  <si>
    <t>文京区</t>
    <rPh sb="0" eb="3">
      <t>ブンキョウク</t>
    </rPh>
    <phoneticPr fontId="57"/>
  </si>
  <si>
    <t>台東区</t>
    <rPh sb="0" eb="3">
      <t>タイトウク</t>
    </rPh>
    <phoneticPr fontId="57"/>
  </si>
  <si>
    <t>墨田区</t>
    <rPh sb="0" eb="3">
      <t>スミダク</t>
    </rPh>
    <phoneticPr fontId="57"/>
  </si>
  <si>
    <t>江東区</t>
    <rPh sb="0" eb="3">
      <t>コウトウク</t>
    </rPh>
    <phoneticPr fontId="57"/>
  </si>
  <si>
    <t>品川区</t>
    <rPh sb="0" eb="3">
      <t>シナガワク</t>
    </rPh>
    <phoneticPr fontId="57"/>
  </si>
  <si>
    <t>目黒区</t>
    <rPh sb="0" eb="3">
      <t>メグロク</t>
    </rPh>
    <phoneticPr fontId="57"/>
  </si>
  <si>
    <t>大田区</t>
    <rPh sb="0" eb="3">
      <t>オオタク</t>
    </rPh>
    <phoneticPr fontId="57"/>
  </si>
  <si>
    <t>世田谷区</t>
    <rPh sb="0" eb="4">
      <t>セタガヤク</t>
    </rPh>
    <phoneticPr fontId="57"/>
  </si>
  <si>
    <t>渋谷区</t>
    <rPh sb="0" eb="3">
      <t>シブヤク</t>
    </rPh>
    <phoneticPr fontId="57"/>
  </si>
  <si>
    <t>杉並区</t>
    <rPh sb="0" eb="3">
      <t>スギナミク</t>
    </rPh>
    <phoneticPr fontId="57"/>
  </si>
  <si>
    <t>豊島区</t>
    <rPh sb="0" eb="3">
      <t>トシマク</t>
    </rPh>
    <phoneticPr fontId="57"/>
  </si>
  <si>
    <t>北区</t>
    <rPh sb="0" eb="2">
      <t>キタク</t>
    </rPh>
    <phoneticPr fontId="57"/>
  </si>
  <si>
    <t>荒川区</t>
    <rPh sb="0" eb="3">
      <t>アラカワク</t>
    </rPh>
    <phoneticPr fontId="57"/>
  </si>
  <si>
    <t>板橋区</t>
    <rPh sb="0" eb="3">
      <t>イタバシク</t>
    </rPh>
    <phoneticPr fontId="57"/>
  </si>
  <si>
    <t>練馬区</t>
    <rPh sb="0" eb="3">
      <t>ネリマク</t>
    </rPh>
    <phoneticPr fontId="57"/>
  </si>
  <si>
    <t>足立区</t>
    <rPh sb="0" eb="3">
      <t>アダチク</t>
    </rPh>
    <phoneticPr fontId="57"/>
  </si>
  <si>
    <t>葛飾区</t>
    <rPh sb="0" eb="3">
      <t>カツシカク</t>
    </rPh>
    <phoneticPr fontId="57"/>
  </si>
  <si>
    <t>江戸川区</t>
    <rPh sb="0" eb="4">
      <t>エドガワク</t>
    </rPh>
    <phoneticPr fontId="57"/>
  </si>
  <si>
    <t>市・郡・島部</t>
    <rPh sb="0" eb="1">
      <t>シ</t>
    </rPh>
    <rPh sb="2" eb="3">
      <t>グン</t>
    </rPh>
    <rPh sb="4" eb="5">
      <t>シマ</t>
    </rPh>
    <rPh sb="5" eb="6">
      <t>ブ</t>
    </rPh>
    <phoneticPr fontId="57"/>
  </si>
  <si>
    <t>八王子市</t>
    <rPh sb="0" eb="4">
      <t>ハチオウジシ</t>
    </rPh>
    <phoneticPr fontId="57"/>
  </si>
  <si>
    <t>立川市</t>
    <rPh sb="0" eb="3">
      <t>タチカワシ</t>
    </rPh>
    <phoneticPr fontId="57"/>
  </si>
  <si>
    <t>武蔵野市</t>
    <rPh sb="0" eb="4">
      <t>ムサシノシ</t>
    </rPh>
    <phoneticPr fontId="57"/>
  </si>
  <si>
    <t>三鷹市</t>
    <rPh sb="0" eb="3">
      <t>ミタカシ</t>
    </rPh>
    <phoneticPr fontId="57"/>
  </si>
  <si>
    <t>青梅市</t>
    <rPh sb="0" eb="3">
      <t>オウメシ</t>
    </rPh>
    <phoneticPr fontId="57"/>
  </si>
  <si>
    <t>府中市</t>
    <rPh sb="0" eb="3">
      <t>フチュウシ</t>
    </rPh>
    <phoneticPr fontId="57"/>
  </si>
  <si>
    <t>昭島市</t>
    <rPh sb="0" eb="3">
      <t>アキシマシ</t>
    </rPh>
    <phoneticPr fontId="57"/>
  </si>
  <si>
    <t>調布市</t>
    <rPh sb="0" eb="3">
      <t>チョウフシ</t>
    </rPh>
    <phoneticPr fontId="57"/>
  </si>
  <si>
    <t>町田市</t>
    <rPh sb="0" eb="3">
      <t>マチダシ</t>
    </rPh>
    <phoneticPr fontId="57"/>
  </si>
  <si>
    <t>小金井市</t>
    <rPh sb="0" eb="4">
      <t>コガネイシ</t>
    </rPh>
    <phoneticPr fontId="57"/>
  </si>
  <si>
    <t>小平市</t>
    <rPh sb="0" eb="3">
      <t>コダイラシ</t>
    </rPh>
    <phoneticPr fontId="57"/>
  </si>
  <si>
    <t>日野市</t>
    <rPh sb="0" eb="3">
      <t>ヒノシ</t>
    </rPh>
    <phoneticPr fontId="57"/>
  </si>
  <si>
    <t>東村山市</t>
    <rPh sb="0" eb="4">
      <t>ヒガシムラヤマシ</t>
    </rPh>
    <phoneticPr fontId="57"/>
  </si>
  <si>
    <t>他県</t>
    <rPh sb="0" eb="1">
      <t>タ</t>
    </rPh>
    <rPh sb="1" eb="2">
      <t>ケン</t>
    </rPh>
    <phoneticPr fontId="57"/>
  </si>
  <si>
    <t>従業・通学市区町村「不詳・外国」</t>
    <rPh sb="0" eb="2">
      <t>ジュウギョウ</t>
    </rPh>
    <rPh sb="3" eb="5">
      <t>ツウガク</t>
    </rPh>
    <rPh sb="5" eb="7">
      <t>シク</t>
    </rPh>
    <rPh sb="7" eb="9">
      <t>チョウソン</t>
    </rPh>
    <rPh sb="10" eb="11">
      <t>フ</t>
    </rPh>
    <rPh sb="11" eb="12">
      <t>ショウ</t>
    </rPh>
    <rPh sb="13" eb="15">
      <t>ガイコク</t>
    </rPh>
    <phoneticPr fontId="30"/>
  </si>
  <si>
    <t>従業地・通学地「不詳」</t>
    <rPh sb="0" eb="2">
      <t>ジュウギョウ</t>
    </rPh>
    <rPh sb="2" eb="3">
      <t>チ</t>
    </rPh>
    <rPh sb="4" eb="6">
      <t>ツウガク</t>
    </rPh>
    <rPh sb="6" eb="7">
      <t>チ</t>
    </rPh>
    <rPh sb="8" eb="9">
      <t>フ</t>
    </rPh>
    <rPh sb="9" eb="10">
      <t>ショウ</t>
    </rPh>
    <phoneticPr fontId="30"/>
  </si>
  <si>
    <t>昼間人口</t>
    <rPh sb="0" eb="1">
      <t>ヒル</t>
    </rPh>
    <rPh sb="1" eb="2">
      <t>アイダ</t>
    </rPh>
    <rPh sb="2" eb="3">
      <t>ヒト</t>
    </rPh>
    <rPh sb="3" eb="4">
      <t>クチ</t>
    </rPh>
    <phoneticPr fontId="30"/>
  </si>
  <si>
    <t>夜間人口</t>
    <rPh sb="0" eb="1">
      <t>ヨル</t>
    </rPh>
    <rPh sb="1" eb="2">
      <t>アイダ</t>
    </rPh>
    <rPh sb="2" eb="3">
      <t>ヒト</t>
    </rPh>
    <rPh sb="3" eb="4">
      <t>クチ</t>
    </rPh>
    <phoneticPr fontId="30"/>
  </si>
  <si>
    <t>昼夜間人口比率
（昼間人口/夜間人口）</t>
    <rPh sb="0" eb="1">
      <t>ヒル</t>
    </rPh>
    <rPh sb="1" eb="3">
      <t>ヤカン</t>
    </rPh>
    <rPh sb="3" eb="5">
      <t>ジンコウ</t>
    </rPh>
    <rPh sb="5" eb="7">
      <t>ヒリツ</t>
    </rPh>
    <rPh sb="9" eb="11">
      <t>チュウカン</t>
    </rPh>
    <rPh sb="11" eb="13">
      <t>ジンコウ</t>
    </rPh>
    <rPh sb="14" eb="16">
      <t>ヤカン</t>
    </rPh>
    <rPh sb="16" eb="18">
      <t>ジンコウ</t>
    </rPh>
    <phoneticPr fontId="30"/>
  </si>
  <si>
    <t>昭和40年</t>
    <rPh sb="0" eb="2">
      <t>ショウワ</t>
    </rPh>
    <rPh sb="4" eb="5">
      <t>ネン</t>
    </rPh>
    <phoneticPr fontId="73"/>
  </si>
  <si>
    <t>平成2年</t>
    <rPh sb="0" eb="2">
      <t>ヘイセイ</t>
    </rPh>
    <rPh sb="3" eb="4">
      <t>ネン</t>
    </rPh>
    <phoneticPr fontId="79"/>
  </si>
  <si>
    <t>資料　総務省統計局「令和2年国勢調査　従業地・通学地による人口・就業状態等集計」</t>
    <rPh sb="10" eb="12">
      <t>レイワ</t>
    </rPh>
    <rPh sb="13" eb="14">
      <t>ネン</t>
    </rPh>
    <rPh sb="32" eb="34">
      <t>シュウギョウ</t>
    </rPh>
    <rPh sb="34" eb="36">
      <t>ジョウタイ</t>
    </rPh>
    <phoneticPr fontId="30"/>
  </si>
  <si>
    <t>町名</t>
    <rPh sb="0" eb="1">
      <t>マチ</t>
    </rPh>
    <rPh sb="1" eb="2">
      <t>メイ</t>
    </rPh>
    <phoneticPr fontId="30"/>
  </si>
  <si>
    <t>南台</t>
  </si>
  <si>
    <t>弥生町</t>
  </si>
  <si>
    <t>本町</t>
  </si>
  <si>
    <t>中央</t>
  </si>
  <si>
    <t>東中野</t>
  </si>
  <si>
    <t>中野</t>
  </si>
  <si>
    <t>上高田</t>
  </si>
  <si>
    <t>新井</t>
  </si>
  <si>
    <t>沼袋</t>
  </si>
  <si>
    <t>松が丘</t>
  </si>
  <si>
    <t>江原町</t>
  </si>
  <si>
    <t>江古田</t>
  </si>
  <si>
    <t>丸山</t>
  </si>
  <si>
    <t>野方</t>
  </si>
  <si>
    <t>大和町</t>
  </si>
  <si>
    <t>若宮</t>
  </si>
  <si>
    <t>白鷺</t>
  </si>
  <si>
    <t>鷺宮</t>
  </si>
  <si>
    <t>上鷺宮</t>
  </si>
  <si>
    <t>資料　東京都総務局統計部人口統計課「令和2年国勢調査による東京都の昼間人口（従業地・通学地による人口）」</t>
    <rPh sb="3" eb="6">
      <t>トウキョウト</t>
    </rPh>
    <rPh sb="6" eb="8">
      <t>ソウム</t>
    </rPh>
    <rPh sb="8" eb="9">
      <t>キョク</t>
    </rPh>
    <rPh sb="9" eb="11">
      <t>トウケイ</t>
    </rPh>
    <rPh sb="11" eb="12">
      <t>ブ</t>
    </rPh>
    <rPh sb="12" eb="14">
      <t>ジンコウ</t>
    </rPh>
    <rPh sb="14" eb="16">
      <t>トウケイ</t>
    </rPh>
    <rPh sb="16" eb="17">
      <t>カ</t>
    </rPh>
    <rPh sb="18" eb="20">
      <t>レイワ</t>
    </rPh>
    <rPh sb="21" eb="22">
      <t>ネン</t>
    </rPh>
    <rPh sb="22" eb="24">
      <t>コクセイ</t>
    </rPh>
    <rPh sb="24" eb="26">
      <t>チョウサ</t>
    </rPh>
    <rPh sb="29" eb="32">
      <t>トウキョウト</t>
    </rPh>
    <rPh sb="33" eb="35">
      <t>チュウカン</t>
    </rPh>
    <rPh sb="35" eb="37">
      <t>ジンコウ</t>
    </rPh>
    <rPh sb="38" eb="40">
      <t>ジュウギョウ</t>
    </rPh>
    <rPh sb="40" eb="41">
      <t>チ</t>
    </rPh>
    <rPh sb="42" eb="44">
      <t>ツウガク</t>
    </rPh>
    <rPh sb="44" eb="45">
      <t>チ</t>
    </rPh>
    <rPh sb="48" eb="50">
      <t>ジンコウ</t>
    </rPh>
    <phoneticPr fontId="53"/>
  </si>
  <si>
    <t>年</t>
  </si>
  <si>
    <t>合計</t>
    <rPh sb="0" eb="2">
      <t>ゴウケイ</t>
    </rPh>
    <phoneticPr fontId="30"/>
  </si>
  <si>
    <t>年少人口
（0～14歳）</t>
    <rPh sb="0" eb="2">
      <t>ネンショウ</t>
    </rPh>
    <rPh sb="2" eb="4">
      <t>ジンコウ</t>
    </rPh>
    <rPh sb="10" eb="11">
      <t>サイ</t>
    </rPh>
    <phoneticPr fontId="30"/>
  </si>
  <si>
    <t>生産年齢人口
（15～64歳）</t>
  </si>
  <si>
    <t>老年人口
（65歳以上）</t>
  </si>
  <si>
    <t>老年人口指数</t>
    <rPh sb="0" eb="2">
      <t>ロウネン</t>
    </rPh>
    <rPh sb="2" eb="4">
      <t>ジンコウ</t>
    </rPh>
    <rPh sb="4" eb="6">
      <t>シスウ</t>
    </rPh>
    <phoneticPr fontId="30"/>
  </si>
  <si>
    <t>従属人口指数</t>
  </si>
  <si>
    <t>2028年</t>
  </si>
  <si>
    <t>2029年</t>
  </si>
  <si>
    <t>2030年</t>
  </si>
  <si>
    <t>2031年</t>
  </si>
  <si>
    <t>2032年</t>
  </si>
  <si>
    <t>2033年</t>
  </si>
  <si>
    <t>　　　老年人口指数＝（老年人口／生産年齢人口）×100</t>
    <rPh sb="3" eb="5">
      <t>ロウネン</t>
    </rPh>
    <rPh sb="5" eb="7">
      <t>ジンコウ</t>
    </rPh>
    <rPh sb="7" eb="9">
      <t>シスウ</t>
    </rPh>
    <rPh sb="11" eb="13">
      <t>ロウネン</t>
    </rPh>
    <rPh sb="13" eb="15">
      <t>ジンコウ</t>
    </rPh>
    <rPh sb="16" eb="18">
      <t>セイサン</t>
    </rPh>
    <rPh sb="18" eb="20">
      <t>ネンレイ</t>
    </rPh>
    <rPh sb="20" eb="22">
      <t>ジンコウ</t>
    </rPh>
    <phoneticPr fontId="71"/>
  </si>
  <si>
    <t>資料　総務課</t>
    <rPh sb="0" eb="2">
      <t>シリョウ</t>
    </rPh>
    <rPh sb="3" eb="6">
      <t>ソウムカ</t>
    </rPh>
    <phoneticPr fontId="30"/>
  </si>
  <si>
    <t>地域</t>
    <rPh sb="0" eb="2">
      <t>チイキ</t>
    </rPh>
    <phoneticPr fontId="30"/>
  </si>
  <si>
    <t>2025年</t>
    <rPh sb="4" eb="5">
      <t>ネン</t>
    </rPh>
    <phoneticPr fontId="56"/>
  </si>
  <si>
    <t>2026年</t>
    <rPh sb="4" eb="5">
      <t>ネン</t>
    </rPh>
    <phoneticPr fontId="56"/>
  </si>
  <si>
    <t>2027年</t>
    <rPh sb="4" eb="5">
      <t>ネン</t>
    </rPh>
    <phoneticPr fontId="56"/>
  </si>
  <si>
    <t>2028年</t>
    <rPh sb="4" eb="5">
      <t>ネン</t>
    </rPh>
    <phoneticPr fontId="56"/>
  </si>
  <si>
    <t>2029年</t>
    <rPh sb="4" eb="5">
      <t>ネン</t>
    </rPh>
    <phoneticPr fontId="56"/>
  </si>
  <si>
    <t>2030年</t>
    <rPh sb="4" eb="5">
      <t>ネン</t>
    </rPh>
    <phoneticPr fontId="56"/>
  </si>
  <si>
    <t>2031年</t>
    <rPh sb="4" eb="5">
      <t>ネン</t>
    </rPh>
    <phoneticPr fontId="56"/>
  </si>
  <si>
    <t>2032年</t>
    <rPh sb="4" eb="5">
      <t>ネン</t>
    </rPh>
    <phoneticPr fontId="56"/>
  </si>
  <si>
    <t>2033年</t>
    <rPh sb="4" eb="5">
      <t>ネン</t>
    </rPh>
    <phoneticPr fontId="56"/>
  </si>
  <si>
    <t>2034年</t>
    <rPh sb="4" eb="5">
      <t>ネン</t>
    </rPh>
    <phoneticPr fontId="56"/>
  </si>
  <si>
    <t>4地域計</t>
    <rPh sb="3" eb="4">
      <t>ケイ</t>
    </rPh>
    <phoneticPr fontId="30"/>
  </si>
  <si>
    <t>中部</t>
  </si>
  <si>
    <t>南部</t>
  </si>
  <si>
    <t>北部</t>
    <rPh sb="0" eb="2">
      <t>ホクブ</t>
    </rPh>
    <phoneticPr fontId="30"/>
  </si>
  <si>
    <t>鷺宮</t>
    <rPh sb="0" eb="2">
      <t>サギノミヤ</t>
    </rPh>
    <phoneticPr fontId="30"/>
  </si>
  <si>
    <t>（各地区の割合）</t>
    <rPh sb="1" eb="4">
      <t>カクチク</t>
    </rPh>
    <rPh sb="5" eb="7">
      <t>ワリアイ</t>
    </rPh>
    <phoneticPr fontId="30"/>
  </si>
  <si>
    <t>（年少人口割合）</t>
    <rPh sb="1" eb="3">
      <t>ネンショウ</t>
    </rPh>
    <rPh sb="3" eb="5">
      <t>ジンコウ</t>
    </rPh>
    <rPh sb="5" eb="7">
      <t>ワリアイ</t>
    </rPh>
    <phoneticPr fontId="30"/>
  </si>
  <si>
    <t>（生産年齢人口割合）</t>
    <rPh sb="1" eb="3">
      <t>セイサン</t>
    </rPh>
    <rPh sb="3" eb="5">
      <t>ネンレイ</t>
    </rPh>
    <rPh sb="5" eb="7">
      <t>ジンコウ</t>
    </rPh>
    <rPh sb="7" eb="9">
      <t>ワリアイ</t>
    </rPh>
    <phoneticPr fontId="30"/>
  </si>
  <si>
    <t>（老年人口割合）</t>
    <rPh sb="1" eb="3">
      <t>ロウネン</t>
    </rPh>
    <rPh sb="3" eb="5">
      <t>ジンコウ</t>
    </rPh>
    <rPh sb="5" eb="7">
      <t>ワリアイ</t>
    </rPh>
    <phoneticPr fontId="30"/>
  </si>
  <si>
    <t>　　　なお，4地域別の人口をもとに算出しているため，4地域別の推計値の合計は，区全体で算出した推計値と一致しない。</t>
  </si>
  <si>
    <t>　　　中部（中野，中央，上高田，東中野）</t>
  </si>
  <si>
    <t>　　　南部（南台，弥生町，本町）</t>
  </si>
  <si>
    <t>　　　北部（新井，沼袋，野方，松が丘，江古田，江原町，丸山）</t>
  </si>
  <si>
    <t>　　　鷺宮（大和町，若宮，白鷺，鷺宮，上鷺宮）</t>
  </si>
  <si>
    <t>資料　総務課</t>
    <rPh sb="3" eb="6">
      <t>ソウムカ</t>
    </rPh>
    <phoneticPr fontId="30"/>
  </si>
  <si>
    <t>年</t>
    <rPh sb="0" eb="1">
      <t>ネン</t>
    </rPh>
    <phoneticPr fontId="30"/>
  </si>
  <si>
    <t>生産年齢人口
（15～64歳）</t>
    <rPh sb="0" eb="2">
      <t>セイサン</t>
    </rPh>
    <rPh sb="2" eb="4">
      <t>ネンレイ</t>
    </rPh>
    <rPh sb="4" eb="6">
      <t>ジンコウ</t>
    </rPh>
    <rPh sb="13" eb="14">
      <t>サイ</t>
    </rPh>
    <phoneticPr fontId="30"/>
  </si>
  <si>
    <t>老年人口
（65歳以上）</t>
    <rPh sb="0" eb="2">
      <t>ロウネン</t>
    </rPh>
    <rPh sb="2" eb="4">
      <t>ジンコウ</t>
    </rPh>
    <rPh sb="8" eb="9">
      <t>サイ</t>
    </rPh>
    <rPh sb="9" eb="11">
      <t>イジョウ</t>
    </rPh>
    <phoneticPr fontId="30"/>
  </si>
  <si>
    <t>従属人口指数</t>
    <rPh sb="0" eb="2">
      <t>ジュウゾク</t>
    </rPh>
    <rPh sb="2" eb="4">
      <t>ジンコウ</t>
    </rPh>
    <rPh sb="4" eb="6">
      <t>シスウ</t>
    </rPh>
    <phoneticPr fontId="30"/>
  </si>
  <si>
    <t>2020年</t>
    <rPh sb="4" eb="5">
      <t>ネン</t>
    </rPh>
    <phoneticPr fontId="30"/>
  </si>
  <si>
    <t>2025年</t>
    <rPh sb="4" eb="5">
      <t>ネン</t>
    </rPh>
    <phoneticPr fontId="30"/>
  </si>
  <si>
    <t>2030年</t>
    <rPh sb="4" eb="5">
      <t>ネン</t>
    </rPh>
    <phoneticPr fontId="30"/>
  </si>
  <si>
    <t>2035年</t>
    <rPh sb="4" eb="5">
      <t>ネン</t>
    </rPh>
    <phoneticPr fontId="30"/>
  </si>
  <si>
    <t>2040年</t>
    <rPh sb="4" eb="5">
      <t>ネン</t>
    </rPh>
    <phoneticPr fontId="30"/>
  </si>
  <si>
    <t>2045年</t>
    <rPh sb="4" eb="5">
      <t>ネン</t>
    </rPh>
    <phoneticPr fontId="30"/>
  </si>
  <si>
    <t>2050年</t>
    <rPh sb="4" eb="5">
      <t>ネン</t>
    </rPh>
    <phoneticPr fontId="30"/>
  </si>
  <si>
    <t>注）　2020年の値は、2020年10月1日現在（住民基本台帳）の人口を示している。</t>
    <rPh sb="0" eb="1">
      <t>チュウ</t>
    </rPh>
    <rPh sb="7" eb="8">
      <t>ネン</t>
    </rPh>
    <rPh sb="9" eb="10">
      <t>アタイ</t>
    </rPh>
    <rPh sb="16" eb="17">
      <t>ネン</t>
    </rPh>
    <rPh sb="19" eb="20">
      <t>ガツ</t>
    </rPh>
    <rPh sb="21" eb="22">
      <t>ニチ</t>
    </rPh>
    <rPh sb="22" eb="24">
      <t>ゲンザイ</t>
    </rPh>
    <rPh sb="25" eb="27">
      <t>ジュウミン</t>
    </rPh>
    <rPh sb="27" eb="29">
      <t>キホン</t>
    </rPh>
    <rPh sb="29" eb="31">
      <t>ダイチョウ</t>
    </rPh>
    <rPh sb="33" eb="35">
      <t>ジンコウ</t>
    </rPh>
    <rPh sb="36" eb="37">
      <t>シメ</t>
    </rPh>
    <phoneticPr fontId="65"/>
  </si>
  <si>
    <t>　　　老年人口指数＝（老年人口／生産年齢人口）×100</t>
    <rPh sb="3" eb="5">
      <t>ロウネン</t>
    </rPh>
    <rPh sb="5" eb="7">
      <t>ジンコウ</t>
    </rPh>
    <rPh sb="7" eb="9">
      <t>シスウ</t>
    </rPh>
    <rPh sb="11" eb="13">
      <t>ロウネン</t>
    </rPh>
    <rPh sb="13" eb="15">
      <t>ジンコウ</t>
    </rPh>
    <rPh sb="16" eb="18">
      <t>セイサン</t>
    </rPh>
    <rPh sb="18" eb="20">
      <t>ネンレイ</t>
    </rPh>
    <rPh sb="20" eb="22">
      <t>ジンコウ</t>
    </rPh>
    <phoneticPr fontId="30"/>
  </si>
  <si>
    <t>資料　中野区「中野区基本計画」</t>
    <rPh sb="0" eb="2">
      <t>シリョウ</t>
    </rPh>
    <rPh sb="3" eb="6">
      <t>ナカノク</t>
    </rPh>
    <rPh sb="7" eb="10">
      <t>ナカノク</t>
    </rPh>
    <rPh sb="10" eb="12">
      <t>キホン</t>
    </rPh>
    <rPh sb="12" eb="14">
      <t>ケイカク</t>
    </rPh>
    <phoneticPr fontId="30"/>
  </si>
  <si>
    <t>産業分類</t>
  </si>
  <si>
    <t>平成26年</t>
  </si>
  <si>
    <t>平成28年</t>
  </si>
  <si>
    <t>A～R</t>
  </si>
  <si>
    <t>全産業（S公務を除く）</t>
  </si>
  <si>
    <t>A～B</t>
  </si>
  <si>
    <t>農林漁業</t>
  </si>
  <si>
    <t>A</t>
  </si>
  <si>
    <t>農業，林業</t>
  </si>
  <si>
    <t>01</t>
  </si>
  <si>
    <t>農業</t>
  </si>
  <si>
    <t>02</t>
  </si>
  <si>
    <t>林業</t>
  </si>
  <si>
    <t>B</t>
  </si>
  <si>
    <t>漁業</t>
  </si>
  <si>
    <t>03</t>
  </si>
  <si>
    <t>漁業（水産養殖業を除く）</t>
  </si>
  <si>
    <t>04</t>
  </si>
  <si>
    <t>水産養殖業</t>
  </si>
  <si>
    <t>C～R</t>
  </si>
  <si>
    <t>非農林漁業（S公務を除く）</t>
  </si>
  <si>
    <t>C</t>
  </si>
  <si>
    <t>鉱業，採石業，砂利採取業</t>
  </si>
  <si>
    <t>05</t>
  </si>
  <si>
    <t>D</t>
  </si>
  <si>
    <t>建設業</t>
  </si>
  <si>
    <t>06</t>
  </si>
  <si>
    <t>総合工事業</t>
  </si>
  <si>
    <t>07</t>
  </si>
  <si>
    <t>職別工事業（設備工事業を除く）</t>
  </si>
  <si>
    <t>08</t>
  </si>
  <si>
    <t>設備工事業</t>
  </si>
  <si>
    <t>E</t>
  </si>
  <si>
    <t>製造業</t>
  </si>
  <si>
    <t>09</t>
  </si>
  <si>
    <t>食料品製造業</t>
  </si>
  <si>
    <t>飲料・たばこ・飼料製造業</t>
  </si>
  <si>
    <t>繊維工業</t>
  </si>
  <si>
    <t>木材・木製品製造業（家具を除く）</t>
  </si>
  <si>
    <t>家具・装備品製造業</t>
  </si>
  <si>
    <t>パルプ・紙・紙加工品製造業</t>
  </si>
  <si>
    <t>印刷・同関連業</t>
  </si>
  <si>
    <t>化学工業</t>
  </si>
  <si>
    <t>石油製品・石炭製品製造業</t>
  </si>
  <si>
    <t>プラスチック製品製造業（別掲を除く）</t>
  </si>
  <si>
    <t>ゴム製品製造業</t>
  </si>
  <si>
    <t>なめし革・同製品・毛皮製造業</t>
  </si>
  <si>
    <t>窯業・土石製品製造業</t>
  </si>
  <si>
    <t>鉄鋼業</t>
  </si>
  <si>
    <t>非鉄金属製造業</t>
  </si>
  <si>
    <t>金属製品製造業</t>
  </si>
  <si>
    <t>はん用機械器具製造業</t>
  </si>
  <si>
    <t>生産用機械器具製造業</t>
  </si>
  <si>
    <t>業務用機械器具製造業</t>
  </si>
  <si>
    <t>電子部品・デバイス・電子回路製造業</t>
  </si>
  <si>
    <t>電気機械器具製造業</t>
  </si>
  <si>
    <t>情報通信機械器具製造業</t>
  </si>
  <si>
    <t>輸送用機械器具製造業</t>
  </si>
  <si>
    <t>その他の製造業</t>
  </si>
  <si>
    <t>F</t>
  </si>
  <si>
    <t>電気・ガス・熱供給・水道業</t>
  </si>
  <si>
    <t>電気業</t>
  </si>
  <si>
    <t>ガス業</t>
  </si>
  <si>
    <t>熱供給業</t>
  </si>
  <si>
    <t>水道業</t>
  </si>
  <si>
    <t>G</t>
  </si>
  <si>
    <t>情報通信業</t>
  </si>
  <si>
    <t>通信業</t>
  </si>
  <si>
    <t>放送業</t>
  </si>
  <si>
    <t>情報サービス業</t>
  </si>
  <si>
    <t>インターネット附随サービス業</t>
  </si>
  <si>
    <t>映像・音声・文字情報制作業</t>
  </si>
  <si>
    <t>H</t>
  </si>
  <si>
    <t>運輸業，郵便業</t>
  </si>
  <si>
    <t>鉄道業</t>
  </si>
  <si>
    <t>道路旅客運送業</t>
  </si>
  <si>
    <t>道路貨物運送業</t>
  </si>
  <si>
    <t>水運業</t>
  </si>
  <si>
    <t>航空運輸業</t>
  </si>
  <si>
    <t>倉庫業</t>
  </si>
  <si>
    <t>運輸に附帯するサービス業</t>
  </si>
  <si>
    <t>郵便業（信書便事業を含む）</t>
  </si>
  <si>
    <t>I</t>
  </si>
  <si>
    <t>卸売業，小売業</t>
  </si>
  <si>
    <t>各種商品卸売業</t>
  </si>
  <si>
    <t>繊維・衣服等卸売業</t>
  </si>
  <si>
    <t>飲食料品卸売業</t>
  </si>
  <si>
    <t>建築材料，鉱物・金属材料等卸売業</t>
  </si>
  <si>
    <t>機械器具卸売業</t>
  </si>
  <si>
    <t>その他の卸売業</t>
  </si>
  <si>
    <t>各種商品小売業</t>
  </si>
  <si>
    <t>織物・衣服・身の回り品小売業</t>
  </si>
  <si>
    <t>飲食料品小売業</t>
  </si>
  <si>
    <t>機械器具小売業</t>
  </si>
  <si>
    <t>その他の小売業</t>
  </si>
  <si>
    <t>無店舗小売業</t>
  </si>
  <si>
    <t>J</t>
  </si>
  <si>
    <t>金融業，保険業</t>
  </si>
  <si>
    <t>銀行業</t>
  </si>
  <si>
    <t>協同組織金融業</t>
  </si>
  <si>
    <t>貸金業，クレジットカード業等非預金信用機関</t>
  </si>
  <si>
    <t>金融商品取引業，商品先物取引業</t>
  </si>
  <si>
    <t>補助的金融業等</t>
  </si>
  <si>
    <t>保険業（保険媒介代理業，保険サービス業を含む）</t>
  </si>
  <si>
    <t>K</t>
  </si>
  <si>
    <t>不動産業，物品賃貸業</t>
  </si>
  <si>
    <t>不動産取引業</t>
  </si>
  <si>
    <t>不動産賃貸業・管理業</t>
  </si>
  <si>
    <t>物品賃貸業</t>
  </si>
  <si>
    <t>L</t>
  </si>
  <si>
    <t>学術研究，専門・技術サービス業</t>
  </si>
  <si>
    <t>学術・開発研究機関</t>
  </si>
  <si>
    <t>専門サービス業（他に分類されないもの）</t>
  </si>
  <si>
    <t>広告業</t>
  </si>
  <si>
    <t>技術サービス業（他に分類されないもの）</t>
  </si>
  <si>
    <t>M</t>
  </si>
  <si>
    <t>宿泊業，飲食サービス業</t>
  </si>
  <si>
    <t>宿泊業</t>
  </si>
  <si>
    <t>飲食店</t>
  </si>
  <si>
    <t>持ち帰り・配達飲食サービス業</t>
  </si>
  <si>
    <t>N</t>
  </si>
  <si>
    <t>生活関連サービス業，娯楽業</t>
  </si>
  <si>
    <t>洗濯・理容・美容・浴場業</t>
  </si>
  <si>
    <t>その他の生活関連サービス業</t>
  </si>
  <si>
    <t>娯楽業</t>
  </si>
  <si>
    <t>O</t>
  </si>
  <si>
    <t>教育，学習支援業</t>
  </si>
  <si>
    <t>学校教育</t>
  </si>
  <si>
    <t>その他の教育，学習支援業</t>
  </si>
  <si>
    <t>P</t>
  </si>
  <si>
    <t>医療，福祉</t>
  </si>
  <si>
    <t>医療業</t>
  </si>
  <si>
    <t>保健衛生</t>
  </si>
  <si>
    <t>社会保険・社会福祉・介護事業</t>
  </si>
  <si>
    <t>Q</t>
  </si>
  <si>
    <t>複合サービス事業</t>
  </si>
  <si>
    <t>郵便局</t>
  </si>
  <si>
    <t>協同組合（他に分類されないもの）</t>
  </si>
  <si>
    <t>R</t>
  </si>
  <si>
    <t>サービス業（他に分類されないもの）</t>
  </si>
  <si>
    <t>廃棄物処理業</t>
  </si>
  <si>
    <t>自動車整備業</t>
  </si>
  <si>
    <t>機械等修理業（別掲を除く）</t>
  </si>
  <si>
    <t>職業紹介・労働者派遣業</t>
  </si>
  <si>
    <t>その他の事業サービス業</t>
  </si>
  <si>
    <t>政治・経済・文化団体</t>
  </si>
  <si>
    <t>宗教</t>
  </si>
  <si>
    <t>その他のサービス業</t>
  </si>
  <si>
    <t>資料　東京都総務局統計部産業統計課「平成26年経済センサス‐基礎調査報告」</t>
    <rPh sb="18" eb="20">
      <t>ヘイセイ</t>
    </rPh>
    <rPh sb="22" eb="23">
      <t>ネン</t>
    </rPh>
    <rPh sb="30" eb="32">
      <t>キソ</t>
    </rPh>
    <phoneticPr fontId="30"/>
  </si>
  <si>
    <t>　　　総務省統計局「平成28年経済センサス-活動調査（産業横断的集計）」「令和3年経済センサス-活動調査（産業横断的集計）」</t>
    <rPh sb="3" eb="6">
      <t>ソウムショウ</t>
    </rPh>
    <rPh sb="6" eb="9">
      <t>トウケイキョク</t>
    </rPh>
    <rPh sb="10" eb="12">
      <t>ヘイセイ</t>
    </rPh>
    <rPh sb="14" eb="15">
      <t>ネン</t>
    </rPh>
    <rPh sb="15" eb="17">
      <t>ケイザイ</t>
    </rPh>
    <rPh sb="22" eb="24">
      <t>カツドウ</t>
    </rPh>
    <rPh sb="24" eb="26">
      <t>チョウサ</t>
    </rPh>
    <rPh sb="27" eb="29">
      <t>サンギョウ</t>
    </rPh>
    <rPh sb="29" eb="32">
      <t>オウダンテキ</t>
    </rPh>
    <rPh sb="32" eb="34">
      <t>シュウケイ</t>
    </rPh>
    <rPh sb="37" eb="39">
      <t>レイワ</t>
    </rPh>
    <phoneticPr fontId="30"/>
  </si>
  <si>
    <t>産業分類</t>
    <rPh sb="0" eb="2">
      <t>サンギョウ</t>
    </rPh>
    <rPh sb="2" eb="4">
      <t>ブンルイ</t>
    </rPh>
    <phoneticPr fontId="30"/>
  </si>
  <si>
    <t>従業者規模</t>
    <rPh sb="0" eb="1">
      <t>ジュウ</t>
    </rPh>
    <rPh sb="1" eb="2">
      <t>ギョウ</t>
    </rPh>
    <rPh sb="2" eb="3">
      <t>モノ</t>
    </rPh>
    <rPh sb="3" eb="5">
      <t>キボ</t>
    </rPh>
    <phoneticPr fontId="30"/>
  </si>
  <si>
    <t>1～4人</t>
    <rPh sb="3" eb="4">
      <t>ニン</t>
    </rPh>
    <phoneticPr fontId="63"/>
  </si>
  <si>
    <t>5～9人</t>
    <rPh sb="3" eb="4">
      <t>ニン</t>
    </rPh>
    <phoneticPr fontId="30"/>
  </si>
  <si>
    <t>10～19人</t>
    <rPh sb="5" eb="6">
      <t>ニン</t>
    </rPh>
    <phoneticPr fontId="30"/>
  </si>
  <si>
    <t>20～29人</t>
    <rPh sb="5" eb="6">
      <t>ニン</t>
    </rPh>
    <phoneticPr fontId="30"/>
  </si>
  <si>
    <t>30～49人</t>
    <rPh sb="5" eb="6">
      <t>ニン</t>
    </rPh>
    <phoneticPr fontId="30"/>
  </si>
  <si>
    <t>50～99人</t>
    <rPh sb="5" eb="6">
      <t>ニン</t>
    </rPh>
    <phoneticPr fontId="30"/>
  </si>
  <si>
    <t>100人以上</t>
    <rPh sb="3" eb="4">
      <t>ニン</t>
    </rPh>
    <rPh sb="4" eb="6">
      <t>イジョウ</t>
    </rPh>
    <phoneticPr fontId="72"/>
  </si>
  <si>
    <t>派遣従業者
のみ</t>
  </si>
  <si>
    <t>全産業</t>
  </si>
  <si>
    <t>農業，林業</t>
    <rPh sb="3" eb="5">
      <t>リンギョウ</t>
    </rPh>
    <phoneticPr fontId="30"/>
  </si>
  <si>
    <t/>
  </si>
  <si>
    <t>管理，補助的経済活動を行う事業所</t>
  </si>
  <si>
    <t>耕種農業</t>
  </si>
  <si>
    <t>畜産農業</t>
  </si>
  <si>
    <t>農業サービス業（園芸サービス業を除く）</t>
  </si>
  <si>
    <t>園芸サービス業</t>
  </si>
  <si>
    <t>育林業</t>
  </si>
  <si>
    <t>素材生産業</t>
  </si>
  <si>
    <t>特用林産物生産業（きのこ類の栽培を除く）</t>
  </si>
  <si>
    <t>林業サービス業</t>
  </si>
  <si>
    <t>その他の林業</t>
  </si>
  <si>
    <t>漁業（水産養殖業を除く）</t>
    <rPh sb="3" eb="5">
      <t>スイサン</t>
    </rPh>
    <rPh sb="5" eb="7">
      <t>ヨウショク</t>
    </rPh>
    <rPh sb="7" eb="8">
      <t>ギョウ</t>
    </rPh>
    <rPh sb="9" eb="10">
      <t>ノゾ</t>
    </rPh>
    <phoneticPr fontId="30"/>
  </si>
  <si>
    <t>海面漁業</t>
  </si>
  <si>
    <t>内水面漁業</t>
  </si>
  <si>
    <t>海面養殖業</t>
  </si>
  <si>
    <t>内水面養殖業</t>
  </si>
  <si>
    <t>鉱業，採石業，砂利採取業</t>
    <rPh sb="3" eb="5">
      <t>サイセキ</t>
    </rPh>
    <rPh sb="5" eb="6">
      <t>ギョウ</t>
    </rPh>
    <rPh sb="7" eb="9">
      <t>ジャリ</t>
    </rPh>
    <rPh sb="9" eb="11">
      <t>サイシュ</t>
    </rPh>
    <rPh sb="11" eb="12">
      <t>ギョウ</t>
    </rPh>
    <phoneticPr fontId="30"/>
  </si>
  <si>
    <t>金属鉱業</t>
  </si>
  <si>
    <t>石炭・亜炭鉱業</t>
  </si>
  <si>
    <t>原油・天然ガス鉱業</t>
  </si>
  <si>
    <t>採石業，砂・砂利・玉石採取業</t>
  </si>
  <si>
    <t>窯業原料用鉱物鉱業（耐火物・陶磁器・ガラス・セメント原料用に限る）</t>
    <rPh sb="10" eb="13">
      <t>タイカブツ</t>
    </rPh>
    <rPh sb="14" eb="16">
      <t>トウジ</t>
    </rPh>
    <phoneticPr fontId="30"/>
  </si>
  <si>
    <t>その他の鉱業</t>
  </si>
  <si>
    <t>一般土木建築工事業</t>
  </si>
  <si>
    <t>土木工事業（舗装工事業を除く）</t>
    <rPh sb="3" eb="5">
      <t>ジギョウ</t>
    </rPh>
    <rPh sb="6" eb="8">
      <t>ホソウ</t>
    </rPh>
    <rPh sb="8" eb="10">
      <t>コウジ</t>
    </rPh>
    <rPh sb="10" eb="11">
      <t>ギョウ</t>
    </rPh>
    <rPh sb="12" eb="13">
      <t>ノゾ</t>
    </rPh>
    <phoneticPr fontId="30"/>
  </si>
  <si>
    <t>458</t>
  </si>
  <si>
    <t>舗装工事業</t>
  </si>
  <si>
    <t>建築工事業（木造建築工事業を除く）</t>
    <rPh sb="6" eb="8">
      <t>モクゾウ</t>
    </rPh>
    <rPh sb="8" eb="10">
      <t>ケンチク</t>
    </rPh>
    <rPh sb="10" eb="12">
      <t>コウジ</t>
    </rPh>
    <rPh sb="12" eb="13">
      <t>ギョウ</t>
    </rPh>
    <rPh sb="14" eb="15">
      <t>ノゾ</t>
    </rPh>
    <phoneticPr fontId="30"/>
  </si>
  <si>
    <t>1,053</t>
  </si>
  <si>
    <t>木造建築工事業</t>
  </si>
  <si>
    <t>192</t>
  </si>
  <si>
    <t>建築リフォーム工事業</t>
  </si>
  <si>
    <t>686</t>
  </si>
  <si>
    <t>2,410</t>
  </si>
  <si>
    <t>大工工事業</t>
  </si>
  <si>
    <t>とび・土工・コンクリート工事業</t>
  </si>
  <si>
    <t>289</t>
  </si>
  <si>
    <t>鉄骨・鉄筋工事業</t>
  </si>
  <si>
    <t>石工・れんが・タイル・ブロック工事業</t>
    <rPh sb="15" eb="17">
      <t>コウジ</t>
    </rPh>
    <rPh sb="17" eb="18">
      <t>ギョウ</t>
    </rPh>
    <phoneticPr fontId="30"/>
  </si>
  <si>
    <t>左官工事業</t>
  </si>
  <si>
    <t>板金・金物工事業</t>
  </si>
  <si>
    <t>塗装工事業</t>
    <rPh sb="0" eb="2">
      <t>トソウ</t>
    </rPh>
    <rPh sb="2" eb="4">
      <t>コウジ</t>
    </rPh>
    <rPh sb="4" eb="5">
      <t>ギョウ</t>
    </rPh>
    <phoneticPr fontId="30"/>
  </si>
  <si>
    <t>212</t>
  </si>
  <si>
    <t>床・内装工事業</t>
    <rPh sb="0" eb="1">
      <t>ユカ</t>
    </rPh>
    <rPh sb="2" eb="4">
      <t>ナイソウ</t>
    </rPh>
    <rPh sb="4" eb="7">
      <t>コウジギョウ</t>
    </rPh>
    <phoneticPr fontId="30"/>
  </si>
  <si>
    <t>922</t>
  </si>
  <si>
    <t>その他の職別工事業</t>
    <rPh sb="2" eb="3">
      <t>タ</t>
    </rPh>
    <rPh sb="4" eb="5">
      <t>ショク</t>
    </rPh>
    <rPh sb="5" eb="6">
      <t>ベツ</t>
    </rPh>
    <rPh sb="6" eb="9">
      <t>コウジギョウ</t>
    </rPh>
    <phoneticPr fontId="30"/>
  </si>
  <si>
    <t>542</t>
  </si>
  <si>
    <t>3,146</t>
  </si>
  <si>
    <t>電気工事業</t>
  </si>
  <si>
    <t>716</t>
  </si>
  <si>
    <t>電気通信・信号装置工事業</t>
  </si>
  <si>
    <t>869</t>
  </si>
  <si>
    <t>管工事業（さく井工事業を除く）</t>
    <rPh sb="7" eb="8">
      <t>イ</t>
    </rPh>
    <rPh sb="8" eb="10">
      <t>コウジ</t>
    </rPh>
    <rPh sb="10" eb="11">
      <t>ギョウ</t>
    </rPh>
    <rPh sb="12" eb="13">
      <t>ノゾ</t>
    </rPh>
    <phoneticPr fontId="30"/>
  </si>
  <si>
    <t>1,335</t>
  </si>
  <si>
    <t>機械器具設置工事業</t>
  </si>
  <si>
    <t>その他の設備工事業</t>
  </si>
  <si>
    <t>3,094</t>
  </si>
  <si>
    <t>333</t>
  </si>
  <si>
    <t>畜産食料品製造業</t>
  </si>
  <si>
    <t>水産食料品製造業</t>
  </si>
  <si>
    <t>野菜缶詰・果実缶詰・農産保存食料品製造業</t>
  </si>
  <si>
    <t>調味料製造業</t>
    <rPh sb="0" eb="3">
      <t>チョウミリョウ</t>
    </rPh>
    <rPh sb="3" eb="6">
      <t>セイゾウギョウ</t>
    </rPh>
    <phoneticPr fontId="30"/>
  </si>
  <si>
    <t>糖類製造業</t>
    <rPh sb="0" eb="2">
      <t>トウルイ</t>
    </rPh>
    <rPh sb="2" eb="5">
      <t>セイゾウギョウ</t>
    </rPh>
    <phoneticPr fontId="30"/>
  </si>
  <si>
    <t>精穀・製粉業</t>
  </si>
  <si>
    <t>パン・菓子製造業</t>
  </si>
  <si>
    <t>動植物油脂製造業</t>
  </si>
  <si>
    <t>その他の食料品製造業</t>
    <rPh sb="2" eb="3">
      <t>タ</t>
    </rPh>
    <rPh sb="4" eb="7">
      <t>ショクリョウヒン</t>
    </rPh>
    <rPh sb="7" eb="10">
      <t>セイゾウギョウ</t>
    </rPh>
    <phoneticPr fontId="30"/>
  </si>
  <si>
    <t>262</t>
  </si>
  <si>
    <t>清涼飲料製造業</t>
  </si>
  <si>
    <t>酒類製造業</t>
  </si>
  <si>
    <t>228</t>
  </si>
  <si>
    <t>茶・コーヒー製造業（清涼飲料を除く）</t>
    <rPh sb="10" eb="12">
      <t>セイリョウ</t>
    </rPh>
    <rPh sb="12" eb="14">
      <t>インリョウ</t>
    </rPh>
    <rPh sb="15" eb="16">
      <t>ノゾ</t>
    </rPh>
    <phoneticPr fontId="30"/>
  </si>
  <si>
    <t>製氷業</t>
    <rPh sb="0" eb="2">
      <t>セイヒョウ</t>
    </rPh>
    <rPh sb="2" eb="3">
      <t>ギョウ</t>
    </rPh>
    <phoneticPr fontId="30"/>
  </si>
  <si>
    <t>たばこ製造業</t>
  </si>
  <si>
    <t>飼料・有機質肥料製造業</t>
  </si>
  <si>
    <t>製糸業，紡績業，化学繊維・ねん糸等製造業</t>
  </si>
  <si>
    <t>織物業</t>
  </si>
  <si>
    <t>ニット生地製造業</t>
  </si>
  <si>
    <t>染色整理業</t>
  </si>
  <si>
    <t>綱・網・レース・繊維粗製品製造業</t>
  </si>
  <si>
    <t>外衣・シャツ製造業（和式を除く）</t>
  </si>
  <si>
    <t>下着類製造業</t>
  </si>
  <si>
    <t>和装製品・その他の身の回り品製造業</t>
    <rPh sb="0" eb="2">
      <t>ワソウ</t>
    </rPh>
    <rPh sb="2" eb="4">
      <t>セイヒン</t>
    </rPh>
    <rPh sb="7" eb="8">
      <t>タ</t>
    </rPh>
    <rPh sb="9" eb="10">
      <t>ミ</t>
    </rPh>
    <rPh sb="11" eb="12">
      <t>マワ</t>
    </rPh>
    <rPh sb="13" eb="14">
      <t>ヒン</t>
    </rPh>
    <rPh sb="14" eb="16">
      <t>セイゾウ</t>
    </rPh>
    <phoneticPr fontId="30"/>
  </si>
  <si>
    <t>その他の繊維製品製造工業</t>
    <rPh sb="6" eb="8">
      <t>セイヒン</t>
    </rPh>
    <rPh sb="8" eb="10">
      <t>セイゾウ</t>
    </rPh>
    <phoneticPr fontId="30"/>
  </si>
  <si>
    <t>木材・木製品製造業（家具を除く）</t>
    <rPh sb="6" eb="9">
      <t>セイゾウギョウ</t>
    </rPh>
    <rPh sb="10" eb="12">
      <t>カグ</t>
    </rPh>
    <rPh sb="13" eb="14">
      <t>ノゾ</t>
    </rPh>
    <phoneticPr fontId="30"/>
  </si>
  <si>
    <t>製材業，木製品製造業</t>
  </si>
  <si>
    <t>造作材・合板・建築用組立材料製造業</t>
  </si>
  <si>
    <t>木製容器製造業（竹，とうを含む）</t>
  </si>
  <si>
    <t>その他の木製品製造業（竹，とうを含む）</t>
  </si>
  <si>
    <t>家具製造業</t>
    <rPh sb="0" eb="2">
      <t>カグ</t>
    </rPh>
    <rPh sb="2" eb="5">
      <t>セイゾウギョウ</t>
    </rPh>
    <phoneticPr fontId="30"/>
  </si>
  <si>
    <t>宗教用具製造業</t>
  </si>
  <si>
    <t>建具製造業</t>
  </si>
  <si>
    <t>その他の家具・装備品製造業</t>
  </si>
  <si>
    <t>パルプ製造業</t>
    <rPh sb="3" eb="6">
      <t>セイゾウギョウ</t>
    </rPh>
    <phoneticPr fontId="30"/>
  </si>
  <si>
    <t>紙製造業</t>
  </si>
  <si>
    <t>加工紙製造業</t>
  </si>
  <si>
    <t>紙製品製造業</t>
  </si>
  <si>
    <t>紙製容器製造業</t>
  </si>
  <si>
    <t>その他のパルプ・紙・紙加工品製造業</t>
  </si>
  <si>
    <t>368</t>
  </si>
  <si>
    <t>印刷業</t>
  </si>
  <si>
    <t>315</t>
  </si>
  <si>
    <t>製版業</t>
  </si>
  <si>
    <t>153</t>
  </si>
  <si>
    <t>製本業，印刷物加工業</t>
  </si>
  <si>
    <t>159</t>
  </si>
  <si>
    <t>印刷関連サービス業</t>
  </si>
  <si>
    <t>240</t>
  </si>
  <si>
    <t>化学肥料製造業</t>
  </si>
  <si>
    <t>無機化学工業製品製造業</t>
    <rPh sb="0" eb="2">
      <t>ムキ</t>
    </rPh>
    <rPh sb="2" eb="4">
      <t>カガク</t>
    </rPh>
    <rPh sb="4" eb="6">
      <t>コウギョウ</t>
    </rPh>
    <rPh sb="6" eb="8">
      <t>セイヒン</t>
    </rPh>
    <rPh sb="8" eb="11">
      <t>セイゾウギョウ</t>
    </rPh>
    <phoneticPr fontId="30"/>
  </si>
  <si>
    <t>有機化学工業製品製造業</t>
  </si>
  <si>
    <t>油脂加工製品・石けん・合成洗剤・界面活性剤・塗料製造業</t>
  </si>
  <si>
    <t>医薬品製造業</t>
    <rPh sb="0" eb="3">
      <t>イヤクヒン</t>
    </rPh>
    <rPh sb="3" eb="6">
      <t>セイゾウギョウ</t>
    </rPh>
    <phoneticPr fontId="30"/>
  </si>
  <si>
    <t>化粧品・歯磨・その他の化粧用調整品製造業</t>
  </si>
  <si>
    <t>その他の化学工業</t>
  </si>
  <si>
    <t>石油精製業</t>
  </si>
  <si>
    <t>潤滑油・グリース製造業（石油精製業によらないもの）</t>
  </si>
  <si>
    <t>コークス製造業</t>
  </si>
  <si>
    <t>舗装材料製造業</t>
  </si>
  <si>
    <t>その他の石油製品・石炭製品製造業</t>
    <rPh sb="9" eb="11">
      <t>セキタン</t>
    </rPh>
    <rPh sb="11" eb="13">
      <t>セイヒン</t>
    </rPh>
    <rPh sb="13" eb="16">
      <t>セイゾウギョウ</t>
    </rPh>
    <phoneticPr fontId="30"/>
  </si>
  <si>
    <t>プラスチック製品製造業（別掲を除く）</t>
    <rPh sb="12" eb="14">
      <t>ベッケイ</t>
    </rPh>
    <rPh sb="15" eb="16">
      <t>ノゾ</t>
    </rPh>
    <phoneticPr fontId="30"/>
  </si>
  <si>
    <t>プラスチック板・棒・管・継手・異形押出製品製造業</t>
  </si>
  <si>
    <t>プラスチックフィルム・シート・床材・合成皮革製造業</t>
    <rPh sb="15" eb="17">
      <t>ユカザイ</t>
    </rPh>
    <phoneticPr fontId="30"/>
  </si>
  <si>
    <t>工業用プラスチック製品製造業</t>
  </si>
  <si>
    <t>発泡・強化プラスチック製品製造業</t>
    <rPh sb="13" eb="16">
      <t>セイゾウギョウ</t>
    </rPh>
    <phoneticPr fontId="30"/>
  </si>
  <si>
    <t>プラスチック成形材料製造業（廃プラスチックを含む）</t>
  </si>
  <si>
    <t>その他のプラスチック製品製造業</t>
    <rPh sb="12" eb="15">
      <t>セイゾウギョウ</t>
    </rPh>
    <phoneticPr fontId="30"/>
  </si>
  <si>
    <t>タイヤ・チューブ製造業</t>
  </si>
  <si>
    <t>ゴム製・プラスチック製履物・同附属品製造業</t>
  </si>
  <si>
    <t>ゴムベルト・ゴムホース・工業用ゴム製品製造業</t>
  </si>
  <si>
    <t>その他のゴム製品製造業</t>
  </si>
  <si>
    <t>なめし革製造業</t>
  </si>
  <si>
    <t>工業用革製品製造業（手袋を除く）</t>
    <rPh sb="10" eb="12">
      <t>テブクロ</t>
    </rPh>
    <rPh sb="13" eb="14">
      <t>ノゾ</t>
    </rPh>
    <phoneticPr fontId="30"/>
  </si>
  <si>
    <t>革製履物用材料・同附属品製造業</t>
    <rPh sb="8" eb="9">
      <t>ドウ</t>
    </rPh>
    <rPh sb="9" eb="11">
      <t>フゾク</t>
    </rPh>
    <rPh sb="11" eb="12">
      <t>ヒン</t>
    </rPh>
    <rPh sb="12" eb="15">
      <t>セイゾウギョウ</t>
    </rPh>
    <phoneticPr fontId="30"/>
  </si>
  <si>
    <t>革製履物製造業</t>
    <rPh sb="0" eb="2">
      <t>カワセイ</t>
    </rPh>
    <rPh sb="2" eb="4">
      <t>ハキモノ</t>
    </rPh>
    <rPh sb="4" eb="7">
      <t>セイゾウギョウ</t>
    </rPh>
    <phoneticPr fontId="30"/>
  </si>
  <si>
    <t>革製手袋製造業</t>
  </si>
  <si>
    <t>かばん製造業</t>
  </si>
  <si>
    <t>袋物製造業</t>
  </si>
  <si>
    <t>毛皮製造業</t>
  </si>
  <si>
    <t>その他のなめし革製品製造業</t>
  </si>
  <si>
    <t>ガラス・同製品製造業</t>
  </si>
  <si>
    <t>セメント・同製品製造業</t>
  </si>
  <si>
    <t>建設用粘土製品製造業（陶磁器製を除く）</t>
  </si>
  <si>
    <t>陶磁器・同関連製品製造業</t>
  </si>
  <si>
    <t>耐火物製造業</t>
  </si>
  <si>
    <t>炭素・黒鉛製品製造業</t>
  </si>
  <si>
    <t>研磨材・同製品製造業</t>
  </si>
  <si>
    <t>骨材・石工品等製造業</t>
    <rPh sb="0" eb="2">
      <t>コツザイ</t>
    </rPh>
    <rPh sb="3" eb="4">
      <t>イシ</t>
    </rPh>
    <rPh sb="5" eb="6">
      <t>シナ</t>
    </rPh>
    <rPh sb="6" eb="7">
      <t>トウ</t>
    </rPh>
    <rPh sb="7" eb="10">
      <t>セイゾウギョウ</t>
    </rPh>
    <phoneticPr fontId="30"/>
  </si>
  <si>
    <t>その他の窯業・土石製品製造業</t>
  </si>
  <si>
    <t>製鉄業</t>
    <rPh sb="0" eb="3">
      <t>セイテツギョウ</t>
    </rPh>
    <phoneticPr fontId="30"/>
  </si>
  <si>
    <t>製鋼・製鋼圧延業</t>
  </si>
  <si>
    <t>製鋼を行わない鋼材製造業（表面処理鋼材を除く）</t>
  </si>
  <si>
    <t>表面処理鋼材製造業</t>
  </si>
  <si>
    <t>鉄素形材製造業</t>
  </si>
  <si>
    <t>その他の鉄鋼業</t>
  </si>
  <si>
    <t>非鉄金属第1次製錬・精製業</t>
  </si>
  <si>
    <t>非鉄金属第2次製錬・精製業（非鉄金属合金製造業を含む）</t>
  </si>
  <si>
    <t>非鉄金属・同合金圧延業（抽伸，押出しを含む）</t>
  </si>
  <si>
    <t>電線・ケーブル製造業</t>
  </si>
  <si>
    <t>非鉄金属素形材製造業</t>
  </si>
  <si>
    <t>その他の非鉄金属製造業</t>
  </si>
  <si>
    <t>175</t>
  </si>
  <si>
    <t>ブリキ缶・その他のめっき板等製品製造業</t>
  </si>
  <si>
    <t>洋食器・刃物・手道具・金物類製造業</t>
  </si>
  <si>
    <t>暖房装置・配管工事用附属品製造業</t>
  </si>
  <si>
    <t>建設用・建築用金属製品製造業（製缶板金業を含む）</t>
  </si>
  <si>
    <t>金属素形材製品製造業</t>
  </si>
  <si>
    <t>金属被覆・彫刻業，熱処理業（ほうろう鉄器を除く）</t>
  </si>
  <si>
    <t>金属線製品製造業（ねじ類を除く）</t>
    <rPh sb="11" eb="12">
      <t>ルイ</t>
    </rPh>
    <rPh sb="13" eb="14">
      <t>ノゾ</t>
    </rPh>
    <phoneticPr fontId="30"/>
  </si>
  <si>
    <t>ボルト・ナット・リベット・小ねじ・木ねじ等製造業</t>
  </si>
  <si>
    <t>その他の金属製品製造業</t>
  </si>
  <si>
    <t>はん用機械器具製造業</t>
    <rPh sb="2" eb="3">
      <t>ヨウ</t>
    </rPh>
    <phoneticPr fontId="30"/>
  </si>
  <si>
    <t>250</t>
  </si>
  <si>
    <t>251</t>
  </si>
  <si>
    <t>ボイラ・原動機製造業</t>
    <rPh sb="4" eb="7">
      <t>ゲンドウキ</t>
    </rPh>
    <rPh sb="7" eb="10">
      <t>セイゾウギョウ</t>
    </rPh>
    <phoneticPr fontId="30"/>
  </si>
  <si>
    <t>252</t>
  </si>
  <si>
    <t>ポンプ・圧縮機器製造業</t>
  </si>
  <si>
    <t>253</t>
  </si>
  <si>
    <t>一般産業用機械・装置製造業</t>
  </si>
  <si>
    <t>259</t>
  </si>
  <si>
    <t>その他のはん用機械・同部分品製造業</t>
  </si>
  <si>
    <t>260</t>
  </si>
  <si>
    <t>261</t>
  </si>
  <si>
    <t>農業用機械製造業（農業用器具を除く）</t>
  </si>
  <si>
    <t>建設機械・鉱山機械製造業</t>
  </si>
  <si>
    <t>263</t>
  </si>
  <si>
    <t>繊維機械製造業</t>
  </si>
  <si>
    <t>264</t>
  </si>
  <si>
    <t>生活関連産業用機械製造業</t>
  </si>
  <si>
    <t>265</t>
  </si>
  <si>
    <t>基礎素材産業用機械製造業</t>
  </si>
  <si>
    <t>266</t>
  </si>
  <si>
    <t>金属加工機械製造業</t>
  </si>
  <si>
    <t>半導体・フラットパネルディスプレイ製造装置製造業</t>
  </si>
  <si>
    <t>その他生産用機械・同部分品製造業</t>
  </si>
  <si>
    <t>279</t>
  </si>
  <si>
    <t>270</t>
  </si>
  <si>
    <t>271</t>
  </si>
  <si>
    <t>事務用機械器具製造業</t>
  </si>
  <si>
    <t>272</t>
  </si>
  <si>
    <t>サービス用・娯楽用機械器具製造業</t>
  </si>
  <si>
    <t>161</t>
  </si>
  <si>
    <t>計量器・測定器・分析機器・測量機械器具・理化学機械器具製造業</t>
    <rPh sb="0" eb="3">
      <t>ケイリョウキ</t>
    </rPh>
    <rPh sb="4" eb="6">
      <t>ソクテイ</t>
    </rPh>
    <rPh sb="6" eb="7">
      <t>キ</t>
    </rPh>
    <rPh sb="8" eb="10">
      <t>ブンセキ</t>
    </rPh>
    <rPh sb="10" eb="12">
      <t>キキ</t>
    </rPh>
    <rPh sb="13" eb="15">
      <t>ソクリョウ</t>
    </rPh>
    <phoneticPr fontId="30"/>
  </si>
  <si>
    <t>医療用機械器具・医療用品製造業</t>
  </si>
  <si>
    <t>光学機械器具・レンズ製造業</t>
  </si>
  <si>
    <t>武器製造業</t>
  </si>
  <si>
    <t>280</t>
  </si>
  <si>
    <t>281</t>
  </si>
  <si>
    <t>電子デバイス製造業</t>
  </si>
  <si>
    <t>282</t>
  </si>
  <si>
    <t>電子部品製造業</t>
  </si>
  <si>
    <t>283</t>
  </si>
  <si>
    <t>記録メディア製造業</t>
  </si>
  <si>
    <t>284</t>
  </si>
  <si>
    <t>電子回路製造業</t>
  </si>
  <si>
    <t>285</t>
  </si>
  <si>
    <t>ユニット部品製造業</t>
  </si>
  <si>
    <t>その他の電子部品・デバイス電子回路製造業</t>
  </si>
  <si>
    <t>発電用・送電用・配電用電気機械器具製造業</t>
  </si>
  <si>
    <t>292</t>
  </si>
  <si>
    <t>産業用電気機械器具製造業</t>
  </si>
  <si>
    <t>293</t>
  </si>
  <si>
    <t>民生用電気機械器具製造業</t>
  </si>
  <si>
    <t>294</t>
  </si>
  <si>
    <t>電球・電気照明器具製造業</t>
  </si>
  <si>
    <t>295</t>
  </si>
  <si>
    <t>電池製造業</t>
  </si>
  <si>
    <t>296</t>
  </si>
  <si>
    <t>電子応用装置製造業</t>
  </si>
  <si>
    <t>297</t>
  </si>
  <si>
    <t>電気計測器製造業</t>
  </si>
  <si>
    <t>299</t>
  </si>
  <si>
    <t>その他の電気機械器具製造業</t>
  </si>
  <si>
    <t>174</t>
  </si>
  <si>
    <t>300</t>
  </si>
  <si>
    <t>301</t>
  </si>
  <si>
    <t>通信機械器具・同関連機械器具製造業</t>
  </si>
  <si>
    <t>映像・音響機械器具製造業</t>
  </si>
  <si>
    <t>電子計算機・同附属装置製造業</t>
  </si>
  <si>
    <t>310</t>
  </si>
  <si>
    <t>311</t>
  </si>
  <si>
    <t>自動車・同附属品製造業</t>
  </si>
  <si>
    <t>鉄道車両・同部分品製造業</t>
  </si>
  <si>
    <t>船舶製造・修理業，舶用機関製造業</t>
  </si>
  <si>
    <t>航空機・同附属品製造業</t>
    <rPh sb="0" eb="3">
      <t>コウクウキ</t>
    </rPh>
    <rPh sb="4" eb="5">
      <t>ドウ</t>
    </rPh>
    <rPh sb="5" eb="7">
      <t>フゾク</t>
    </rPh>
    <rPh sb="7" eb="8">
      <t>ヒン</t>
    </rPh>
    <rPh sb="8" eb="11">
      <t>セイゾウギョウ</t>
    </rPh>
    <phoneticPr fontId="30"/>
  </si>
  <si>
    <t>産業用運搬車両・同部分品附属品製造業</t>
    <rPh sb="11" eb="12">
      <t>ヒン</t>
    </rPh>
    <phoneticPr fontId="30"/>
  </si>
  <si>
    <t>319</t>
  </si>
  <si>
    <t>その他の輸送用機械器具製造業</t>
  </si>
  <si>
    <t>393</t>
  </si>
  <si>
    <t>貴金属・宝石製品製造業</t>
  </si>
  <si>
    <t>装身具・装飾品・ボタン・同関連品製造業（貴金属・宝石製を除く）</t>
  </si>
  <si>
    <t>時計・同部分品製造業</t>
  </si>
  <si>
    <t>楽器製造業</t>
  </si>
  <si>
    <t>32A</t>
  </si>
  <si>
    <t>がん具製造業</t>
    <rPh sb="3" eb="5">
      <t>セイゾウ</t>
    </rPh>
    <rPh sb="5" eb="6">
      <t>ギョウ</t>
    </rPh>
    <phoneticPr fontId="30"/>
  </si>
  <si>
    <t>237</t>
  </si>
  <si>
    <t>32B</t>
  </si>
  <si>
    <t>運動用具製造業</t>
    <rPh sb="0" eb="3">
      <t>ウンドウヨウ</t>
    </rPh>
    <rPh sb="3" eb="4">
      <t>グ</t>
    </rPh>
    <rPh sb="4" eb="7">
      <t>セイゾウギョウ</t>
    </rPh>
    <phoneticPr fontId="30"/>
  </si>
  <si>
    <t>ペン・鉛筆・絵画用品・その他の事務用品製造業</t>
  </si>
  <si>
    <t>漆器製造業</t>
    <rPh sb="0" eb="1">
      <t>ウルシ</t>
    </rPh>
    <rPh sb="1" eb="2">
      <t>キ</t>
    </rPh>
    <rPh sb="2" eb="5">
      <t>セイゾウギョウ</t>
    </rPh>
    <phoneticPr fontId="30"/>
  </si>
  <si>
    <t>畳等生活雑貨製品製造業</t>
  </si>
  <si>
    <t>他に分類されない製造業</t>
  </si>
  <si>
    <t>32C</t>
  </si>
  <si>
    <t>情報記録物製造行</t>
    <rPh sb="2" eb="4">
      <t>キロク</t>
    </rPh>
    <rPh sb="4" eb="5">
      <t>ブツ</t>
    </rPh>
    <rPh sb="5" eb="7">
      <t>セイゾウ</t>
    </rPh>
    <rPh sb="7" eb="8">
      <t>ギョウ</t>
    </rPh>
    <phoneticPr fontId="30"/>
  </si>
  <si>
    <t>32D</t>
  </si>
  <si>
    <t>他に分類されないその他の製造業</t>
    <rPh sb="0" eb="1">
      <t>タ</t>
    </rPh>
    <rPh sb="2" eb="4">
      <t>ブンルイ</t>
    </rPh>
    <rPh sb="10" eb="11">
      <t>タ</t>
    </rPh>
    <rPh sb="12" eb="15">
      <t>セイゾウギョウ</t>
    </rPh>
    <phoneticPr fontId="30"/>
  </si>
  <si>
    <t>179</t>
  </si>
  <si>
    <t>電気業</t>
    <rPh sb="0" eb="2">
      <t>デンキ</t>
    </rPh>
    <rPh sb="2" eb="3">
      <t>ギョウ</t>
    </rPh>
    <phoneticPr fontId="30"/>
  </si>
  <si>
    <t>ガス業</t>
    <rPh sb="2" eb="3">
      <t>ギョウ</t>
    </rPh>
    <phoneticPr fontId="30"/>
  </si>
  <si>
    <t>350</t>
  </si>
  <si>
    <t>351</t>
  </si>
  <si>
    <t>157</t>
  </si>
  <si>
    <t>360</t>
  </si>
  <si>
    <t>361</t>
  </si>
  <si>
    <t>上水道業</t>
  </si>
  <si>
    <t>362</t>
  </si>
  <si>
    <t>工業用水道業</t>
  </si>
  <si>
    <t>363</t>
  </si>
  <si>
    <t>下水道業</t>
  </si>
  <si>
    <t>10,833</t>
  </si>
  <si>
    <t>370</t>
  </si>
  <si>
    <t>371</t>
  </si>
  <si>
    <t>固定電気通信業</t>
  </si>
  <si>
    <t>372</t>
  </si>
  <si>
    <t>移動電気通信業</t>
  </si>
  <si>
    <t>373</t>
  </si>
  <si>
    <t>電気通信に附帯するサービス業</t>
  </si>
  <si>
    <t>380</t>
  </si>
  <si>
    <t>381</t>
  </si>
  <si>
    <t>公共放送業（有線放送業を除く）</t>
  </si>
  <si>
    <t>382</t>
  </si>
  <si>
    <t>民間放送業（有線放送業を除く）</t>
  </si>
  <si>
    <t>383</t>
  </si>
  <si>
    <t>有線放送業</t>
  </si>
  <si>
    <t>7,804</t>
  </si>
  <si>
    <t>390</t>
  </si>
  <si>
    <t>391</t>
  </si>
  <si>
    <t>ソフトウェア業</t>
  </si>
  <si>
    <t>6,955</t>
  </si>
  <si>
    <t>392</t>
  </si>
  <si>
    <t>情報処理・提供サービス業</t>
  </si>
  <si>
    <t>847</t>
  </si>
  <si>
    <t>39A</t>
  </si>
  <si>
    <t>情報処理サービス業</t>
    <rPh sb="8" eb="9">
      <t>ギョウ</t>
    </rPh>
    <phoneticPr fontId="30"/>
  </si>
  <si>
    <t>39B</t>
  </si>
  <si>
    <t>情報提供サービス業</t>
    <rPh sb="0" eb="2">
      <t>ジョウホウ</t>
    </rPh>
    <rPh sb="2" eb="4">
      <t>テイキョウ</t>
    </rPh>
    <rPh sb="8" eb="9">
      <t>ギョウ</t>
    </rPh>
    <phoneticPr fontId="30"/>
  </si>
  <si>
    <t>358</t>
  </si>
  <si>
    <t>39C</t>
  </si>
  <si>
    <t>その他の情報処理・提供サービス業</t>
    <rPh sb="2" eb="3">
      <t>タ</t>
    </rPh>
    <rPh sb="4" eb="6">
      <t>ジョウホウ</t>
    </rPh>
    <rPh sb="6" eb="8">
      <t>ショリ</t>
    </rPh>
    <rPh sb="9" eb="11">
      <t>テイキョウ</t>
    </rPh>
    <rPh sb="15" eb="16">
      <t>ギョウ</t>
    </rPh>
    <phoneticPr fontId="30"/>
  </si>
  <si>
    <t>413</t>
  </si>
  <si>
    <t>274</t>
  </si>
  <si>
    <t>400</t>
  </si>
  <si>
    <t>401</t>
  </si>
  <si>
    <t>インターネット付随サービス業</t>
    <rPh sb="7" eb="9">
      <t>フズイ</t>
    </rPh>
    <rPh sb="13" eb="14">
      <t>ギョウ</t>
    </rPh>
    <phoneticPr fontId="30"/>
  </si>
  <si>
    <t>2,552</t>
  </si>
  <si>
    <t>映像情報制作・配給業</t>
  </si>
  <si>
    <t>1,318</t>
  </si>
  <si>
    <t>音声情報制作業</t>
  </si>
  <si>
    <t>新聞業</t>
  </si>
  <si>
    <t>出版業</t>
  </si>
  <si>
    <t>936</t>
  </si>
  <si>
    <t>広告制作業</t>
  </si>
  <si>
    <t>映像・音声・文字情報制作に附帯するサービス業</t>
  </si>
  <si>
    <t>196</t>
  </si>
  <si>
    <t>4,197</t>
  </si>
  <si>
    <t>819</t>
  </si>
  <si>
    <t>420</t>
  </si>
  <si>
    <t>421</t>
  </si>
  <si>
    <t>鉄道業</t>
    <rPh sb="0" eb="3">
      <t>テツドウギョウ</t>
    </rPh>
    <phoneticPr fontId="30"/>
  </si>
  <si>
    <t>1,536</t>
  </si>
  <si>
    <t>430</t>
  </si>
  <si>
    <t>431</t>
  </si>
  <si>
    <t>一般乗合旅客自動車運送業</t>
  </si>
  <si>
    <t>624</t>
  </si>
  <si>
    <t>432</t>
  </si>
  <si>
    <t>一般乗用旅客自動車運送業</t>
    <rPh sb="0" eb="2">
      <t>イッパン</t>
    </rPh>
    <rPh sb="2" eb="4">
      <t>ジョウヨウ</t>
    </rPh>
    <rPh sb="4" eb="6">
      <t>リョカク</t>
    </rPh>
    <rPh sb="6" eb="9">
      <t>ジドウシャ</t>
    </rPh>
    <rPh sb="9" eb="12">
      <t>ウンソウギョウ</t>
    </rPh>
    <phoneticPr fontId="30"/>
  </si>
  <si>
    <t>881</t>
  </si>
  <si>
    <t>433</t>
  </si>
  <si>
    <t>一般貸切旅客自動車運送業</t>
  </si>
  <si>
    <t>439</t>
  </si>
  <si>
    <t>その他の道路旅客運送業</t>
  </si>
  <si>
    <t>1,119</t>
  </si>
  <si>
    <t>440</t>
  </si>
  <si>
    <t>441</t>
  </si>
  <si>
    <t>一般貨物自動車運送業</t>
  </si>
  <si>
    <t>1,010</t>
  </si>
  <si>
    <t>442</t>
  </si>
  <si>
    <t>特定貨物自動車運送業</t>
  </si>
  <si>
    <t>443</t>
  </si>
  <si>
    <t>貨物軽自動車運送業</t>
  </si>
  <si>
    <t>444</t>
  </si>
  <si>
    <t>集配利用運送業</t>
  </si>
  <si>
    <t>449</t>
  </si>
  <si>
    <t>その他の道路貨物運送業</t>
  </si>
  <si>
    <t>450</t>
  </si>
  <si>
    <t>451</t>
  </si>
  <si>
    <t>外航海運業</t>
  </si>
  <si>
    <t>452</t>
  </si>
  <si>
    <t>沿海海運業</t>
  </si>
  <si>
    <t>453</t>
  </si>
  <si>
    <t>内陸水運業</t>
  </si>
  <si>
    <t>454</t>
  </si>
  <si>
    <t>船舶貸渡業</t>
  </si>
  <si>
    <t>460</t>
  </si>
  <si>
    <t>461</t>
  </si>
  <si>
    <t>航空運送業</t>
  </si>
  <si>
    <t>462</t>
  </si>
  <si>
    <t>航空機使用業（航空運送業を除く）</t>
  </si>
  <si>
    <t>470</t>
  </si>
  <si>
    <t>471</t>
  </si>
  <si>
    <t>倉庫業（冷蔵倉庫業を除く）</t>
  </si>
  <si>
    <t>472</t>
  </si>
  <si>
    <t>冷蔵倉庫業</t>
  </si>
  <si>
    <t>港湾運送業</t>
  </si>
  <si>
    <t>貨物運送取扱業（集配利用運送業を除く）</t>
  </si>
  <si>
    <t>運送代理店</t>
  </si>
  <si>
    <t>こん包業</t>
  </si>
  <si>
    <t>運輸施設提供業</t>
  </si>
  <si>
    <t>その他の運輸に附帯するサービス業</t>
  </si>
  <si>
    <t>336</t>
  </si>
  <si>
    <t>24,653</t>
  </si>
  <si>
    <t>50A</t>
  </si>
  <si>
    <t>各種商品卸売業</t>
    <rPh sb="0" eb="2">
      <t>カクシュ</t>
    </rPh>
    <phoneticPr fontId="30"/>
  </si>
  <si>
    <t>50B</t>
  </si>
  <si>
    <t>その他の各種商品卸売業</t>
    <rPh sb="8" eb="10">
      <t>オロシウリ</t>
    </rPh>
    <rPh sb="10" eb="11">
      <t>ギョウ</t>
    </rPh>
    <phoneticPr fontId="30"/>
  </si>
  <si>
    <t>繊維品卸売業（衣服，身の回り品を除く）</t>
  </si>
  <si>
    <t>衣服卸売業</t>
  </si>
  <si>
    <t>207</t>
  </si>
  <si>
    <t>身の回り品卸売業</t>
  </si>
  <si>
    <t>155</t>
  </si>
  <si>
    <t>1,652</t>
  </si>
  <si>
    <t>520</t>
  </si>
  <si>
    <t>521</t>
  </si>
  <si>
    <t>農畜産物・水産物卸売業</t>
  </si>
  <si>
    <t>364</t>
  </si>
  <si>
    <t>52A</t>
  </si>
  <si>
    <t>米穀類卸売業</t>
    <rPh sb="0" eb="1">
      <t>コメ</t>
    </rPh>
    <rPh sb="1" eb="2">
      <t>コク</t>
    </rPh>
    <rPh sb="2" eb="3">
      <t>ルイ</t>
    </rPh>
    <rPh sb="3" eb="5">
      <t>オロシウリ</t>
    </rPh>
    <rPh sb="5" eb="6">
      <t>ギョウ</t>
    </rPh>
    <phoneticPr fontId="30"/>
  </si>
  <si>
    <t>52B</t>
  </si>
  <si>
    <t>野菜・果実卸売業</t>
    <rPh sb="0" eb="2">
      <t>ヤサイ</t>
    </rPh>
    <rPh sb="5" eb="8">
      <t>オロシウリギョウ</t>
    </rPh>
    <phoneticPr fontId="30"/>
  </si>
  <si>
    <t>52C</t>
  </si>
  <si>
    <t>食肉卸売業</t>
    <rPh sb="0" eb="2">
      <t>ショクニク</t>
    </rPh>
    <rPh sb="2" eb="4">
      <t>オロシウリ</t>
    </rPh>
    <rPh sb="4" eb="5">
      <t>ギョウ</t>
    </rPh>
    <phoneticPr fontId="30"/>
  </si>
  <si>
    <t>52D</t>
  </si>
  <si>
    <t>生鮮魚介類卸売業</t>
    <rPh sb="0" eb="2">
      <t>セイセン</t>
    </rPh>
    <rPh sb="2" eb="5">
      <t>ギョカイルイ</t>
    </rPh>
    <rPh sb="5" eb="8">
      <t>オロシウリギョウ</t>
    </rPh>
    <phoneticPr fontId="30"/>
  </si>
  <si>
    <t>52E</t>
  </si>
  <si>
    <t>その他の農畜産物・水産物卸売業</t>
    <rPh sb="2" eb="3">
      <t>タ</t>
    </rPh>
    <rPh sb="4" eb="6">
      <t>ノウチク</t>
    </rPh>
    <rPh sb="6" eb="8">
      <t>サンブツ</t>
    </rPh>
    <rPh sb="9" eb="12">
      <t>スイサンブツ</t>
    </rPh>
    <rPh sb="12" eb="15">
      <t>オロシウリギョウ</t>
    </rPh>
    <phoneticPr fontId="30"/>
  </si>
  <si>
    <t>食料・飲料卸売業</t>
    <rPh sb="0" eb="2">
      <t>ショクリョウ</t>
    </rPh>
    <rPh sb="3" eb="5">
      <t>インリョウ</t>
    </rPh>
    <rPh sb="5" eb="8">
      <t>オロシウリギョウ</t>
    </rPh>
    <phoneticPr fontId="30"/>
  </si>
  <si>
    <t>1,189</t>
  </si>
  <si>
    <t>1,204</t>
  </si>
  <si>
    <t>530</t>
  </si>
  <si>
    <t>531</t>
  </si>
  <si>
    <t>建築材料卸売業</t>
  </si>
  <si>
    <t>590</t>
  </si>
  <si>
    <t>532</t>
  </si>
  <si>
    <t>化学製品卸売業</t>
  </si>
  <si>
    <t>533</t>
  </si>
  <si>
    <t>石油・鉱物卸売業</t>
  </si>
  <si>
    <t>534</t>
  </si>
  <si>
    <t>鉄鋼製品卸売業</t>
  </si>
  <si>
    <t>535</t>
  </si>
  <si>
    <t>非鉄金属卸売業</t>
  </si>
  <si>
    <t>536</t>
  </si>
  <si>
    <t>再生資源卸売業</t>
  </si>
  <si>
    <t>3,438</t>
  </si>
  <si>
    <t>540</t>
  </si>
  <si>
    <t>541</t>
  </si>
  <si>
    <t>産業機械器具卸売業</t>
  </si>
  <si>
    <t>1,051</t>
  </si>
  <si>
    <t>自動車卸売業</t>
  </si>
  <si>
    <t>543</t>
  </si>
  <si>
    <t>電気機械器具卸売業</t>
  </si>
  <si>
    <t>1,433</t>
  </si>
  <si>
    <t>549</t>
  </si>
  <si>
    <t>その他の機械器具卸売業</t>
  </si>
  <si>
    <t>849</t>
  </si>
  <si>
    <t>2,039</t>
  </si>
  <si>
    <t>550</t>
  </si>
  <si>
    <t>551</t>
  </si>
  <si>
    <t>家具・建具・じゅう器等卸売業</t>
  </si>
  <si>
    <t>456</t>
  </si>
  <si>
    <t>552</t>
  </si>
  <si>
    <t>医薬品・化粧品等卸売業</t>
  </si>
  <si>
    <t>455</t>
  </si>
  <si>
    <t>553</t>
  </si>
  <si>
    <t>紙・紙製品卸売業</t>
  </si>
  <si>
    <t>188</t>
  </si>
  <si>
    <t>559</t>
  </si>
  <si>
    <t>他に分類されない卸売業</t>
  </si>
  <si>
    <t>939</t>
  </si>
  <si>
    <t>55A</t>
  </si>
  <si>
    <t>代理商、仲立業</t>
    <rPh sb="0" eb="2">
      <t>ダイリ</t>
    </rPh>
    <rPh sb="2" eb="3">
      <t>ショウ</t>
    </rPh>
    <rPh sb="4" eb="5">
      <t>ナカ</t>
    </rPh>
    <rPh sb="5" eb="6">
      <t>タチ</t>
    </rPh>
    <rPh sb="6" eb="7">
      <t>ギョウ</t>
    </rPh>
    <phoneticPr fontId="30"/>
  </si>
  <si>
    <t>55B</t>
  </si>
  <si>
    <t>他に分類されないその他の卸売業</t>
    <rPh sb="0" eb="1">
      <t>タ</t>
    </rPh>
    <rPh sb="2" eb="4">
      <t>ブンルイ</t>
    </rPh>
    <rPh sb="10" eb="11">
      <t>タ</t>
    </rPh>
    <rPh sb="12" eb="14">
      <t>オロシウリ</t>
    </rPh>
    <rPh sb="14" eb="15">
      <t>ギョウ</t>
    </rPh>
    <phoneticPr fontId="30"/>
  </si>
  <si>
    <t>898</t>
  </si>
  <si>
    <t>百貨店，総合スーパー</t>
  </si>
  <si>
    <t>その他の各種商品小売業（従業者が常時50人未満のもの）</t>
  </si>
  <si>
    <t>941</t>
  </si>
  <si>
    <t>570</t>
  </si>
  <si>
    <t>571</t>
  </si>
  <si>
    <t>呉服・服地・寝具小売業</t>
  </si>
  <si>
    <t>572</t>
  </si>
  <si>
    <t>男子服小売業</t>
  </si>
  <si>
    <t>573</t>
  </si>
  <si>
    <t>婦人・子供服小売業</t>
  </si>
  <si>
    <t>574</t>
  </si>
  <si>
    <t>靴・履物小売業</t>
  </si>
  <si>
    <t>579</t>
  </si>
  <si>
    <t>その他織物・衣服・身の回り品小売業</t>
    <rPh sb="16" eb="17">
      <t>ギョウ</t>
    </rPh>
    <phoneticPr fontId="30"/>
  </si>
  <si>
    <t>418</t>
  </si>
  <si>
    <t>8,071</t>
  </si>
  <si>
    <t>580</t>
  </si>
  <si>
    <t>581</t>
  </si>
  <si>
    <t>各種食料品小売業</t>
    <rPh sb="0" eb="2">
      <t>カクシュ</t>
    </rPh>
    <rPh sb="2" eb="5">
      <t>ショクリョウヒン</t>
    </rPh>
    <rPh sb="5" eb="8">
      <t>コウリギョウ</t>
    </rPh>
    <phoneticPr fontId="30"/>
  </si>
  <si>
    <t>3,539</t>
  </si>
  <si>
    <t>582</t>
  </si>
  <si>
    <t>野菜・果実小売業</t>
  </si>
  <si>
    <t>181</t>
  </si>
  <si>
    <t>583</t>
  </si>
  <si>
    <t>食肉小売業</t>
  </si>
  <si>
    <t>584</t>
  </si>
  <si>
    <t>鮮魚小売業</t>
  </si>
  <si>
    <t>585</t>
  </si>
  <si>
    <t>酒小売業</t>
  </si>
  <si>
    <t>586</t>
  </si>
  <si>
    <t>菓子・パン小売業</t>
  </si>
  <si>
    <t>717</t>
  </si>
  <si>
    <t>589</t>
  </si>
  <si>
    <t>その他の飲食料品小売業</t>
  </si>
  <si>
    <t>3,319</t>
  </si>
  <si>
    <t>58A</t>
  </si>
  <si>
    <t>料理品小売業</t>
    <rPh sb="0" eb="2">
      <t>リョウリ</t>
    </rPh>
    <rPh sb="2" eb="3">
      <t>ヒン</t>
    </rPh>
    <rPh sb="3" eb="5">
      <t>コウリ</t>
    </rPh>
    <rPh sb="5" eb="6">
      <t>ギョウ</t>
    </rPh>
    <phoneticPr fontId="30"/>
  </si>
  <si>
    <t>524</t>
  </si>
  <si>
    <t>58B</t>
  </si>
  <si>
    <t>他に分類されない飲食料品小売業</t>
    <rPh sb="0" eb="1">
      <t>タ</t>
    </rPh>
    <rPh sb="2" eb="4">
      <t>ブンルイ</t>
    </rPh>
    <rPh sb="8" eb="10">
      <t>インショク</t>
    </rPh>
    <rPh sb="10" eb="11">
      <t>リョウ</t>
    </rPh>
    <rPh sb="11" eb="12">
      <t>ヒン</t>
    </rPh>
    <rPh sb="12" eb="15">
      <t>コウリギョウ</t>
    </rPh>
    <phoneticPr fontId="30"/>
  </si>
  <si>
    <t>2,795</t>
  </si>
  <si>
    <t>823</t>
  </si>
  <si>
    <t>591</t>
  </si>
  <si>
    <t>自動車小売業</t>
  </si>
  <si>
    <t>386</t>
  </si>
  <si>
    <t>592</t>
  </si>
  <si>
    <t>自転車小売業</t>
  </si>
  <si>
    <t>593</t>
  </si>
  <si>
    <t>機械器具小売業（自動車，自転車を除く）</t>
  </si>
  <si>
    <t>376</t>
  </si>
  <si>
    <t>4,138</t>
  </si>
  <si>
    <t>600</t>
  </si>
  <si>
    <t>601</t>
  </si>
  <si>
    <t>家具・建具・畳小売業</t>
  </si>
  <si>
    <t>602</t>
  </si>
  <si>
    <t>じゅう器小売業</t>
  </si>
  <si>
    <t>603</t>
  </si>
  <si>
    <t>医薬品・化粧品小売業</t>
  </si>
  <si>
    <t>1,381</t>
  </si>
  <si>
    <t>604</t>
  </si>
  <si>
    <t>農耕用品小売業</t>
    <rPh sb="0" eb="2">
      <t>ノウコウ</t>
    </rPh>
    <rPh sb="2" eb="4">
      <t>ヨウヒン</t>
    </rPh>
    <rPh sb="4" eb="7">
      <t>コウリギョウ</t>
    </rPh>
    <phoneticPr fontId="30"/>
  </si>
  <si>
    <t>605</t>
  </si>
  <si>
    <t>燃料小売業</t>
  </si>
  <si>
    <t>606</t>
  </si>
  <si>
    <t>書籍・文房具小売業</t>
  </si>
  <si>
    <t>607</t>
  </si>
  <si>
    <t>スポーツ用品・がん具・娯楽用品・楽器小売業</t>
    <rPh sb="16" eb="18">
      <t>ガッキ</t>
    </rPh>
    <phoneticPr fontId="30"/>
  </si>
  <si>
    <t>244</t>
  </si>
  <si>
    <t>60A</t>
  </si>
  <si>
    <t>スポーツ用品小売業</t>
    <rPh sb="4" eb="6">
      <t>ヨウヒン</t>
    </rPh>
    <rPh sb="6" eb="9">
      <t>コウリギョウ</t>
    </rPh>
    <phoneticPr fontId="30"/>
  </si>
  <si>
    <t>60B</t>
  </si>
  <si>
    <t>がん具・娯楽用品小売業</t>
    <rPh sb="4" eb="6">
      <t>ゴラク</t>
    </rPh>
    <rPh sb="6" eb="8">
      <t>ヨウヒン</t>
    </rPh>
    <rPh sb="8" eb="11">
      <t>コウリギョウ</t>
    </rPh>
    <phoneticPr fontId="30"/>
  </si>
  <si>
    <t>60C</t>
  </si>
  <si>
    <t>楽器小売業</t>
    <rPh sb="2" eb="5">
      <t>コウリギョウ</t>
    </rPh>
    <phoneticPr fontId="30"/>
  </si>
  <si>
    <t>608</t>
  </si>
  <si>
    <t>写真機・時計・眼鏡小売業</t>
  </si>
  <si>
    <t>609</t>
  </si>
  <si>
    <t>他に分類されない小売業</t>
  </si>
  <si>
    <t>1,243</t>
  </si>
  <si>
    <t>60D</t>
  </si>
  <si>
    <t>花・植木小売業</t>
    <rPh sb="0" eb="1">
      <t>ハナ</t>
    </rPh>
    <rPh sb="2" eb="4">
      <t>ウエキ</t>
    </rPh>
    <rPh sb="4" eb="7">
      <t>コウリギョウ</t>
    </rPh>
    <phoneticPr fontId="30"/>
  </si>
  <si>
    <t>60E</t>
  </si>
  <si>
    <t>ペット・ペット用品小売業</t>
    <rPh sb="7" eb="9">
      <t>ヨウヒン</t>
    </rPh>
    <rPh sb="9" eb="12">
      <t>コウリギョウ</t>
    </rPh>
    <phoneticPr fontId="30"/>
  </si>
  <si>
    <t>60F</t>
  </si>
  <si>
    <t>中古品小売業</t>
    <rPh sb="0" eb="2">
      <t>チュウコ</t>
    </rPh>
    <rPh sb="2" eb="3">
      <t>ヒン</t>
    </rPh>
    <rPh sb="3" eb="6">
      <t>コウリギョウ</t>
    </rPh>
    <phoneticPr fontId="30"/>
  </si>
  <si>
    <t>158</t>
  </si>
  <si>
    <t>60G</t>
  </si>
  <si>
    <t>他に分類されないその他の小売業</t>
    <rPh sb="0" eb="1">
      <t>タ</t>
    </rPh>
    <rPh sb="2" eb="4">
      <t>ブンルイ</t>
    </rPh>
    <rPh sb="10" eb="11">
      <t>タ</t>
    </rPh>
    <rPh sb="12" eb="15">
      <t>コウリギョウ</t>
    </rPh>
    <phoneticPr fontId="30"/>
  </si>
  <si>
    <t>876</t>
  </si>
  <si>
    <t>1,697</t>
  </si>
  <si>
    <t>610</t>
  </si>
  <si>
    <t>611</t>
  </si>
  <si>
    <t>通信販売・訪問販売小売業</t>
  </si>
  <si>
    <t>1,487</t>
  </si>
  <si>
    <t>612</t>
  </si>
  <si>
    <t>自動販売機による小売業</t>
  </si>
  <si>
    <t>619</t>
  </si>
  <si>
    <t>その他の無店舗小売業</t>
  </si>
  <si>
    <t>204</t>
  </si>
  <si>
    <t>5,752</t>
  </si>
  <si>
    <t>798</t>
  </si>
  <si>
    <t>620</t>
  </si>
  <si>
    <t>621</t>
  </si>
  <si>
    <t>中央銀行</t>
  </si>
  <si>
    <t>622</t>
  </si>
  <si>
    <t>銀行（中央銀行を除く）</t>
  </si>
  <si>
    <t>663</t>
  </si>
  <si>
    <t>654</t>
  </si>
  <si>
    <t>630</t>
  </si>
  <si>
    <t>631</t>
  </si>
  <si>
    <t>中小企業等金融業</t>
  </si>
  <si>
    <t>632</t>
  </si>
  <si>
    <t>農林水産金融業</t>
  </si>
  <si>
    <t>貸金業，ｸﾚｼﾞｯﾄｶｰﾄﾞ業等非預金信用機関</t>
  </si>
  <si>
    <t>640</t>
  </si>
  <si>
    <t>641</t>
  </si>
  <si>
    <t>貸金業</t>
  </si>
  <si>
    <t>642</t>
  </si>
  <si>
    <t>質屋</t>
  </si>
  <si>
    <t>643</t>
  </si>
  <si>
    <t>クレジットカード業，割賦金融業</t>
  </si>
  <si>
    <t>649</t>
  </si>
  <si>
    <t>その他の非預金信用機関</t>
  </si>
  <si>
    <t>650</t>
  </si>
  <si>
    <t>651</t>
  </si>
  <si>
    <t>金融商品取引業</t>
  </si>
  <si>
    <t>商品先物取引業，商品投資業</t>
  </si>
  <si>
    <t>655</t>
  </si>
  <si>
    <t>660</t>
  </si>
  <si>
    <t>661</t>
  </si>
  <si>
    <t>補助的金融業，金融附帯業</t>
  </si>
  <si>
    <t>662</t>
  </si>
  <si>
    <t>信託業</t>
  </si>
  <si>
    <t>金融代理業</t>
  </si>
  <si>
    <r>
      <t>保険業</t>
    </r>
    <r>
      <rPr>
        <b/>
        <sz val="7"/>
        <rFont val="BIZ UDゴシック"/>
        <family val="3"/>
        <charset val="128"/>
      </rPr>
      <t>（保険媒介代理業，保険サービス業を含む）</t>
    </r>
  </si>
  <si>
    <t>2,900</t>
  </si>
  <si>
    <t>670</t>
  </si>
  <si>
    <t>671</t>
  </si>
  <si>
    <t>生命保険業</t>
  </si>
  <si>
    <t>357</t>
  </si>
  <si>
    <t>672</t>
  </si>
  <si>
    <t>損害保険業</t>
  </si>
  <si>
    <t>2,018</t>
  </si>
  <si>
    <t>673</t>
  </si>
  <si>
    <t>共済事業・少額短期保険業</t>
  </si>
  <si>
    <t>674</t>
  </si>
  <si>
    <t>保険媒介代理業</t>
  </si>
  <si>
    <t>675</t>
  </si>
  <si>
    <t>保険サービス業</t>
  </si>
  <si>
    <t>7,850</t>
  </si>
  <si>
    <t>1,495</t>
  </si>
  <si>
    <t>680</t>
  </si>
  <si>
    <t>681</t>
  </si>
  <si>
    <t>建物売買業，土地売買業</t>
  </si>
  <si>
    <t>682</t>
  </si>
  <si>
    <t>不動産代理業・仲介業</t>
    <rPh sb="0" eb="3">
      <t>フドウサン</t>
    </rPh>
    <rPh sb="3" eb="5">
      <t>ダイリ</t>
    </rPh>
    <rPh sb="5" eb="6">
      <t>ギョウ</t>
    </rPh>
    <rPh sb="7" eb="9">
      <t>チュウカイ</t>
    </rPh>
    <rPh sb="9" eb="10">
      <t>ギョウ</t>
    </rPh>
    <phoneticPr fontId="30"/>
  </si>
  <si>
    <t>1,042</t>
  </si>
  <si>
    <t>6,036</t>
  </si>
  <si>
    <t>690</t>
  </si>
  <si>
    <t>691</t>
  </si>
  <si>
    <t>不動産賃貸業（貸家業，貸間業を除く）</t>
    <rPh sb="15" eb="16">
      <t>ノゾ</t>
    </rPh>
    <phoneticPr fontId="30"/>
  </si>
  <si>
    <t>1,279</t>
  </si>
  <si>
    <t>貸家業，貸間業</t>
  </si>
  <si>
    <t>3,000</t>
  </si>
  <si>
    <t>693</t>
  </si>
  <si>
    <t>駐車場業</t>
  </si>
  <si>
    <t>694</t>
  </si>
  <si>
    <t>不動産管理業</t>
  </si>
  <si>
    <t>1,622</t>
  </si>
  <si>
    <t>700</t>
  </si>
  <si>
    <t>701</t>
  </si>
  <si>
    <t>各種物品賃貸業</t>
  </si>
  <si>
    <t>702</t>
  </si>
  <si>
    <t>産業用機械器具賃貸業</t>
  </si>
  <si>
    <t>703</t>
  </si>
  <si>
    <t>事務用機械器具賃貸業</t>
  </si>
  <si>
    <t>704</t>
  </si>
  <si>
    <t>自動車賃貸業</t>
  </si>
  <si>
    <t>705</t>
  </si>
  <si>
    <t>スポーツ・娯楽用品賃貸業</t>
  </si>
  <si>
    <t>709</t>
  </si>
  <si>
    <t>その他の物品賃貸業</t>
  </si>
  <si>
    <t>70A</t>
  </si>
  <si>
    <t>音楽・映像記録物賃貸業</t>
    <rPh sb="0" eb="2">
      <t>オンガク</t>
    </rPh>
    <rPh sb="3" eb="5">
      <t>エイゾウ</t>
    </rPh>
    <rPh sb="5" eb="7">
      <t>キロク</t>
    </rPh>
    <rPh sb="7" eb="8">
      <t>ブツ</t>
    </rPh>
    <rPh sb="8" eb="11">
      <t>チンタイギョウ</t>
    </rPh>
    <phoneticPr fontId="30"/>
  </si>
  <si>
    <t>70B</t>
  </si>
  <si>
    <t>他に分類されない物品賃貸業</t>
    <rPh sb="0" eb="1">
      <t>タ</t>
    </rPh>
    <rPh sb="2" eb="4">
      <t>ブンルイ</t>
    </rPh>
    <rPh sb="8" eb="10">
      <t>ブッピン</t>
    </rPh>
    <rPh sb="10" eb="13">
      <t>チンタイギョウ</t>
    </rPh>
    <phoneticPr fontId="30"/>
  </si>
  <si>
    <t>10,075</t>
  </si>
  <si>
    <t>710</t>
  </si>
  <si>
    <t>711</t>
  </si>
  <si>
    <t>自然科学研究所</t>
  </si>
  <si>
    <t>712</t>
  </si>
  <si>
    <t>人文・社会科学研究所</t>
  </si>
  <si>
    <t>6,438</t>
  </si>
  <si>
    <t>720</t>
  </si>
  <si>
    <t>721</t>
  </si>
  <si>
    <t>法律事務所，特許事務所</t>
  </si>
  <si>
    <t>72A</t>
  </si>
  <si>
    <t>法律事務所</t>
  </si>
  <si>
    <t>72B</t>
  </si>
  <si>
    <t>特許事務所</t>
    <rPh sb="0" eb="2">
      <t>トッキョ</t>
    </rPh>
    <rPh sb="2" eb="4">
      <t>ジム</t>
    </rPh>
    <rPh sb="4" eb="5">
      <t>ショ</t>
    </rPh>
    <phoneticPr fontId="30"/>
  </si>
  <si>
    <t>722</t>
  </si>
  <si>
    <t>公証人役場，司法書士事務所，土地家屋調査士事務所</t>
  </si>
  <si>
    <t>行政書士事務所</t>
  </si>
  <si>
    <t>公認会計士事務所，税理士事務所</t>
  </si>
  <si>
    <t>490</t>
  </si>
  <si>
    <t>72C</t>
  </si>
  <si>
    <t>公認会計士事務所</t>
  </si>
  <si>
    <t>72D</t>
  </si>
  <si>
    <t>税理士事務所</t>
    <rPh sb="0" eb="3">
      <t>ゼイリシ</t>
    </rPh>
    <rPh sb="3" eb="5">
      <t>ジム</t>
    </rPh>
    <rPh sb="5" eb="6">
      <t>ショ</t>
    </rPh>
    <phoneticPr fontId="30"/>
  </si>
  <si>
    <t>467</t>
  </si>
  <si>
    <t>社会保険労務士事務所</t>
  </si>
  <si>
    <t>デザイン業</t>
  </si>
  <si>
    <t>191</t>
  </si>
  <si>
    <t>著述・芸術家業</t>
  </si>
  <si>
    <t>経営コンサルタント業，純粋持株会社</t>
  </si>
  <si>
    <t>3,607</t>
  </si>
  <si>
    <t>72E</t>
  </si>
  <si>
    <t>経営コンサルタント業</t>
  </si>
  <si>
    <t>72F</t>
  </si>
  <si>
    <t>純粋持株会社</t>
    <rPh sb="0" eb="2">
      <t>ジュンスイ</t>
    </rPh>
    <rPh sb="2" eb="3">
      <t>モ</t>
    </rPh>
    <rPh sb="3" eb="4">
      <t>カブ</t>
    </rPh>
    <rPh sb="4" eb="6">
      <t>カイシャ</t>
    </rPh>
    <phoneticPr fontId="30"/>
  </si>
  <si>
    <t>3,323</t>
  </si>
  <si>
    <t>その他の専門サービス業</t>
  </si>
  <si>
    <t>1,930</t>
  </si>
  <si>
    <t>72G</t>
  </si>
  <si>
    <t>興信所</t>
    <rPh sb="0" eb="3">
      <t>コウシンジョ</t>
    </rPh>
    <phoneticPr fontId="30"/>
  </si>
  <si>
    <t>72H</t>
  </si>
  <si>
    <t>他に分類されない専門サービス業</t>
    <rPh sb="0" eb="1">
      <t>タ</t>
    </rPh>
    <rPh sb="2" eb="4">
      <t>ブンルイ</t>
    </rPh>
    <rPh sb="8" eb="10">
      <t>センモン</t>
    </rPh>
    <rPh sb="14" eb="15">
      <t>ギョウ</t>
    </rPh>
    <phoneticPr fontId="30"/>
  </si>
  <si>
    <t>1,918</t>
  </si>
  <si>
    <t>367</t>
  </si>
  <si>
    <t>730</t>
  </si>
  <si>
    <t>731</t>
  </si>
  <si>
    <t>3,208</t>
  </si>
  <si>
    <t>740</t>
  </si>
  <si>
    <t>741</t>
  </si>
  <si>
    <t>獣医業</t>
  </si>
  <si>
    <t>742</t>
  </si>
  <si>
    <t>土木建築サービス業</t>
  </si>
  <si>
    <t>1,653</t>
  </si>
  <si>
    <t>74A</t>
  </si>
  <si>
    <t>建築設計業</t>
    <rPh sb="0" eb="2">
      <t>ケンチク</t>
    </rPh>
    <rPh sb="2" eb="4">
      <t>セッケイ</t>
    </rPh>
    <rPh sb="4" eb="5">
      <t>ギョウ</t>
    </rPh>
    <phoneticPr fontId="30"/>
  </si>
  <si>
    <t>1,448</t>
  </si>
  <si>
    <t>74B</t>
  </si>
  <si>
    <t>測量業</t>
    <rPh sb="0" eb="2">
      <t>ソクリョウ</t>
    </rPh>
    <rPh sb="2" eb="3">
      <t>ギョウ</t>
    </rPh>
    <phoneticPr fontId="30"/>
  </si>
  <si>
    <t>74C</t>
  </si>
  <si>
    <t>その他の土木建築サービス業</t>
    <rPh sb="2" eb="3">
      <t>タ</t>
    </rPh>
    <rPh sb="4" eb="6">
      <t>ドボク</t>
    </rPh>
    <rPh sb="6" eb="8">
      <t>ケンチク</t>
    </rPh>
    <rPh sb="12" eb="13">
      <t>ギョウ</t>
    </rPh>
    <phoneticPr fontId="30"/>
  </si>
  <si>
    <t>743</t>
  </si>
  <si>
    <t>機械設計業</t>
  </si>
  <si>
    <t>168</t>
  </si>
  <si>
    <t>744</t>
  </si>
  <si>
    <t>商品・非破壊検査業</t>
  </si>
  <si>
    <t>745</t>
  </si>
  <si>
    <t>計量証明業</t>
  </si>
  <si>
    <t>746</t>
  </si>
  <si>
    <t>写真業</t>
  </si>
  <si>
    <t>749</t>
  </si>
  <si>
    <t>その他の技術サービス業</t>
    <rPh sb="2" eb="3">
      <t>タ</t>
    </rPh>
    <rPh sb="4" eb="6">
      <t>ギジュツ</t>
    </rPh>
    <rPh sb="10" eb="11">
      <t>ギョウ</t>
    </rPh>
    <phoneticPr fontId="30"/>
  </si>
  <si>
    <t>980</t>
  </si>
  <si>
    <t>9,721</t>
  </si>
  <si>
    <t>750</t>
  </si>
  <si>
    <t>751</t>
  </si>
  <si>
    <t>旅館，ホテル</t>
    <rPh sb="0" eb="2">
      <t>リョカン</t>
    </rPh>
    <phoneticPr fontId="30"/>
  </si>
  <si>
    <t>752</t>
  </si>
  <si>
    <t>簡易宿所</t>
  </si>
  <si>
    <t>753</t>
  </si>
  <si>
    <t>下宿業</t>
  </si>
  <si>
    <t>759</t>
  </si>
  <si>
    <t>その他の宿泊業</t>
  </si>
  <si>
    <t>75A</t>
  </si>
  <si>
    <t>会社・団体の宿泊所</t>
    <rPh sb="0" eb="2">
      <t>カイシャ</t>
    </rPh>
    <rPh sb="3" eb="5">
      <t>ダンタイ</t>
    </rPh>
    <rPh sb="6" eb="8">
      <t>シュクハク</t>
    </rPh>
    <rPh sb="8" eb="9">
      <t>ジョ</t>
    </rPh>
    <phoneticPr fontId="30"/>
  </si>
  <si>
    <t>75B</t>
  </si>
  <si>
    <t>他に分類さされない宿泊業</t>
    <rPh sb="0" eb="1">
      <t>タ</t>
    </rPh>
    <rPh sb="2" eb="4">
      <t>ブンルイ</t>
    </rPh>
    <rPh sb="9" eb="11">
      <t>シュクハク</t>
    </rPh>
    <rPh sb="11" eb="12">
      <t>ギョウ</t>
    </rPh>
    <phoneticPr fontId="30"/>
  </si>
  <si>
    <t>8,452</t>
  </si>
  <si>
    <t>760</t>
  </si>
  <si>
    <t>761</t>
  </si>
  <si>
    <t>食堂，レストラン（専門料理店を除く）</t>
  </si>
  <si>
    <t>715</t>
  </si>
  <si>
    <t>762</t>
  </si>
  <si>
    <t>専門料理店</t>
  </si>
  <si>
    <t>3,109</t>
  </si>
  <si>
    <t>76A</t>
  </si>
  <si>
    <t>日本料理店</t>
    <rPh sb="0" eb="2">
      <t>ニホン</t>
    </rPh>
    <rPh sb="2" eb="4">
      <t>リョウリ</t>
    </rPh>
    <rPh sb="4" eb="5">
      <t>テン</t>
    </rPh>
    <phoneticPr fontId="30"/>
  </si>
  <si>
    <t>1,035</t>
  </si>
  <si>
    <t>76B</t>
  </si>
  <si>
    <t>中華料理店</t>
    <rPh sb="0" eb="2">
      <t>チュウカ</t>
    </rPh>
    <rPh sb="2" eb="4">
      <t>リョウリ</t>
    </rPh>
    <rPh sb="4" eb="5">
      <t>テン</t>
    </rPh>
    <phoneticPr fontId="30"/>
  </si>
  <si>
    <t>989</t>
  </si>
  <si>
    <t>76C</t>
  </si>
  <si>
    <t>焼肉店</t>
    <rPh sb="0" eb="1">
      <t>ヤ</t>
    </rPh>
    <rPh sb="1" eb="2">
      <t>ニク</t>
    </rPh>
    <rPh sb="2" eb="3">
      <t>テン</t>
    </rPh>
    <phoneticPr fontId="30"/>
  </si>
  <si>
    <t>275</t>
  </si>
  <si>
    <t>76D</t>
  </si>
  <si>
    <t>その他の専門料理店</t>
    <rPh sb="2" eb="3">
      <t>タ</t>
    </rPh>
    <rPh sb="6" eb="8">
      <t>リョウリ</t>
    </rPh>
    <rPh sb="8" eb="9">
      <t>テン</t>
    </rPh>
    <phoneticPr fontId="30"/>
  </si>
  <si>
    <t>810</t>
  </si>
  <si>
    <t>763</t>
  </si>
  <si>
    <t>そば・うどん店</t>
  </si>
  <si>
    <t>308</t>
  </si>
  <si>
    <t>764</t>
  </si>
  <si>
    <t>すし店</t>
  </si>
  <si>
    <t>243</t>
  </si>
  <si>
    <t>765</t>
  </si>
  <si>
    <t>酒場，ビヤホール</t>
  </si>
  <si>
    <t>1,846</t>
  </si>
  <si>
    <t>766</t>
  </si>
  <si>
    <t>バー，キャバレー，ナイトクラブ</t>
  </si>
  <si>
    <t>767</t>
  </si>
  <si>
    <t>喫茶店</t>
  </si>
  <si>
    <t>906</t>
  </si>
  <si>
    <t>769</t>
  </si>
  <si>
    <t>その他の飲食店</t>
  </si>
  <si>
    <t>76E</t>
  </si>
  <si>
    <t>ハンバーガー店</t>
    <rPh sb="6" eb="7">
      <t>テン</t>
    </rPh>
    <phoneticPr fontId="30"/>
  </si>
  <si>
    <t>399</t>
  </si>
  <si>
    <t>76F</t>
  </si>
  <si>
    <t>お好み焼き・焼きそば・たこ焼き店</t>
    <rPh sb="1" eb="2">
      <t>コノ</t>
    </rPh>
    <rPh sb="3" eb="4">
      <t>ヤ</t>
    </rPh>
    <rPh sb="6" eb="7">
      <t>ヤ</t>
    </rPh>
    <rPh sb="13" eb="14">
      <t>ヤ</t>
    </rPh>
    <rPh sb="15" eb="16">
      <t>テン</t>
    </rPh>
    <phoneticPr fontId="30"/>
  </si>
  <si>
    <t>76G</t>
  </si>
  <si>
    <t>他に分類されない飲食店</t>
    <rPh sb="0" eb="1">
      <t>タ</t>
    </rPh>
    <rPh sb="2" eb="4">
      <t>ブンルイ</t>
    </rPh>
    <rPh sb="8" eb="10">
      <t>インショク</t>
    </rPh>
    <rPh sb="10" eb="11">
      <t>テン</t>
    </rPh>
    <phoneticPr fontId="30"/>
  </si>
  <si>
    <t>1,157</t>
  </si>
  <si>
    <t>770</t>
  </si>
  <si>
    <t>771</t>
  </si>
  <si>
    <t>持ち帰り飲食サービス業</t>
  </si>
  <si>
    <t>772</t>
  </si>
  <si>
    <t>配達飲食サービス業</t>
  </si>
  <si>
    <t>1,087</t>
  </si>
  <si>
    <t>5,003</t>
  </si>
  <si>
    <t>2,091</t>
  </si>
  <si>
    <t>780</t>
  </si>
  <si>
    <t>781</t>
  </si>
  <si>
    <t>洗濯業</t>
  </si>
  <si>
    <t>519</t>
  </si>
  <si>
    <t>78A</t>
  </si>
  <si>
    <t>普通洗濯業</t>
    <rPh sb="0" eb="2">
      <t>フツウ</t>
    </rPh>
    <rPh sb="2" eb="4">
      <t>センタク</t>
    </rPh>
    <rPh sb="4" eb="5">
      <t>ギョウ</t>
    </rPh>
    <phoneticPr fontId="30"/>
  </si>
  <si>
    <t>427</t>
  </si>
  <si>
    <t>78B</t>
  </si>
  <si>
    <t>リネンサプライ業</t>
    <rPh sb="7" eb="8">
      <t>ギョウ</t>
    </rPh>
    <phoneticPr fontId="30"/>
  </si>
  <si>
    <t>782</t>
  </si>
  <si>
    <t>理容業</t>
  </si>
  <si>
    <t>342</t>
  </si>
  <si>
    <t>783</t>
  </si>
  <si>
    <t>美容業</t>
  </si>
  <si>
    <t>787</t>
  </si>
  <si>
    <t>784</t>
  </si>
  <si>
    <t>一般公衆浴場業</t>
  </si>
  <si>
    <t>785</t>
  </si>
  <si>
    <t>その他の公衆浴場業</t>
  </si>
  <si>
    <t>その他洗濯・理容・美容・浴場業</t>
  </si>
  <si>
    <t>923</t>
  </si>
  <si>
    <t>790</t>
  </si>
  <si>
    <t>791</t>
  </si>
  <si>
    <t>旅行業</t>
  </si>
  <si>
    <t>330</t>
  </si>
  <si>
    <t>793</t>
  </si>
  <si>
    <t>衣服裁縫修理業</t>
  </si>
  <si>
    <t>794</t>
  </si>
  <si>
    <t>物品預り業</t>
  </si>
  <si>
    <t>795</t>
  </si>
  <si>
    <t>火葬・墓地管理業</t>
  </si>
  <si>
    <t>796</t>
  </si>
  <si>
    <t>冠婚葬祭業</t>
  </si>
  <si>
    <t>195</t>
  </si>
  <si>
    <t>79A</t>
  </si>
  <si>
    <t>葬儀業</t>
    <rPh sb="0" eb="2">
      <t>ソウギ</t>
    </rPh>
    <rPh sb="2" eb="3">
      <t>ギョウ</t>
    </rPh>
    <phoneticPr fontId="30"/>
  </si>
  <si>
    <t>79B</t>
  </si>
  <si>
    <t>結婚式場業</t>
    <rPh sb="0" eb="2">
      <t>ケッコン</t>
    </rPh>
    <rPh sb="2" eb="4">
      <t>シキジョウ</t>
    </rPh>
    <rPh sb="4" eb="5">
      <t>ギョウ</t>
    </rPh>
    <phoneticPr fontId="30"/>
  </si>
  <si>
    <t>79C</t>
  </si>
  <si>
    <t>冠婚葬祭業互助会</t>
    <rPh sb="5" eb="8">
      <t>ゴジョカイ</t>
    </rPh>
    <phoneticPr fontId="30"/>
  </si>
  <si>
    <t>他に分類されない生活関連サービス業</t>
  </si>
  <si>
    <t>79D</t>
  </si>
  <si>
    <t>写真プリント、現像・焼付業</t>
    <rPh sb="0" eb="2">
      <t>シャシン</t>
    </rPh>
    <rPh sb="7" eb="9">
      <t>ゲンゾウ</t>
    </rPh>
    <rPh sb="10" eb="12">
      <t>ヤキツケ</t>
    </rPh>
    <rPh sb="12" eb="13">
      <t>ギョウ</t>
    </rPh>
    <phoneticPr fontId="30"/>
  </si>
  <si>
    <t>79E</t>
  </si>
  <si>
    <t>他に分類されないその他の生活関連サービス業</t>
    <rPh sb="0" eb="1">
      <t>タ</t>
    </rPh>
    <rPh sb="2" eb="4">
      <t>ブンルイ</t>
    </rPh>
    <rPh sb="10" eb="11">
      <t>タ</t>
    </rPh>
    <rPh sb="12" eb="14">
      <t>セイカツ</t>
    </rPh>
    <rPh sb="14" eb="16">
      <t>カンレン</t>
    </rPh>
    <rPh sb="20" eb="21">
      <t>ギョウ</t>
    </rPh>
    <phoneticPr fontId="30"/>
  </si>
  <si>
    <t>325</t>
  </si>
  <si>
    <t>娯楽業</t>
    <rPh sb="0" eb="3">
      <t>ゴラクギョウ</t>
    </rPh>
    <phoneticPr fontId="30"/>
  </si>
  <si>
    <t>1,989</t>
  </si>
  <si>
    <t>800</t>
  </si>
  <si>
    <t>219</t>
  </si>
  <si>
    <t>801</t>
  </si>
  <si>
    <t>映画館</t>
    <rPh sb="0" eb="3">
      <t>エイガカン</t>
    </rPh>
    <phoneticPr fontId="30"/>
  </si>
  <si>
    <t>802</t>
  </si>
  <si>
    <t>興行場，興行団</t>
  </si>
  <si>
    <t>803</t>
  </si>
  <si>
    <t>競輪・競馬等の競走場，競技団</t>
  </si>
  <si>
    <t>804</t>
  </si>
  <si>
    <t>スポーツ施設提供業</t>
  </si>
  <si>
    <t>555</t>
  </si>
  <si>
    <t>80A</t>
  </si>
  <si>
    <t>スポーツ施設提供業（別掲を除く）</t>
    <rPh sb="4" eb="6">
      <t>シセツ</t>
    </rPh>
    <rPh sb="6" eb="8">
      <t>テイキョウ</t>
    </rPh>
    <rPh sb="8" eb="9">
      <t>ギョウ</t>
    </rPh>
    <rPh sb="10" eb="12">
      <t>ベッケイ</t>
    </rPh>
    <rPh sb="13" eb="14">
      <t>ノゾ</t>
    </rPh>
    <phoneticPr fontId="30"/>
  </si>
  <si>
    <t>80B</t>
  </si>
  <si>
    <t>体育館</t>
    <rPh sb="0" eb="2">
      <t>タイイク</t>
    </rPh>
    <rPh sb="2" eb="3">
      <t>カン</t>
    </rPh>
    <phoneticPr fontId="30"/>
  </si>
  <si>
    <t>80C</t>
  </si>
  <si>
    <t>ゴルフ場</t>
    <rPh sb="3" eb="4">
      <t>ジョウ</t>
    </rPh>
    <phoneticPr fontId="30"/>
  </si>
  <si>
    <t>80D</t>
  </si>
  <si>
    <t>ゴルフ練習場</t>
    <rPh sb="3" eb="5">
      <t>レンシュウ</t>
    </rPh>
    <rPh sb="5" eb="6">
      <t>バ</t>
    </rPh>
    <phoneticPr fontId="30"/>
  </si>
  <si>
    <t>80E</t>
  </si>
  <si>
    <t>ボウリング場</t>
    <rPh sb="5" eb="6">
      <t>ジョウ</t>
    </rPh>
    <phoneticPr fontId="30"/>
  </si>
  <si>
    <t>80F</t>
  </si>
  <si>
    <t>テニス場</t>
    <rPh sb="3" eb="4">
      <t>ジョウ</t>
    </rPh>
    <phoneticPr fontId="30"/>
  </si>
  <si>
    <t>80G</t>
  </si>
  <si>
    <t>バッティング・テニス練習場</t>
    <rPh sb="10" eb="13">
      <t>レンシュウジョウ</t>
    </rPh>
    <phoneticPr fontId="30"/>
  </si>
  <si>
    <t>80H</t>
  </si>
  <si>
    <t>フィットネスクラブ</t>
  </si>
  <si>
    <t>805</t>
  </si>
  <si>
    <t>公園，遊園地</t>
  </si>
  <si>
    <t>806</t>
  </si>
  <si>
    <t>遊戯場</t>
  </si>
  <si>
    <t>80J</t>
  </si>
  <si>
    <t>マージャンクラブ</t>
  </si>
  <si>
    <t>80K</t>
  </si>
  <si>
    <t>パチンコホール</t>
  </si>
  <si>
    <t>246</t>
  </si>
  <si>
    <t>80L</t>
  </si>
  <si>
    <t>ゲームセンター</t>
  </si>
  <si>
    <t>80M</t>
  </si>
  <si>
    <t>その他の遊戯場</t>
    <rPh sb="2" eb="3">
      <t>タ</t>
    </rPh>
    <rPh sb="4" eb="6">
      <t>ユウギ</t>
    </rPh>
    <rPh sb="6" eb="7">
      <t>ジョウ</t>
    </rPh>
    <phoneticPr fontId="30"/>
  </si>
  <si>
    <t>その他の娯楽業</t>
  </si>
  <si>
    <t>411</t>
  </si>
  <si>
    <t>80N</t>
  </si>
  <si>
    <t>カラオケボックス業</t>
    <rPh sb="8" eb="9">
      <t>ギョウ</t>
    </rPh>
    <phoneticPr fontId="30"/>
  </si>
  <si>
    <t>180</t>
  </si>
  <si>
    <t>80R</t>
    <phoneticPr fontId="30"/>
  </si>
  <si>
    <t>他に分類されない娯楽業</t>
    <rPh sb="0" eb="1">
      <t>タ</t>
    </rPh>
    <rPh sb="2" eb="4">
      <t>ブンルイ</t>
    </rPh>
    <rPh sb="8" eb="11">
      <t>ゴラクギョウ</t>
    </rPh>
    <phoneticPr fontId="30"/>
  </si>
  <si>
    <t>7,480</t>
  </si>
  <si>
    <t>4,567</t>
  </si>
  <si>
    <t>811</t>
  </si>
  <si>
    <t>366</t>
  </si>
  <si>
    <t>812</t>
  </si>
  <si>
    <t>729</t>
  </si>
  <si>
    <t>813</t>
  </si>
  <si>
    <t>474</t>
  </si>
  <si>
    <t>814</t>
  </si>
  <si>
    <t>高等学校，中等教育学校</t>
  </si>
  <si>
    <t>1,079</t>
  </si>
  <si>
    <t>815</t>
  </si>
  <si>
    <t>特別支援学校</t>
  </si>
  <si>
    <t>816</t>
  </si>
  <si>
    <t>高等教育機関</t>
  </si>
  <si>
    <t>817</t>
  </si>
  <si>
    <t>専修学校，各種学校</t>
  </si>
  <si>
    <t>818</t>
  </si>
  <si>
    <t>学校教育支援機関</t>
  </si>
  <si>
    <t>幼保連携型認定こども園</t>
    <rPh sb="0" eb="1">
      <t>ヨウ</t>
    </rPh>
    <rPh sb="1" eb="2">
      <t>ホ</t>
    </rPh>
    <rPh sb="2" eb="5">
      <t>レンケイガタ</t>
    </rPh>
    <rPh sb="5" eb="7">
      <t>ニンテイ</t>
    </rPh>
    <rPh sb="10" eb="11">
      <t>エン</t>
    </rPh>
    <phoneticPr fontId="30"/>
  </si>
  <si>
    <t>2,913</t>
  </si>
  <si>
    <t>社会教育</t>
  </si>
  <si>
    <t>82A</t>
  </si>
  <si>
    <t>公民館</t>
    <rPh sb="0" eb="3">
      <t>コウミンカン</t>
    </rPh>
    <phoneticPr fontId="30"/>
  </si>
  <si>
    <t>82B</t>
  </si>
  <si>
    <t>図書館</t>
    <rPh sb="0" eb="3">
      <t>トショカン</t>
    </rPh>
    <phoneticPr fontId="30"/>
  </si>
  <si>
    <t>178</t>
  </si>
  <si>
    <t>82C</t>
  </si>
  <si>
    <t>博物館、美術館</t>
    <rPh sb="0" eb="3">
      <t>ハクブツカン</t>
    </rPh>
    <rPh sb="4" eb="7">
      <t>ビジュツカン</t>
    </rPh>
    <phoneticPr fontId="30"/>
  </si>
  <si>
    <t>82D</t>
  </si>
  <si>
    <t>動物園、植物園、水族館</t>
    <rPh sb="0" eb="3">
      <t>ドウブツエン</t>
    </rPh>
    <rPh sb="4" eb="7">
      <t>ショクブツエン</t>
    </rPh>
    <rPh sb="8" eb="11">
      <t>スイゾクカン</t>
    </rPh>
    <phoneticPr fontId="30"/>
  </si>
  <si>
    <t>82P</t>
    <phoneticPr fontId="30"/>
  </si>
  <si>
    <t>その他の社会教育</t>
    <rPh sb="6" eb="8">
      <t>キョウイク</t>
    </rPh>
    <phoneticPr fontId="68"/>
  </si>
  <si>
    <t>822</t>
  </si>
  <si>
    <t>職業・教育支援施設</t>
  </si>
  <si>
    <t>学習塾</t>
  </si>
  <si>
    <t>1,062</t>
  </si>
  <si>
    <t>824</t>
  </si>
  <si>
    <t>教養・技能教授業</t>
    <rPh sb="0" eb="2">
      <t>キョウヨウ</t>
    </rPh>
    <rPh sb="3" eb="5">
      <t>ギノウ</t>
    </rPh>
    <rPh sb="5" eb="7">
      <t>キョウジュ</t>
    </rPh>
    <rPh sb="7" eb="8">
      <t>ギョウ</t>
    </rPh>
    <phoneticPr fontId="30"/>
  </si>
  <si>
    <t>82F</t>
  </si>
  <si>
    <t>音楽教授業</t>
    <rPh sb="0" eb="2">
      <t>オンガク</t>
    </rPh>
    <rPh sb="2" eb="4">
      <t>キョウジュ</t>
    </rPh>
    <rPh sb="4" eb="5">
      <t>ギョウ</t>
    </rPh>
    <phoneticPr fontId="30"/>
  </si>
  <si>
    <t>82G</t>
  </si>
  <si>
    <t>書道教授業</t>
    <rPh sb="0" eb="2">
      <t>ショドウ</t>
    </rPh>
    <rPh sb="2" eb="4">
      <t>キョウジュ</t>
    </rPh>
    <rPh sb="4" eb="5">
      <t>ギョウ</t>
    </rPh>
    <phoneticPr fontId="30"/>
  </si>
  <si>
    <t>82H</t>
  </si>
  <si>
    <t>生花・茶道教授業</t>
    <rPh sb="0" eb="2">
      <t>セイカ</t>
    </rPh>
    <rPh sb="3" eb="5">
      <t>サドウ</t>
    </rPh>
    <rPh sb="5" eb="7">
      <t>キョウジュ</t>
    </rPh>
    <rPh sb="7" eb="8">
      <t>ギョウ</t>
    </rPh>
    <phoneticPr fontId="30"/>
  </si>
  <si>
    <t>82J</t>
  </si>
  <si>
    <t>そろばん教授業</t>
    <rPh sb="4" eb="6">
      <t>キョウジュ</t>
    </rPh>
    <rPh sb="6" eb="7">
      <t>ギョウ</t>
    </rPh>
    <phoneticPr fontId="30"/>
  </si>
  <si>
    <t>82K</t>
  </si>
  <si>
    <t>外国語会話教授業</t>
    <rPh sb="0" eb="3">
      <t>ガイコクゴ</t>
    </rPh>
    <rPh sb="3" eb="5">
      <t>カイワ</t>
    </rPh>
    <rPh sb="5" eb="7">
      <t>キョウジュ</t>
    </rPh>
    <rPh sb="7" eb="8">
      <t>ギョウ</t>
    </rPh>
    <phoneticPr fontId="30"/>
  </si>
  <si>
    <t>82L</t>
  </si>
  <si>
    <t>スポーツ・健康教授業</t>
    <rPh sb="5" eb="7">
      <t>ケンコウ</t>
    </rPh>
    <rPh sb="7" eb="9">
      <t>キョウジュ</t>
    </rPh>
    <rPh sb="9" eb="10">
      <t>ギョウ</t>
    </rPh>
    <phoneticPr fontId="30"/>
  </si>
  <si>
    <t>236</t>
  </si>
  <si>
    <t>82M</t>
  </si>
  <si>
    <t>その他の教養・技術教授業</t>
    <rPh sb="2" eb="3">
      <t>タ</t>
    </rPh>
    <rPh sb="4" eb="6">
      <t>キョウヨウ</t>
    </rPh>
    <rPh sb="7" eb="9">
      <t>ギジュツ</t>
    </rPh>
    <rPh sb="9" eb="11">
      <t>キョウジュ</t>
    </rPh>
    <rPh sb="11" eb="12">
      <t>ギョウ</t>
    </rPh>
    <phoneticPr fontId="30"/>
  </si>
  <si>
    <t>他に分類されない教育，学習支援業</t>
  </si>
  <si>
    <t>17,332</t>
  </si>
  <si>
    <t>医療業</t>
    <rPh sb="0" eb="2">
      <t>イリョウ</t>
    </rPh>
    <rPh sb="2" eb="3">
      <t>ギョウ</t>
    </rPh>
    <phoneticPr fontId="68"/>
  </si>
  <si>
    <t>7,879</t>
  </si>
  <si>
    <t>830</t>
  </si>
  <si>
    <t>831</t>
  </si>
  <si>
    <t>病院</t>
  </si>
  <si>
    <t>3,408</t>
  </si>
  <si>
    <t>832</t>
  </si>
  <si>
    <t>一般診療所</t>
  </si>
  <si>
    <t>2,066</t>
  </si>
  <si>
    <t>833</t>
  </si>
  <si>
    <t>歯科診療所</t>
  </si>
  <si>
    <t>1,418</t>
  </si>
  <si>
    <t>834</t>
  </si>
  <si>
    <t>助産・看護業</t>
  </si>
  <si>
    <t>83A</t>
  </si>
  <si>
    <t>助産所</t>
    <rPh sb="0" eb="2">
      <t>ジョサン</t>
    </rPh>
    <rPh sb="2" eb="3">
      <t>ジョ</t>
    </rPh>
    <phoneticPr fontId="30"/>
  </si>
  <si>
    <t>83B</t>
  </si>
  <si>
    <t>看護業</t>
    <rPh sb="0" eb="2">
      <t>カンゴ</t>
    </rPh>
    <rPh sb="2" eb="3">
      <t>ギョウ</t>
    </rPh>
    <phoneticPr fontId="30"/>
  </si>
  <si>
    <t>835</t>
  </si>
  <si>
    <t>療術業</t>
  </si>
  <si>
    <t>659</t>
  </si>
  <si>
    <t>836</t>
  </si>
  <si>
    <t>医療に附帯するサービス業</t>
  </si>
  <si>
    <t>83C</t>
  </si>
  <si>
    <t>歯科技工所</t>
    <rPh sb="2" eb="4">
      <t>ギコウ</t>
    </rPh>
    <rPh sb="4" eb="5">
      <t>ジョ</t>
    </rPh>
    <phoneticPr fontId="30"/>
  </si>
  <si>
    <t>83D</t>
  </si>
  <si>
    <t>その他の医療に附帯するサービス業</t>
    <rPh sb="2" eb="3">
      <t>タ</t>
    </rPh>
    <rPh sb="4" eb="6">
      <t>イリョウ</t>
    </rPh>
    <rPh sb="7" eb="9">
      <t>フタイ</t>
    </rPh>
    <rPh sb="15" eb="16">
      <t>ギョウ</t>
    </rPh>
    <phoneticPr fontId="30"/>
  </si>
  <si>
    <t>203</t>
  </si>
  <si>
    <t>840</t>
  </si>
  <si>
    <t>保健所</t>
    <rPh sb="0" eb="3">
      <t>ホケンジョ</t>
    </rPh>
    <phoneticPr fontId="30"/>
  </si>
  <si>
    <t>842</t>
  </si>
  <si>
    <t>健康相談施設</t>
  </si>
  <si>
    <t>その他の保健衛生</t>
  </si>
  <si>
    <t>9,250</t>
  </si>
  <si>
    <t>850</t>
  </si>
  <si>
    <t>851</t>
  </si>
  <si>
    <t>社会保険事業団体</t>
  </si>
  <si>
    <t>438</t>
  </si>
  <si>
    <t>福祉事務所</t>
    <rPh sb="0" eb="2">
      <t>フクシ</t>
    </rPh>
    <rPh sb="2" eb="4">
      <t>ジム</t>
    </rPh>
    <rPh sb="4" eb="5">
      <t>ショ</t>
    </rPh>
    <phoneticPr fontId="30"/>
  </si>
  <si>
    <t>853</t>
  </si>
  <si>
    <t>児童福祉事業</t>
  </si>
  <si>
    <t>3,376</t>
  </si>
  <si>
    <t>85A</t>
  </si>
  <si>
    <t>保育所</t>
    <rPh sb="0" eb="2">
      <t>ホイク</t>
    </rPh>
    <rPh sb="2" eb="3">
      <t>ジョ</t>
    </rPh>
    <phoneticPr fontId="30"/>
  </si>
  <si>
    <t>2,347</t>
  </si>
  <si>
    <t>85B</t>
  </si>
  <si>
    <t>その他の児童福祉事業</t>
    <rPh sb="2" eb="3">
      <t>タ</t>
    </rPh>
    <rPh sb="4" eb="6">
      <t>ジドウ</t>
    </rPh>
    <rPh sb="6" eb="8">
      <t>フクシ</t>
    </rPh>
    <rPh sb="8" eb="10">
      <t>ジギョウ</t>
    </rPh>
    <phoneticPr fontId="30"/>
  </si>
  <si>
    <t>1,029</t>
  </si>
  <si>
    <t>老人福祉・介護事業</t>
  </si>
  <si>
    <t>4,093</t>
  </si>
  <si>
    <t>85C</t>
  </si>
  <si>
    <t>特別養護老人ホーム</t>
    <rPh sb="0" eb="2">
      <t>トクベツ</t>
    </rPh>
    <rPh sb="2" eb="4">
      <t>ヨウゴ</t>
    </rPh>
    <rPh sb="4" eb="6">
      <t>ロウジン</t>
    </rPh>
    <phoneticPr fontId="30"/>
  </si>
  <si>
    <t>953</t>
  </si>
  <si>
    <t>85D</t>
  </si>
  <si>
    <t>介護老人保健施設</t>
    <rPh sb="0" eb="2">
      <t>カイゴ</t>
    </rPh>
    <rPh sb="2" eb="4">
      <t>ロウジン</t>
    </rPh>
    <rPh sb="4" eb="6">
      <t>ホケン</t>
    </rPh>
    <rPh sb="6" eb="8">
      <t>シセツ</t>
    </rPh>
    <phoneticPr fontId="30"/>
  </si>
  <si>
    <t>85E</t>
  </si>
  <si>
    <t>通所・短期入所介護事業</t>
    <rPh sb="0" eb="1">
      <t>ツウ</t>
    </rPh>
    <rPh sb="1" eb="2">
      <t>ショ</t>
    </rPh>
    <rPh sb="3" eb="5">
      <t>タンキ</t>
    </rPh>
    <rPh sb="5" eb="7">
      <t>ニュウショ</t>
    </rPh>
    <rPh sb="7" eb="9">
      <t>カイゴ</t>
    </rPh>
    <rPh sb="9" eb="11">
      <t>ジギョウ</t>
    </rPh>
    <phoneticPr fontId="30"/>
  </si>
  <si>
    <t>857</t>
  </si>
  <si>
    <t>85F</t>
  </si>
  <si>
    <t>訪問介護事業</t>
    <rPh sb="0" eb="2">
      <t>ホウモン</t>
    </rPh>
    <rPh sb="2" eb="4">
      <t>カイゴ</t>
    </rPh>
    <rPh sb="4" eb="6">
      <t>ジギョウ</t>
    </rPh>
    <phoneticPr fontId="30"/>
  </si>
  <si>
    <t>998</t>
  </si>
  <si>
    <t>85G</t>
  </si>
  <si>
    <t>認知症老人グループホーム</t>
    <rPh sb="0" eb="3">
      <t>ニンチショウ</t>
    </rPh>
    <rPh sb="3" eb="5">
      <t>ロウジン</t>
    </rPh>
    <phoneticPr fontId="30"/>
  </si>
  <si>
    <t>85H</t>
  </si>
  <si>
    <t>有料老人ホーム</t>
    <rPh sb="0" eb="2">
      <t>ユウリョウ</t>
    </rPh>
    <rPh sb="2" eb="4">
      <t>ロウジン</t>
    </rPh>
    <phoneticPr fontId="30"/>
  </si>
  <si>
    <t>623</t>
  </si>
  <si>
    <t>85J</t>
  </si>
  <si>
    <t>その他の老人福祉・介護事業</t>
    <rPh sb="2" eb="3">
      <t>タ</t>
    </rPh>
    <rPh sb="4" eb="6">
      <t>ロウジン</t>
    </rPh>
    <rPh sb="6" eb="8">
      <t>フクシ</t>
    </rPh>
    <rPh sb="9" eb="11">
      <t>カイゴ</t>
    </rPh>
    <rPh sb="11" eb="13">
      <t>ジギョウ</t>
    </rPh>
    <phoneticPr fontId="30"/>
  </si>
  <si>
    <t>388</t>
  </si>
  <si>
    <t>855</t>
  </si>
  <si>
    <t>障害者福祉事業</t>
  </si>
  <si>
    <t>1,089</t>
  </si>
  <si>
    <t>859</t>
  </si>
  <si>
    <t>その他の社会保険・社会福祉・介護事業</t>
  </si>
  <si>
    <t>218</t>
  </si>
  <si>
    <t>85K</t>
  </si>
  <si>
    <t>更生保護事業</t>
    <rPh sb="0" eb="2">
      <t>コウセイ</t>
    </rPh>
    <rPh sb="2" eb="4">
      <t>ホゴ</t>
    </rPh>
    <rPh sb="4" eb="6">
      <t>ジギョウ</t>
    </rPh>
    <phoneticPr fontId="30"/>
  </si>
  <si>
    <t>85L</t>
  </si>
  <si>
    <t>他に分類されない社会保障・社会福祉・介護事業</t>
    <rPh sb="0" eb="1">
      <t>タ</t>
    </rPh>
    <rPh sb="2" eb="4">
      <t>ブンルイ</t>
    </rPh>
    <rPh sb="8" eb="10">
      <t>シャカイ</t>
    </rPh>
    <rPh sb="10" eb="12">
      <t>ホショウ</t>
    </rPh>
    <rPh sb="13" eb="15">
      <t>シャカイ</t>
    </rPh>
    <rPh sb="15" eb="17">
      <t>フクシ</t>
    </rPh>
    <rPh sb="18" eb="20">
      <t>カイゴ</t>
    </rPh>
    <rPh sb="20" eb="22">
      <t>ジギョウ</t>
    </rPh>
    <phoneticPr fontId="30"/>
  </si>
  <si>
    <t>210</t>
  </si>
  <si>
    <t>860</t>
  </si>
  <si>
    <t>861</t>
  </si>
  <si>
    <t>626</t>
  </si>
  <si>
    <t>862</t>
  </si>
  <si>
    <t>郵便局受託業</t>
  </si>
  <si>
    <t>870</t>
  </si>
  <si>
    <t>871</t>
  </si>
  <si>
    <t>農林水産業協同組合（他に分類されないもの）</t>
  </si>
  <si>
    <t>872</t>
  </si>
  <si>
    <t>事業協同組合（他に分類されないもの）</t>
    <rPh sb="0" eb="2">
      <t>ジギョウ</t>
    </rPh>
    <rPh sb="2" eb="4">
      <t>キョウドウ</t>
    </rPh>
    <rPh sb="4" eb="6">
      <t>クミアイ</t>
    </rPh>
    <rPh sb="7" eb="8">
      <t>タ</t>
    </rPh>
    <rPh sb="9" eb="11">
      <t>ブンルイ</t>
    </rPh>
    <phoneticPr fontId="30"/>
  </si>
  <si>
    <t>10,912</t>
  </si>
  <si>
    <t>880</t>
  </si>
  <si>
    <t>一般廃棄物処理業</t>
  </si>
  <si>
    <t>882</t>
  </si>
  <si>
    <t>産業廃棄物処理業</t>
  </si>
  <si>
    <t>239</t>
  </si>
  <si>
    <t>889</t>
  </si>
  <si>
    <t>その他の廃棄物処理業</t>
  </si>
  <si>
    <t>890</t>
  </si>
  <si>
    <t>891</t>
  </si>
  <si>
    <t>機械等修理業</t>
  </si>
  <si>
    <t>900</t>
  </si>
  <si>
    <t>901</t>
  </si>
  <si>
    <t>機械修理業（電気機械器具を除く）</t>
  </si>
  <si>
    <t>190</t>
  </si>
  <si>
    <t>902</t>
  </si>
  <si>
    <t>電気機械器具修理業</t>
  </si>
  <si>
    <t>903</t>
  </si>
  <si>
    <t>表具業</t>
  </si>
  <si>
    <t>909</t>
  </si>
  <si>
    <t>その他の修理業</t>
  </si>
  <si>
    <t>910</t>
  </si>
  <si>
    <t>911</t>
  </si>
  <si>
    <t>職業紹介業</t>
  </si>
  <si>
    <t>912</t>
  </si>
  <si>
    <t>労働者派遣業</t>
  </si>
  <si>
    <t>7,752</t>
  </si>
  <si>
    <t>920</t>
  </si>
  <si>
    <t>921</t>
  </si>
  <si>
    <t>速記・ワープロ入力・複写業</t>
  </si>
  <si>
    <t>建物サービス業</t>
  </si>
  <si>
    <t>2,723</t>
  </si>
  <si>
    <t>警備業</t>
  </si>
  <si>
    <t>929</t>
  </si>
  <si>
    <t>他に分類されない事業サービス業</t>
  </si>
  <si>
    <t>3,948</t>
  </si>
  <si>
    <t>488</t>
  </si>
  <si>
    <t>931</t>
  </si>
  <si>
    <t>経済団体</t>
  </si>
  <si>
    <t>932</t>
  </si>
  <si>
    <t>労働団体</t>
  </si>
  <si>
    <t>933</t>
  </si>
  <si>
    <t>学術・文化団体</t>
  </si>
  <si>
    <t>934</t>
  </si>
  <si>
    <t>政治団体</t>
  </si>
  <si>
    <t>他に分類されない非営利的団体</t>
  </si>
  <si>
    <t>神道系宗教</t>
  </si>
  <si>
    <t>942</t>
  </si>
  <si>
    <t>仏教系宗教</t>
  </si>
  <si>
    <t>943</t>
  </si>
  <si>
    <t>キリスト教系宗教</t>
  </si>
  <si>
    <t>949</t>
  </si>
  <si>
    <t>その他の宗教</t>
  </si>
  <si>
    <t>286</t>
  </si>
  <si>
    <t>950</t>
  </si>
  <si>
    <t>951</t>
  </si>
  <si>
    <t>集会場</t>
  </si>
  <si>
    <t>952</t>
  </si>
  <si>
    <t>と畜場</t>
  </si>
  <si>
    <t>959</t>
  </si>
  <si>
    <t>他に分類されないサービス業</t>
  </si>
  <si>
    <t>注）　産業分類の項目名は，適宜簡略化した。</t>
    <rPh sb="0" eb="1">
      <t>チュウ</t>
    </rPh>
    <phoneticPr fontId="72"/>
  </si>
  <si>
    <t>資料　総務省統計局「令和3年経済センサス-活動調査（産業横断的集計）」</t>
    <rPh sb="3" eb="6">
      <t>ソウムショウ</t>
    </rPh>
    <rPh sb="6" eb="9">
      <t>トウケイキョク</t>
    </rPh>
    <rPh sb="10" eb="12">
      <t>レイワ</t>
    </rPh>
    <rPh sb="21" eb="23">
      <t>カツドウ</t>
    </rPh>
    <rPh sb="23" eb="25">
      <t>チョウサ</t>
    </rPh>
    <rPh sb="26" eb="28">
      <t>サンギョウ</t>
    </rPh>
    <rPh sb="28" eb="31">
      <t>オウダンテキ</t>
    </rPh>
    <rPh sb="31" eb="33">
      <t>シュウケイ</t>
    </rPh>
    <phoneticPr fontId="30"/>
  </si>
  <si>
    <t>経営組織</t>
    <rPh sb="0" eb="1">
      <t>キョウ</t>
    </rPh>
    <rPh sb="1" eb="2">
      <t>エイ</t>
    </rPh>
    <rPh sb="2" eb="3">
      <t>グミ</t>
    </rPh>
    <phoneticPr fontId="30"/>
  </si>
  <si>
    <t>開設年</t>
    <rPh sb="0" eb="2">
      <t>カイセツ</t>
    </rPh>
    <rPh sb="2" eb="3">
      <t>ネン</t>
    </rPh>
    <phoneticPr fontId="30"/>
  </si>
  <si>
    <t>民営</t>
    <rPh sb="0" eb="1">
      <t>ミン</t>
    </rPh>
    <rPh sb="1" eb="2">
      <t>イトナ</t>
    </rPh>
    <phoneticPr fontId="30"/>
  </si>
  <si>
    <t>個人</t>
  </si>
  <si>
    <t>法人</t>
  </si>
  <si>
    <t>法人でない
団体</t>
    <rPh sb="0" eb="2">
      <t>ホウジン</t>
    </rPh>
    <rPh sb="6" eb="8">
      <t>ダンタイ</t>
    </rPh>
    <phoneticPr fontId="30"/>
  </si>
  <si>
    <t>昭和59年
以前</t>
    <rPh sb="0" eb="2">
      <t>ショウワ</t>
    </rPh>
    <rPh sb="4" eb="5">
      <t>ネン</t>
    </rPh>
    <rPh sb="6" eb="8">
      <t>イゼン</t>
    </rPh>
    <phoneticPr fontId="30"/>
  </si>
  <si>
    <t>昭和60年
～
平成6年</t>
    <rPh sb="0" eb="2">
      <t>ショウワ</t>
    </rPh>
    <rPh sb="4" eb="5">
      <t>ネン</t>
    </rPh>
    <rPh sb="8" eb="10">
      <t>ヘイセイ</t>
    </rPh>
    <rPh sb="11" eb="12">
      <t>ネン</t>
    </rPh>
    <phoneticPr fontId="30"/>
  </si>
  <si>
    <t>平成7年～
16年</t>
    <rPh sb="0" eb="2">
      <t>ヘイセイ</t>
    </rPh>
    <rPh sb="3" eb="4">
      <t>ネン</t>
    </rPh>
    <rPh sb="8" eb="9">
      <t>ネン</t>
    </rPh>
    <phoneticPr fontId="30"/>
  </si>
  <si>
    <t>平成
17年</t>
    <rPh sb="0" eb="2">
      <t>ヘイセイ</t>
    </rPh>
    <rPh sb="5" eb="6">
      <t>ネン</t>
    </rPh>
    <phoneticPr fontId="30"/>
  </si>
  <si>
    <t>平成
18年</t>
    <rPh sb="0" eb="2">
      <t>ヘイセイ</t>
    </rPh>
    <rPh sb="5" eb="6">
      <t>ネン</t>
    </rPh>
    <phoneticPr fontId="30"/>
  </si>
  <si>
    <t>平成
19年</t>
    <rPh sb="0" eb="2">
      <t>ヘイセイ</t>
    </rPh>
    <rPh sb="5" eb="6">
      <t>ネン</t>
    </rPh>
    <phoneticPr fontId="30"/>
  </si>
  <si>
    <t>平成
20年</t>
    <rPh sb="0" eb="2">
      <t>ヘイセイ</t>
    </rPh>
    <rPh sb="5" eb="6">
      <t>ネン</t>
    </rPh>
    <phoneticPr fontId="30"/>
  </si>
  <si>
    <t>平成
21年</t>
    <rPh sb="0" eb="2">
      <t>ヘイセイ</t>
    </rPh>
    <rPh sb="5" eb="6">
      <t>ネン</t>
    </rPh>
    <phoneticPr fontId="30"/>
  </si>
  <si>
    <t>平成
22年</t>
    <rPh sb="0" eb="2">
      <t>ヘイセイ</t>
    </rPh>
    <rPh sb="5" eb="6">
      <t>ネン</t>
    </rPh>
    <phoneticPr fontId="30"/>
  </si>
  <si>
    <t>平成
23年</t>
    <rPh sb="0" eb="2">
      <t>ヘイセイ</t>
    </rPh>
    <rPh sb="5" eb="6">
      <t>ネン</t>
    </rPh>
    <phoneticPr fontId="30"/>
  </si>
  <si>
    <t>平成
24年</t>
    <rPh sb="0" eb="2">
      <t>ヘイセイ</t>
    </rPh>
    <rPh sb="5" eb="6">
      <t>ネン</t>
    </rPh>
    <phoneticPr fontId="30"/>
  </si>
  <si>
    <t>平成
25年</t>
    <rPh sb="0" eb="2">
      <t>ヘイセイ</t>
    </rPh>
    <rPh sb="5" eb="6">
      <t>ネン</t>
    </rPh>
    <phoneticPr fontId="30"/>
  </si>
  <si>
    <t>平成
26年</t>
    <rPh sb="0" eb="2">
      <t>ヘイセイ</t>
    </rPh>
    <rPh sb="5" eb="6">
      <t>ネン</t>
    </rPh>
    <phoneticPr fontId="30"/>
  </si>
  <si>
    <t>平成
27年</t>
    <rPh sb="0" eb="2">
      <t>ヘイセイ</t>
    </rPh>
    <rPh sb="5" eb="6">
      <t>ネン</t>
    </rPh>
    <phoneticPr fontId="30"/>
  </si>
  <si>
    <t>平成
28年</t>
    <rPh sb="0" eb="2">
      <t>ヘイセイ</t>
    </rPh>
    <rPh sb="5" eb="6">
      <t>ネン</t>
    </rPh>
    <phoneticPr fontId="30"/>
  </si>
  <si>
    <t>会社</t>
  </si>
  <si>
    <t>会社以外法人</t>
    <rPh sb="0" eb="2">
      <t>カイシャ</t>
    </rPh>
    <rPh sb="2" eb="4">
      <t>イガイ</t>
    </rPh>
    <rPh sb="4" eb="6">
      <t>ホウジン</t>
    </rPh>
    <phoneticPr fontId="30"/>
  </si>
  <si>
    <t>株式・有限・相互会社</t>
    <rPh sb="3" eb="5">
      <t>ユウゲン</t>
    </rPh>
    <rPh sb="6" eb="8">
      <t>ソウゴ</t>
    </rPh>
    <rPh sb="8" eb="10">
      <t>ガイシャ</t>
    </rPh>
    <phoneticPr fontId="30"/>
  </si>
  <si>
    <t>合名･合資</t>
    <rPh sb="0" eb="2">
      <t>ゴウメイ</t>
    </rPh>
    <rPh sb="3" eb="5">
      <t>ゴウシ</t>
    </rPh>
    <phoneticPr fontId="30"/>
  </si>
  <si>
    <t>合同</t>
    <rPh sb="0" eb="2">
      <t>ゴウドウ</t>
    </rPh>
    <phoneticPr fontId="30"/>
  </si>
  <si>
    <t>外国の会社</t>
    <rPh sb="0" eb="2">
      <t>ガイコク</t>
    </rPh>
    <rPh sb="3" eb="5">
      <t>カイシャ</t>
    </rPh>
    <phoneticPr fontId="30"/>
  </si>
  <si>
    <t>資料　東京都総務局統計部産業統計課「平成28年経済センサス‐活動調査報告（産業横断的集計）」</t>
    <rPh sb="30" eb="32">
      <t>カツドウ</t>
    </rPh>
    <rPh sb="32" eb="34">
      <t>チョウサ</t>
    </rPh>
    <rPh sb="37" eb="39">
      <t>サンギョウ</t>
    </rPh>
    <rPh sb="39" eb="42">
      <t>オウダンテキ</t>
    </rPh>
    <rPh sb="42" eb="44">
      <t>シュウケイ</t>
    </rPh>
    <phoneticPr fontId="30"/>
  </si>
  <si>
    <t>従業者規模別事業所</t>
    <rPh sb="6" eb="9">
      <t>ジギョウショ</t>
    </rPh>
    <phoneticPr fontId="30"/>
  </si>
  <si>
    <t>　</t>
  </si>
  <si>
    <t>資本金階級（会社の単独・本店のみ）</t>
  </si>
  <si>
    <t>1～
4人</t>
    <rPh sb="4" eb="5">
      <t>ニン</t>
    </rPh>
    <phoneticPr fontId="30"/>
  </si>
  <si>
    <t>5～
9人</t>
    <rPh sb="4" eb="5">
      <t>ニン</t>
    </rPh>
    <phoneticPr fontId="30"/>
  </si>
  <si>
    <t>10～
19人</t>
    <rPh sb="6" eb="7">
      <t>ニン</t>
    </rPh>
    <phoneticPr fontId="30"/>
  </si>
  <si>
    <t>20～
29人</t>
    <rPh sb="6" eb="7">
      <t>ニン</t>
    </rPh>
    <phoneticPr fontId="30"/>
  </si>
  <si>
    <t>30～
49人</t>
    <rPh sb="6" eb="7">
      <t>ニン</t>
    </rPh>
    <phoneticPr fontId="30"/>
  </si>
  <si>
    <t>50～
99人</t>
    <rPh sb="6" eb="7">
      <t>ニン</t>
    </rPh>
    <phoneticPr fontId="30"/>
  </si>
  <si>
    <t>100～
199人</t>
    <rPh sb="8" eb="9">
      <t>ニン</t>
    </rPh>
    <phoneticPr fontId="30"/>
  </si>
  <si>
    <t>200～
299人</t>
    <rPh sb="8" eb="9">
      <t>ニン</t>
    </rPh>
    <phoneticPr fontId="30"/>
  </si>
  <si>
    <t>300人以上</t>
    <rPh sb="3" eb="6">
      <t>ニンイジョウ</t>
    </rPh>
    <phoneticPr fontId="30"/>
  </si>
  <si>
    <t>出向・派遣
従業者のみ</t>
    <rPh sb="0" eb="2">
      <t>シュッコウ</t>
    </rPh>
    <rPh sb="3" eb="5">
      <t>ハケン</t>
    </rPh>
    <rPh sb="6" eb="9">
      <t>ジュウギョウシャ</t>
    </rPh>
    <phoneticPr fontId="30"/>
  </si>
  <si>
    <t>300万円</t>
    <rPh sb="3" eb="5">
      <t>マンエン</t>
    </rPh>
    <phoneticPr fontId="30"/>
  </si>
  <si>
    <t>300万～
500万円</t>
  </si>
  <si>
    <t>500万～
1000万円</t>
  </si>
  <si>
    <t>1000万～
3000万円</t>
  </si>
  <si>
    <t>3000万～
5000万円</t>
  </si>
  <si>
    <t>5000万～
１億円</t>
    <rPh sb="4" eb="5">
      <t>マン</t>
    </rPh>
    <phoneticPr fontId="30"/>
  </si>
  <si>
    <t>1億～
3億円</t>
    <rPh sb="1" eb="2">
      <t>オク</t>
    </rPh>
    <phoneticPr fontId="30"/>
  </si>
  <si>
    <t>3億～
10億円</t>
    <rPh sb="1" eb="2">
      <t>オク</t>
    </rPh>
    <phoneticPr fontId="30"/>
  </si>
  <si>
    <t>10億～
50億円</t>
    <rPh sb="2" eb="3">
      <t>オク</t>
    </rPh>
    <phoneticPr fontId="30"/>
  </si>
  <si>
    <t>50億円</t>
    <rPh sb="2" eb="4">
      <t>オクエン</t>
    </rPh>
    <phoneticPr fontId="30"/>
  </si>
  <si>
    <t>未満</t>
    <rPh sb="0" eb="2">
      <t>ミマン</t>
    </rPh>
    <phoneticPr fontId="30"/>
  </si>
  <si>
    <t>以上</t>
    <rPh sb="0" eb="2">
      <t>イジョウ</t>
    </rPh>
    <phoneticPr fontId="30"/>
  </si>
  <si>
    <t>注）　資本金額が不詳の事業所が含まれるため，各資本金階級の合計が総数と一致しない場合がある。</t>
  </si>
  <si>
    <t>資料　東京都総務局統計部産業統計課「平成28年経済センサス-活動調査（産業横断的集計）」</t>
    <rPh sb="18" eb="20">
      <t>ヘイセイ</t>
    </rPh>
    <rPh sb="22" eb="23">
      <t>ネン</t>
    </rPh>
    <rPh sb="23" eb="25">
      <t>ケイザイ</t>
    </rPh>
    <rPh sb="30" eb="32">
      <t>カツドウ</t>
    </rPh>
    <rPh sb="32" eb="34">
      <t>チョウサ</t>
    </rPh>
    <rPh sb="35" eb="37">
      <t>サンギョウ</t>
    </rPh>
    <rPh sb="37" eb="40">
      <t>オウダンテキ</t>
    </rPh>
    <rPh sb="40" eb="42">
      <t>シュウケイ</t>
    </rPh>
    <phoneticPr fontId="30"/>
  </si>
  <si>
    <t>Ａ農業，林業</t>
  </si>
  <si>
    <t>Ｂ漁業</t>
    <rPh sb="1" eb="2">
      <t>リョウ</t>
    </rPh>
    <rPh sb="2" eb="3">
      <t>ギョウ</t>
    </rPh>
    <phoneticPr fontId="30"/>
  </si>
  <si>
    <t>Ｃ鉱業，採石業，砂利採取業</t>
  </si>
  <si>
    <t>Ｄ建設業</t>
    <rPh sb="1" eb="4">
      <t>ケンセツギョウ</t>
    </rPh>
    <phoneticPr fontId="30"/>
  </si>
  <si>
    <t>Ｅ製造業</t>
  </si>
  <si>
    <t>Ｆ電気・ガス・熱供給・水道業</t>
    <rPh sb="7" eb="8">
      <t>ネツ</t>
    </rPh>
    <rPh sb="13" eb="14">
      <t>ギョウ</t>
    </rPh>
    <phoneticPr fontId="30"/>
  </si>
  <si>
    <t>Ｇ情報通信業</t>
    <rPh sb="5" eb="6">
      <t>ギョウ</t>
    </rPh>
    <phoneticPr fontId="30"/>
  </si>
  <si>
    <t>Ｈ運輸業・郵便業</t>
    <rPh sb="1" eb="2">
      <t>ウン</t>
    </rPh>
    <rPh sb="2" eb="3">
      <t>ユ</t>
    </rPh>
    <rPh sb="3" eb="4">
      <t>ギョウ</t>
    </rPh>
    <rPh sb="5" eb="7">
      <t>ユウビン</t>
    </rPh>
    <rPh sb="7" eb="8">
      <t>ギョウ</t>
    </rPh>
    <phoneticPr fontId="30"/>
  </si>
  <si>
    <t>Ｉ卸売業・小売業　</t>
  </si>
  <si>
    <t>Ｊ金融業・保険業</t>
    <rPh sb="1" eb="2">
      <t>キン</t>
    </rPh>
    <rPh sb="2" eb="3">
      <t>ユウ</t>
    </rPh>
    <rPh sb="3" eb="4">
      <t>ギョウ</t>
    </rPh>
    <rPh sb="5" eb="6">
      <t>ホ</t>
    </rPh>
    <rPh sb="6" eb="7">
      <t>ケン</t>
    </rPh>
    <rPh sb="7" eb="8">
      <t>ギョウ</t>
    </rPh>
    <phoneticPr fontId="30"/>
  </si>
  <si>
    <t>Ｋ不動産業・物品賃貸業</t>
    <rPh sb="1" eb="2">
      <t>フ</t>
    </rPh>
    <rPh sb="2" eb="3">
      <t>ドウ</t>
    </rPh>
    <rPh sb="3" eb="4">
      <t>サン</t>
    </rPh>
    <rPh sb="4" eb="5">
      <t>ギョウ</t>
    </rPh>
    <rPh sb="6" eb="7">
      <t>ブツ</t>
    </rPh>
    <rPh sb="7" eb="8">
      <t>ピン</t>
    </rPh>
    <rPh sb="8" eb="9">
      <t>チン</t>
    </rPh>
    <rPh sb="9" eb="10">
      <t>カシ</t>
    </rPh>
    <rPh sb="10" eb="11">
      <t>ギョウ</t>
    </rPh>
    <phoneticPr fontId="30"/>
  </si>
  <si>
    <t>Ｌ学術研究，専門・技術サービス業</t>
  </si>
  <si>
    <t>Ｍ宿泊業・飲食サービス業</t>
    <rPh sb="1" eb="3">
      <t>シュクハク</t>
    </rPh>
    <rPh sb="3" eb="4">
      <t>ギョウ</t>
    </rPh>
    <rPh sb="5" eb="7">
      <t>インショク</t>
    </rPh>
    <rPh sb="11" eb="12">
      <t>ギョウ</t>
    </rPh>
    <phoneticPr fontId="30"/>
  </si>
  <si>
    <t>Ｎ生活関連サービス業・娯楽業</t>
    <rPh sb="1" eb="3">
      <t>セイカツ</t>
    </rPh>
    <rPh sb="3" eb="5">
      <t>カンレン</t>
    </rPh>
    <rPh sb="9" eb="10">
      <t>ギョウ</t>
    </rPh>
    <rPh sb="11" eb="14">
      <t>ゴラクギョウ</t>
    </rPh>
    <phoneticPr fontId="30"/>
  </si>
  <si>
    <t>Ｏ教育・学習支援業</t>
    <rPh sb="1" eb="3">
      <t>キョウイク</t>
    </rPh>
    <rPh sb="4" eb="6">
      <t>ガクシュウ</t>
    </rPh>
    <rPh sb="6" eb="8">
      <t>シエン</t>
    </rPh>
    <rPh sb="8" eb="9">
      <t>ギョウ</t>
    </rPh>
    <phoneticPr fontId="30"/>
  </si>
  <si>
    <t>Ｐ医療・福祉</t>
    <rPh sb="1" eb="2">
      <t>イ</t>
    </rPh>
    <rPh sb="2" eb="3">
      <t>イ</t>
    </rPh>
    <rPh sb="4" eb="5">
      <t>フク</t>
    </rPh>
    <rPh sb="5" eb="6">
      <t>シ</t>
    </rPh>
    <phoneticPr fontId="30"/>
  </si>
  <si>
    <t>Ｑ複合サービス事業</t>
    <rPh sb="1" eb="3">
      <t>フクゴウ</t>
    </rPh>
    <rPh sb="7" eb="8">
      <t>ジ</t>
    </rPh>
    <rPh sb="8" eb="9">
      <t>ギョウ</t>
    </rPh>
    <phoneticPr fontId="30"/>
  </si>
  <si>
    <t>Ｒサービス業（他に分類されないもの）</t>
    <rPh sb="5" eb="6">
      <t>ギョウ</t>
    </rPh>
    <rPh sb="7" eb="8">
      <t>タ</t>
    </rPh>
    <rPh sb="9" eb="11">
      <t>ブンルイ</t>
    </rPh>
    <phoneticPr fontId="30"/>
  </si>
  <si>
    <t>01～02</t>
  </si>
  <si>
    <t>03～04</t>
  </si>
  <si>
    <t>05鉱業</t>
    <rPh sb="2" eb="3">
      <t>コウ</t>
    </rPh>
    <rPh sb="3" eb="4">
      <t>ギョウ</t>
    </rPh>
    <phoneticPr fontId="30"/>
  </si>
  <si>
    <t>事業所数</t>
    <rPh sb="3" eb="4">
      <t>スウ</t>
    </rPh>
    <phoneticPr fontId="30"/>
  </si>
  <si>
    <t>総合工事業</t>
    <rPh sb="2" eb="4">
      <t>コウジ</t>
    </rPh>
    <rPh sb="4" eb="5">
      <t>ギョウ</t>
    </rPh>
    <phoneticPr fontId="30"/>
  </si>
  <si>
    <t>設備工事業</t>
    <rPh sb="2" eb="4">
      <t>コウジ</t>
    </rPh>
    <rPh sb="4" eb="5">
      <t>ギョウ</t>
    </rPh>
    <phoneticPr fontId="30"/>
  </si>
  <si>
    <t>飲料
・
たばこ
・
飼料製造業</t>
  </si>
  <si>
    <t>パルプ
・
紙
・
紙加工品製造業</t>
  </si>
  <si>
    <t>印刷
・
同関連業</t>
  </si>
  <si>
    <t>石油製品
・
石炭製品製造業</t>
  </si>
  <si>
    <t>プラスチック製品製造業</t>
  </si>
  <si>
    <t>なめし革
・
同製品
・
毛皮製造業</t>
  </si>
  <si>
    <t>窯業
・
土石製品製造業</t>
  </si>
  <si>
    <t>電子部品
・
デバイス
・
電子回路製造業</t>
  </si>
  <si>
    <t>熱供給業</t>
    <rPh sb="0" eb="1">
      <t>ネツ</t>
    </rPh>
    <rPh sb="1" eb="3">
      <t>キョウキュウ</t>
    </rPh>
    <rPh sb="3" eb="4">
      <t>ギョウ</t>
    </rPh>
    <phoneticPr fontId="30"/>
  </si>
  <si>
    <t>水道業</t>
    <rPh sb="0" eb="3">
      <t>スイドウギョウ</t>
    </rPh>
    <phoneticPr fontId="30"/>
  </si>
  <si>
    <t>通信業</t>
    <rPh sb="0" eb="3">
      <t>ツウシンギョウ</t>
    </rPh>
    <phoneticPr fontId="30"/>
  </si>
  <si>
    <t>放送業</t>
    <rPh sb="0" eb="3">
      <t>ホウソウギョウ</t>
    </rPh>
    <phoneticPr fontId="30"/>
  </si>
  <si>
    <t>情報ｻｰﾋﾞｽ業</t>
  </si>
  <si>
    <t>ｲﾝﾀｰﾈｯﾄ
附随ｻｰﾋﾞｽ業</t>
  </si>
  <si>
    <t>映像・音声
・文字情報制作業</t>
    <rPh sb="11" eb="13">
      <t>セイサク</t>
    </rPh>
    <rPh sb="13" eb="14">
      <t>ギョウ</t>
    </rPh>
    <phoneticPr fontId="30"/>
  </si>
  <si>
    <t>鉄道業</t>
    <rPh sb="0" eb="2">
      <t>テツドウ</t>
    </rPh>
    <rPh sb="2" eb="3">
      <t>ギョウ</t>
    </rPh>
    <phoneticPr fontId="30"/>
  </si>
  <si>
    <t>道路旅客
運送業</t>
    <rPh sb="2" eb="4">
      <t>リョカク</t>
    </rPh>
    <rPh sb="5" eb="8">
      <t>ウンソウギョウ</t>
    </rPh>
    <phoneticPr fontId="30"/>
  </si>
  <si>
    <t>道路貨物
運送業</t>
    <rPh sb="2" eb="4">
      <t>カモツ</t>
    </rPh>
    <rPh sb="5" eb="8">
      <t>ウンソウギョウ</t>
    </rPh>
    <phoneticPr fontId="30"/>
  </si>
  <si>
    <t>水運業</t>
    <rPh sb="0" eb="2">
      <t>スイウン</t>
    </rPh>
    <rPh sb="2" eb="3">
      <t>ギョウ</t>
    </rPh>
    <phoneticPr fontId="30"/>
  </si>
  <si>
    <t>倉庫業</t>
    <rPh sb="0" eb="2">
      <t>ソウコ</t>
    </rPh>
    <rPh sb="2" eb="3">
      <t>ギョウ</t>
    </rPh>
    <phoneticPr fontId="30"/>
  </si>
  <si>
    <t>運輸に附帯するサービス業</t>
    <rPh sb="0" eb="2">
      <t>ウンユ</t>
    </rPh>
    <rPh sb="3" eb="5">
      <t>フタイ</t>
    </rPh>
    <rPh sb="11" eb="12">
      <t>ギョウ</t>
    </rPh>
    <phoneticPr fontId="30"/>
  </si>
  <si>
    <t>各種商品
卸売業</t>
  </si>
  <si>
    <t>繊維・衣服等
卸売業</t>
  </si>
  <si>
    <t>飲食料品
卸売業</t>
  </si>
  <si>
    <t>建築材料，
鉱物・金属
材料等卸売業</t>
    <rPh sb="12" eb="14">
      <t>ザイリョウ</t>
    </rPh>
    <rPh sb="14" eb="15">
      <t>トウ</t>
    </rPh>
    <phoneticPr fontId="30"/>
  </si>
  <si>
    <t>機械器具
卸売業</t>
  </si>
  <si>
    <t>その他の
卸売業</t>
  </si>
  <si>
    <t>各種商品
小売業</t>
  </si>
  <si>
    <t>飲食料品
小売業</t>
  </si>
  <si>
    <t>機械器具
小売業</t>
    <rPh sb="0" eb="2">
      <t>キカイ</t>
    </rPh>
    <rPh sb="2" eb="4">
      <t>キグ</t>
    </rPh>
    <phoneticPr fontId="30"/>
  </si>
  <si>
    <t>その他の
小売業</t>
  </si>
  <si>
    <t>無店舗小売業</t>
    <rPh sb="0" eb="3">
      <t>ムテンポ</t>
    </rPh>
    <phoneticPr fontId="30"/>
  </si>
  <si>
    <t>銀行業</t>
    <rPh sb="1" eb="2">
      <t>ギョウ</t>
    </rPh>
    <rPh sb="2" eb="3">
      <t>ギョウ</t>
    </rPh>
    <phoneticPr fontId="30"/>
  </si>
  <si>
    <t>協同組織
金融業</t>
  </si>
  <si>
    <t>補助的金融業</t>
  </si>
  <si>
    <t>保険業</t>
  </si>
  <si>
    <t>不動産賃貸業
・
管理業</t>
  </si>
  <si>
    <t>物品賃貸業</t>
    <rPh sb="0" eb="2">
      <t>ブッピン</t>
    </rPh>
    <rPh sb="2" eb="5">
      <t>チンタイギョウ</t>
    </rPh>
    <phoneticPr fontId="30"/>
  </si>
  <si>
    <t>学術・開発
研究機関</t>
  </si>
  <si>
    <t>宿泊業</t>
    <rPh sb="0" eb="2">
      <t>シュクハク</t>
    </rPh>
    <phoneticPr fontId="30"/>
  </si>
  <si>
    <t>飲食店</t>
    <rPh sb="0" eb="2">
      <t>インショク</t>
    </rPh>
    <rPh sb="2" eb="3">
      <t>ミセ</t>
    </rPh>
    <phoneticPr fontId="30"/>
  </si>
  <si>
    <t>持ち帰り・配達飲食サービス業</t>
    <rPh sb="0" eb="1">
      <t>モ</t>
    </rPh>
    <rPh sb="2" eb="3">
      <t>カエ</t>
    </rPh>
    <rPh sb="5" eb="7">
      <t>ハイタツ</t>
    </rPh>
    <rPh sb="7" eb="9">
      <t>インショク</t>
    </rPh>
    <rPh sb="13" eb="14">
      <t>ギョウ</t>
    </rPh>
    <phoneticPr fontId="30"/>
  </si>
  <si>
    <t>洗濯・
理容・
美容・
浴場業</t>
  </si>
  <si>
    <t>その他の生活関連ｻｰﾋﾞｽ業</t>
  </si>
  <si>
    <t>学校教育</t>
    <rPh sb="0" eb="2">
      <t>ガッコウ</t>
    </rPh>
    <rPh sb="2" eb="4">
      <t>キョウイク</t>
    </rPh>
    <phoneticPr fontId="30"/>
  </si>
  <si>
    <t>その他の教育・学習支援業</t>
    <rPh sb="2" eb="3">
      <t>タ</t>
    </rPh>
    <rPh sb="4" eb="6">
      <t>キョウイク</t>
    </rPh>
    <rPh sb="7" eb="9">
      <t>ガクシュウ</t>
    </rPh>
    <rPh sb="9" eb="11">
      <t>シエン</t>
    </rPh>
    <rPh sb="11" eb="12">
      <t>ギョウ</t>
    </rPh>
    <phoneticPr fontId="30"/>
  </si>
  <si>
    <t>医療業</t>
    <rPh sb="0" eb="2">
      <t>イリョウ</t>
    </rPh>
    <phoneticPr fontId="30"/>
  </si>
  <si>
    <t>保健衛生</t>
    <rPh sb="0" eb="2">
      <t>ホケン</t>
    </rPh>
    <rPh sb="2" eb="4">
      <t>エイセイ</t>
    </rPh>
    <phoneticPr fontId="30"/>
  </si>
  <si>
    <t>社会保険・社会福祉・介護事業</t>
    <rPh sb="0" eb="2">
      <t>シャカイ</t>
    </rPh>
    <rPh sb="2" eb="4">
      <t>ホケン</t>
    </rPh>
    <rPh sb="5" eb="7">
      <t>シャカイ</t>
    </rPh>
    <rPh sb="7" eb="9">
      <t>フクシ</t>
    </rPh>
    <rPh sb="10" eb="12">
      <t>カイゴ</t>
    </rPh>
    <rPh sb="12" eb="14">
      <t>ジギョウ</t>
    </rPh>
    <phoneticPr fontId="30"/>
  </si>
  <si>
    <t>郵便局</t>
    <rPh sb="0" eb="3">
      <t>ユウビンキョク</t>
    </rPh>
    <phoneticPr fontId="30"/>
  </si>
  <si>
    <t>廃棄物処理業</t>
    <rPh sb="0" eb="3">
      <t>ハイキブツ</t>
    </rPh>
    <rPh sb="3" eb="5">
      <t>ショリ</t>
    </rPh>
    <phoneticPr fontId="30"/>
  </si>
  <si>
    <t>自動車整備業</t>
    <rPh sb="0" eb="3">
      <t>ジドウシャ</t>
    </rPh>
    <rPh sb="3" eb="5">
      <t>セイビ</t>
    </rPh>
    <phoneticPr fontId="30"/>
  </si>
  <si>
    <t>機械等修理業</t>
    <rPh sb="0" eb="3">
      <t>キカイトウ</t>
    </rPh>
    <rPh sb="3" eb="5">
      <t>シュウリ</t>
    </rPh>
    <rPh sb="5" eb="6">
      <t>ギョウ</t>
    </rPh>
    <phoneticPr fontId="30"/>
  </si>
  <si>
    <t>職業紹介・労働者派遣業</t>
    <rPh sb="0" eb="2">
      <t>ショクギョウ</t>
    </rPh>
    <rPh sb="2" eb="4">
      <t>ショウカイ</t>
    </rPh>
    <rPh sb="5" eb="8">
      <t>ロウドウシャ</t>
    </rPh>
    <rPh sb="8" eb="10">
      <t>ハケン</t>
    </rPh>
    <rPh sb="10" eb="11">
      <t>ギョウ</t>
    </rPh>
    <phoneticPr fontId="30"/>
  </si>
  <si>
    <t>その他の事業
ｻｰﾋﾞｽ業</t>
    <rPh sb="4" eb="6">
      <t>ジギョウ</t>
    </rPh>
    <phoneticPr fontId="30"/>
  </si>
  <si>
    <t>政治・経済・文化団体</t>
    <rPh sb="0" eb="2">
      <t>セイジ</t>
    </rPh>
    <rPh sb="3" eb="5">
      <t>ケイザイ</t>
    </rPh>
    <rPh sb="6" eb="8">
      <t>ブンカ</t>
    </rPh>
    <rPh sb="8" eb="10">
      <t>ダンタイ</t>
    </rPh>
    <phoneticPr fontId="30"/>
  </si>
  <si>
    <t>宗教</t>
    <rPh sb="0" eb="2">
      <t>シュウキョウ</t>
    </rPh>
    <phoneticPr fontId="30"/>
  </si>
  <si>
    <t>注）　産業分類の項目名は，適宜簡略化した。</t>
    <rPh sb="0" eb="1">
      <t>チュウ</t>
    </rPh>
    <rPh sb="3" eb="5">
      <t>サンギョウ</t>
    </rPh>
    <rPh sb="5" eb="7">
      <t>ブンルイ</t>
    </rPh>
    <rPh sb="8" eb="10">
      <t>コウモク</t>
    </rPh>
    <rPh sb="10" eb="11">
      <t>メイ</t>
    </rPh>
    <rPh sb="13" eb="15">
      <t>テキギ</t>
    </rPh>
    <rPh sb="15" eb="18">
      <t>カンリャクカ</t>
    </rPh>
    <phoneticPr fontId="30"/>
  </si>
  <si>
    <t>　　　各産業の中で格付不能な項目は省略しているため、総数と内訳が一致しない場合がある。</t>
    <rPh sb="3" eb="4">
      <t>カク</t>
    </rPh>
    <rPh sb="4" eb="6">
      <t>サンギョウ</t>
    </rPh>
    <rPh sb="7" eb="8">
      <t>ナカ</t>
    </rPh>
    <rPh sb="9" eb="10">
      <t>カク</t>
    </rPh>
    <rPh sb="10" eb="11">
      <t>ツキ</t>
    </rPh>
    <rPh sb="11" eb="13">
      <t>フノウ</t>
    </rPh>
    <rPh sb="14" eb="16">
      <t>コウモク</t>
    </rPh>
    <rPh sb="17" eb="19">
      <t>ショウリャク</t>
    </rPh>
    <rPh sb="26" eb="28">
      <t>ソウスウ</t>
    </rPh>
    <rPh sb="29" eb="31">
      <t>ウチワケ</t>
    </rPh>
    <rPh sb="32" eb="34">
      <t>イッチ</t>
    </rPh>
    <rPh sb="37" eb="39">
      <t>バアイ</t>
    </rPh>
    <phoneticPr fontId="30"/>
  </si>
  <si>
    <t>産業中分類</t>
  </si>
  <si>
    <t>平成30年</t>
  </si>
  <si>
    <t>令和元年</t>
    <rPh sb="0" eb="2">
      <t>レイワ</t>
    </rPh>
    <rPh sb="2" eb="3">
      <t>ガン</t>
    </rPh>
    <phoneticPr fontId="30"/>
  </si>
  <si>
    <t>事業所数</t>
    <rPh sb="0" eb="1">
      <t>コト</t>
    </rPh>
    <rPh sb="1" eb="2">
      <t>ギョウ</t>
    </rPh>
    <rPh sb="2" eb="3">
      <t>ショ</t>
    </rPh>
    <rPh sb="3" eb="4">
      <t>スウ</t>
    </rPh>
    <phoneticPr fontId="72"/>
  </si>
  <si>
    <t>従業者数</t>
    <rPh sb="0" eb="1">
      <t>ジュウ</t>
    </rPh>
    <rPh sb="1" eb="2">
      <t>ギョウ</t>
    </rPh>
    <rPh sb="2" eb="3">
      <t>シャ</t>
    </rPh>
    <rPh sb="3" eb="4">
      <t>スウ</t>
    </rPh>
    <phoneticPr fontId="72"/>
  </si>
  <si>
    <t>製造品出荷額等</t>
    <rPh sb="0" eb="1">
      <t>セイ</t>
    </rPh>
    <rPh sb="1" eb="2">
      <t>ヅクリ</t>
    </rPh>
    <rPh sb="2" eb="3">
      <t>シナ</t>
    </rPh>
    <phoneticPr fontId="72"/>
  </si>
  <si>
    <t>万円</t>
  </si>
  <si>
    <t>09～32総数</t>
  </si>
  <si>
    <t>x</t>
  </si>
  <si>
    <t>木材・木製品製造業（家具を除く）</t>
    <rPh sb="0" eb="2">
      <t>モクザイ</t>
    </rPh>
    <rPh sb="3" eb="6">
      <t>モクセイヒン</t>
    </rPh>
    <rPh sb="6" eb="9">
      <t>セイゾウギョウ</t>
    </rPh>
    <rPh sb="10" eb="12">
      <t>カグ</t>
    </rPh>
    <rPh sb="13" eb="14">
      <t>ノゾ</t>
    </rPh>
    <phoneticPr fontId="30"/>
  </si>
  <si>
    <t>プラスチック製品製造業（別掲を除く）</t>
    <rPh sb="6" eb="8">
      <t>セイヒン</t>
    </rPh>
    <rPh sb="8" eb="11">
      <t>セイゾウギョウ</t>
    </rPh>
    <rPh sb="12" eb="14">
      <t>ベッケイ</t>
    </rPh>
    <rPh sb="15" eb="16">
      <t>ノゾ</t>
    </rPh>
    <phoneticPr fontId="30"/>
  </si>
  <si>
    <t>なめし革・同製品・毛皮製造業</t>
    <rPh sb="3" eb="4">
      <t>カワ</t>
    </rPh>
    <rPh sb="5" eb="8">
      <t>ドウセイヒン</t>
    </rPh>
    <rPh sb="9" eb="11">
      <t>ケガワ</t>
    </rPh>
    <rPh sb="11" eb="14">
      <t>セイゾウギョウ</t>
    </rPh>
    <phoneticPr fontId="30"/>
  </si>
  <si>
    <t>非鉄金属製造業</t>
    <rPh sb="0" eb="2">
      <t>ヒテツ</t>
    </rPh>
    <rPh sb="2" eb="4">
      <t>キンゾク</t>
    </rPh>
    <rPh sb="4" eb="7">
      <t>セイゾウギョウ</t>
    </rPh>
    <phoneticPr fontId="30"/>
  </si>
  <si>
    <t>　　　令和2年以前の数値は工業統計調査、令和3年以降については経済センサス-活動調査の結果による。</t>
    <rPh sb="3" eb="5">
      <t>レイワ</t>
    </rPh>
    <rPh sb="6" eb="7">
      <t>ネン</t>
    </rPh>
    <rPh sb="7" eb="9">
      <t>イゼン</t>
    </rPh>
    <rPh sb="10" eb="12">
      <t>スウチ</t>
    </rPh>
    <rPh sb="13" eb="15">
      <t>コウギョウ</t>
    </rPh>
    <rPh sb="15" eb="17">
      <t>トウケイ</t>
    </rPh>
    <rPh sb="17" eb="19">
      <t>チョウサ</t>
    </rPh>
    <rPh sb="20" eb="22">
      <t>レイワ</t>
    </rPh>
    <rPh sb="23" eb="24">
      <t>ネン</t>
    </rPh>
    <rPh sb="24" eb="26">
      <t>イコウ</t>
    </rPh>
    <rPh sb="31" eb="33">
      <t>ケイザイ</t>
    </rPh>
    <rPh sb="38" eb="40">
      <t>カツドウ</t>
    </rPh>
    <rPh sb="40" eb="42">
      <t>チョウサ</t>
    </rPh>
    <rPh sb="43" eb="45">
      <t>ケッカ</t>
    </rPh>
    <phoneticPr fontId="30"/>
  </si>
  <si>
    <t>資料　東京都総務局統計部産業統計課「工業統計調査報告」</t>
  </si>
  <si>
    <t>　　　総務省統計局「令和3年経済センサス-活動調査（産業別集計）」</t>
    <rPh sb="3" eb="6">
      <t>ソウムショウ</t>
    </rPh>
    <rPh sb="6" eb="9">
      <t>トウケイキョク</t>
    </rPh>
    <rPh sb="10" eb="12">
      <t>レイワ</t>
    </rPh>
    <rPh sb="13" eb="14">
      <t>ネン</t>
    </rPh>
    <rPh sb="14" eb="16">
      <t>ケイザイ</t>
    </rPh>
    <rPh sb="21" eb="23">
      <t>カツドウ</t>
    </rPh>
    <rPh sb="23" eb="25">
      <t>チョウサ</t>
    </rPh>
    <rPh sb="26" eb="28">
      <t>サンギョウ</t>
    </rPh>
    <rPh sb="28" eb="29">
      <t>ベツ</t>
    </rPh>
    <rPh sb="29" eb="31">
      <t>シュウケイ</t>
    </rPh>
    <phoneticPr fontId="30"/>
  </si>
  <si>
    <t>（単位：金額万円）</t>
    <rPh sb="4" eb="6">
      <t>キンガク</t>
    </rPh>
    <rPh sb="6" eb="8">
      <t>ヒャクマンエン</t>
    </rPh>
    <phoneticPr fontId="30"/>
  </si>
  <si>
    <t>年度</t>
  </si>
  <si>
    <t>申込数</t>
    <rPh sb="0" eb="2">
      <t>モウシコミ</t>
    </rPh>
    <rPh sb="2" eb="3">
      <t>スウ</t>
    </rPh>
    <phoneticPr fontId="30"/>
  </si>
  <si>
    <t>融資数</t>
    <rPh sb="0" eb="2">
      <t>ユウシ</t>
    </rPh>
    <rPh sb="2" eb="3">
      <t>スウ</t>
    </rPh>
    <phoneticPr fontId="30"/>
  </si>
  <si>
    <t>償還金額</t>
    <rPh sb="0" eb="2">
      <t>ショウカン</t>
    </rPh>
    <rPh sb="2" eb="4">
      <t>キンガク</t>
    </rPh>
    <phoneticPr fontId="30"/>
  </si>
  <si>
    <t>融資現在高</t>
    <rPh sb="0" eb="2">
      <t>ユウシ</t>
    </rPh>
    <rPh sb="2" eb="5">
      <t>ゲンザイダカ</t>
    </rPh>
    <phoneticPr fontId="30"/>
  </si>
  <si>
    <t>件数</t>
    <rPh sb="0" eb="1">
      <t>ケン</t>
    </rPh>
    <rPh sb="1" eb="2">
      <t>カズ</t>
    </rPh>
    <phoneticPr fontId="30"/>
  </si>
  <si>
    <t>金額</t>
    <rPh sb="0" eb="1">
      <t>キン</t>
    </rPh>
    <rPh sb="1" eb="2">
      <t>ガク</t>
    </rPh>
    <phoneticPr fontId="30"/>
  </si>
  <si>
    <t>令和元年度</t>
    <rPh sb="0" eb="2">
      <t>レイワ</t>
    </rPh>
    <rPh sb="2" eb="5">
      <t>ガンネンド</t>
    </rPh>
    <phoneticPr fontId="29"/>
  </si>
  <si>
    <t>資料　産業振興課</t>
    <rPh sb="0" eb="2">
      <t>シリョウ</t>
    </rPh>
    <rPh sb="3" eb="5">
      <t>サンギョウ</t>
    </rPh>
    <rPh sb="5" eb="7">
      <t>シンコウ</t>
    </rPh>
    <rPh sb="7" eb="8">
      <t>カ</t>
    </rPh>
    <phoneticPr fontId="30"/>
  </si>
  <si>
    <t>令和元年</t>
    <rPh sb="0" eb="2">
      <t>レイワ</t>
    </rPh>
    <rPh sb="2" eb="4">
      <t>ガンネン</t>
    </rPh>
    <phoneticPr fontId="30"/>
  </si>
  <si>
    <t>平成28年</t>
    <rPh sb="0" eb="2">
      <t>ヘイセイ</t>
    </rPh>
    <rPh sb="4" eb="5">
      <t>ネン</t>
    </rPh>
    <phoneticPr fontId="66"/>
  </si>
  <si>
    <t>令和3年</t>
    <rPh sb="0" eb="2">
      <t>レイワ</t>
    </rPh>
    <rPh sb="3" eb="4">
      <t>ネン</t>
    </rPh>
    <phoneticPr fontId="66"/>
  </si>
  <si>
    <t>産業大分類</t>
  </si>
  <si>
    <t>廃業事業所</t>
  </si>
  <si>
    <t>開業率</t>
    <rPh sb="0" eb="3">
      <t>カイギョウリツ</t>
    </rPh>
    <phoneticPr fontId="57"/>
  </si>
  <si>
    <t>存続事業所</t>
    <rPh sb="0" eb="2">
      <t>ソンゾク</t>
    </rPh>
    <rPh sb="2" eb="5">
      <t>ジギョウショ</t>
    </rPh>
    <phoneticPr fontId="66"/>
  </si>
  <si>
    <t>新設事業所</t>
    <rPh sb="0" eb="2">
      <t>シンセツ</t>
    </rPh>
    <rPh sb="2" eb="5">
      <t>ジギョウショ</t>
    </rPh>
    <phoneticPr fontId="66"/>
  </si>
  <si>
    <t>全産業（Ｓ公務を除く）</t>
    <rPh sb="0" eb="1">
      <t>ゼン</t>
    </rPh>
    <rPh sb="1" eb="3">
      <t>サンギョウ</t>
    </rPh>
    <rPh sb="5" eb="7">
      <t>コウム</t>
    </rPh>
    <rPh sb="8" eb="9">
      <t>ノゾ</t>
    </rPh>
    <phoneticPr fontId="66"/>
  </si>
  <si>
    <t>農林漁業</t>
    <rPh sb="0" eb="2">
      <t>ノウリン</t>
    </rPh>
    <rPh sb="2" eb="4">
      <t>ギョギョウ</t>
    </rPh>
    <phoneticPr fontId="66"/>
  </si>
  <si>
    <t>非農林漁業（Ｓ公務を除く）</t>
    <rPh sb="0" eb="1">
      <t>ヒ</t>
    </rPh>
    <rPh sb="1" eb="3">
      <t>ノウリン</t>
    </rPh>
    <rPh sb="3" eb="5">
      <t>ギョギョウ</t>
    </rPh>
    <rPh sb="7" eb="9">
      <t>コウム</t>
    </rPh>
    <rPh sb="10" eb="11">
      <t>ノゾ</t>
    </rPh>
    <phoneticPr fontId="63"/>
  </si>
  <si>
    <t>資料　総務省統計局「平成28年経済センサス‐活動調査（産業横断的集計）」</t>
    <rPh sb="10" eb="12">
      <t>ヘイセイ</t>
    </rPh>
    <phoneticPr fontId="30"/>
  </si>
  <si>
    <t>　　　総務省統計局「令和3年経済センサス‐活動調査（産業横断的集計）」</t>
    <rPh sb="3" eb="6">
      <t>ソウムショウ</t>
    </rPh>
    <rPh sb="6" eb="9">
      <t>トウケイキョク</t>
    </rPh>
    <rPh sb="10" eb="12">
      <t>レイワ</t>
    </rPh>
    <rPh sb="13" eb="14">
      <t>ネン</t>
    </rPh>
    <rPh sb="14" eb="16">
      <t>ケイザイ</t>
    </rPh>
    <rPh sb="21" eb="23">
      <t>カツドウ</t>
    </rPh>
    <rPh sb="23" eb="25">
      <t>チョウサ</t>
    </rPh>
    <rPh sb="26" eb="28">
      <t>サンギョウ</t>
    </rPh>
    <rPh sb="28" eb="31">
      <t>オウダンテキ</t>
    </rPh>
    <rPh sb="31" eb="33">
      <t>シュウケイ</t>
    </rPh>
    <phoneticPr fontId="30"/>
  </si>
  <si>
    <t>産業分類</t>
    <rPh sb="0" eb="1">
      <t>サン</t>
    </rPh>
    <rPh sb="1" eb="2">
      <t>ギョウ</t>
    </rPh>
    <rPh sb="2" eb="3">
      <t>ブン</t>
    </rPh>
    <rPh sb="3" eb="4">
      <t>タグイ</t>
    </rPh>
    <phoneticPr fontId="30"/>
  </si>
  <si>
    <t>雇用者</t>
  </si>
  <si>
    <t>役員</t>
  </si>
  <si>
    <t>雇人のある業主</t>
  </si>
  <si>
    <t>雇人のない業主</t>
  </si>
  <si>
    <t>家族従業者</t>
  </si>
  <si>
    <t>家庭内職者</t>
  </si>
  <si>
    <t>不詳</t>
    <rPh sb="0" eb="2">
      <t>フショウ</t>
    </rPh>
    <phoneticPr fontId="30"/>
  </si>
  <si>
    <t>（従業上の地位）</t>
  </si>
  <si>
    <t>正規の職員・
従業員</t>
  </si>
  <si>
    <t>労働者派遣事業所の派遣社員</t>
  </si>
  <si>
    <t>パート・アルバイト・
その他</t>
  </si>
  <si>
    <t>Ａ</t>
  </si>
  <si>
    <t>うち農業</t>
  </si>
  <si>
    <t>Ｂ</t>
  </si>
  <si>
    <t>Ｃ</t>
  </si>
  <si>
    <t>Ｄ</t>
  </si>
  <si>
    <t>Ｅ</t>
  </si>
  <si>
    <t>Ｆ</t>
  </si>
  <si>
    <t>Ｇ</t>
  </si>
  <si>
    <t>Ｈ</t>
  </si>
  <si>
    <t>Ｊ</t>
  </si>
  <si>
    <t>Ｋ</t>
  </si>
  <si>
    <t>Ｌ</t>
  </si>
  <si>
    <t>Ｍ</t>
  </si>
  <si>
    <t>Ｎ</t>
  </si>
  <si>
    <t>Ｏ</t>
  </si>
  <si>
    <t>Ｐ</t>
  </si>
  <si>
    <t>Ｑ</t>
  </si>
  <si>
    <t>Ｒ</t>
  </si>
  <si>
    <t>Ｓ</t>
  </si>
  <si>
    <t>公務（他に分類されるものを除く）</t>
  </si>
  <si>
    <t>Ｔ</t>
  </si>
  <si>
    <t>分類不能の産業</t>
  </si>
  <si>
    <t>（再掲）第1次産業</t>
  </si>
  <si>
    <t>（再掲）第2次産業</t>
  </si>
  <si>
    <t>（再掲）第3次産業</t>
  </si>
  <si>
    <t>資料　総務省統計局「令和2年国勢調査　就業状態等基本集計」</t>
  </si>
  <si>
    <t>産業（大分類）</t>
    <rPh sb="0" eb="1">
      <t>サン</t>
    </rPh>
    <rPh sb="1" eb="2">
      <t>ギョウ</t>
    </rPh>
    <phoneticPr fontId="30"/>
  </si>
  <si>
    <t>男女</t>
  </si>
  <si>
    <t>Ｉ</t>
  </si>
  <si>
    <t>年齢
（5歳階級）</t>
  </si>
  <si>
    <t>農業，林業</t>
    <rPh sb="0" eb="1">
      <t>ノウ</t>
    </rPh>
    <rPh sb="1" eb="2">
      <t>ギョウ</t>
    </rPh>
    <rPh sb="3" eb="5">
      <t>リンギョウ</t>
    </rPh>
    <phoneticPr fontId="30"/>
  </si>
  <si>
    <t>漁業</t>
    <rPh sb="0" eb="1">
      <t>リョウ</t>
    </rPh>
    <rPh sb="1" eb="2">
      <t>ギョウ</t>
    </rPh>
    <phoneticPr fontId="30"/>
  </si>
  <si>
    <t>鉱業，採石業，
砂利採取業</t>
    <rPh sb="0" eb="1">
      <t>コウ</t>
    </rPh>
    <rPh sb="1" eb="2">
      <t>ギョウ</t>
    </rPh>
    <rPh sb="3" eb="5">
      <t>サイセキ</t>
    </rPh>
    <rPh sb="5" eb="6">
      <t>ギョウ</t>
    </rPh>
    <rPh sb="8" eb="10">
      <t>ジャリ</t>
    </rPh>
    <rPh sb="10" eb="13">
      <t>サイシュギョウ</t>
    </rPh>
    <phoneticPr fontId="30"/>
  </si>
  <si>
    <t>建設業</t>
    <rPh sb="0" eb="1">
      <t>ダテ</t>
    </rPh>
    <rPh sb="1" eb="2">
      <t>セツ</t>
    </rPh>
    <rPh sb="2" eb="3">
      <t>ギョウ</t>
    </rPh>
    <phoneticPr fontId="30"/>
  </si>
  <si>
    <t>製造業</t>
    <rPh sb="0" eb="1">
      <t>セイ</t>
    </rPh>
    <rPh sb="1" eb="2">
      <t>ヅクリ</t>
    </rPh>
    <rPh sb="2" eb="3">
      <t>ギョウ</t>
    </rPh>
    <phoneticPr fontId="30"/>
  </si>
  <si>
    <t>電気･ガス･熱供給・水道業</t>
    <rPh sb="0" eb="1">
      <t>デン</t>
    </rPh>
    <rPh sb="1" eb="2">
      <t>キ</t>
    </rPh>
    <rPh sb="6" eb="7">
      <t>ネツ</t>
    </rPh>
    <rPh sb="7" eb="9">
      <t>キョウキュウ</t>
    </rPh>
    <rPh sb="10" eb="11">
      <t>ミズ</t>
    </rPh>
    <rPh sb="11" eb="12">
      <t>ミチ</t>
    </rPh>
    <rPh sb="12" eb="13">
      <t>ギョウ</t>
    </rPh>
    <phoneticPr fontId="75"/>
  </si>
  <si>
    <t>情報通信業</t>
    <rPh sb="0" eb="2">
      <t>ジョウホウ</t>
    </rPh>
    <rPh sb="2" eb="5">
      <t>ツウシンギョウ</t>
    </rPh>
    <phoneticPr fontId="63"/>
  </si>
  <si>
    <t>運輸業，
郵便業</t>
    <rPh sb="5" eb="7">
      <t>ユウビン</t>
    </rPh>
    <rPh sb="7" eb="8">
      <t>ギョウ</t>
    </rPh>
    <phoneticPr fontId="30"/>
  </si>
  <si>
    <t>卸売業，
小売業</t>
    <rPh sb="2" eb="3">
      <t>ギョウ</t>
    </rPh>
    <phoneticPr fontId="30"/>
  </si>
  <si>
    <t>金融業，
保険業</t>
  </si>
  <si>
    <t>不動産業，
物品賃貸業</t>
  </si>
  <si>
    <t>宿泊業，
飲食サービス業</t>
  </si>
  <si>
    <t>教育，
学習支援業</t>
  </si>
  <si>
    <t>15～19歳</t>
  </si>
  <si>
    <t>55～59</t>
  </si>
  <si>
    <t>85歳以上</t>
  </si>
  <si>
    <t>労働力人口</t>
    <rPh sb="0" eb="1">
      <t>ロウ</t>
    </rPh>
    <rPh sb="1" eb="2">
      <t>ドウ</t>
    </rPh>
    <rPh sb="2" eb="3">
      <t>チカラ</t>
    </rPh>
    <phoneticPr fontId="30"/>
  </si>
  <si>
    <t>非労働力人口</t>
  </si>
  <si>
    <t>就業者</t>
    <rPh sb="0" eb="1">
      <t>ジュ</t>
    </rPh>
    <rPh sb="1" eb="2">
      <t>ギョウ</t>
    </rPh>
    <phoneticPr fontId="30"/>
  </si>
  <si>
    <t>完全失業者</t>
    <rPh sb="4" eb="5">
      <t>シャ</t>
    </rPh>
    <phoneticPr fontId="30"/>
  </si>
  <si>
    <t>うち家事</t>
    <rPh sb="2" eb="3">
      <t>カジ</t>
    </rPh>
    <rPh sb="3" eb="4">
      <t>コト</t>
    </rPh>
    <phoneticPr fontId="30"/>
  </si>
  <si>
    <t>うち通学</t>
  </si>
  <si>
    <t>年齢（5歳階級）</t>
  </si>
  <si>
    <t>主に仕事</t>
    <rPh sb="0" eb="1">
      <t>オモ</t>
    </rPh>
    <phoneticPr fontId="30"/>
  </si>
  <si>
    <t>家事のほか仕事</t>
  </si>
  <si>
    <t>通学のかたわら
仕事</t>
    <rPh sb="0" eb="2">
      <t>ツウガク</t>
    </rPh>
    <rPh sb="8" eb="10">
      <t>シゴト</t>
    </rPh>
    <phoneticPr fontId="30"/>
  </si>
  <si>
    <t>休業者</t>
    <rPh sb="0" eb="1">
      <t>キュウ</t>
    </rPh>
    <rPh sb="1" eb="2">
      <t>ギョウ</t>
    </rPh>
    <rPh sb="2" eb="3">
      <t>モノ</t>
    </rPh>
    <phoneticPr fontId="30"/>
  </si>
  <si>
    <t>15～19歳</t>
    <rPh sb="5" eb="6">
      <t>サイ</t>
    </rPh>
    <phoneticPr fontId="30"/>
  </si>
  <si>
    <t>85歳以上</t>
    <rPh sb="2" eb="3">
      <t>サイ</t>
    </rPh>
    <rPh sb="3" eb="5">
      <t>イジョウ</t>
    </rPh>
    <phoneticPr fontId="30"/>
  </si>
  <si>
    <t>（再掲）15～64歳</t>
    <rPh sb="1" eb="3">
      <t>サイケイ</t>
    </rPh>
    <phoneticPr fontId="30"/>
  </si>
  <si>
    <t>（再掲）65歳以上</t>
    <rPh sb="1" eb="3">
      <t>サイケイ</t>
    </rPh>
    <rPh sb="6" eb="7">
      <t>サイ</t>
    </rPh>
    <rPh sb="7" eb="9">
      <t>イジョウ</t>
    </rPh>
    <phoneticPr fontId="30"/>
  </si>
  <si>
    <t>年次</t>
    <rPh sb="0" eb="1">
      <t>ネン</t>
    </rPh>
    <rPh sb="1" eb="2">
      <t>ツギ</t>
    </rPh>
    <phoneticPr fontId="30"/>
  </si>
  <si>
    <t>従業者数</t>
    <rPh sb="0" eb="1">
      <t>ジュウ</t>
    </rPh>
    <rPh sb="1" eb="4">
      <t>ギョウシャスウ</t>
    </rPh>
    <phoneticPr fontId="30"/>
  </si>
  <si>
    <t>自区で従業</t>
  </si>
  <si>
    <t>自宅</t>
    <rPh sb="0" eb="2">
      <t>ジタク</t>
    </rPh>
    <phoneticPr fontId="30"/>
  </si>
  <si>
    <t>自宅外</t>
    <rPh sb="0" eb="3">
      <t>ジタクガイ</t>
    </rPh>
    <phoneticPr fontId="30"/>
  </si>
  <si>
    <t>他特別区で従業</t>
    <rPh sb="0" eb="1">
      <t>タ</t>
    </rPh>
    <rPh sb="1" eb="3">
      <t>トクベツ</t>
    </rPh>
    <rPh sb="3" eb="4">
      <t>ク</t>
    </rPh>
    <rPh sb="5" eb="7">
      <t>ジュウギョウ</t>
    </rPh>
    <phoneticPr fontId="30"/>
  </si>
  <si>
    <t>他市区町村で従業</t>
  </si>
  <si>
    <t>自区内就業率</t>
    <rPh sb="0" eb="1">
      <t>ジ</t>
    </rPh>
    <rPh sb="1" eb="3">
      <t>クナイ</t>
    </rPh>
    <rPh sb="3" eb="5">
      <t>シュウギョウ</t>
    </rPh>
    <rPh sb="5" eb="6">
      <t>リツ</t>
    </rPh>
    <phoneticPr fontId="30"/>
  </si>
  <si>
    <t>平成22年</t>
    <rPh sb="0" eb="2">
      <t>ヘイセイ</t>
    </rPh>
    <rPh sb="4" eb="5">
      <t>ネン</t>
    </rPh>
    <phoneticPr fontId="30"/>
  </si>
  <si>
    <t>完全失業者数</t>
    <rPh sb="0" eb="2">
      <t>カンゼン</t>
    </rPh>
    <rPh sb="2" eb="4">
      <t>シツギョウ</t>
    </rPh>
    <rPh sb="4" eb="5">
      <t>シャ</t>
    </rPh>
    <rPh sb="5" eb="6">
      <t>スウ</t>
    </rPh>
    <phoneticPr fontId="30"/>
  </si>
  <si>
    <t>労働力人口</t>
    <rPh sb="0" eb="3">
      <t>ロウドウリョク</t>
    </rPh>
    <rPh sb="3" eb="5">
      <t>ジンコウ</t>
    </rPh>
    <phoneticPr fontId="30"/>
  </si>
  <si>
    <t>就業者</t>
    <rPh sb="0" eb="3">
      <t>シュウギョウシャ</t>
    </rPh>
    <phoneticPr fontId="30"/>
  </si>
  <si>
    <t>完全失業率</t>
    <rPh sb="0" eb="2">
      <t>カンゼン</t>
    </rPh>
    <rPh sb="2" eb="4">
      <t>シツギョウ</t>
    </rPh>
    <rPh sb="4" eb="5">
      <t>リツ</t>
    </rPh>
    <phoneticPr fontId="30"/>
  </si>
  <si>
    <t>令和2年</t>
    <rPh sb="0" eb="2">
      <t>レイワ</t>
    </rPh>
    <phoneticPr fontId="30"/>
  </si>
  <si>
    <t>年度</t>
    <rPh sb="0" eb="1">
      <t>ネン</t>
    </rPh>
    <rPh sb="1" eb="2">
      <t>ド</t>
    </rPh>
    <phoneticPr fontId="30"/>
  </si>
  <si>
    <t>納税義務者数</t>
    <rPh sb="0" eb="2">
      <t>ノウゼイ</t>
    </rPh>
    <rPh sb="2" eb="4">
      <t>ギム</t>
    </rPh>
    <rPh sb="4" eb="5">
      <t>シャ</t>
    </rPh>
    <rPh sb="5" eb="6">
      <t>スウ</t>
    </rPh>
    <phoneticPr fontId="30"/>
  </si>
  <si>
    <t>総所得金額</t>
    <rPh sb="0" eb="3">
      <t>ソウショトク</t>
    </rPh>
    <rPh sb="3" eb="5">
      <t>キンガク</t>
    </rPh>
    <phoneticPr fontId="30"/>
  </si>
  <si>
    <t>納税義務者1人当たり
総所得金額</t>
    <rPh sb="0" eb="2">
      <t>ノウゼイ</t>
    </rPh>
    <rPh sb="2" eb="5">
      <t>ギムシャ</t>
    </rPh>
    <rPh sb="6" eb="7">
      <t>ニン</t>
    </rPh>
    <rPh sb="7" eb="8">
      <t>アタ</t>
    </rPh>
    <rPh sb="11" eb="14">
      <t>ソウショトク</t>
    </rPh>
    <rPh sb="14" eb="16">
      <t>キンガク</t>
    </rPh>
    <phoneticPr fontId="30"/>
  </si>
  <si>
    <t>令和元年度</t>
    <rPh sb="0" eb="2">
      <t>レイワ</t>
    </rPh>
    <rPh sb="2" eb="4">
      <t>ガンネン</t>
    </rPh>
    <rPh sb="4" eb="5">
      <t>ド</t>
    </rPh>
    <phoneticPr fontId="30"/>
  </si>
  <si>
    <t>資料　中野区「税務概要」</t>
    <rPh sb="0" eb="2">
      <t>シリョウ</t>
    </rPh>
    <rPh sb="3" eb="6">
      <t>ナカノク</t>
    </rPh>
    <rPh sb="7" eb="9">
      <t>ゼイム</t>
    </rPh>
    <rPh sb="9" eb="11">
      <t>ガイヨウ</t>
    </rPh>
    <phoneticPr fontId="30"/>
  </si>
  <si>
    <t>構造</t>
  </si>
  <si>
    <t>一戸建</t>
  </si>
  <si>
    <t>長屋建</t>
  </si>
  <si>
    <t>共同住宅</t>
  </si>
  <si>
    <t>その他</t>
  </si>
  <si>
    <t>1階建</t>
    <rPh sb="2" eb="3">
      <t>タ</t>
    </rPh>
    <phoneticPr fontId="67"/>
  </si>
  <si>
    <t>2階建以上</t>
    <rPh sb="2" eb="3">
      <t>タ</t>
    </rPh>
    <phoneticPr fontId="67"/>
  </si>
  <si>
    <t>2階建以上</t>
    <rPh sb="1" eb="2">
      <t>カイ</t>
    </rPh>
    <rPh sb="2" eb="3">
      <t>タ</t>
    </rPh>
    <rPh sb="3" eb="4">
      <t>イ</t>
    </rPh>
    <rPh sb="4" eb="5">
      <t>ジョウ</t>
    </rPh>
    <phoneticPr fontId="67"/>
  </si>
  <si>
    <t>6～10</t>
  </si>
  <si>
    <t>11階建以上</t>
    <rPh sb="3" eb="4">
      <t>タ</t>
    </rPh>
    <phoneticPr fontId="67"/>
  </si>
  <si>
    <t>住宅総数</t>
  </si>
  <si>
    <t>木造</t>
  </si>
  <si>
    <t>鉄筋・鉄骨コンクリート造</t>
    <rPh sb="0" eb="2">
      <t>テッキン</t>
    </rPh>
    <rPh sb="3" eb="5">
      <t>テッコツ</t>
    </rPh>
    <rPh sb="11" eb="12">
      <t>ツク</t>
    </rPh>
    <phoneticPr fontId="67"/>
  </si>
  <si>
    <t>鉄骨造</t>
    <rPh sb="0" eb="2">
      <t>テッコツ</t>
    </rPh>
    <rPh sb="2" eb="3">
      <t>ツク</t>
    </rPh>
    <phoneticPr fontId="67"/>
  </si>
  <si>
    <t>その他</t>
    <rPh sb="2" eb="3">
      <t>タ</t>
    </rPh>
    <phoneticPr fontId="67"/>
  </si>
  <si>
    <t>住宅の耐震診断の
有無（3区分），
建築の時期（9区分）</t>
    <rPh sb="0" eb="2">
      <t>ジュウタク</t>
    </rPh>
    <rPh sb="3" eb="5">
      <t>タイシン</t>
    </rPh>
    <rPh sb="5" eb="7">
      <t>シンダン</t>
    </rPh>
    <rPh sb="9" eb="11">
      <t>ウム</t>
    </rPh>
    <rPh sb="13" eb="15">
      <t>クブン</t>
    </rPh>
    <phoneticPr fontId="63"/>
  </si>
  <si>
    <t>新築の住宅を購入</t>
    <rPh sb="0" eb="2">
      <t>シンチク</t>
    </rPh>
    <rPh sb="3" eb="5">
      <t>ジュウタク</t>
    </rPh>
    <rPh sb="6" eb="8">
      <t>コウニュウ</t>
    </rPh>
    <phoneticPr fontId="30"/>
  </si>
  <si>
    <t>中古住宅を購入</t>
  </si>
  <si>
    <t>新築
（建て替えを除く）</t>
    <rPh sb="0" eb="2">
      <t>シンチク</t>
    </rPh>
    <rPh sb="4" eb="5">
      <t>タ</t>
    </rPh>
    <rPh sb="6" eb="7">
      <t>カ</t>
    </rPh>
    <rPh sb="9" eb="10">
      <t>ノゾ</t>
    </rPh>
    <phoneticPr fontId="30"/>
  </si>
  <si>
    <t>建て替え</t>
    <rPh sb="0" eb="1">
      <t>タ</t>
    </rPh>
    <rPh sb="2" eb="3">
      <t>カ</t>
    </rPh>
    <phoneticPr fontId="30"/>
  </si>
  <si>
    <t>相続・贈与で取得</t>
    <rPh sb="0" eb="2">
      <t>ソウゾク</t>
    </rPh>
    <rPh sb="3" eb="5">
      <t>ゾウヨ</t>
    </rPh>
    <rPh sb="6" eb="8">
      <t>シュトク</t>
    </rPh>
    <phoneticPr fontId="30"/>
  </si>
  <si>
    <t>都市再生機構・公社など</t>
    <rPh sb="0" eb="2">
      <t>トシ</t>
    </rPh>
    <rPh sb="2" eb="4">
      <t>サイセイ</t>
    </rPh>
    <rPh sb="4" eb="6">
      <t>キコウ</t>
    </rPh>
    <rPh sb="7" eb="9">
      <t>コウシャ</t>
    </rPh>
    <phoneticPr fontId="30"/>
  </si>
  <si>
    <t>民間</t>
    <rPh sb="0" eb="1">
      <t>ミン</t>
    </rPh>
    <rPh sb="1" eb="2">
      <t>カン</t>
    </rPh>
    <phoneticPr fontId="30"/>
  </si>
  <si>
    <t>持ち家総数</t>
    <rPh sb="3" eb="4">
      <t>ソウ</t>
    </rPh>
    <phoneticPr fontId="72"/>
  </si>
  <si>
    <t>昭和45年以前</t>
    <rPh sb="0" eb="1">
      <t>アキラ</t>
    </rPh>
    <rPh sb="1" eb="2">
      <t>ワ</t>
    </rPh>
    <rPh sb="4" eb="5">
      <t>トシ</t>
    </rPh>
    <rPh sb="5" eb="6">
      <t>イ</t>
    </rPh>
    <rPh sb="6" eb="7">
      <t>マエ</t>
    </rPh>
    <phoneticPr fontId="61"/>
  </si>
  <si>
    <t>昭和46年～55年</t>
    <rPh sb="0" eb="1">
      <t>アキラ</t>
    </rPh>
    <rPh sb="1" eb="2">
      <t>ワ</t>
    </rPh>
    <rPh sb="4" eb="5">
      <t>ネン</t>
    </rPh>
    <rPh sb="8" eb="9">
      <t>ネン</t>
    </rPh>
    <phoneticPr fontId="61"/>
  </si>
  <si>
    <t>昭和56年～平成2年</t>
    <rPh sb="0" eb="2">
      <t>ショウワ</t>
    </rPh>
    <rPh sb="4" eb="5">
      <t>ネン</t>
    </rPh>
    <phoneticPr fontId="61"/>
  </si>
  <si>
    <t>平成13年～17年</t>
    <rPh sb="0" eb="2">
      <t>ヘイセイ</t>
    </rPh>
    <rPh sb="4" eb="5">
      <t>ネン</t>
    </rPh>
    <rPh sb="8" eb="9">
      <t>ネン</t>
    </rPh>
    <phoneticPr fontId="61"/>
  </si>
  <si>
    <t>平成18年～22年</t>
    <rPh sb="0" eb="2">
      <t>ヘイセイ</t>
    </rPh>
    <rPh sb="4" eb="5">
      <t>ネン</t>
    </rPh>
    <rPh sb="8" eb="9">
      <t>ネン</t>
    </rPh>
    <phoneticPr fontId="62"/>
  </si>
  <si>
    <t>平成23年～27年</t>
    <rPh sb="0" eb="2">
      <t>ヘイセイ</t>
    </rPh>
    <rPh sb="4" eb="5">
      <t>ネン</t>
    </rPh>
    <phoneticPr fontId="62"/>
  </si>
  <si>
    <t>耐震診断をしたことがある</t>
  </si>
  <si>
    <t>耐震性が確保されていた</t>
  </si>
  <si>
    <t>耐震性が確保されていなかった</t>
  </si>
  <si>
    <t>耐震診断をしたことはない</t>
  </si>
  <si>
    <t>注）　建築の時期「不詳」を含む。</t>
    <rPh sb="0" eb="1">
      <t>チュウ</t>
    </rPh>
    <phoneticPr fontId="30"/>
  </si>
  <si>
    <t>住宅の建て方（5区分），
延べ面積（6区分）</t>
  </si>
  <si>
    <t>1か月当たり家賃</t>
  </si>
  <si>
    <t>0円</t>
    <rPh sb="1" eb="2">
      <t>エン</t>
    </rPh>
    <phoneticPr fontId="64"/>
  </si>
  <si>
    <t>1～5,000</t>
  </si>
  <si>
    <t>5,000
～10,000</t>
  </si>
  <si>
    <t>10,000
～15,000</t>
  </si>
  <si>
    <t>15,000
～20,000</t>
  </si>
  <si>
    <t>20,000
～25,000</t>
  </si>
  <si>
    <t>25,000
～30,000</t>
  </si>
  <si>
    <t>30,000
～40,000</t>
  </si>
  <si>
    <t>40，000
～50，000</t>
  </si>
  <si>
    <t>50，000
～60，000</t>
  </si>
  <si>
    <t>60,000
～70,000</t>
  </si>
  <si>
    <t>70,000
～80,000</t>
  </si>
  <si>
    <t>80,000
～90,000</t>
  </si>
  <si>
    <t>90,000
～100,000</t>
  </si>
  <si>
    <t>100,000
～110,000</t>
  </si>
  <si>
    <t>110,000
～120,000</t>
  </si>
  <si>
    <t>120,000
～150,000</t>
  </si>
  <si>
    <t>150,000
～200,000</t>
  </si>
  <si>
    <t>200,000円
以上</t>
    <rPh sb="7" eb="8">
      <t>エン</t>
    </rPh>
    <phoneticPr fontId="64"/>
  </si>
  <si>
    <t>民営借家（専用住宅）総数</t>
    <rPh sb="11" eb="12">
      <t>カズ</t>
    </rPh>
    <phoneticPr fontId="60"/>
  </si>
  <si>
    <t>29㎡以下</t>
    <rPh sb="3" eb="4">
      <t>イ</t>
    </rPh>
    <rPh sb="4" eb="5">
      <t>シタ</t>
    </rPh>
    <phoneticPr fontId="60"/>
  </si>
  <si>
    <t>30～49㎡</t>
  </si>
  <si>
    <t>50～69</t>
  </si>
  <si>
    <t>70～99</t>
  </si>
  <si>
    <t>100～149</t>
  </si>
  <si>
    <t>150㎡以上</t>
  </si>
  <si>
    <t>共同住宅（木造）</t>
  </si>
  <si>
    <t>共同住宅（非木造）</t>
  </si>
  <si>
    <t>その他</t>
    <rPh sb="2" eb="3">
      <t>ホカ</t>
    </rPh>
    <phoneticPr fontId="60"/>
  </si>
  <si>
    <t>注）　統計表の数値は，表章単位未満の位を四捨五入しているため，総額と内訳の合計は必ずしも一致しない。</t>
    <rPh sb="0" eb="1">
      <t>チュウ</t>
    </rPh>
    <rPh sb="3" eb="6">
      <t>トウケイヒョウ</t>
    </rPh>
    <rPh sb="7" eb="9">
      <t>スウチ</t>
    </rPh>
    <rPh sb="11" eb="12">
      <t>ヒョウ</t>
    </rPh>
    <rPh sb="12" eb="13">
      <t>ショウ</t>
    </rPh>
    <rPh sb="15" eb="17">
      <t>ミマン</t>
    </rPh>
    <rPh sb="18" eb="19">
      <t>クライ</t>
    </rPh>
    <rPh sb="20" eb="24">
      <t>シシャゴニュウ</t>
    </rPh>
    <rPh sb="31" eb="33">
      <t>ソウガク</t>
    </rPh>
    <rPh sb="34" eb="36">
      <t>ウチワケ</t>
    </rPh>
    <rPh sb="37" eb="39">
      <t>ゴウケイ</t>
    </rPh>
    <rPh sb="40" eb="41">
      <t>カナラ</t>
    </rPh>
    <rPh sb="44" eb="46">
      <t>イッチ</t>
    </rPh>
    <phoneticPr fontId="30"/>
  </si>
  <si>
    <t>世帯の年間収入階級</t>
  </si>
  <si>
    <t>主世帯</t>
    <rPh sb="0" eb="1">
      <t>シュ</t>
    </rPh>
    <rPh sb="1" eb="2">
      <t>ヨ</t>
    </rPh>
    <phoneticPr fontId="67"/>
  </si>
  <si>
    <t>持ち家</t>
  </si>
  <si>
    <t>借家</t>
  </si>
  <si>
    <t>総数</t>
    <rPh sb="0" eb="2">
      <t>ソウスウ</t>
    </rPh>
    <phoneticPr fontId="67"/>
  </si>
  <si>
    <t>公営の借家</t>
    <rPh sb="0" eb="2">
      <t>コウエイ</t>
    </rPh>
    <rPh sb="3" eb="4">
      <t>シャク</t>
    </rPh>
    <rPh sb="4" eb="5">
      <t>イエ</t>
    </rPh>
    <phoneticPr fontId="67"/>
  </si>
  <si>
    <t>都市再生機構</t>
    <rPh sb="0" eb="2">
      <t>トシ</t>
    </rPh>
    <rPh sb="2" eb="4">
      <t>サイセイ</t>
    </rPh>
    <rPh sb="4" eb="6">
      <t>キコウ</t>
    </rPh>
    <phoneticPr fontId="67"/>
  </si>
  <si>
    <t>民営借家</t>
    <rPh sb="0" eb="1">
      <t>ミン</t>
    </rPh>
    <rPh sb="1" eb="2">
      <t>エイ</t>
    </rPh>
    <rPh sb="2" eb="3">
      <t>シャク</t>
    </rPh>
    <rPh sb="3" eb="4">
      <t>イエ</t>
    </rPh>
    <phoneticPr fontId="67"/>
  </si>
  <si>
    <t>給与住宅</t>
  </si>
  <si>
    <t>（普通世帯数）</t>
    <rPh sb="1" eb="3">
      <t>フツウ</t>
    </rPh>
    <rPh sb="3" eb="5">
      <t>セタイ</t>
    </rPh>
    <rPh sb="5" eb="6">
      <t>スウ</t>
    </rPh>
    <phoneticPr fontId="67"/>
  </si>
  <si>
    <t>100万円未満</t>
  </si>
  <si>
    <t>200～300</t>
  </si>
  <si>
    <t>300～400</t>
  </si>
  <si>
    <t>400～500</t>
  </si>
  <si>
    <t>500～700</t>
  </si>
  <si>
    <t>700～1000</t>
  </si>
  <si>
    <t>1000～1500</t>
  </si>
  <si>
    <t>1500万円以上</t>
  </si>
  <si>
    <t>（1世帯当たり人員）</t>
    <rPh sb="2" eb="4">
      <t>セタイ</t>
    </rPh>
    <rPh sb="4" eb="5">
      <t>ア</t>
    </rPh>
    <rPh sb="7" eb="9">
      <t>ジンイン</t>
    </rPh>
    <phoneticPr fontId="67"/>
  </si>
  <si>
    <t>（1世帯当たり居住室数）</t>
    <rPh sb="2" eb="4">
      <t>セタイ</t>
    </rPh>
    <rPh sb="4" eb="5">
      <t>ア</t>
    </rPh>
    <rPh sb="7" eb="10">
      <t>キョジュウシツ</t>
    </rPh>
    <rPh sb="10" eb="11">
      <t>スウ</t>
    </rPh>
    <phoneticPr fontId="67"/>
  </si>
  <si>
    <t>（1世帯当たり居住室の畳数）</t>
    <rPh sb="2" eb="5">
      <t>セタイア</t>
    </rPh>
    <rPh sb="7" eb="10">
      <t>キョジュウシツ</t>
    </rPh>
    <rPh sb="11" eb="12">
      <t>タタミ</t>
    </rPh>
    <rPh sb="12" eb="13">
      <t>スウ</t>
    </rPh>
    <phoneticPr fontId="67"/>
  </si>
  <si>
    <t>住宅の所有の関係（6区分）・
建て方（4区分）</t>
  </si>
  <si>
    <t>最低居住面積水準</t>
  </si>
  <si>
    <t>誘導居住面積水準</t>
  </si>
  <si>
    <t>水準以上の世帯</t>
  </si>
  <si>
    <t>水準未満の世帯</t>
  </si>
  <si>
    <t>都市居住型誘導居住面積水準</t>
  </si>
  <si>
    <t>一般型誘導居住面積水準</t>
  </si>
  <si>
    <t>水準以上の世帯</t>
    <rPh sb="5" eb="7">
      <t>セタイ</t>
    </rPh>
    <phoneticPr fontId="30"/>
  </si>
  <si>
    <t>水準未満の世帯</t>
    <rPh sb="5" eb="7">
      <t>セタイ</t>
    </rPh>
    <phoneticPr fontId="30"/>
  </si>
  <si>
    <t>主世帯総数</t>
    <rPh sb="0" eb="1">
      <t>シュ</t>
    </rPh>
    <rPh sb="1" eb="2">
      <t>ヨ</t>
    </rPh>
    <rPh sb="2" eb="3">
      <t>オビ</t>
    </rPh>
    <rPh sb="3" eb="5">
      <t>ソウスウ</t>
    </rPh>
    <phoneticPr fontId="30"/>
  </si>
  <si>
    <t>（住宅の所有の関係）</t>
    <rPh sb="1" eb="3">
      <t>ジュウタク</t>
    </rPh>
    <rPh sb="4" eb="6">
      <t>ショユウ</t>
    </rPh>
    <rPh sb="7" eb="8">
      <t>セキ</t>
    </rPh>
    <rPh sb="8" eb="9">
      <t>カカリ</t>
    </rPh>
    <phoneticPr fontId="57"/>
  </si>
  <si>
    <t>持ち家</t>
    <rPh sb="0" eb="1">
      <t>モ</t>
    </rPh>
    <rPh sb="2" eb="3">
      <t>イエ</t>
    </rPh>
    <phoneticPr fontId="57"/>
  </si>
  <si>
    <t>借家</t>
    <rPh sb="0" eb="1">
      <t>シャク</t>
    </rPh>
    <rPh sb="1" eb="2">
      <t>イエ</t>
    </rPh>
    <phoneticPr fontId="57"/>
  </si>
  <si>
    <t>公営の借家</t>
    <rPh sb="0" eb="1">
      <t>オオヤケ</t>
    </rPh>
    <rPh sb="1" eb="2">
      <t>エイ</t>
    </rPh>
    <rPh sb="3" eb="4">
      <t>シャク</t>
    </rPh>
    <rPh sb="4" eb="5">
      <t>イエ</t>
    </rPh>
    <phoneticPr fontId="57"/>
  </si>
  <si>
    <t>都市再生機構（UR）・公社の貸家</t>
    <rPh sb="0" eb="1">
      <t>ミヤコ</t>
    </rPh>
    <rPh sb="1" eb="2">
      <t>シ</t>
    </rPh>
    <rPh sb="2" eb="3">
      <t>サイ</t>
    </rPh>
    <rPh sb="3" eb="4">
      <t>ショウ</t>
    </rPh>
    <rPh sb="4" eb="5">
      <t>キ</t>
    </rPh>
    <rPh sb="5" eb="6">
      <t>カマエ</t>
    </rPh>
    <rPh sb="11" eb="13">
      <t>コウシャ</t>
    </rPh>
    <rPh sb="14" eb="16">
      <t>カシヤ</t>
    </rPh>
    <phoneticPr fontId="57"/>
  </si>
  <si>
    <t>民営借家（木造）</t>
    <rPh sb="0" eb="1">
      <t>タミ</t>
    </rPh>
    <rPh sb="1" eb="2">
      <t>エイ</t>
    </rPh>
    <rPh sb="2" eb="3">
      <t>シャク</t>
    </rPh>
    <rPh sb="3" eb="4">
      <t>イエ</t>
    </rPh>
    <rPh sb="5" eb="6">
      <t>キ</t>
    </rPh>
    <rPh sb="6" eb="7">
      <t>ヅクリ</t>
    </rPh>
    <phoneticPr fontId="57"/>
  </si>
  <si>
    <t>民営借家（非木造）</t>
    <rPh sb="0" eb="1">
      <t>タミ</t>
    </rPh>
    <rPh sb="1" eb="2">
      <t>エイ</t>
    </rPh>
    <rPh sb="2" eb="3">
      <t>シャク</t>
    </rPh>
    <rPh sb="3" eb="4">
      <t>イエ</t>
    </rPh>
    <rPh sb="5" eb="6">
      <t>ヒ</t>
    </rPh>
    <rPh sb="6" eb="7">
      <t>キ</t>
    </rPh>
    <rPh sb="7" eb="8">
      <t>ヅクリ</t>
    </rPh>
    <phoneticPr fontId="57"/>
  </si>
  <si>
    <t>給与住宅</t>
    <rPh sb="0" eb="1">
      <t>キュウ</t>
    </rPh>
    <rPh sb="1" eb="2">
      <t>クミ</t>
    </rPh>
    <rPh sb="2" eb="3">
      <t>ジュウ</t>
    </rPh>
    <rPh sb="3" eb="4">
      <t>タク</t>
    </rPh>
    <phoneticPr fontId="57"/>
  </si>
  <si>
    <t>（住宅の建て方）</t>
    <rPh sb="1" eb="2">
      <t>ジュウ</t>
    </rPh>
    <rPh sb="2" eb="3">
      <t>タク</t>
    </rPh>
    <rPh sb="4" eb="5">
      <t>タ</t>
    </rPh>
    <rPh sb="6" eb="7">
      <t>カタ</t>
    </rPh>
    <phoneticPr fontId="57"/>
  </si>
  <si>
    <t>一戸建</t>
    <rPh sb="0" eb="1">
      <t>１</t>
    </rPh>
    <rPh sb="1" eb="2">
      <t>ト</t>
    </rPh>
    <rPh sb="2" eb="3">
      <t>ダテ</t>
    </rPh>
    <phoneticPr fontId="57"/>
  </si>
  <si>
    <t>長屋建</t>
    <rPh sb="0" eb="1">
      <t>チョウ</t>
    </rPh>
    <rPh sb="1" eb="2">
      <t>ヤ</t>
    </rPh>
    <rPh sb="2" eb="3">
      <t>ダテ</t>
    </rPh>
    <phoneticPr fontId="57"/>
  </si>
  <si>
    <t>共同住宅</t>
    <rPh sb="0" eb="1">
      <t>トモ</t>
    </rPh>
    <rPh sb="1" eb="2">
      <t>ドウ</t>
    </rPh>
    <rPh sb="2" eb="3">
      <t>ジュウ</t>
    </rPh>
    <rPh sb="3" eb="4">
      <t>タク</t>
    </rPh>
    <phoneticPr fontId="57"/>
  </si>
  <si>
    <t>その他</t>
    <rPh sb="2" eb="3">
      <t>タ</t>
    </rPh>
    <phoneticPr fontId="57"/>
  </si>
  <si>
    <t>（単位：戸）</t>
    <rPh sb="4" eb="5">
      <t>ト</t>
    </rPh>
    <phoneticPr fontId="30"/>
  </si>
  <si>
    <t>構造</t>
    <rPh sb="0" eb="2">
      <t>コウゾウ</t>
    </rPh>
    <phoneticPr fontId="30"/>
  </si>
  <si>
    <t>昭和56年以前の住宅</t>
    <rPh sb="0" eb="2">
      <t>ショウワ</t>
    </rPh>
    <rPh sb="4" eb="5">
      <t>ネン</t>
    </rPh>
    <rPh sb="5" eb="7">
      <t>イゼン</t>
    </rPh>
    <rPh sb="8" eb="10">
      <t>ジュウタク</t>
    </rPh>
    <phoneticPr fontId="30"/>
  </si>
  <si>
    <t>昭和57年以降の住宅</t>
    <rPh sb="0" eb="2">
      <t>ショウワ</t>
    </rPh>
    <rPh sb="4" eb="5">
      <t>ネン</t>
    </rPh>
    <rPh sb="5" eb="7">
      <t>イコウ</t>
    </rPh>
    <rPh sb="8" eb="10">
      <t>ジュウタク</t>
    </rPh>
    <phoneticPr fontId="30"/>
  </si>
  <si>
    <t>住宅合計</t>
    <rPh sb="0" eb="2">
      <t>ジュウタク</t>
    </rPh>
    <rPh sb="2" eb="4">
      <t>ゴウケイ</t>
    </rPh>
    <phoneticPr fontId="30"/>
  </si>
  <si>
    <t>耐震性を満たす住宅</t>
    <rPh sb="0" eb="3">
      <t>タイシンセイ</t>
    </rPh>
    <rPh sb="4" eb="5">
      <t>ミ</t>
    </rPh>
    <rPh sb="7" eb="9">
      <t>ジュウタク</t>
    </rPh>
    <phoneticPr fontId="30"/>
  </si>
  <si>
    <t>耐震性が不十分な住宅</t>
    <rPh sb="0" eb="3">
      <t>タイシンセイ</t>
    </rPh>
    <rPh sb="4" eb="7">
      <t>フジュウブン</t>
    </rPh>
    <rPh sb="8" eb="10">
      <t>ジュウタク</t>
    </rPh>
    <phoneticPr fontId="30"/>
  </si>
  <si>
    <t>耐震化率（令和2年度末）</t>
    <rPh sb="0" eb="3">
      <t>タイシンカ</t>
    </rPh>
    <rPh sb="3" eb="4">
      <t>リツ</t>
    </rPh>
    <rPh sb="5" eb="7">
      <t>レイワ</t>
    </rPh>
    <rPh sb="8" eb="10">
      <t>ネンド</t>
    </rPh>
    <rPh sb="10" eb="11">
      <t>マツ</t>
    </rPh>
    <phoneticPr fontId="30"/>
  </si>
  <si>
    <t>A+B=C</t>
  </si>
  <si>
    <t>C-D</t>
  </si>
  <si>
    <t>D/C</t>
  </si>
  <si>
    <t>木造</t>
    <rPh sb="0" eb="2">
      <t>モクゾウ</t>
    </rPh>
    <phoneticPr fontId="30"/>
  </si>
  <si>
    <t>非木造</t>
    <rPh sb="0" eb="1">
      <t>ヒ</t>
    </rPh>
    <rPh sb="1" eb="3">
      <t>モクゾウ</t>
    </rPh>
    <phoneticPr fontId="30"/>
  </si>
  <si>
    <t>注）　平成30年住宅・土地統計調査をもとに東京都の耐震化率の推計方法に準じて算定した推計値</t>
    <rPh sb="0" eb="1">
      <t>チュウ</t>
    </rPh>
    <rPh sb="3" eb="5">
      <t>ヘイセイ</t>
    </rPh>
    <rPh sb="7" eb="8">
      <t>ネン</t>
    </rPh>
    <rPh sb="8" eb="10">
      <t>ジュウタク</t>
    </rPh>
    <rPh sb="11" eb="13">
      <t>トチ</t>
    </rPh>
    <rPh sb="13" eb="15">
      <t>トウケイ</t>
    </rPh>
    <rPh sb="15" eb="17">
      <t>チョウサ</t>
    </rPh>
    <rPh sb="21" eb="24">
      <t>トウキョウト</t>
    </rPh>
    <rPh sb="25" eb="28">
      <t>タイシンカ</t>
    </rPh>
    <rPh sb="28" eb="29">
      <t>リツ</t>
    </rPh>
    <rPh sb="30" eb="32">
      <t>スイケイ</t>
    </rPh>
    <rPh sb="32" eb="34">
      <t>ホウホウ</t>
    </rPh>
    <rPh sb="35" eb="36">
      <t>ジュン</t>
    </rPh>
    <rPh sb="38" eb="40">
      <t>サンテイ</t>
    </rPh>
    <rPh sb="42" eb="45">
      <t>スイケイチ</t>
    </rPh>
    <phoneticPr fontId="30"/>
  </si>
  <si>
    <t>資料　中野区「耐震改修促進計画」</t>
  </si>
  <si>
    <t>鉄骨鉄筋コンクリート造</t>
  </si>
  <si>
    <t>鉄筋コンクリート造</t>
  </si>
  <si>
    <t>鉄骨造</t>
  </si>
  <si>
    <t>コンクリートブロック造</t>
  </si>
  <si>
    <t>建築物の数</t>
  </si>
  <si>
    <t>床面積の合計</t>
  </si>
  <si>
    <t>注）　本表は建築基準法の規定により建築主から知事に届出のあった建築工事届による着工建築物の数であり，この調査対象は延面積10平方メートルを超える建築物である。</t>
    <rPh sb="69" eb="70">
      <t>コ</t>
    </rPh>
    <phoneticPr fontId="30"/>
  </si>
  <si>
    <t>資料　東京都都市整備局市街地建築部建築企画課「建築統計年報」</t>
  </si>
  <si>
    <t>新設</t>
  </si>
  <si>
    <t>持家</t>
  </si>
  <si>
    <t>貸家</t>
  </si>
  <si>
    <t>分譲住宅</t>
  </si>
  <si>
    <t>戸数</t>
  </si>
  <si>
    <t>注）　本表は建築基準法の規定により建築主から知事に届出のあった建築工事届により着工住宅を工事別に分類したもので，「新設」とは建築物の新築・増築又は改築によって住宅の戸が新たに造られるものである。</t>
    <rPh sb="44" eb="46">
      <t>コウジ</t>
    </rPh>
    <phoneticPr fontId="30"/>
  </si>
  <si>
    <t>4階以上の建築物数</t>
  </si>
  <si>
    <t>地階を有する建築物数</t>
  </si>
  <si>
    <t>4階</t>
  </si>
  <si>
    <t>5階</t>
  </si>
  <si>
    <t>6階</t>
  </si>
  <si>
    <t>7階</t>
  </si>
  <si>
    <t>8階</t>
  </si>
  <si>
    <t>9階</t>
  </si>
  <si>
    <t>10階</t>
  </si>
  <si>
    <t>11階</t>
  </si>
  <si>
    <t>12階</t>
  </si>
  <si>
    <t>13階</t>
  </si>
  <si>
    <t>14階</t>
  </si>
  <si>
    <t>15階</t>
  </si>
  <si>
    <t>16階</t>
  </si>
  <si>
    <t>17階</t>
  </si>
  <si>
    <t>18階</t>
  </si>
  <si>
    <t>19階</t>
  </si>
  <si>
    <t>20階</t>
  </si>
  <si>
    <t>21階～</t>
  </si>
  <si>
    <t>地下1階</t>
  </si>
  <si>
    <t>地下2階</t>
  </si>
  <si>
    <t>地下3階</t>
  </si>
  <si>
    <t>地下4階～</t>
  </si>
  <si>
    <t>資料　東京消防庁総務部企画課「東京消防庁統計書」</t>
  </si>
  <si>
    <t>耐震化率</t>
    <rPh sb="0" eb="3">
      <t>タイシンカ</t>
    </rPh>
    <rPh sb="3" eb="4">
      <t>リツ</t>
    </rPh>
    <phoneticPr fontId="30"/>
  </si>
  <si>
    <t>千代田区</t>
    <rPh sb="0" eb="4">
      <t>チヨダク</t>
    </rPh>
    <phoneticPr fontId="30"/>
  </si>
  <si>
    <t>中央区</t>
    <rPh sb="0" eb="3">
      <t>チュウオウク</t>
    </rPh>
    <phoneticPr fontId="30"/>
  </si>
  <si>
    <t>港区</t>
    <rPh sb="0" eb="2">
      <t>ミナトク</t>
    </rPh>
    <phoneticPr fontId="30"/>
  </si>
  <si>
    <t>文京区</t>
    <rPh sb="0" eb="3">
      <t>ブンキョウク</t>
    </rPh>
    <phoneticPr fontId="30"/>
  </si>
  <si>
    <t>台東区</t>
    <rPh sb="0" eb="3">
      <t>タイトウク</t>
    </rPh>
    <phoneticPr fontId="30"/>
  </si>
  <si>
    <t>墨田区</t>
    <rPh sb="0" eb="3">
      <t>スミダク</t>
    </rPh>
    <phoneticPr fontId="30"/>
  </si>
  <si>
    <t>江東区</t>
    <rPh sb="0" eb="3">
      <t>コウトウク</t>
    </rPh>
    <phoneticPr fontId="30"/>
  </si>
  <si>
    <t>品川区</t>
    <rPh sb="0" eb="3">
      <t>シナガワク</t>
    </rPh>
    <phoneticPr fontId="30"/>
  </si>
  <si>
    <t>目黒区</t>
    <rPh sb="0" eb="3">
      <t>メグロク</t>
    </rPh>
    <phoneticPr fontId="30"/>
  </si>
  <si>
    <t>大田区</t>
    <rPh sb="0" eb="3">
      <t>オオタク</t>
    </rPh>
    <phoneticPr fontId="30"/>
  </si>
  <si>
    <t>世田谷区</t>
    <rPh sb="0" eb="4">
      <t>セタガヤク</t>
    </rPh>
    <phoneticPr fontId="30"/>
  </si>
  <si>
    <t>北区</t>
    <rPh sb="0" eb="2">
      <t>キタク</t>
    </rPh>
    <phoneticPr fontId="30"/>
  </si>
  <si>
    <t>荒川区</t>
    <rPh sb="0" eb="3">
      <t>アラカワク</t>
    </rPh>
    <phoneticPr fontId="30"/>
  </si>
  <si>
    <t>足立区</t>
    <rPh sb="0" eb="3">
      <t>アダチク</t>
    </rPh>
    <phoneticPr fontId="30"/>
  </si>
  <si>
    <t>葛飾区</t>
    <rPh sb="0" eb="3">
      <t>カツシカク</t>
    </rPh>
    <phoneticPr fontId="30"/>
  </si>
  <si>
    <t>江戸川区</t>
    <rPh sb="0" eb="4">
      <t>エドガワク</t>
    </rPh>
    <phoneticPr fontId="30"/>
  </si>
  <si>
    <t>資料　中野区「予算特別委員会資料」</t>
    <rPh sb="0" eb="2">
      <t>シリョウ</t>
    </rPh>
    <rPh sb="3" eb="6">
      <t>ナカノク</t>
    </rPh>
    <rPh sb="7" eb="9">
      <t>ヨサン</t>
    </rPh>
    <rPh sb="9" eb="11">
      <t>トクベツ</t>
    </rPh>
    <rPh sb="11" eb="14">
      <t>イインカイ</t>
    </rPh>
    <rPh sb="14" eb="16">
      <t>シリョウ</t>
    </rPh>
    <phoneticPr fontId="30"/>
  </si>
  <si>
    <t>建物棟数</t>
    <rPh sb="0" eb="2">
      <t>タテモノ</t>
    </rPh>
    <rPh sb="2" eb="3">
      <t>ムネ</t>
    </rPh>
    <rPh sb="3" eb="4">
      <t>スウ</t>
    </rPh>
    <phoneticPr fontId="30"/>
  </si>
  <si>
    <t>平均敷地面積</t>
    <rPh sb="0" eb="2">
      <t>ヘイキン</t>
    </rPh>
    <rPh sb="2" eb="4">
      <t>シキチ</t>
    </rPh>
    <rPh sb="4" eb="6">
      <t>メンセキ</t>
    </rPh>
    <phoneticPr fontId="30"/>
  </si>
  <si>
    <t>中高層化率</t>
    <rPh sb="0" eb="1">
      <t>チュウ</t>
    </rPh>
    <rPh sb="1" eb="4">
      <t>コウソウカ</t>
    </rPh>
    <rPh sb="4" eb="5">
      <t>リツ</t>
    </rPh>
    <phoneticPr fontId="30"/>
  </si>
  <si>
    <t>平均階数</t>
    <rPh sb="0" eb="2">
      <t>ヘイキン</t>
    </rPh>
    <rPh sb="2" eb="4">
      <t>カイスウ</t>
    </rPh>
    <phoneticPr fontId="30"/>
  </si>
  <si>
    <t>不燃化率（建築面積ベース）</t>
    <rPh sb="0" eb="3">
      <t>フネンカ</t>
    </rPh>
    <rPh sb="3" eb="4">
      <t>リツ</t>
    </rPh>
    <phoneticPr fontId="30"/>
  </si>
  <si>
    <t>不燃化率（延べ面積ベース）</t>
    <rPh sb="0" eb="3">
      <t>フネンカ</t>
    </rPh>
    <rPh sb="3" eb="4">
      <t>リツ</t>
    </rPh>
    <phoneticPr fontId="30"/>
  </si>
  <si>
    <t>平成28年</t>
    <rPh sb="0" eb="2">
      <t>ヘイセイ</t>
    </rPh>
    <rPh sb="4" eb="5">
      <t>ネン</t>
    </rPh>
    <phoneticPr fontId="30"/>
  </si>
  <si>
    <t>特別区平均</t>
    <rPh sb="0" eb="3">
      <t>トクベツク</t>
    </rPh>
    <rPh sb="3" eb="5">
      <t>ヘイキン</t>
    </rPh>
    <phoneticPr fontId="30"/>
  </si>
  <si>
    <t>建ぺい率</t>
    <rPh sb="0" eb="1">
      <t>ケン</t>
    </rPh>
    <rPh sb="3" eb="4">
      <t>リツ</t>
    </rPh>
    <phoneticPr fontId="30"/>
  </si>
  <si>
    <t>容積率</t>
    <rPh sb="0" eb="2">
      <t>ヨウセキ</t>
    </rPh>
    <rPh sb="2" eb="3">
      <t>リツ</t>
    </rPh>
    <phoneticPr fontId="30"/>
  </si>
  <si>
    <t>建物構造比率</t>
    <rPh sb="0" eb="2">
      <t>タテモノ</t>
    </rPh>
    <rPh sb="2" eb="4">
      <t>コウゾウ</t>
    </rPh>
    <rPh sb="4" eb="6">
      <t>ヒリツ</t>
    </rPh>
    <phoneticPr fontId="30"/>
  </si>
  <si>
    <t>グロス</t>
  </si>
  <si>
    <t>ネット</t>
  </si>
  <si>
    <t>耐火造</t>
    <rPh sb="0" eb="2">
      <t>タイカ</t>
    </rPh>
    <rPh sb="2" eb="3">
      <t>ゾウ</t>
    </rPh>
    <phoneticPr fontId="30"/>
  </si>
  <si>
    <t>準耐火造</t>
    <rPh sb="0" eb="1">
      <t>ジュン</t>
    </rPh>
    <rPh sb="1" eb="3">
      <t>タイカ</t>
    </rPh>
    <rPh sb="3" eb="4">
      <t>ゾウ</t>
    </rPh>
    <phoneticPr fontId="30"/>
  </si>
  <si>
    <t>防火造</t>
    <rPh sb="0" eb="2">
      <t>ボウカ</t>
    </rPh>
    <rPh sb="2" eb="3">
      <t>ゾウ</t>
    </rPh>
    <phoneticPr fontId="30"/>
  </si>
  <si>
    <t>（各年4月1日現在）</t>
  </si>
  <si>
    <t>都道</t>
    <rPh sb="0" eb="1">
      <t>ト</t>
    </rPh>
    <rPh sb="1" eb="2">
      <t>ドウ</t>
    </rPh>
    <phoneticPr fontId="30"/>
  </si>
  <si>
    <t>自動車専用道</t>
    <rPh sb="0" eb="3">
      <t>ジドウシャ</t>
    </rPh>
    <rPh sb="3" eb="5">
      <t>センヨウ</t>
    </rPh>
    <rPh sb="5" eb="6">
      <t>ドウ</t>
    </rPh>
    <phoneticPr fontId="30"/>
  </si>
  <si>
    <t>区道</t>
    <rPh sb="0" eb="1">
      <t>ク</t>
    </rPh>
    <rPh sb="1" eb="2">
      <t>ドウ</t>
    </rPh>
    <phoneticPr fontId="30"/>
  </si>
  <si>
    <t>区有通路</t>
    <rPh sb="0" eb="1">
      <t>ク</t>
    </rPh>
    <rPh sb="1" eb="2">
      <t>ユウ</t>
    </rPh>
    <rPh sb="2" eb="4">
      <t>ツウロ</t>
    </rPh>
    <phoneticPr fontId="30"/>
  </si>
  <si>
    <t>計</t>
    <rPh sb="0" eb="1">
      <t>ケイ</t>
    </rPh>
    <phoneticPr fontId="30"/>
  </si>
  <si>
    <t>3.5ｍ未満</t>
  </si>
  <si>
    <t>3.5ｍ以上</t>
  </si>
  <si>
    <t>5.5ｍ以上</t>
  </si>
  <si>
    <t>13.0ｍ以上</t>
  </si>
  <si>
    <t>19.5ｍ以上</t>
  </si>
  <si>
    <t>合計</t>
  </si>
  <si>
    <t>注）　上段は延長（m），下段は面積（㎡）</t>
    <rPh sb="0" eb="1">
      <t>チュウ</t>
    </rPh>
    <rPh sb="3" eb="5">
      <t>ジョウダン</t>
    </rPh>
    <rPh sb="6" eb="8">
      <t>エンチョウ</t>
    </rPh>
    <rPh sb="12" eb="14">
      <t>カダン</t>
    </rPh>
    <rPh sb="15" eb="17">
      <t>メンセキ</t>
    </rPh>
    <phoneticPr fontId="30"/>
  </si>
  <si>
    <t>　　　都道，自動車専用道については前年の数字である。</t>
    <rPh sb="3" eb="5">
      <t>トドウ</t>
    </rPh>
    <rPh sb="6" eb="9">
      <t>ジドウシャ</t>
    </rPh>
    <rPh sb="9" eb="12">
      <t>センヨウドウ</t>
    </rPh>
    <rPh sb="17" eb="19">
      <t>ゼンネン</t>
    </rPh>
    <rPh sb="20" eb="22">
      <t>スウジ</t>
    </rPh>
    <phoneticPr fontId="30"/>
  </si>
  <si>
    <t>区道改良率</t>
    <rPh sb="0" eb="2">
      <t>クドウ</t>
    </rPh>
    <rPh sb="2" eb="4">
      <t>カイリョウ</t>
    </rPh>
    <rPh sb="4" eb="5">
      <t>リツ</t>
    </rPh>
    <phoneticPr fontId="30"/>
  </si>
  <si>
    <t>規格改良済</t>
    <rPh sb="0" eb="2">
      <t>キカク</t>
    </rPh>
    <rPh sb="2" eb="4">
      <t>カイリョウ</t>
    </rPh>
    <rPh sb="4" eb="5">
      <t>ス</t>
    </rPh>
    <phoneticPr fontId="30"/>
  </si>
  <si>
    <t>未改良</t>
    <rPh sb="0" eb="1">
      <t>ミ</t>
    </rPh>
    <rPh sb="1" eb="3">
      <t>カイリョウ</t>
    </rPh>
    <phoneticPr fontId="30"/>
  </si>
  <si>
    <t>車道幅員19.5m以上</t>
    <rPh sb="0" eb="2">
      <t>シャドウ</t>
    </rPh>
    <rPh sb="2" eb="4">
      <t>フクイン</t>
    </rPh>
    <rPh sb="9" eb="11">
      <t>イジョウ</t>
    </rPh>
    <phoneticPr fontId="30"/>
  </si>
  <si>
    <t>車道幅員13m以上19.5m未満</t>
    <rPh sb="0" eb="2">
      <t>シャドウ</t>
    </rPh>
    <rPh sb="2" eb="4">
      <t>フクイン</t>
    </rPh>
    <rPh sb="7" eb="9">
      <t>イジョウ</t>
    </rPh>
    <rPh sb="14" eb="16">
      <t>ミマン</t>
    </rPh>
    <phoneticPr fontId="30"/>
  </si>
  <si>
    <t>車道幅員5.5m以上13m未満</t>
    <rPh sb="0" eb="2">
      <t>シャドウ</t>
    </rPh>
    <rPh sb="2" eb="4">
      <t>フクイン</t>
    </rPh>
    <rPh sb="8" eb="10">
      <t>イジョウ</t>
    </rPh>
    <rPh sb="13" eb="15">
      <t>ミマン</t>
    </rPh>
    <phoneticPr fontId="30"/>
  </si>
  <si>
    <t>車道幅員5.5m未満</t>
    <rPh sb="0" eb="2">
      <t>シャドウ</t>
    </rPh>
    <rPh sb="2" eb="4">
      <t>フクイン</t>
    </rPh>
    <rPh sb="8" eb="10">
      <t>ミマン</t>
    </rPh>
    <phoneticPr fontId="30"/>
  </si>
  <si>
    <t>車道幅員5.5m以上</t>
    <rPh sb="0" eb="2">
      <t>シャドウ</t>
    </rPh>
    <rPh sb="2" eb="4">
      <t>フクイン</t>
    </rPh>
    <phoneticPr fontId="30"/>
  </si>
  <si>
    <t>車道幅員3.5m以上5.5m未満</t>
    <rPh sb="0" eb="2">
      <t>シャドウ</t>
    </rPh>
    <rPh sb="2" eb="4">
      <t>フクイン</t>
    </rPh>
    <rPh sb="8" eb="10">
      <t>イジョウ</t>
    </rPh>
    <rPh sb="14" eb="16">
      <t>ミマン</t>
    </rPh>
    <phoneticPr fontId="30"/>
  </si>
  <si>
    <t>車道幅員3.5m未満</t>
    <rPh sb="0" eb="2">
      <t>シャドウ</t>
    </rPh>
    <rPh sb="2" eb="4">
      <t>フクイン</t>
    </rPh>
    <rPh sb="8" eb="10">
      <t>ミマン</t>
    </rPh>
    <phoneticPr fontId="30"/>
  </si>
  <si>
    <t>うち自動車交通不能</t>
    <rPh sb="2" eb="5">
      <t>ジドウシャ</t>
    </rPh>
    <rPh sb="5" eb="7">
      <t>コウツウ</t>
    </rPh>
    <rPh sb="7" eb="9">
      <t>フノウ</t>
    </rPh>
    <phoneticPr fontId="30"/>
  </si>
  <si>
    <t>延長m</t>
    <rPh sb="0" eb="2">
      <t>エンチョウ</t>
    </rPh>
    <phoneticPr fontId="30"/>
  </si>
  <si>
    <t>面積㎡</t>
    <rPh sb="0" eb="2">
      <t>メンセキ</t>
    </rPh>
    <phoneticPr fontId="30"/>
  </si>
  <si>
    <t>資料　東京都建設局道路管理部「東京都道路現況調書」</t>
  </si>
  <si>
    <t>整備率</t>
    <rPh sb="0" eb="1">
      <t>ヒトシ</t>
    </rPh>
    <rPh sb="1" eb="2">
      <t>ソナエ</t>
    </rPh>
    <rPh sb="2" eb="3">
      <t>リツ</t>
    </rPh>
    <phoneticPr fontId="30"/>
  </si>
  <si>
    <t>資料　中野区「区内の都市計画道路一覧」</t>
    <rPh sb="0" eb="2">
      <t>シリョウ</t>
    </rPh>
    <rPh sb="3" eb="6">
      <t>ナカノク</t>
    </rPh>
    <rPh sb="7" eb="9">
      <t>クナイ</t>
    </rPh>
    <rPh sb="10" eb="12">
      <t>トシ</t>
    </rPh>
    <rPh sb="12" eb="14">
      <t>ケイカク</t>
    </rPh>
    <rPh sb="14" eb="16">
      <t>ドウロ</t>
    </rPh>
    <rPh sb="16" eb="18">
      <t>イチラン</t>
    </rPh>
    <phoneticPr fontId="30"/>
  </si>
  <si>
    <t>総  数</t>
    <rPh sb="0" eb="1">
      <t>ソウ</t>
    </rPh>
    <rPh sb="3" eb="4">
      <t>スウ</t>
    </rPh>
    <phoneticPr fontId="30"/>
  </si>
  <si>
    <t>鋼  橋</t>
  </si>
  <si>
    <t>プレストレストコンクリート橋</t>
  </si>
  <si>
    <t>鉄筋コンクリート橋</t>
  </si>
  <si>
    <t>歩 道 橋</t>
    <rPh sb="0" eb="1">
      <t>ホ</t>
    </rPh>
    <rPh sb="2" eb="3">
      <t>ドウ</t>
    </rPh>
    <rPh sb="4" eb="5">
      <t>ハシ</t>
    </rPh>
    <phoneticPr fontId="30"/>
  </si>
  <si>
    <t>橋  数</t>
  </si>
  <si>
    <t>橋　長(m)</t>
  </si>
  <si>
    <t>橋面積(㎡)</t>
  </si>
  <si>
    <t>橋　長</t>
  </si>
  <si>
    <t>区 道</t>
  </si>
  <si>
    <t>都 道</t>
  </si>
  <si>
    <t>注）　総数には歩道橋は含まない。</t>
  </si>
  <si>
    <t>　　　国道は区内にないため，記載しない。</t>
    <rPh sb="3" eb="5">
      <t>コクドウ</t>
    </rPh>
    <rPh sb="6" eb="7">
      <t>ク</t>
    </rPh>
    <rPh sb="7" eb="8">
      <t>ナイ</t>
    </rPh>
    <rPh sb="14" eb="16">
      <t>キサイ</t>
    </rPh>
    <phoneticPr fontId="30"/>
  </si>
  <si>
    <t>（各年4月1日現在）</t>
    <rPh sb="1" eb="2">
      <t>カク</t>
    </rPh>
    <rPh sb="2" eb="3">
      <t>ネン</t>
    </rPh>
    <rPh sb="4" eb="5">
      <t>ガツ</t>
    </rPh>
    <rPh sb="6" eb="7">
      <t>ヒ</t>
    </rPh>
    <rPh sb="7" eb="9">
      <t>ゲンザイ</t>
    </rPh>
    <phoneticPr fontId="30"/>
  </si>
  <si>
    <t>公園</t>
  </si>
  <si>
    <t>児童遊園</t>
    <rPh sb="0" eb="1">
      <t>コ</t>
    </rPh>
    <rPh sb="1" eb="2">
      <t>ワラベ</t>
    </rPh>
    <rPh sb="2" eb="3">
      <t>ユウ</t>
    </rPh>
    <rPh sb="3" eb="4">
      <t>エン</t>
    </rPh>
    <phoneticPr fontId="30"/>
  </si>
  <si>
    <t>公衆便所</t>
  </si>
  <si>
    <t>区立</t>
    <rPh sb="1" eb="2">
      <t>リツ</t>
    </rPh>
    <phoneticPr fontId="30"/>
  </si>
  <si>
    <t>施設数</t>
  </si>
  <si>
    <t>令和2年</t>
  </si>
  <si>
    <t xml:space="preserve">      公衆便所の面積は清掃面積</t>
    <rPh sb="6" eb="8">
      <t>コウシュウ</t>
    </rPh>
    <rPh sb="8" eb="10">
      <t>ベンジョ</t>
    </rPh>
    <rPh sb="11" eb="13">
      <t>メンセキ</t>
    </rPh>
    <rPh sb="14" eb="16">
      <t>セイソウ</t>
    </rPh>
    <rPh sb="16" eb="18">
      <t>メンセキ</t>
    </rPh>
    <phoneticPr fontId="30"/>
  </si>
  <si>
    <t>資料　公園課</t>
    <rPh sb="3" eb="5">
      <t>コウエン</t>
    </rPh>
    <rPh sb="5" eb="6">
      <t>カ</t>
    </rPh>
    <phoneticPr fontId="30"/>
  </si>
  <si>
    <t>街路灯</t>
    <rPh sb="0" eb="1">
      <t>ガイ</t>
    </rPh>
    <rPh sb="1" eb="2">
      <t>ロ</t>
    </rPh>
    <rPh sb="2" eb="3">
      <t>トウ</t>
    </rPh>
    <phoneticPr fontId="30"/>
  </si>
  <si>
    <t>蛍光灯</t>
    <rPh sb="0" eb="2">
      <t>ケイコウ</t>
    </rPh>
    <rPh sb="2" eb="3">
      <t>トウ</t>
    </rPh>
    <phoneticPr fontId="30"/>
  </si>
  <si>
    <t>水銀灯</t>
    <rPh sb="0" eb="3">
      <t>スイギントウ</t>
    </rPh>
    <phoneticPr fontId="30"/>
  </si>
  <si>
    <t>ＬＥＤ灯</t>
    <rPh sb="3" eb="4">
      <t>トウ</t>
    </rPh>
    <phoneticPr fontId="30"/>
  </si>
  <si>
    <t>ナトリウム灯</t>
    <rPh sb="5" eb="6">
      <t>トウ</t>
    </rPh>
    <phoneticPr fontId="30"/>
  </si>
  <si>
    <t>注）　街路灯数は，区道に設置されているもののみである。</t>
    <rPh sb="6" eb="7">
      <t>スウ</t>
    </rPh>
    <rPh sb="9" eb="10">
      <t>ク</t>
    </rPh>
    <phoneticPr fontId="30"/>
  </si>
  <si>
    <t>資料　道路建設課</t>
    <rPh sb="3" eb="5">
      <t>ドウロ</t>
    </rPh>
    <rPh sb="5" eb="7">
      <t>ケンセツ</t>
    </rPh>
    <rPh sb="7" eb="8">
      <t>カ</t>
    </rPh>
    <phoneticPr fontId="30"/>
  </si>
  <si>
    <t>全区</t>
    <rPh sb="0" eb="1">
      <t>ゼン</t>
    </rPh>
    <rPh sb="1" eb="2">
      <t>ク</t>
    </rPh>
    <phoneticPr fontId="30"/>
  </si>
  <si>
    <t>中野警察署</t>
    <rPh sb="0" eb="2">
      <t>ナカノ</t>
    </rPh>
    <rPh sb="2" eb="5">
      <t>ケイサツショ</t>
    </rPh>
    <phoneticPr fontId="30"/>
  </si>
  <si>
    <t>野方警察署</t>
    <rPh sb="0" eb="2">
      <t>ノガタ</t>
    </rPh>
    <rPh sb="2" eb="5">
      <t>ケイサツショ</t>
    </rPh>
    <phoneticPr fontId="30"/>
  </si>
  <si>
    <t>人身事故件数</t>
    <rPh sb="0" eb="2">
      <t>ジンシン</t>
    </rPh>
    <rPh sb="2" eb="4">
      <t>ジコ</t>
    </rPh>
    <phoneticPr fontId="30"/>
  </si>
  <si>
    <t>死亡事故</t>
    <rPh sb="0" eb="2">
      <t>シボウ</t>
    </rPh>
    <rPh sb="2" eb="4">
      <t>ジコ</t>
    </rPh>
    <phoneticPr fontId="30"/>
  </si>
  <si>
    <t>重傷事故</t>
    <rPh sb="0" eb="2">
      <t>ジュウショウ</t>
    </rPh>
    <rPh sb="2" eb="4">
      <t>ジコ</t>
    </rPh>
    <phoneticPr fontId="30"/>
  </si>
  <si>
    <t>軽傷事故</t>
    <rPh sb="0" eb="2">
      <t>ケイショウ</t>
    </rPh>
    <rPh sb="2" eb="4">
      <t>ジコ</t>
    </rPh>
    <phoneticPr fontId="30"/>
  </si>
  <si>
    <t>注）　中野署・野方署の数値は，各署の取扱件数であり，周辺区を含む場合がある。</t>
    <rPh sb="0" eb="1">
      <t>チュウ</t>
    </rPh>
    <rPh sb="3" eb="6">
      <t>ナカノショ</t>
    </rPh>
    <rPh sb="7" eb="9">
      <t>ノガタ</t>
    </rPh>
    <rPh sb="9" eb="10">
      <t>ショ</t>
    </rPh>
    <rPh sb="11" eb="13">
      <t>スウチ</t>
    </rPh>
    <rPh sb="15" eb="17">
      <t>カクショ</t>
    </rPh>
    <rPh sb="18" eb="20">
      <t>トリアツカイ</t>
    </rPh>
    <rPh sb="20" eb="22">
      <t>ケンスウ</t>
    </rPh>
    <rPh sb="26" eb="28">
      <t>シュウヘン</t>
    </rPh>
    <rPh sb="28" eb="29">
      <t>ク</t>
    </rPh>
    <rPh sb="30" eb="31">
      <t>フク</t>
    </rPh>
    <rPh sb="32" eb="34">
      <t>バアイ</t>
    </rPh>
    <phoneticPr fontId="30"/>
  </si>
  <si>
    <t>資料　警視庁</t>
    <rPh sb="0" eb="2">
      <t>シリョウ</t>
    </rPh>
    <rPh sb="3" eb="6">
      <t>ケイシチョウ</t>
    </rPh>
    <phoneticPr fontId="30"/>
  </si>
  <si>
    <t>警察署別</t>
    <rPh sb="0" eb="2">
      <t>ケイサツ</t>
    </rPh>
    <rPh sb="2" eb="3">
      <t>ショ</t>
    </rPh>
    <rPh sb="3" eb="4">
      <t>ベツ</t>
    </rPh>
    <phoneticPr fontId="30"/>
  </si>
  <si>
    <t>死亡者数</t>
    <rPh sb="0" eb="1">
      <t>シ</t>
    </rPh>
    <rPh sb="1" eb="2">
      <t>ボウ</t>
    </rPh>
    <rPh sb="2" eb="3">
      <t>シャ</t>
    </rPh>
    <rPh sb="3" eb="4">
      <t>スウ</t>
    </rPh>
    <phoneticPr fontId="30"/>
  </si>
  <si>
    <t>負傷者数</t>
    <rPh sb="0" eb="1">
      <t>フ</t>
    </rPh>
    <rPh sb="1" eb="2">
      <t>キズ</t>
    </rPh>
    <rPh sb="2" eb="3">
      <t>モノ</t>
    </rPh>
    <rPh sb="3" eb="4">
      <t>スウ</t>
    </rPh>
    <phoneticPr fontId="30"/>
  </si>
  <si>
    <t>注）　中野署・野方署の数値は，各署の取扱件数であり，周辺区を含む場合がある。</t>
  </si>
  <si>
    <t>資料　警視庁</t>
    <phoneticPr fontId="30"/>
  </si>
  <si>
    <t>凶悪犯</t>
    <rPh sb="0" eb="3">
      <t>キョウアクハン</t>
    </rPh>
    <phoneticPr fontId="30"/>
  </si>
  <si>
    <t>粗暴犯</t>
    <rPh sb="0" eb="2">
      <t>ソボウ</t>
    </rPh>
    <rPh sb="2" eb="3">
      <t>ハン</t>
    </rPh>
    <phoneticPr fontId="30"/>
  </si>
  <si>
    <t>窃盗犯</t>
    <rPh sb="0" eb="3">
      <t>セットウハン</t>
    </rPh>
    <phoneticPr fontId="30"/>
  </si>
  <si>
    <t>知能犯</t>
    <rPh sb="0" eb="3">
      <t>チノウハン</t>
    </rPh>
    <phoneticPr fontId="30"/>
  </si>
  <si>
    <t>風俗犯</t>
    <rPh sb="0" eb="2">
      <t>フウゾク</t>
    </rPh>
    <rPh sb="2" eb="3">
      <t>ハン</t>
    </rPh>
    <phoneticPr fontId="30"/>
  </si>
  <si>
    <t>その他の刑法犯</t>
    <rPh sb="2" eb="3">
      <t>タ</t>
    </rPh>
    <rPh sb="4" eb="7">
      <t>ケイホウハン</t>
    </rPh>
    <phoneticPr fontId="30"/>
  </si>
  <si>
    <t>侵入窃盗</t>
    <rPh sb="0" eb="2">
      <t>シンニュウ</t>
    </rPh>
    <rPh sb="2" eb="4">
      <t>セットウ</t>
    </rPh>
    <phoneticPr fontId="30"/>
  </si>
  <si>
    <t>非侵入窃盗</t>
    <rPh sb="0" eb="1">
      <t>ヒ</t>
    </rPh>
    <rPh sb="1" eb="3">
      <t>シンニュウ</t>
    </rPh>
    <rPh sb="3" eb="5">
      <t>セットウ</t>
    </rPh>
    <phoneticPr fontId="30"/>
  </si>
  <si>
    <t>詐欺</t>
    <rPh sb="0" eb="2">
      <t>サギ</t>
    </rPh>
    <phoneticPr fontId="30"/>
  </si>
  <si>
    <t>偽造</t>
    <rPh sb="0" eb="2">
      <t>ギゾウ</t>
    </rPh>
    <phoneticPr fontId="30"/>
  </si>
  <si>
    <t>賭博</t>
    <rPh sb="0" eb="2">
      <t>トバク</t>
    </rPh>
    <phoneticPr fontId="30"/>
  </si>
  <si>
    <t>占有離脱物横領</t>
    <rPh sb="0" eb="2">
      <t>センユウ</t>
    </rPh>
    <rPh sb="2" eb="4">
      <t>リダツ</t>
    </rPh>
    <rPh sb="4" eb="5">
      <t>ブツ</t>
    </rPh>
    <rPh sb="5" eb="7">
      <t>オウリョウ</t>
    </rPh>
    <phoneticPr fontId="30"/>
  </si>
  <si>
    <t>公務執行妨害</t>
    <rPh sb="0" eb="2">
      <t>コウム</t>
    </rPh>
    <rPh sb="2" eb="4">
      <t>シッコウ</t>
    </rPh>
    <rPh sb="4" eb="6">
      <t>ボウガイ</t>
    </rPh>
    <phoneticPr fontId="30"/>
  </si>
  <si>
    <t>住居侵入</t>
    <rPh sb="0" eb="2">
      <t>ジュウキョ</t>
    </rPh>
    <rPh sb="2" eb="4">
      <t>シンニュウ</t>
    </rPh>
    <phoneticPr fontId="30"/>
  </si>
  <si>
    <t>器物損壊等</t>
    <rPh sb="0" eb="2">
      <t>キブツ</t>
    </rPh>
    <rPh sb="2" eb="4">
      <t>ソンカイ</t>
    </rPh>
    <rPh sb="4" eb="5">
      <t>トウ</t>
    </rPh>
    <phoneticPr fontId="30"/>
  </si>
  <si>
    <t>うち乗物盗</t>
    <rPh sb="2" eb="4">
      <t>ノリモノ</t>
    </rPh>
    <rPh sb="4" eb="5">
      <t>トウ</t>
    </rPh>
    <phoneticPr fontId="30"/>
  </si>
  <si>
    <t>うち自転車占脱</t>
  </si>
  <si>
    <t>住宅</t>
    <rPh sb="0" eb="2">
      <t>ジュウタク</t>
    </rPh>
    <phoneticPr fontId="30"/>
  </si>
  <si>
    <t>店舗</t>
    <rPh sb="0" eb="2">
      <t>テンポ</t>
    </rPh>
    <phoneticPr fontId="30"/>
  </si>
  <si>
    <t>会社･工場
作業場</t>
    <rPh sb="0" eb="2">
      <t>カイシャ</t>
    </rPh>
    <rPh sb="3" eb="5">
      <t>コウジョウ</t>
    </rPh>
    <phoneticPr fontId="30"/>
  </si>
  <si>
    <t>車両</t>
    <rPh sb="0" eb="2">
      <t>シャリョウ</t>
    </rPh>
    <phoneticPr fontId="30"/>
  </si>
  <si>
    <t>アパート住宅</t>
  </si>
  <si>
    <t>倉庫物置</t>
    <rPh sb="0" eb="2">
      <t>ソウコ</t>
    </rPh>
    <rPh sb="2" eb="4">
      <t>モノオキ</t>
    </rPh>
    <phoneticPr fontId="30"/>
  </si>
  <si>
    <t>学校</t>
  </si>
  <si>
    <t>娯楽施設</t>
  </si>
  <si>
    <t>浴場</t>
  </si>
  <si>
    <t>旅館料理店</t>
  </si>
  <si>
    <t>市場</t>
  </si>
  <si>
    <t>官公庁</t>
  </si>
  <si>
    <t>社寺</t>
  </si>
  <si>
    <t>仮設小屋</t>
  </si>
  <si>
    <t>飯場工事現場</t>
  </si>
  <si>
    <t>令和元年</t>
    <rPh sb="0" eb="2">
      <t>レイワ</t>
    </rPh>
    <rPh sb="2" eb="4">
      <t>ガンネン</t>
    </rPh>
    <phoneticPr fontId="28"/>
  </si>
  <si>
    <t>資料　東京消防庁中野・野方消防署</t>
  </si>
  <si>
    <t>失火</t>
    <rPh sb="0" eb="2">
      <t>シッカ</t>
    </rPh>
    <phoneticPr fontId="58"/>
  </si>
  <si>
    <t>落雷</t>
  </si>
  <si>
    <t>自然発火</t>
    <rPh sb="0" eb="2">
      <t>シゼン</t>
    </rPh>
    <rPh sb="2" eb="4">
      <t>ハッカ</t>
    </rPh>
    <phoneticPr fontId="30"/>
  </si>
  <si>
    <t>放火1）</t>
  </si>
  <si>
    <t>原因不明</t>
    <rPh sb="0" eb="2">
      <t>ゲンイン</t>
    </rPh>
    <rPh sb="2" eb="4">
      <t>フメイ</t>
    </rPh>
    <phoneticPr fontId="30"/>
  </si>
  <si>
    <t>たばこ</t>
  </si>
  <si>
    <t>ガスこんろ</t>
  </si>
  <si>
    <t>火あそび</t>
    <rPh sb="0" eb="1">
      <t>ヒアソ</t>
    </rPh>
    <phoneticPr fontId="58"/>
  </si>
  <si>
    <t>その他</t>
    <rPh sb="0" eb="3">
      <t>ソノタ</t>
    </rPh>
    <phoneticPr fontId="58"/>
  </si>
  <si>
    <t>令和元年</t>
    <rPh sb="0" eb="2">
      <t>れいわ</t>
    </rPh>
    <rPh sb="2" eb="4">
      <t>がんねん</t>
    </rPh>
    <phoneticPr fontId="37" type="Hiragana"/>
  </si>
  <si>
    <t>火災事故</t>
    <rPh sb="0" eb="2">
      <t>カサイ</t>
    </rPh>
    <rPh sb="2" eb="4">
      <t>ジコ</t>
    </rPh>
    <phoneticPr fontId="58"/>
  </si>
  <si>
    <t>交通事故</t>
    <rPh sb="0" eb="2">
      <t>コウツウ</t>
    </rPh>
    <rPh sb="2" eb="4">
      <t>ジコ</t>
    </rPh>
    <phoneticPr fontId="58"/>
  </si>
  <si>
    <t>一般負傷</t>
    <rPh sb="0" eb="2">
      <t>イッパン</t>
    </rPh>
    <rPh sb="2" eb="4">
      <t>フショウ</t>
    </rPh>
    <phoneticPr fontId="58"/>
  </si>
  <si>
    <t>急病</t>
    <rPh sb="0" eb="2">
      <t>キュウビョウ</t>
    </rPh>
    <phoneticPr fontId="58"/>
  </si>
  <si>
    <t>注）　水難現場は，その他に含める。</t>
    <rPh sb="0" eb="1">
      <t>チュウ</t>
    </rPh>
    <rPh sb="3" eb="5">
      <t>スイナン</t>
    </rPh>
    <rPh sb="5" eb="7">
      <t>ゲンバ</t>
    </rPh>
    <rPh sb="11" eb="12">
      <t>タ</t>
    </rPh>
    <rPh sb="13" eb="14">
      <t>フク</t>
    </rPh>
    <phoneticPr fontId="30"/>
  </si>
  <si>
    <t>　　　中野区内に出動した回数を記載</t>
    <rPh sb="3" eb="6">
      <t>ナカノク</t>
    </rPh>
    <rPh sb="6" eb="7">
      <t>ナイ</t>
    </rPh>
    <rPh sb="8" eb="10">
      <t>シュツドウ</t>
    </rPh>
    <rPh sb="12" eb="14">
      <t>カイスウ</t>
    </rPh>
    <rPh sb="15" eb="17">
      <t>キサイ</t>
    </rPh>
    <phoneticPr fontId="30"/>
  </si>
  <si>
    <t>件数</t>
    <rPh sb="0" eb="2">
      <t>けんすう</t>
    </rPh>
    <phoneticPr fontId="49" type="Hiragana"/>
  </si>
  <si>
    <t>資料　中野区「区民部事業概要」</t>
    <rPh sb="3" eb="6">
      <t>ナカノク</t>
    </rPh>
    <phoneticPr fontId="30"/>
  </si>
  <si>
    <t>町丁目名</t>
  </si>
  <si>
    <t>建物倒壊危険度</t>
    <rPh sb="0" eb="2">
      <t>タテモノ</t>
    </rPh>
    <rPh sb="2" eb="4">
      <t>トウカイ</t>
    </rPh>
    <rPh sb="4" eb="7">
      <t>キケンド</t>
    </rPh>
    <phoneticPr fontId="30"/>
  </si>
  <si>
    <t>火災危険度</t>
    <rPh sb="2" eb="5">
      <t>キケンド</t>
    </rPh>
    <phoneticPr fontId="30"/>
  </si>
  <si>
    <t>総合危険度</t>
    <rPh sb="2" eb="5">
      <t>キケンド</t>
    </rPh>
    <phoneticPr fontId="30"/>
  </si>
  <si>
    <t>南台1丁目</t>
  </si>
  <si>
    <t>南台2丁目</t>
  </si>
  <si>
    <t>南台3丁目</t>
  </si>
  <si>
    <t>南台4丁目</t>
  </si>
  <si>
    <t>南台5丁目</t>
  </si>
  <si>
    <t>弥生町1丁目</t>
  </si>
  <si>
    <t>弥生町2丁目</t>
  </si>
  <si>
    <t>弥生町3丁目</t>
  </si>
  <si>
    <t>弥生町4丁目</t>
  </si>
  <si>
    <t>弥生町5丁目</t>
  </si>
  <si>
    <t>弥生町6丁目</t>
  </si>
  <si>
    <t>本町1丁目</t>
  </si>
  <si>
    <t>本町2丁目</t>
  </si>
  <si>
    <t>本町3丁目</t>
  </si>
  <si>
    <t>本町4丁目</t>
  </si>
  <si>
    <t>本町5丁目</t>
  </si>
  <si>
    <t>本町6丁目</t>
  </si>
  <si>
    <t>中央1丁目</t>
  </si>
  <si>
    <t>中央2丁目</t>
  </si>
  <si>
    <t>中央3丁目</t>
  </si>
  <si>
    <t>中央4丁目</t>
  </si>
  <si>
    <t>中央5丁目</t>
  </si>
  <si>
    <t>東中野1丁目</t>
  </si>
  <si>
    <t>東中野2丁目</t>
  </si>
  <si>
    <t>東中野3丁目</t>
  </si>
  <si>
    <t>東中野4丁目</t>
  </si>
  <si>
    <t>東中野5丁目</t>
  </si>
  <si>
    <t>中野1丁目</t>
  </si>
  <si>
    <t>中野2丁目</t>
  </si>
  <si>
    <t>中野3丁目</t>
  </si>
  <si>
    <t>中野4丁目</t>
  </si>
  <si>
    <t>中野5丁目</t>
  </si>
  <si>
    <t>中野6丁目</t>
  </si>
  <si>
    <t>上高田1丁目</t>
  </si>
  <si>
    <t>上高田2丁目</t>
  </si>
  <si>
    <t>上高田3丁目</t>
  </si>
  <si>
    <t>上高田4丁目</t>
  </si>
  <si>
    <t>上高田5丁目</t>
  </si>
  <si>
    <t>新井1丁目</t>
  </si>
  <si>
    <t>新井2丁目</t>
  </si>
  <si>
    <t>新井3丁目</t>
  </si>
  <si>
    <t>新井4丁目</t>
  </si>
  <si>
    <t>新井5丁目</t>
  </si>
  <si>
    <t>沼袋1丁目</t>
  </si>
  <si>
    <t>沼袋2丁目</t>
  </si>
  <si>
    <t>沼袋3丁目</t>
  </si>
  <si>
    <t>沼袋4丁目</t>
  </si>
  <si>
    <t>松が丘1丁目</t>
  </si>
  <si>
    <t>松が丘2丁目</t>
  </si>
  <si>
    <t>江原町1丁目</t>
  </si>
  <si>
    <t>江原町2丁目</t>
  </si>
  <si>
    <t>江原町3丁目</t>
  </si>
  <si>
    <t>江古田1丁目</t>
  </si>
  <si>
    <t>江古田2丁目</t>
  </si>
  <si>
    <t>江古田3丁目</t>
  </si>
  <si>
    <t>江古田4丁目</t>
  </si>
  <si>
    <t>丸山1丁目</t>
  </si>
  <si>
    <t>丸山2丁目</t>
  </si>
  <si>
    <t>野方1丁目</t>
  </si>
  <si>
    <t>野方2丁目</t>
  </si>
  <si>
    <t>野方3丁目</t>
  </si>
  <si>
    <t>野方4丁目</t>
  </si>
  <si>
    <t>野方5丁目</t>
  </si>
  <si>
    <t>野方6丁目</t>
  </si>
  <si>
    <t>大和町1丁目</t>
  </si>
  <si>
    <t>大和町2丁目</t>
  </si>
  <si>
    <t>大和町3丁目</t>
  </si>
  <si>
    <t>大和町4丁目</t>
  </si>
  <si>
    <t>若宮1丁目</t>
  </si>
  <si>
    <t>若宮2丁目</t>
  </si>
  <si>
    <t>若宮3丁目</t>
  </si>
  <si>
    <t>白鷺1丁目</t>
  </si>
  <si>
    <t>白鷺2丁目</t>
  </si>
  <si>
    <t>白鷺3丁目</t>
  </si>
  <si>
    <t>鷺宮1丁目</t>
  </si>
  <si>
    <t>鷺宮2丁目</t>
  </si>
  <si>
    <t>鷺宮3丁目</t>
  </si>
  <si>
    <t>鷺宮4丁目</t>
  </si>
  <si>
    <t>鷺宮5丁目</t>
  </si>
  <si>
    <t>鷺宮6丁目</t>
  </si>
  <si>
    <t>上鷺宮1丁目</t>
  </si>
  <si>
    <t>上鷺宮2丁目</t>
  </si>
  <si>
    <t>上鷺宮3丁目</t>
  </si>
  <si>
    <t>上鷺宮4丁目</t>
  </si>
  <si>
    <t>上鷺宮5丁目</t>
  </si>
  <si>
    <t>注）　各危険度は，1が危険性が低く，5に近づくほどに危険性が高くなっている</t>
    <rPh sb="0" eb="1">
      <t>チュウ</t>
    </rPh>
    <rPh sb="3" eb="4">
      <t>カク</t>
    </rPh>
    <rPh sb="4" eb="7">
      <t>キケンド</t>
    </rPh>
    <rPh sb="11" eb="14">
      <t>キケンセイ</t>
    </rPh>
    <rPh sb="15" eb="16">
      <t>ヒク</t>
    </rPh>
    <rPh sb="20" eb="21">
      <t>チカ</t>
    </rPh>
    <rPh sb="26" eb="29">
      <t>キケンセイ</t>
    </rPh>
    <rPh sb="30" eb="31">
      <t>タカ</t>
    </rPh>
    <phoneticPr fontId="30"/>
  </si>
  <si>
    <t>資料　東京都都市整備局市街地整備部防災都市づくり課「地震に関する地域危険度測定調査（第9回）」</t>
  </si>
  <si>
    <t>JR中央線</t>
    <rPh sb="2" eb="5">
      <t>チュウオウセン</t>
    </rPh>
    <phoneticPr fontId="30"/>
  </si>
  <si>
    <t>西武新宿線</t>
    <rPh sb="0" eb="2">
      <t>セイブ</t>
    </rPh>
    <rPh sb="2" eb="4">
      <t>シンジュク</t>
    </rPh>
    <rPh sb="4" eb="5">
      <t>セン</t>
    </rPh>
    <phoneticPr fontId="30"/>
  </si>
  <si>
    <t>都営大江戸線</t>
    <rPh sb="0" eb="2">
      <t>トエイ</t>
    </rPh>
    <rPh sb="2" eb="5">
      <t>オオエド</t>
    </rPh>
    <rPh sb="5" eb="6">
      <t>セン</t>
    </rPh>
    <phoneticPr fontId="30"/>
  </si>
  <si>
    <t>東京メトロ丸の内線</t>
    <rPh sb="0" eb="2">
      <t>トウキョウ</t>
    </rPh>
    <rPh sb="5" eb="6">
      <t>マル</t>
    </rPh>
    <rPh sb="7" eb="8">
      <t>ウチ</t>
    </rPh>
    <rPh sb="8" eb="9">
      <t>セン</t>
    </rPh>
    <phoneticPr fontId="30"/>
  </si>
  <si>
    <t>駐車場数</t>
    <rPh sb="0" eb="2">
      <t>チュウシャ</t>
    </rPh>
    <rPh sb="2" eb="3">
      <t>バ</t>
    </rPh>
    <rPh sb="3" eb="4">
      <t>スウ</t>
    </rPh>
    <phoneticPr fontId="30"/>
  </si>
  <si>
    <t>駐車台数</t>
    <rPh sb="0" eb="2">
      <t>チュウシャ</t>
    </rPh>
    <rPh sb="2" eb="3">
      <t>ダイ</t>
    </rPh>
    <rPh sb="3" eb="4">
      <t>スウ</t>
    </rPh>
    <phoneticPr fontId="30"/>
  </si>
  <si>
    <t>放置台数</t>
    <rPh sb="0" eb="2">
      <t>ホウチ</t>
    </rPh>
    <rPh sb="2" eb="3">
      <t>ダイ</t>
    </rPh>
    <rPh sb="3" eb="4">
      <t>スウ</t>
    </rPh>
    <phoneticPr fontId="30"/>
  </si>
  <si>
    <t>注）　各年10月における調査日1日間の実駐車台数である。</t>
    <rPh sb="0" eb="1">
      <t>チュウ</t>
    </rPh>
    <rPh sb="3" eb="5">
      <t>カクネン</t>
    </rPh>
    <rPh sb="7" eb="8">
      <t>ガツ</t>
    </rPh>
    <rPh sb="12" eb="15">
      <t>チョウサビ</t>
    </rPh>
    <rPh sb="16" eb="17">
      <t>ヒ</t>
    </rPh>
    <rPh sb="17" eb="18">
      <t>アイダ</t>
    </rPh>
    <rPh sb="19" eb="20">
      <t>ジツ</t>
    </rPh>
    <rPh sb="20" eb="24">
      <t>チュウシャダイスウ</t>
    </rPh>
    <phoneticPr fontId="30"/>
  </si>
  <si>
    <t>　　　駐車場数は区営駐車場数である。</t>
    <rPh sb="8" eb="9">
      <t>ク</t>
    </rPh>
    <rPh sb="9" eb="10">
      <t>イトナ</t>
    </rPh>
    <rPh sb="10" eb="13">
      <t>チュウシャジョウ</t>
    </rPh>
    <rPh sb="13" eb="14">
      <t>スウ</t>
    </rPh>
    <phoneticPr fontId="30"/>
  </si>
  <si>
    <t>資料　交通政策課</t>
    <rPh sb="0" eb="2">
      <t>シリョウ</t>
    </rPh>
    <rPh sb="3" eb="5">
      <t>コウツウ</t>
    </rPh>
    <rPh sb="5" eb="8">
      <t>セイサクカ</t>
    </rPh>
    <phoneticPr fontId="30"/>
  </si>
  <si>
    <t>二輪車</t>
    <rPh sb="0" eb="3">
      <t>ニリンシャ</t>
    </rPh>
    <phoneticPr fontId="30"/>
  </si>
  <si>
    <t>年度</t>
    <rPh sb="0" eb="1">
      <t>トシ</t>
    </rPh>
    <rPh sb="1" eb="2">
      <t>タビ</t>
    </rPh>
    <phoneticPr fontId="30"/>
  </si>
  <si>
    <t>バス</t>
  </si>
  <si>
    <t>乗用車</t>
    <rPh sb="0" eb="3">
      <t>ジョウヨウシャ</t>
    </rPh>
    <phoneticPr fontId="30"/>
  </si>
  <si>
    <t>貨物車</t>
    <rPh sb="0" eb="3">
      <t>カモツシャ</t>
    </rPh>
    <phoneticPr fontId="30"/>
  </si>
  <si>
    <t>特殊用途車</t>
    <rPh sb="0" eb="2">
      <t>トクシュ</t>
    </rPh>
    <rPh sb="2" eb="4">
      <t>ヨウト</t>
    </rPh>
    <rPh sb="4" eb="5">
      <t>クルマ</t>
    </rPh>
    <phoneticPr fontId="30"/>
  </si>
  <si>
    <t>特殊車</t>
    <rPh sb="0" eb="2">
      <t>トクシュ</t>
    </rPh>
    <rPh sb="2" eb="3">
      <t>クルマ</t>
    </rPh>
    <phoneticPr fontId="30"/>
  </si>
  <si>
    <t>自動二輪</t>
    <rPh sb="0" eb="2">
      <t>ジドウ</t>
    </rPh>
    <rPh sb="2" eb="4">
      <t>ニリン</t>
    </rPh>
    <phoneticPr fontId="30"/>
  </si>
  <si>
    <t>原付一種</t>
    <rPh sb="0" eb="2">
      <t>ゲンツキ</t>
    </rPh>
    <rPh sb="2" eb="4">
      <t>イッシュ</t>
    </rPh>
    <phoneticPr fontId="30"/>
  </si>
  <si>
    <t>ミニカー</t>
  </si>
  <si>
    <t>計</t>
  </si>
  <si>
    <t>小型二輪</t>
    <rPh sb="0" eb="2">
      <t>コガタ</t>
    </rPh>
    <rPh sb="2" eb="4">
      <t>ニリン</t>
    </rPh>
    <phoneticPr fontId="30"/>
  </si>
  <si>
    <t>原付二種</t>
    <rPh sb="0" eb="2">
      <t>ゲンツキ</t>
    </rPh>
    <rPh sb="2" eb="4">
      <t>ニシュ</t>
    </rPh>
    <phoneticPr fontId="30"/>
  </si>
  <si>
    <t>125cc以下</t>
    <rPh sb="5" eb="7">
      <t>イカ</t>
    </rPh>
    <phoneticPr fontId="30"/>
  </si>
  <si>
    <t>90cc以下</t>
    <rPh sb="4" eb="6">
      <t>イカ</t>
    </rPh>
    <phoneticPr fontId="30"/>
  </si>
  <si>
    <t>50cc以下</t>
    <rPh sb="4" eb="6">
      <t>イカ</t>
    </rPh>
    <phoneticPr fontId="30"/>
  </si>
  <si>
    <t>平成30年度</t>
    <rPh sb="0" eb="2">
      <t>ヘイセイ</t>
    </rPh>
    <rPh sb="4" eb="6">
      <t>ネンド</t>
    </rPh>
    <phoneticPr fontId="30"/>
  </si>
  <si>
    <t>令和2年度</t>
    <rPh sb="0" eb="2">
      <t>レイワ</t>
    </rPh>
    <rPh sb="3" eb="5">
      <t>ネンド</t>
    </rPh>
    <phoneticPr fontId="30"/>
  </si>
  <si>
    <t>資料　公益財団法人特別区協議会「特別区の統計」</t>
  </si>
  <si>
    <t>道路名</t>
    <rPh sb="0" eb="1">
      <t>ミチ</t>
    </rPh>
    <rPh sb="1" eb="2">
      <t>ミチ</t>
    </rPh>
    <rPh sb="2" eb="3">
      <t>メイ</t>
    </rPh>
    <phoneticPr fontId="30"/>
  </si>
  <si>
    <t>測定地点</t>
  </si>
  <si>
    <t>車線数</t>
    <rPh sb="0" eb="3">
      <t>シャセンスウ</t>
    </rPh>
    <phoneticPr fontId="30"/>
  </si>
  <si>
    <t>測定年度</t>
    <rPh sb="0" eb="2">
      <t>ソクテイ</t>
    </rPh>
    <rPh sb="2" eb="4">
      <t>ネンド</t>
    </rPh>
    <phoneticPr fontId="30"/>
  </si>
  <si>
    <t>交通量</t>
    <rPh sb="0" eb="2">
      <t>コウツウ</t>
    </rPh>
    <rPh sb="2" eb="3">
      <t>リョウ</t>
    </rPh>
    <phoneticPr fontId="30"/>
  </si>
  <si>
    <t>大型車</t>
    <rPh sb="0" eb="3">
      <t>オオガタシャ</t>
    </rPh>
    <phoneticPr fontId="30"/>
  </si>
  <si>
    <t>小型車</t>
    <rPh sb="0" eb="3">
      <t>コガタシャ</t>
    </rPh>
    <phoneticPr fontId="30"/>
  </si>
  <si>
    <t>千川通り</t>
    <rPh sb="0" eb="2">
      <t>センカワ</t>
    </rPh>
    <rPh sb="2" eb="3">
      <t>ドオ</t>
    </rPh>
    <phoneticPr fontId="30"/>
  </si>
  <si>
    <t>上鷺宮3-17</t>
    <rPh sb="0" eb="3">
      <t>カミサギノミヤ</t>
    </rPh>
    <phoneticPr fontId="30"/>
  </si>
  <si>
    <t>2車線</t>
    <rPh sb="1" eb="3">
      <t>シャセン</t>
    </rPh>
    <phoneticPr fontId="30"/>
  </si>
  <si>
    <t>令和3年度</t>
    <rPh sb="0" eb="2">
      <t>レイワ</t>
    </rPh>
    <rPh sb="3" eb="5">
      <t>ネンド</t>
    </rPh>
    <phoneticPr fontId="30"/>
  </si>
  <si>
    <t>目白通り</t>
    <rPh sb="0" eb="2">
      <t>メジロ</t>
    </rPh>
    <rPh sb="2" eb="3">
      <t>ドオ</t>
    </rPh>
    <phoneticPr fontId="30"/>
  </si>
  <si>
    <t>江原町3-5</t>
    <rPh sb="0" eb="2">
      <t>エハラ</t>
    </rPh>
    <rPh sb="2" eb="3">
      <t>マチ</t>
    </rPh>
    <phoneticPr fontId="30"/>
  </si>
  <si>
    <t>4車線</t>
    <rPh sb="1" eb="3">
      <t>シャセン</t>
    </rPh>
    <phoneticPr fontId="30"/>
  </si>
  <si>
    <t>令和4年度</t>
    <rPh sb="0" eb="2">
      <t>レイワ</t>
    </rPh>
    <rPh sb="3" eb="5">
      <t>ネンド</t>
    </rPh>
    <phoneticPr fontId="30"/>
  </si>
  <si>
    <t>新青梅街道</t>
    <rPh sb="0" eb="1">
      <t>シン</t>
    </rPh>
    <rPh sb="1" eb="5">
      <t>オウメカイドウ</t>
    </rPh>
    <phoneticPr fontId="30"/>
  </si>
  <si>
    <t>江古田4-3</t>
    <rPh sb="0" eb="3">
      <t>エゴタ</t>
    </rPh>
    <phoneticPr fontId="30"/>
  </si>
  <si>
    <t>中杉通り</t>
    <rPh sb="0" eb="1">
      <t>ナカ</t>
    </rPh>
    <rPh sb="1" eb="2">
      <t>スギ</t>
    </rPh>
    <rPh sb="2" eb="3">
      <t>ドオ</t>
    </rPh>
    <phoneticPr fontId="30"/>
  </si>
  <si>
    <t>鷺宮3-47</t>
  </si>
  <si>
    <t>環七通り</t>
    <rPh sb="0" eb="2">
      <t>カンナナ</t>
    </rPh>
    <rPh sb="2" eb="3">
      <t>ドオ</t>
    </rPh>
    <phoneticPr fontId="30"/>
  </si>
  <si>
    <t>大和町1-12</t>
    <rPh sb="0" eb="3">
      <t>ヤマトチョウ</t>
    </rPh>
    <phoneticPr fontId="30"/>
  </si>
  <si>
    <t>早稲田通り</t>
    <rPh sb="0" eb="3">
      <t>ワセダ</t>
    </rPh>
    <rPh sb="3" eb="4">
      <t>ドオ</t>
    </rPh>
    <phoneticPr fontId="30"/>
  </si>
  <si>
    <t>中野5-4</t>
    <rPh sb="0" eb="2">
      <t>ナカノ</t>
    </rPh>
    <phoneticPr fontId="30"/>
  </si>
  <si>
    <t>大久保通り</t>
    <rPh sb="0" eb="3">
      <t>オオクボ</t>
    </rPh>
    <rPh sb="3" eb="4">
      <t>ドオ</t>
    </rPh>
    <phoneticPr fontId="30"/>
  </si>
  <si>
    <t>中野2-17</t>
    <rPh sb="0" eb="2">
      <t>ナカノ</t>
    </rPh>
    <phoneticPr fontId="30"/>
  </si>
  <si>
    <t>山手通り</t>
    <rPh sb="0" eb="2">
      <t>ヤマテ</t>
    </rPh>
    <rPh sb="2" eb="3">
      <t>ドオ</t>
    </rPh>
    <phoneticPr fontId="30"/>
  </si>
  <si>
    <t>中央2-18</t>
    <rPh sb="0" eb="2">
      <t>チュウオウ</t>
    </rPh>
    <phoneticPr fontId="30"/>
  </si>
  <si>
    <t>青梅街道</t>
    <rPh sb="0" eb="4">
      <t>オウメカイドウ</t>
    </rPh>
    <phoneticPr fontId="30"/>
  </si>
  <si>
    <t>本町4-18</t>
    <rPh sb="0" eb="2">
      <t>ホンマチ</t>
    </rPh>
    <phoneticPr fontId="30"/>
  </si>
  <si>
    <t>本郷通り</t>
    <rPh sb="0" eb="2">
      <t>ホンゴウ</t>
    </rPh>
    <rPh sb="2" eb="3">
      <t>ドオ</t>
    </rPh>
    <phoneticPr fontId="30"/>
  </si>
  <si>
    <t>弥生町2-41</t>
    <rPh sb="0" eb="2">
      <t>ヤヨイ</t>
    </rPh>
    <rPh sb="2" eb="3">
      <t>マチ</t>
    </rPh>
    <phoneticPr fontId="30"/>
  </si>
  <si>
    <t>方南通り</t>
    <rPh sb="0" eb="2">
      <t>ホウナン</t>
    </rPh>
    <rPh sb="2" eb="3">
      <t>ドオ</t>
    </rPh>
    <phoneticPr fontId="30"/>
  </si>
  <si>
    <t>弥生町4-20</t>
    <rPh sb="0" eb="2">
      <t>ヤヨイ</t>
    </rPh>
    <rPh sb="2" eb="3">
      <t>マチ</t>
    </rPh>
    <phoneticPr fontId="30"/>
  </si>
  <si>
    <t>中野通り</t>
    <rPh sb="0" eb="2">
      <t>ナカノ</t>
    </rPh>
    <rPh sb="2" eb="3">
      <t>ドオ</t>
    </rPh>
    <phoneticPr fontId="30"/>
  </si>
  <si>
    <t>中野5-68</t>
    <rPh sb="0" eb="2">
      <t>ナカノ</t>
    </rPh>
    <phoneticPr fontId="30"/>
  </si>
  <si>
    <t>資料　中野区「自動車騒音振動交通量調査」</t>
  </si>
  <si>
    <t>（単位：1日当たりの人数）</t>
  </si>
  <si>
    <t>駅名</t>
  </si>
  <si>
    <t>令和元年度</t>
    <rPh sb="0" eb="2">
      <t>レイワ</t>
    </rPh>
    <rPh sb="2" eb="5">
      <t>ガンネンド</t>
    </rPh>
    <phoneticPr fontId="57"/>
  </si>
  <si>
    <t>令和3年度</t>
    <rPh sb="0" eb="2">
      <t>レイワ</t>
    </rPh>
    <rPh sb="3" eb="4">
      <t>ネン</t>
    </rPh>
    <rPh sb="4" eb="5">
      <t>ド</t>
    </rPh>
    <phoneticPr fontId="30"/>
  </si>
  <si>
    <t>令和4年度</t>
  </si>
  <si>
    <t>中野</t>
    <rPh sb="0" eb="2">
      <t>ナカノ</t>
    </rPh>
    <phoneticPr fontId="30"/>
  </si>
  <si>
    <t>東中野</t>
    <rPh sb="0" eb="3">
      <t>ヒガシナカノ</t>
    </rPh>
    <phoneticPr fontId="30"/>
  </si>
  <si>
    <t>資料　東日本旅客鉄道（株）「各駅の乗車人員」</t>
    <rPh sb="0" eb="2">
      <t>シリョウ</t>
    </rPh>
    <rPh sb="3" eb="6">
      <t>ヒガシニホン</t>
    </rPh>
    <rPh sb="6" eb="8">
      <t>リョカク</t>
    </rPh>
    <rPh sb="8" eb="10">
      <t>テツドウ</t>
    </rPh>
    <rPh sb="11" eb="12">
      <t>カブ</t>
    </rPh>
    <rPh sb="14" eb="16">
      <t>カクエキ</t>
    </rPh>
    <rPh sb="17" eb="19">
      <t>ジョウシャ</t>
    </rPh>
    <rPh sb="19" eb="21">
      <t>ジンイン</t>
    </rPh>
    <phoneticPr fontId="30"/>
  </si>
  <si>
    <t>新井薬師前</t>
    <rPh sb="0" eb="2">
      <t>アライヤクシ</t>
    </rPh>
    <rPh sb="2" eb="4">
      <t>ヤクシ</t>
    </rPh>
    <rPh sb="4" eb="5">
      <t>マエ</t>
    </rPh>
    <phoneticPr fontId="30"/>
  </si>
  <si>
    <t>沼袋</t>
    <rPh sb="0" eb="2">
      <t>ヌマブクロ</t>
    </rPh>
    <phoneticPr fontId="30"/>
  </si>
  <si>
    <t>野方</t>
    <rPh sb="0" eb="2">
      <t>ノガタ</t>
    </rPh>
    <phoneticPr fontId="30"/>
  </si>
  <si>
    <t>都立家政</t>
    <rPh sb="0" eb="2">
      <t>トリツ</t>
    </rPh>
    <rPh sb="2" eb="4">
      <t>カセイ</t>
    </rPh>
    <phoneticPr fontId="30"/>
  </si>
  <si>
    <t>鷺ノ宮</t>
    <rPh sb="0" eb="3">
      <t>サギノミヤ</t>
    </rPh>
    <phoneticPr fontId="30"/>
  </si>
  <si>
    <t>資料　西武鉄道（株）「駅別乗降人員」</t>
    <rPh sb="0" eb="2">
      <t>シリョウ</t>
    </rPh>
    <rPh sb="3" eb="5">
      <t>セイブ</t>
    </rPh>
    <rPh sb="5" eb="7">
      <t>テツドウ</t>
    </rPh>
    <rPh sb="7" eb="10">
      <t>カブ</t>
    </rPh>
    <rPh sb="11" eb="12">
      <t>エキ</t>
    </rPh>
    <rPh sb="12" eb="13">
      <t>ベツ</t>
    </rPh>
    <rPh sb="13" eb="15">
      <t>ジョウコウ</t>
    </rPh>
    <rPh sb="15" eb="17">
      <t>ジンイン</t>
    </rPh>
    <phoneticPr fontId="30"/>
  </si>
  <si>
    <t>中野坂上</t>
    <rPh sb="0" eb="2">
      <t>ナカノ</t>
    </rPh>
    <rPh sb="2" eb="4">
      <t>サカウエ</t>
    </rPh>
    <phoneticPr fontId="30"/>
  </si>
  <si>
    <t>新中野</t>
    <rPh sb="0" eb="3">
      <t>シンナカノ</t>
    </rPh>
    <phoneticPr fontId="30"/>
  </si>
  <si>
    <t>中野新橋</t>
    <rPh sb="0" eb="2">
      <t>ナカノ</t>
    </rPh>
    <rPh sb="2" eb="4">
      <t>シンバシ</t>
    </rPh>
    <phoneticPr fontId="30"/>
  </si>
  <si>
    <t>中野富士見町</t>
    <rPh sb="0" eb="2">
      <t>ナカノ</t>
    </rPh>
    <rPh sb="2" eb="6">
      <t>フジミチョウ</t>
    </rPh>
    <phoneticPr fontId="30"/>
  </si>
  <si>
    <t>新江古田</t>
    <rPh sb="0" eb="1">
      <t>シン</t>
    </rPh>
    <rPh sb="1" eb="4">
      <t>エゴタ</t>
    </rPh>
    <phoneticPr fontId="30"/>
  </si>
  <si>
    <t>資料　東京地下鉄（株）「各駅の乗降人員ランキング」</t>
    <rPh sb="0" eb="2">
      <t>シリョウ</t>
    </rPh>
    <rPh sb="3" eb="5">
      <t>トウキョウ</t>
    </rPh>
    <rPh sb="5" eb="8">
      <t>チカテツ</t>
    </rPh>
    <rPh sb="8" eb="11">
      <t>カブ</t>
    </rPh>
    <rPh sb="12" eb="14">
      <t>カクエキ</t>
    </rPh>
    <rPh sb="15" eb="17">
      <t>ジョウコウ</t>
    </rPh>
    <rPh sb="17" eb="19">
      <t>ジンイン</t>
    </rPh>
    <phoneticPr fontId="30"/>
  </si>
  <si>
    <t xml:space="preserve">      東京都交通局「各駅乗降人員一覧」</t>
    <rPh sb="6" eb="9">
      <t>トウキョウト</t>
    </rPh>
    <rPh sb="9" eb="12">
      <t>コウツウキョク</t>
    </rPh>
    <rPh sb="13" eb="15">
      <t>カクエキ</t>
    </rPh>
    <rPh sb="15" eb="17">
      <t>ジョウコウ</t>
    </rPh>
    <rPh sb="17" eb="19">
      <t>ジンイン</t>
    </rPh>
    <rPh sb="19" eb="21">
      <t>イチラン</t>
    </rPh>
    <phoneticPr fontId="30"/>
  </si>
  <si>
    <t>（単位：1日当たりの人数）</t>
    <rPh sb="1" eb="3">
      <t>タンイ</t>
    </rPh>
    <rPh sb="5" eb="6">
      <t>ニチ</t>
    </rPh>
    <rPh sb="6" eb="7">
      <t>ア</t>
    </rPh>
    <rPh sb="10" eb="12">
      <t>ニンズウ</t>
    </rPh>
    <phoneticPr fontId="30"/>
  </si>
  <si>
    <t>会社・系統</t>
  </si>
  <si>
    <t>路線距離（キロ）</t>
  </si>
  <si>
    <t>平成31年度</t>
    <rPh sb="0" eb="2">
      <t>ヘイセイ</t>
    </rPh>
    <rPh sb="4" eb="6">
      <t>ネンド</t>
    </rPh>
    <phoneticPr fontId="57"/>
  </si>
  <si>
    <t>系統番号・路線名</t>
  </si>
  <si>
    <t>発～着</t>
  </si>
  <si>
    <t>関東バス</t>
  </si>
  <si>
    <t>宿02</t>
  </si>
  <si>
    <t>椎名町線</t>
  </si>
  <si>
    <t>新宿駅西口～丸山営業所</t>
    <rPh sb="2" eb="3">
      <t>エキ</t>
    </rPh>
    <phoneticPr fontId="30"/>
  </si>
  <si>
    <t>宿04</t>
  </si>
  <si>
    <t>新宿駅西口～阿佐谷営業所</t>
    <rPh sb="0" eb="3">
      <t>シンジュクエキ</t>
    </rPh>
    <rPh sb="3" eb="5">
      <t>ニシグチ</t>
    </rPh>
    <rPh sb="6" eb="9">
      <t>アサガヤ</t>
    </rPh>
    <rPh sb="9" eb="12">
      <t>エイギョウショ</t>
    </rPh>
    <phoneticPr fontId="30"/>
  </si>
  <si>
    <t>宿05</t>
  </si>
  <si>
    <t>新宿駅西口～野方駅</t>
    <rPh sb="2" eb="3">
      <t>エキ</t>
    </rPh>
    <rPh sb="8" eb="9">
      <t>エキ</t>
    </rPh>
    <phoneticPr fontId="30"/>
  </si>
  <si>
    <t>中01</t>
  </si>
  <si>
    <t>中野駅北口～野方駅</t>
    <rPh sb="8" eb="9">
      <t>エキ</t>
    </rPh>
    <phoneticPr fontId="30"/>
  </si>
  <si>
    <t>宿08</t>
  </si>
  <si>
    <t>中野駅北口～新宿駅西口</t>
    <rPh sb="8" eb="9">
      <t>エキ</t>
    </rPh>
    <phoneticPr fontId="30"/>
  </si>
  <si>
    <t>阿45</t>
  </si>
  <si>
    <t>中野駅北口～阿佐ケ谷駅北口</t>
  </si>
  <si>
    <t>中10</t>
  </si>
  <si>
    <t>茂呂線</t>
  </si>
  <si>
    <t>中野駅北口～丸山営業所1）</t>
  </si>
  <si>
    <t>中12</t>
  </si>
  <si>
    <t>中野駅北口～江古田駅</t>
  </si>
  <si>
    <t>中41</t>
  </si>
  <si>
    <t>池11</t>
  </si>
  <si>
    <t>池袋線</t>
  </si>
  <si>
    <t>中野駅北口～池袋駅西口</t>
    <rPh sb="8" eb="9">
      <t>エキ</t>
    </rPh>
    <phoneticPr fontId="30"/>
  </si>
  <si>
    <t>中30</t>
    <rPh sb="0" eb="1">
      <t>ナカ</t>
    </rPh>
    <phoneticPr fontId="30"/>
  </si>
  <si>
    <t>中野駅北口～丸山営業所</t>
    <rPh sb="0" eb="3">
      <t>ナカノエキ</t>
    </rPh>
    <rPh sb="3" eb="5">
      <t>キタグチ</t>
    </rPh>
    <rPh sb="6" eb="8">
      <t>マルヤマ</t>
    </rPh>
    <rPh sb="8" eb="11">
      <t>エイギョウショ</t>
    </rPh>
    <phoneticPr fontId="30"/>
  </si>
  <si>
    <t>中20</t>
  </si>
  <si>
    <t>中村橋線</t>
  </si>
  <si>
    <t>中野駅北口～丸山営業所2）</t>
  </si>
  <si>
    <t>中24</t>
  </si>
  <si>
    <t>中野駅北口～中村橋駅</t>
    <rPh sb="6" eb="8">
      <t>ナカムラ</t>
    </rPh>
    <rPh sb="8" eb="9">
      <t>ハシ</t>
    </rPh>
    <rPh sb="9" eb="10">
      <t>エキ</t>
    </rPh>
    <phoneticPr fontId="30"/>
  </si>
  <si>
    <t>中27</t>
  </si>
  <si>
    <t>中野駅北口～江古田の森</t>
  </si>
  <si>
    <t>中35</t>
  </si>
  <si>
    <t>成宗線</t>
  </si>
  <si>
    <t>中野駅北口～五日市街道営業所</t>
  </si>
  <si>
    <t>中36</t>
  </si>
  <si>
    <t>中野駅北口～吉祥寺駅</t>
  </si>
  <si>
    <t>赤31</t>
  </si>
  <si>
    <t>赤羽線</t>
  </si>
  <si>
    <t>高円寺駅北口～赤羽駅東口</t>
    <rPh sb="10" eb="11">
      <t>ヒガシ</t>
    </rPh>
    <rPh sb="11" eb="12">
      <t>グチ</t>
    </rPh>
    <phoneticPr fontId="30"/>
  </si>
  <si>
    <t>高10</t>
  </si>
  <si>
    <t>高円寺線</t>
  </si>
  <si>
    <t>高円寺駅北口～練馬駅</t>
  </si>
  <si>
    <t>高60</t>
  </si>
  <si>
    <t>高70</t>
  </si>
  <si>
    <t>高円寺駅北口～丸山営業所3）</t>
    <rPh sb="9" eb="12">
      <t>エイギョウショ</t>
    </rPh>
    <phoneticPr fontId="30"/>
  </si>
  <si>
    <t>阿02</t>
  </si>
  <si>
    <t>阿佐谷線</t>
  </si>
  <si>
    <t>阿佐ケ谷駅北口～白鷺1丁目</t>
  </si>
  <si>
    <t>阿01</t>
  </si>
  <si>
    <t>阿佐ケ谷駅北口～中村橋駅</t>
    <rPh sb="11" eb="12">
      <t>エキ</t>
    </rPh>
    <phoneticPr fontId="30"/>
  </si>
  <si>
    <t>荻04</t>
  </si>
  <si>
    <t>日大線</t>
  </si>
  <si>
    <t>荻窪駅北口～阿佐谷営業所4）</t>
  </si>
  <si>
    <t>荻05</t>
  </si>
  <si>
    <t>荻窪駅北口～白鷺1丁目</t>
  </si>
  <si>
    <t>荻06</t>
  </si>
  <si>
    <t>荻窪駅北口～中村橋駅</t>
    <rPh sb="9" eb="10">
      <t>エキ</t>
    </rPh>
    <phoneticPr fontId="30"/>
  </si>
  <si>
    <t>荻07</t>
  </si>
  <si>
    <t>荻窪駅北口～練馬駅</t>
  </si>
  <si>
    <t>K01</t>
  </si>
  <si>
    <t>中野線</t>
    <rPh sb="0" eb="2">
      <t>ナカノ</t>
    </rPh>
    <rPh sb="2" eb="3">
      <t>セン</t>
    </rPh>
    <phoneticPr fontId="30"/>
  </si>
  <si>
    <t>中野駅～八成小学校</t>
  </si>
  <si>
    <t>中03</t>
  </si>
  <si>
    <t>中練線</t>
  </si>
  <si>
    <t>中野駅北口～練馬駅</t>
  </si>
  <si>
    <t>R2.11.16新設</t>
  </si>
  <si>
    <t>国際興業バス5)</t>
  </si>
  <si>
    <t>中野線</t>
  </si>
  <si>
    <t>池袋駅西口～中野駅</t>
  </si>
  <si>
    <t>赤羽駅東口～高円寺駅北口</t>
  </si>
  <si>
    <t>赤31‐2</t>
  </si>
  <si>
    <t>高円寺駅北口～赤羽車庫</t>
  </si>
  <si>
    <t>京王バス</t>
    <rPh sb="0" eb="2">
      <t>ケイオウ</t>
    </rPh>
    <phoneticPr fontId="30"/>
  </si>
  <si>
    <t>渋63</t>
  </si>
  <si>
    <t>幡代線</t>
  </si>
  <si>
    <t>渋谷駅（幡代）～中野駅6）</t>
  </si>
  <si>
    <t>宿45</t>
  </si>
  <si>
    <t>新宿線</t>
  </si>
  <si>
    <t>新宿駅西口（笹塚中学）～中野駅7）</t>
  </si>
  <si>
    <t>渋64</t>
  </si>
  <si>
    <t>初台線</t>
  </si>
  <si>
    <t>中野駅（中野坂上）～渋谷駅8）</t>
  </si>
  <si>
    <t>中92</t>
  </si>
  <si>
    <t>練馬線</t>
  </si>
  <si>
    <t>中野駅～練馬駅9）</t>
  </si>
  <si>
    <t>宿33</t>
  </si>
  <si>
    <t>方南線</t>
  </si>
  <si>
    <t>永福町～新宿駅西口</t>
  </si>
  <si>
    <t>中71</t>
  </si>
  <si>
    <t>大宮線</t>
  </si>
  <si>
    <t>中野駅～永福町</t>
  </si>
  <si>
    <t>宿32</t>
  </si>
  <si>
    <t>聖堂線</t>
  </si>
  <si>
    <t>聖堂前（弥生町5丁目）～新宿駅西口</t>
  </si>
  <si>
    <t>西武バス</t>
  </si>
  <si>
    <t>宿20</t>
  </si>
  <si>
    <t>中井線</t>
  </si>
  <si>
    <t>新宿駅西口～西武百貨店10）</t>
  </si>
  <si>
    <t>注） 　都営バスについては公表していないため、掲載していない。</t>
    <rPh sb="0" eb="1">
      <t>チュウ</t>
    </rPh>
    <rPh sb="4" eb="6">
      <t>トエイ</t>
    </rPh>
    <rPh sb="13" eb="15">
      <t>コウヒョウ</t>
    </rPh>
    <rPh sb="23" eb="25">
      <t>ケイサイ</t>
    </rPh>
    <phoneticPr fontId="30"/>
  </si>
  <si>
    <t>注1）　中12，41に含まれる。</t>
    <rPh sb="0" eb="1">
      <t>チュウ</t>
    </rPh>
    <phoneticPr fontId="30"/>
  </si>
  <si>
    <t>注2）　中24、27に含まれる。</t>
    <rPh sb="0" eb="1">
      <t>チュウ</t>
    </rPh>
    <phoneticPr fontId="30"/>
  </si>
  <si>
    <t>注3）　高60に含まれる。</t>
    <rPh sb="0" eb="1">
      <t>チュウ</t>
    </rPh>
    <phoneticPr fontId="30"/>
  </si>
  <si>
    <t>注4）　荻05，06，07に含まれる。</t>
    <rPh sb="0" eb="1">
      <t>チュウ</t>
    </rPh>
    <phoneticPr fontId="30"/>
  </si>
  <si>
    <t>注5)　 令和3年度より、国際興業バスの数値は3路線を合算したものである。</t>
    <rPh sb="0" eb="1">
      <t>チュウ</t>
    </rPh>
    <rPh sb="5" eb="7">
      <t>レイワ</t>
    </rPh>
    <rPh sb="8" eb="10">
      <t>ネンド</t>
    </rPh>
    <rPh sb="13" eb="15">
      <t>コクサイ</t>
    </rPh>
    <rPh sb="15" eb="17">
      <t>コウギョウ</t>
    </rPh>
    <rPh sb="20" eb="22">
      <t>スウチ</t>
    </rPh>
    <rPh sb="24" eb="26">
      <t>ロセン</t>
    </rPh>
    <rPh sb="27" eb="29">
      <t>ガッサン</t>
    </rPh>
    <phoneticPr fontId="30"/>
  </si>
  <si>
    <t>注6）　新国立劇場～渋谷駅系統（代々木八幡経由）を含む。</t>
    <rPh sb="0" eb="1">
      <t>チュウ</t>
    </rPh>
    <phoneticPr fontId="30"/>
  </si>
  <si>
    <t>注7）　宿41  新宿駅西口～中野車庫（笹塚中学経由）を含む。</t>
    <rPh sb="0" eb="1">
      <t>チュウ</t>
    </rPh>
    <rPh sb="20" eb="24">
      <t>ササヅカチュウガク</t>
    </rPh>
    <rPh sb="28" eb="29">
      <t>フク</t>
    </rPh>
    <phoneticPr fontId="30"/>
  </si>
  <si>
    <t>注8）　中野車庫～渋谷駅系統（弥生町一丁目経由、幡代経由），中野車庫～中野駅系統（弥生町一丁目経由）を含む。</t>
    <rPh sb="0" eb="1">
      <t>チュウ</t>
    </rPh>
    <rPh sb="24" eb="25">
      <t>ハタ</t>
    </rPh>
    <rPh sb="25" eb="26">
      <t>ダイ</t>
    </rPh>
    <rPh sb="26" eb="28">
      <t>ケイユ</t>
    </rPh>
    <rPh sb="51" eb="52">
      <t>フク</t>
    </rPh>
    <phoneticPr fontId="30"/>
  </si>
  <si>
    <t>注9）　南蔵院～練馬駅系統を含む</t>
    <rPh sb="0" eb="1">
      <t>チュウ</t>
    </rPh>
    <rPh sb="4" eb="7">
      <t>ナンゾウイン</t>
    </rPh>
    <rPh sb="8" eb="10">
      <t>ネリマ</t>
    </rPh>
    <rPh sb="10" eb="11">
      <t>エキ</t>
    </rPh>
    <rPh sb="11" eb="13">
      <t>ケイトウ</t>
    </rPh>
    <rPh sb="14" eb="15">
      <t>フク</t>
    </rPh>
    <phoneticPr fontId="30"/>
  </si>
  <si>
    <t>注10） 中落合～新宿駅西口系統（中野坂上経由），西武百貨店～目白五丁目系統（目白駅経由）を含む。</t>
    <rPh sb="0" eb="1">
      <t>チュウ</t>
    </rPh>
    <phoneticPr fontId="30"/>
  </si>
  <si>
    <t>資料　　関東バス(株)運輸部</t>
    <rPh sb="0" eb="2">
      <t>シリョウ</t>
    </rPh>
    <rPh sb="4" eb="6">
      <t>カントウ</t>
    </rPh>
    <rPh sb="8" eb="11">
      <t>カブ</t>
    </rPh>
    <rPh sb="11" eb="13">
      <t>ウンユ</t>
    </rPh>
    <rPh sb="13" eb="14">
      <t>ブ</t>
    </rPh>
    <phoneticPr fontId="57"/>
  </si>
  <si>
    <t>　　　　国際興業(株)運輸事業部</t>
    <rPh sb="4" eb="6">
      <t>コクサイ</t>
    </rPh>
    <rPh sb="6" eb="8">
      <t>コウギョウ</t>
    </rPh>
    <rPh sb="8" eb="11">
      <t>カブ</t>
    </rPh>
    <rPh sb="11" eb="13">
      <t>ウンユ</t>
    </rPh>
    <rPh sb="13" eb="15">
      <t>ジギョウ</t>
    </rPh>
    <rPh sb="15" eb="16">
      <t>ブ</t>
    </rPh>
    <phoneticPr fontId="57"/>
  </si>
  <si>
    <t>　　　　京王電鉄バス(株)運輸営業部</t>
    <rPh sb="4" eb="6">
      <t>ケイオウ</t>
    </rPh>
    <rPh sb="6" eb="8">
      <t>デンテツ</t>
    </rPh>
    <rPh sb="10" eb="13">
      <t>カブ</t>
    </rPh>
    <rPh sb="13" eb="15">
      <t>ウンユ</t>
    </rPh>
    <rPh sb="15" eb="17">
      <t>エイギョウ</t>
    </rPh>
    <rPh sb="17" eb="18">
      <t>ブ</t>
    </rPh>
    <phoneticPr fontId="57"/>
  </si>
  <si>
    <t>　　　　西武バス(株)計画部</t>
    <rPh sb="4" eb="6">
      <t>セイブ</t>
    </rPh>
    <rPh sb="8" eb="11">
      <t>カブ</t>
    </rPh>
    <rPh sb="11" eb="13">
      <t>ケイカク</t>
    </rPh>
    <rPh sb="13" eb="14">
      <t>ブ</t>
    </rPh>
    <phoneticPr fontId="30"/>
  </si>
  <si>
    <t>（単位：ｔ）</t>
  </si>
  <si>
    <t>可燃</t>
    <rPh sb="0" eb="2">
      <t>カネン</t>
    </rPh>
    <phoneticPr fontId="30"/>
  </si>
  <si>
    <t>不燃</t>
    <rPh sb="0" eb="2">
      <t>フネン</t>
    </rPh>
    <phoneticPr fontId="30"/>
  </si>
  <si>
    <t>粗大</t>
    <rPh sb="0" eb="2">
      <t>ソダイ</t>
    </rPh>
    <phoneticPr fontId="30"/>
  </si>
  <si>
    <t>持込1）</t>
  </si>
  <si>
    <t>令和2年度</t>
    <rPh sb="0" eb="2">
      <t>レイワ</t>
    </rPh>
    <rPh sb="3" eb="5">
      <t>ネンド</t>
    </rPh>
    <phoneticPr fontId="29"/>
  </si>
  <si>
    <t>注1）　持込は，許可業者等が自ら処理施設に搬入するごみ</t>
    <rPh sb="0" eb="1">
      <t>チュウ</t>
    </rPh>
    <rPh sb="4" eb="6">
      <t>モチコミ</t>
    </rPh>
    <rPh sb="8" eb="10">
      <t>キョカ</t>
    </rPh>
    <rPh sb="10" eb="12">
      <t>ギョウシャ</t>
    </rPh>
    <rPh sb="12" eb="13">
      <t>トウ</t>
    </rPh>
    <rPh sb="14" eb="15">
      <t>ミズカ</t>
    </rPh>
    <rPh sb="16" eb="18">
      <t>ショリ</t>
    </rPh>
    <rPh sb="18" eb="20">
      <t>シセツ</t>
    </rPh>
    <rPh sb="21" eb="23">
      <t>ハンニュウ</t>
    </rPh>
    <phoneticPr fontId="30"/>
  </si>
  <si>
    <t>資料　ごみゼロ推進課</t>
    <rPh sb="0" eb="2">
      <t>シリョウ</t>
    </rPh>
    <rPh sb="7" eb="10">
      <t>スイシンカ</t>
    </rPh>
    <phoneticPr fontId="30"/>
  </si>
  <si>
    <t>（単位：g）</t>
  </si>
  <si>
    <t>区分</t>
    <rPh sb="0" eb="1">
      <t>ク</t>
    </rPh>
    <rPh sb="1" eb="2">
      <t>ブン</t>
    </rPh>
    <phoneticPr fontId="29"/>
  </si>
  <si>
    <t>平成31年度</t>
  </si>
  <si>
    <t>令和3年度</t>
    <rPh sb="0" eb="2">
      <t>レイワ</t>
    </rPh>
    <rPh sb="3" eb="5">
      <t>ネンド</t>
    </rPh>
    <phoneticPr fontId="29"/>
  </si>
  <si>
    <t>区民1人1日当たりのごみ排出量</t>
    <rPh sb="0" eb="2">
      <t>クミン</t>
    </rPh>
    <rPh sb="5" eb="6">
      <t>ニチ</t>
    </rPh>
    <rPh sb="6" eb="7">
      <t>ア</t>
    </rPh>
    <rPh sb="12" eb="14">
      <t>ハイシュツ</t>
    </rPh>
    <rPh sb="14" eb="15">
      <t>リョウ</t>
    </rPh>
    <phoneticPr fontId="29"/>
  </si>
  <si>
    <t>注）　人口は，各年1月1日現在の住民基本台帳上の人口と世帯による。</t>
    <rPh sb="0" eb="1">
      <t>チュウ</t>
    </rPh>
    <rPh sb="3" eb="5">
      <t>ジンコウ</t>
    </rPh>
    <rPh sb="7" eb="9">
      <t>カクネン</t>
    </rPh>
    <rPh sb="10" eb="11">
      <t>ガツ</t>
    </rPh>
    <rPh sb="12" eb="13">
      <t>ニチ</t>
    </rPh>
    <rPh sb="13" eb="15">
      <t>ゲンザイ</t>
    </rPh>
    <rPh sb="16" eb="18">
      <t>ジュウミン</t>
    </rPh>
    <rPh sb="18" eb="20">
      <t>キホン</t>
    </rPh>
    <rPh sb="20" eb="22">
      <t>ダイチョウ</t>
    </rPh>
    <rPh sb="22" eb="23">
      <t>ウエ</t>
    </rPh>
    <rPh sb="24" eb="26">
      <t>ジンコウ</t>
    </rPh>
    <rPh sb="27" eb="29">
      <t>セタイ</t>
    </rPh>
    <phoneticPr fontId="30"/>
  </si>
  <si>
    <t>（単位：ｋｇ）</t>
  </si>
  <si>
    <t>集団回収</t>
    <rPh sb="0" eb="2">
      <t>シュウダン</t>
    </rPh>
    <rPh sb="2" eb="4">
      <t>カイシュウ</t>
    </rPh>
    <phoneticPr fontId="30"/>
  </si>
  <si>
    <t>分別回収</t>
    <rPh sb="0" eb="2">
      <t>ブンベツ</t>
    </rPh>
    <rPh sb="2" eb="4">
      <t>カイシュウ</t>
    </rPh>
    <phoneticPr fontId="30"/>
  </si>
  <si>
    <t>拠点回収</t>
    <rPh sb="0" eb="2">
      <t>キョテン</t>
    </rPh>
    <rPh sb="2" eb="4">
      <t>カイシュウ</t>
    </rPh>
    <phoneticPr fontId="30"/>
  </si>
  <si>
    <t>ピックアップ回収</t>
    <rPh sb="6" eb="8">
      <t>カイシュウ</t>
    </rPh>
    <phoneticPr fontId="30"/>
  </si>
  <si>
    <t>令和2年度</t>
    <rPh sb="0" eb="2">
      <t>レイワ</t>
    </rPh>
    <rPh sb="3" eb="4">
      <t>ネン</t>
    </rPh>
    <rPh sb="4" eb="5">
      <t>ド</t>
    </rPh>
    <phoneticPr fontId="29"/>
  </si>
  <si>
    <t>注）　回収品目：びん，スチール缶，アルミ缶，新聞，雑誌，ダンボール，プラスチック製容器包装，乾電池，</t>
    <rPh sb="0" eb="1">
      <t>チュウ</t>
    </rPh>
    <rPh sb="3" eb="5">
      <t>カイシュウ</t>
    </rPh>
    <rPh sb="5" eb="7">
      <t>ヒンモク</t>
    </rPh>
    <rPh sb="15" eb="16">
      <t>カン</t>
    </rPh>
    <rPh sb="20" eb="21">
      <t>カン</t>
    </rPh>
    <rPh sb="22" eb="24">
      <t>シンブン</t>
    </rPh>
    <rPh sb="25" eb="27">
      <t>ザッシ</t>
    </rPh>
    <rPh sb="40" eb="41">
      <t>セイ</t>
    </rPh>
    <rPh sb="41" eb="43">
      <t>ヨウキ</t>
    </rPh>
    <rPh sb="43" eb="45">
      <t>ホウソウ</t>
    </rPh>
    <rPh sb="46" eb="49">
      <t>カンデンチ</t>
    </rPh>
    <phoneticPr fontId="57"/>
  </si>
  <si>
    <t>　　　紙パック，布類，ペットボトル，小型家電（9品目），蛍光管，廃食用油</t>
    <rPh sb="3" eb="4">
      <t>カミ</t>
    </rPh>
    <rPh sb="8" eb="9">
      <t>ヌノ</t>
    </rPh>
    <rPh sb="9" eb="10">
      <t>ルイ</t>
    </rPh>
    <rPh sb="18" eb="20">
      <t>コガタ</t>
    </rPh>
    <rPh sb="20" eb="22">
      <t>カデン</t>
    </rPh>
    <rPh sb="24" eb="26">
      <t>ヒンモク</t>
    </rPh>
    <rPh sb="28" eb="30">
      <t>ケイコウ</t>
    </rPh>
    <rPh sb="30" eb="31">
      <t>カン</t>
    </rPh>
    <rPh sb="32" eb="33">
      <t>ハイ</t>
    </rPh>
    <rPh sb="33" eb="35">
      <t>ショクヨウ</t>
    </rPh>
    <rPh sb="35" eb="36">
      <t>アブラ</t>
    </rPh>
    <phoneticPr fontId="57"/>
  </si>
  <si>
    <t>　　　平成29年度から陶器・ガラス・金属をピックアップ回収に計上</t>
    <rPh sb="7" eb="9">
      <t>ネンド</t>
    </rPh>
    <rPh sb="11" eb="13">
      <t>トウキ</t>
    </rPh>
    <rPh sb="18" eb="20">
      <t>キンゾク</t>
    </rPh>
    <rPh sb="27" eb="29">
      <t>カイシュウ</t>
    </rPh>
    <rPh sb="30" eb="32">
      <t>ケイジョウ</t>
    </rPh>
    <phoneticPr fontId="30"/>
  </si>
  <si>
    <t>資料　ごみゼロ推進課</t>
    <rPh sb="0" eb="2">
      <t>シリョウ</t>
    </rPh>
    <rPh sb="7" eb="10">
      <t>スイシンカ</t>
    </rPh>
    <phoneticPr fontId="57"/>
  </si>
  <si>
    <t>総数</t>
    <rPh sb="0" eb="1">
      <t>ソウ</t>
    </rPh>
    <rPh sb="1" eb="2">
      <t>カズ</t>
    </rPh>
    <phoneticPr fontId="30"/>
  </si>
  <si>
    <t>騒音</t>
    <rPh sb="0" eb="2">
      <t>ソウオン</t>
    </rPh>
    <phoneticPr fontId="30"/>
  </si>
  <si>
    <t>悪臭</t>
    <rPh sb="0" eb="2">
      <t>アクシュウ</t>
    </rPh>
    <phoneticPr fontId="30"/>
  </si>
  <si>
    <t>ばい煙</t>
    <rPh sb="2" eb="3">
      <t>ケムリ</t>
    </rPh>
    <phoneticPr fontId="30"/>
  </si>
  <si>
    <t>振動</t>
    <rPh sb="0" eb="2">
      <t>シンドウ</t>
    </rPh>
    <phoneticPr fontId="30"/>
  </si>
  <si>
    <t>ふんじん</t>
  </si>
  <si>
    <t>その他</t>
    <rPh sb="0" eb="3">
      <t>ソノタ</t>
    </rPh>
    <phoneticPr fontId="30"/>
  </si>
  <si>
    <t>資料　環境課</t>
    <rPh sb="0" eb="2">
      <t>シリョウ</t>
    </rPh>
    <rPh sb="3" eb="6">
      <t>カンキョウカ</t>
    </rPh>
    <phoneticPr fontId="30"/>
  </si>
  <si>
    <t>（単位：1000ｔ-CO2eq）</t>
  </si>
  <si>
    <t>二酸化炭素</t>
    <rPh sb="0" eb="3">
      <t>ニサンカ</t>
    </rPh>
    <rPh sb="3" eb="5">
      <t>タンソ</t>
    </rPh>
    <phoneticPr fontId="30"/>
  </si>
  <si>
    <t>メタン</t>
  </si>
  <si>
    <t>一酸化二窒素</t>
    <rPh sb="0" eb="3">
      <t>イッサンカ</t>
    </rPh>
    <rPh sb="3" eb="4">
      <t>ニ</t>
    </rPh>
    <rPh sb="4" eb="6">
      <t>チッソ</t>
    </rPh>
    <phoneticPr fontId="30"/>
  </si>
  <si>
    <t>ハイドロフルオロ
カーボン類</t>
    <rPh sb="13" eb="14">
      <t>ルイ</t>
    </rPh>
    <phoneticPr fontId="30"/>
  </si>
  <si>
    <t>パーフルオロ
カーボン類</t>
    <rPh sb="11" eb="12">
      <t>ルイ</t>
    </rPh>
    <phoneticPr fontId="30"/>
  </si>
  <si>
    <t>六ふっ化硫黄</t>
    <rPh sb="0" eb="1">
      <t>ロク</t>
    </rPh>
    <rPh sb="3" eb="4">
      <t>カ</t>
    </rPh>
    <rPh sb="4" eb="6">
      <t>イオウ</t>
    </rPh>
    <phoneticPr fontId="30"/>
  </si>
  <si>
    <t>三ふっ化窒素</t>
    <rPh sb="0" eb="1">
      <t>サン</t>
    </rPh>
    <rPh sb="3" eb="4">
      <t>カ</t>
    </rPh>
    <rPh sb="4" eb="6">
      <t>チッソ</t>
    </rPh>
    <phoneticPr fontId="30"/>
  </si>
  <si>
    <t>令和元年度</t>
    <rPh sb="0" eb="2">
      <t>レイワ</t>
    </rPh>
    <rPh sb="2" eb="3">
      <t>ガン</t>
    </rPh>
    <rPh sb="3" eb="5">
      <t>ネンド</t>
    </rPh>
    <phoneticPr fontId="30"/>
  </si>
  <si>
    <t>注）　表中の数値は小数点以下を四捨五入しているため，合計が合わないことがある。</t>
    <rPh sb="0" eb="1">
      <t>チュウ</t>
    </rPh>
    <rPh sb="3" eb="5">
      <t>ヒョウチュウ</t>
    </rPh>
    <rPh sb="6" eb="8">
      <t>スウチ</t>
    </rPh>
    <rPh sb="9" eb="12">
      <t>ショウスウテン</t>
    </rPh>
    <rPh sb="12" eb="14">
      <t>イカ</t>
    </rPh>
    <rPh sb="15" eb="19">
      <t>シシャゴニュウ</t>
    </rPh>
    <rPh sb="26" eb="28">
      <t>ゴウケイ</t>
    </rPh>
    <rPh sb="29" eb="30">
      <t>ア</t>
    </rPh>
    <phoneticPr fontId="30"/>
  </si>
  <si>
    <t>資料　ECOネット東京62「特別区の温室効果ガスの排出量」</t>
    <rPh sb="9" eb="11">
      <t>トウキョウ</t>
    </rPh>
    <rPh sb="14" eb="17">
      <t>トクベツク</t>
    </rPh>
    <rPh sb="18" eb="20">
      <t>オンシツ</t>
    </rPh>
    <rPh sb="20" eb="22">
      <t>コウカ</t>
    </rPh>
    <rPh sb="25" eb="27">
      <t>ハイシュツ</t>
    </rPh>
    <rPh sb="27" eb="28">
      <t>リョウ</t>
    </rPh>
    <phoneticPr fontId="30"/>
  </si>
  <si>
    <t>（単位：1000ｔ-CO2）</t>
  </si>
  <si>
    <t>産業部門</t>
    <rPh sb="0" eb="2">
      <t>サンギョウ</t>
    </rPh>
    <rPh sb="2" eb="4">
      <t>ブモン</t>
    </rPh>
    <phoneticPr fontId="30"/>
  </si>
  <si>
    <t>民生部門</t>
    <rPh sb="0" eb="2">
      <t>ミンセイ</t>
    </rPh>
    <rPh sb="2" eb="4">
      <t>ブモン</t>
    </rPh>
    <phoneticPr fontId="30"/>
  </si>
  <si>
    <t>運輸部門</t>
    <rPh sb="0" eb="2">
      <t>ウンユ</t>
    </rPh>
    <rPh sb="2" eb="4">
      <t>ブモン</t>
    </rPh>
    <phoneticPr fontId="30"/>
  </si>
  <si>
    <t>廃棄物部門</t>
    <rPh sb="0" eb="3">
      <t>ハイキブツ</t>
    </rPh>
    <rPh sb="3" eb="5">
      <t>ブモン</t>
    </rPh>
    <phoneticPr fontId="30"/>
  </si>
  <si>
    <t>農業</t>
    <rPh sb="0" eb="2">
      <t>ノウギョウ</t>
    </rPh>
    <phoneticPr fontId="30"/>
  </si>
  <si>
    <t>建設業</t>
    <rPh sb="0" eb="3">
      <t>ケンセツギョウ</t>
    </rPh>
    <phoneticPr fontId="30"/>
  </si>
  <si>
    <t>家庭</t>
    <rPh sb="0" eb="2">
      <t>カテイ</t>
    </rPh>
    <phoneticPr fontId="30"/>
  </si>
  <si>
    <t>業務</t>
    <rPh sb="0" eb="2">
      <t>ギョウム</t>
    </rPh>
    <phoneticPr fontId="30"/>
  </si>
  <si>
    <t>自動車</t>
    <rPh sb="0" eb="3">
      <t>ジドウシャ</t>
    </rPh>
    <phoneticPr fontId="30"/>
  </si>
  <si>
    <t>鉄道</t>
    <rPh sb="0" eb="2">
      <t>テツドウ</t>
    </rPh>
    <phoneticPr fontId="30"/>
  </si>
  <si>
    <t>騒音（デシベル）</t>
    <rPh sb="0" eb="2">
      <t>ソウオン</t>
    </rPh>
    <phoneticPr fontId="30"/>
  </si>
  <si>
    <t>測定地点</t>
    <rPh sb="0" eb="2">
      <t>ソクテイ</t>
    </rPh>
    <rPh sb="2" eb="4">
      <t>チテン</t>
    </rPh>
    <phoneticPr fontId="30"/>
  </si>
  <si>
    <t>騒音</t>
    <rPh sb="0" eb="1">
      <t>ソウ</t>
    </rPh>
    <rPh sb="1" eb="2">
      <t>オト</t>
    </rPh>
    <phoneticPr fontId="30"/>
  </si>
  <si>
    <t>昼</t>
    <rPh sb="0" eb="1">
      <t>ヒル</t>
    </rPh>
    <phoneticPr fontId="30"/>
  </si>
  <si>
    <t>夜</t>
    <rPh sb="0" eb="1">
      <t>ヨル</t>
    </rPh>
    <phoneticPr fontId="30"/>
  </si>
  <si>
    <t>千川通り</t>
  </si>
  <si>
    <t>上鷺宮3-17</t>
  </si>
  <si>
    <t>目白通り</t>
  </si>
  <si>
    <t>江原町3-5</t>
  </si>
  <si>
    <t>新青梅街道</t>
  </si>
  <si>
    <t>江古田4-3</t>
  </si>
  <si>
    <t>中杉通り</t>
  </si>
  <si>
    <t>鷺宮3-47</t>
    <rPh sb="0" eb="2">
      <t>サギノミヤ</t>
    </rPh>
    <phoneticPr fontId="30"/>
  </si>
  <si>
    <t>環七通り</t>
  </si>
  <si>
    <t>大和町1-12</t>
  </si>
  <si>
    <t>早稲田通り</t>
  </si>
  <si>
    <t>中野5-4</t>
  </si>
  <si>
    <t>大久保通り</t>
  </si>
  <si>
    <t>中野2-17</t>
  </si>
  <si>
    <t>山手通り</t>
  </si>
  <si>
    <t>中央2-18</t>
  </si>
  <si>
    <t>青梅街道</t>
  </si>
  <si>
    <t>本町4-18</t>
  </si>
  <si>
    <t>本郷通り</t>
  </si>
  <si>
    <t>弥生町2-41</t>
  </si>
  <si>
    <t>方南通り</t>
  </si>
  <si>
    <t>弥生町4-20</t>
  </si>
  <si>
    <t>中野通り</t>
  </si>
  <si>
    <t>中野5-68</t>
  </si>
  <si>
    <t>振動（デシベル）</t>
    <rPh sb="0" eb="2">
      <t>シンドウ</t>
    </rPh>
    <phoneticPr fontId="30"/>
  </si>
  <si>
    <t>測定期日</t>
    <rPh sb="0" eb="2">
      <t>ソクテイ</t>
    </rPh>
    <rPh sb="2" eb="4">
      <t>キジツ</t>
    </rPh>
    <phoneticPr fontId="30"/>
  </si>
  <si>
    <t>（単位：件　千㎥）</t>
    <rPh sb="4" eb="5">
      <t>ケン</t>
    </rPh>
    <rPh sb="6" eb="7">
      <t>セン</t>
    </rPh>
    <phoneticPr fontId="30"/>
  </si>
  <si>
    <t>口径別料金適用のもの</t>
  </si>
  <si>
    <t>注）　局施設は総数に含まない。</t>
    <rPh sb="0" eb="1">
      <t>チュウ</t>
    </rPh>
    <phoneticPr fontId="30"/>
  </si>
  <si>
    <t>資料　東京都水道局サービス推進部業務課</t>
  </si>
  <si>
    <t>給付状況</t>
    <rPh sb="0" eb="2">
      <t>キュウフ</t>
    </rPh>
    <rPh sb="2" eb="4">
      <t>ジョウキョウ</t>
    </rPh>
    <phoneticPr fontId="30"/>
  </si>
  <si>
    <t>（単位：金額千円）</t>
    <rPh sb="4" eb="6">
      <t>キンガク</t>
    </rPh>
    <rPh sb="6" eb="8">
      <t>センエン</t>
    </rPh>
    <phoneticPr fontId="30"/>
  </si>
  <si>
    <t>被保険者世帯数</t>
    <rPh sb="0" eb="4">
      <t>ヒホケンシャ</t>
    </rPh>
    <rPh sb="4" eb="7">
      <t>セタイスウ</t>
    </rPh>
    <phoneticPr fontId="30"/>
  </si>
  <si>
    <t>被保険者数</t>
    <rPh sb="0" eb="4">
      <t>ヒホケンシャ</t>
    </rPh>
    <rPh sb="4" eb="5">
      <t>スウ</t>
    </rPh>
    <phoneticPr fontId="30"/>
  </si>
  <si>
    <t>受診件数</t>
    <rPh sb="0" eb="2">
      <t>ジュシンシャ</t>
    </rPh>
    <rPh sb="2" eb="4">
      <t>ケンスウ</t>
    </rPh>
    <phoneticPr fontId="30"/>
  </si>
  <si>
    <t>受診率（％）</t>
    <rPh sb="0" eb="2">
      <t>ジュシン</t>
    </rPh>
    <rPh sb="2" eb="3">
      <t>リツ</t>
    </rPh>
    <phoneticPr fontId="30"/>
  </si>
  <si>
    <t>費用額</t>
  </si>
  <si>
    <t>総額</t>
  </si>
  <si>
    <t>保険者負担分</t>
  </si>
  <si>
    <t>被保険者負担分</t>
  </si>
  <si>
    <t>他法負担分</t>
  </si>
  <si>
    <t>薬剤一部負担分</t>
  </si>
  <si>
    <t>他法優先</t>
  </si>
  <si>
    <t>国保優先</t>
    <rPh sb="0" eb="2">
      <t>コクホ</t>
    </rPh>
    <rPh sb="2" eb="4">
      <t>ユウセン</t>
    </rPh>
    <phoneticPr fontId="30"/>
  </si>
  <si>
    <t>令和元年度</t>
  </si>
  <si>
    <t>資料　保険医療課</t>
    <rPh sb="0" eb="2">
      <t>シリョウ</t>
    </rPh>
    <rPh sb="3" eb="5">
      <t>ホケン</t>
    </rPh>
    <rPh sb="5" eb="7">
      <t>イリョウ</t>
    </rPh>
    <rPh sb="7" eb="8">
      <t>カ</t>
    </rPh>
    <phoneticPr fontId="30"/>
  </si>
  <si>
    <t>収納状況</t>
    <rPh sb="0" eb="2">
      <t>シュウノウ</t>
    </rPh>
    <rPh sb="2" eb="4">
      <t>ジョウキョウ</t>
    </rPh>
    <phoneticPr fontId="30"/>
  </si>
  <si>
    <t>総額</t>
    <rPh sb="0" eb="2">
      <t>ソウガク</t>
    </rPh>
    <phoneticPr fontId="30"/>
  </si>
  <si>
    <t>現年分</t>
  </si>
  <si>
    <t>滞納繰越分</t>
    <rPh sb="0" eb="1">
      <t>タイ</t>
    </rPh>
    <rPh sb="1" eb="2">
      <t>オサム</t>
    </rPh>
    <rPh sb="2" eb="3">
      <t>クリ</t>
    </rPh>
    <rPh sb="3" eb="4">
      <t>コシ</t>
    </rPh>
    <rPh sb="4" eb="5">
      <t>ブン</t>
    </rPh>
    <phoneticPr fontId="30"/>
  </si>
  <si>
    <t>調定額</t>
    <rPh sb="0" eb="3">
      <t>チョウテイガク</t>
    </rPh>
    <phoneticPr fontId="30"/>
  </si>
  <si>
    <t>収納額</t>
    <rPh sb="0" eb="2">
      <t>シュウノウ</t>
    </rPh>
    <rPh sb="2" eb="3">
      <t>ガク</t>
    </rPh>
    <phoneticPr fontId="30"/>
  </si>
  <si>
    <t>収納率（％）</t>
    <rPh sb="0" eb="2">
      <t>シュウノウ</t>
    </rPh>
    <rPh sb="2" eb="3">
      <t>リツ</t>
    </rPh>
    <phoneticPr fontId="30"/>
  </si>
  <si>
    <t>区分</t>
    <rPh sb="0" eb="1">
      <t>ク</t>
    </rPh>
    <rPh sb="1" eb="2">
      <t>ブン</t>
    </rPh>
    <phoneticPr fontId="30"/>
  </si>
  <si>
    <t>被保険者数</t>
    <rPh sb="0" eb="1">
      <t>ヒ</t>
    </rPh>
    <rPh sb="1" eb="3">
      <t>ホケン</t>
    </rPh>
    <rPh sb="3" eb="4">
      <t>シャ</t>
    </rPh>
    <rPh sb="4" eb="5">
      <t>スウ</t>
    </rPh>
    <phoneticPr fontId="30"/>
  </si>
  <si>
    <t>医療費</t>
    <rPh sb="0" eb="2">
      <t>イリョウ</t>
    </rPh>
    <rPh sb="2" eb="3">
      <t>ヒ</t>
    </rPh>
    <phoneticPr fontId="30"/>
  </si>
  <si>
    <t>葬祭費</t>
    <rPh sb="0" eb="2">
      <t>ソウサイ</t>
    </rPh>
    <rPh sb="2" eb="3">
      <t>ヒ</t>
    </rPh>
    <phoneticPr fontId="30"/>
  </si>
  <si>
    <t>注）　被保険者数の各年度の数字は平均値</t>
    <rPh sb="0" eb="1">
      <t>チュウ</t>
    </rPh>
    <rPh sb="3" eb="7">
      <t>ヒホケンシャ</t>
    </rPh>
    <rPh sb="7" eb="8">
      <t>スウ</t>
    </rPh>
    <rPh sb="9" eb="12">
      <t>カクネンド</t>
    </rPh>
    <rPh sb="13" eb="15">
      <t>スウジ</t>
    </rPh>
    <rPh sb="16" eb="19">
      <t>ヘイキンチ</t>
    </rPh>
    <phoneticPr fontId="57"/>
  </si>
  <si>
    <t>　　　葬祭費は東京都後期高齢者医療広域連合から支給（50，000円）</t>
    <rPh sb="3" eb="6">
      <t>ソウサイヒ</t>
    </rPh>
    <phoneticPr fontId="57"/>
  </si>
  <si>
    <t>資料　保険医療課</t>
    <rPh sb="0" eb="2">
      <t>シリョウ</t>
    </rPh>
    <rPh sb="3" eb="5">
      <t>ホケン</t>
    </rPh>
    <rPh sb="5" eb="7">
      <t>イリョウ</t>
    </rPh>
    <rPh sb="7" eb="8">
      <t>カ</t>
    </rPh>
    <phoneticPr fontId="57"/>
  </si>
  <si>
    <t>年度</t>
    <rPh sb="0" eb="1">
      <t>トシ</t>
    </rPh>
    <rPh sb="1" eb="2">
      <t>ド</t>
    </rPh>
    <phoneticPr fontId="30"/>
  </si>
  <si>
    <t>被保険者数</t>
    <rPh sb="0" eb="1">
      <t>ヒ</t>
    </rPh>
    <rPh sb="1" eb="4">
      <t>ホケンシャ</t>
    </rPh>
    <rPh sb="4" eb="5">
      <t>スウ</t>
    </rPh>
    <phoneticPr fontId="30"/>
  </si>
  <si>
    <t>認定者数</t>
    <rPh sb="0" eb="3">
      <t>ニンテイシャ</t>
    </rPh>
    <rPh sb="3" eb="4">
      <t>スウ</t>
    </rPh>
    <phoneticPr fontId="30"/>
  </si>
  <si>
    <t>受給者数</t>
    <rPh sb="0" eb="1">
      <t>ウケ</t>
    </rPh>
    <rPh sb="1" eb="2">
      <t>キュウ</t>
    </rPh>
    <rPh sb="2" eb="3">
      <t>シャ</t>
    </rPh>
    <rPh sb="3" eb="4">
      <t>スウ</t>
    </rPh>
    <phoneticPr fontId="30"/>
  </si>
  <si>
    <t>保険給付諸費</t>
    <rPh sb="0" eb="2">
      <t>ホケン</t>
    </rPh>
    <rPh sb="2" eb="4">
      <t>キュウフ</t>
    </rPh>
    <rPh sb="4" eb="5">
      <t>ショ</t>
    </rPh>
    <rPh sb="5" eb="6">
      <t>ヒ</t>
    </rPh>
    <phoneticPr fontId="30"/>
  </si>
  <si>
    <t>要支援1</t>
    <rPh sb="0" eb="1">
      <t>ヨウ</t>
    </rPh>
    <rPh sb="1" eb="3">
      <t>シエン</t>
    </rPh>
    <phoneticPr fontId="30"/>
  </si>
  <si>
    <t>要支援2</t>
    <rPh sb="0" eb="1">
      <t>ヨウ</t>
    </rPh>
    <rPh sb="1" eb="2">
      <t>ササ</t>
    </rPh>
    <rPh sb="2" eb="3">
      <t>エン</t>
    </rPh>
    <phoneticPr fontId="30"/>
  </si>
  <si>
    <t>要介護1</t>
    <rPh sb="0" eb="3">
      <t>ヨウカイゴ</t>
    </rPh>
    <phoneticPr fontId="30"/>
  </si>
  <si>
    <t>要介護2</t>
    <rPh sb="0" eb="1">
      <t>ヨウ</t>
    </rPh>
    <rPh sb="1" eb="2">
      <t>スケ</t>
    </rPh>
    <rPh sb="2" eb="3">
      <t>ユズル</t>
    </rPh>
    <phoneticPr fontId="30"/>
  </si>
  <si>
    <t>要介護3</t>
    <rPh sb="0" eb="1">
      <t>ヨウ</t>
    </rPh>
    <rPh sb="1" eb="2">
      <t>スケ</t>
    </rPh>
    <rPh sb="2" eb="3">
      <t>ユズル</t>
    </rPh>
    <phoneticPr fontId="30"/>
  </si>
  <si>
    <t>要介護4</t>
    <rPh sb="0" eb="1">
      <t>ヨウ</t>
    </rPh>
    <rPh sb="1" eb="2">
      <t>スケ</t>
    </rPh>
    <rPh sb="2" eb="3">
      <t>ユズル</t>
    </rPh>
    <phoneticPr fontId="30"/>
  </si>
  <si>
    <t>要介護5</t>
    <rPh sb="0" eb="1">
      <t>ヨウ</t>
    </rPh>
    <rPh sb="1" eb="2">
      <t>スケ</t>
    </rPh>
    <rPh sb="2" eb="3">
      <t>ユズル</t>
    </rPh>
    <phoneticPr fontId="30"/>
  </si>
  <si>
    <t>居宅</t>
    <rPh sb="0" eb="1">
      <t>キョ</t>
    </rPh>
    <rPh sb="1" eb="2">
      <t>タク</t>
    </rPh>
    <phoneticPr fontId="30"/>
  </si>
  <si>
    <t>施設</t>
    <rPh sb="0" eb="1">
      <t>シ</t>
    </rPh>
    <rPh sb="1" eb="2">
      <t>セツ</t>
    </rPh>
    <phoneticPr fontId="30"/>
  </si>
  <si>
    <t>総額</t>
    <rPh sb="0" eb="1">
      <t>フサ</t>
    </rPh>
    <rPh sb="1" eb="2">
      <t>ガク</t>
    </rPh>
    <phoneticPr fontId="30"/>
  </si>
  <si>
    <t>居宅
サービス等給付</t>
    <rPh sb="0" eb="1">
      <t>キョ</t>
    </rPh>
    <rPh sb="1" eb="2">
      <t>タク</t>
    </rPh>
    <rPh sb="7" eb="8">
      <t>トウ</t>
    </rPh>
    <rPh sb="8" eb="9">
      <t>キュウ</t>
    </rPh>
    <rPh sb="9" eb="10">
      <t>ヅケ</t>
    </rPh>
    <phoneticPr fontId="30"/>
  </si>
  <si>
    <t>施設介護
サービス等給付</t>
    <rPh sb="0" eb="1">
      <t>シ</t>
    </rPh>
    <rPh sb="1" eb="2">
      <t>セツ</t>
    </rPh>
    <rPh sb="2" eb="3">
      <t>スケ</t>
    </rPh>
    <rPh sb="3" eb="4">
      <t>ユズル</t>
    </rPh>
    <rPh sb="9" eb="10">
      <t>トウ</t>
    </rPh>
    <rPh sb="10" eb="11">
      <t>キュウ</t>
    </rPh>
    <rPh sb="11" eb="12">
      <t>ヅケ</t>
    </rPh>
    <phoneticPr fontId="30"/>
  </si>
  <si>
    <t>特定入所者介護
サービス等給付</t>
    <rPh sb="0" eb="2">
      <t>トクテイ</t>
    </rPh>
    <rPh sb="2" eb="5">
      <t>ニュウショシャ</t>
    </rPh>
    <rPh sb="5" eb="7">
      <t>カイゴ</t>
    </rPh>
    <rPh sb="12" eb="13">
      <t>トウ</t>
    </rPh>
    <rPh sb="13" eb="15">
      <t>キュウフ</t>
    </rPh>
    <phoneticPr fontId="30"/>
  </si>
  <si>
    <t>高額介護
サービス等給付</t>
    <rPh sb="0" eb="1">
      <t>タカ</t>
    </rPh>
    <rPh sb="1" eb="2">
      <t>ガク</t>
    </rPh>
    <rPh sb="2" eb="3">
      <t>スケ</t>
    </rPh>
    <rPh sb="3" eb="4">
      <t>ユズル</t>
    </rPh>
    <rPh sb="9" eb="10">
      <t>トウ</t>
    </rPh>
    <rPh sb="10" eb="11">
      <t>キュウ</t>
    </rPh>
    <rPh sb="11" eb="12">
      <t>ヅケ</t>
    </rPh>
    <phoneticPr fontId="30"/>
  </si>
  <si>
    <t>審査支払
手数料</t>
    <rPh sb="0" eb="2">
      <t>シンサ</t>
    </rPh>
    <rPh sb="2" eb="4">
      <t>シハライ</t>
    </rPh>
    <rPh sb="5" eb="6">
      <t>テ</t>
    </rPh>
    <rPh sb="6" eb="7">
      <t>カズ</t>
    </rPh>
    <rPh sb="7" eb="8">
      <t>リョウ</t>
    </rPh>
    <phoneticPr fontId="30"/>
  </si>
  <si>
    <t>令和元年度</t>
    <rPh sb="0" eb="2">
      <t>レイワ</t>
    </rPh>
    <rPh sb="2" eb="5">
      <t>ガンネンド</t>
    </rPh>
    <phoneticPr fontId="30"/>
  </si>
  <si>
    <t>注）　被保険者数，認定者数，受給者数の各年度の数字は平均値</t>
    <rPh sb="0" eb="1">
      <t>チュウ</t>
    </rPh>
    <rPh sb="3" eb="7">
      <t>ヒホケンシャ</t>
    </rPh>
    <rPh sb="7" eb="8">
      <t>カズ</t>
    </rPh>
    <rPh sb="9" eb="12">
      <t>ニンテイシャ</t>
    </rPh>
    <rPh sb="12" eb="13">
      <t>スウ</t>
    </rPh>
    <rPh sb="14" eb="17">
      <t>ジュキュウシャ</t>
    </rPh>
    <rPh sb="17" eb="18">
      <t>スウ</t>
    </rPh>
    <rPh sb="19" eb="20">
      <t>カク</t>
    </rPh>
    <rPh sb="20" eb="22">
      <t>ネンド</t>
    </rPh>
    <rPh sb="23" eb="25">
      <t>スウジ</t>
    </rPh>
    <rPh sb="26" eb="28">
      <t>ヘイキン</t>
    </rPh>
    <rPh sb="28" eb="29">
      <t>アタイ</t>
    </rPh>
    <phoneticPr fontId="30"/>
  </si>
  <si>
    <t>現年分</t>
    <rPh sb="0" eb="1">
      <t>ウツツ</t>
    </rPh>
    <rPh sb="1" eb="2">
      <t>ドシ</t>
    </rPh>
    <rPh sb="2" eb="3">
      <t>ブン</t>
    </rPh>
    <phoneticPr fontId="30"/>
  </si>
  <si>
    <t>滞納繰越分</t>
    <rPh sb="0" eb="2">
      <t>タイノウ</t>
    </rPh>
    <rPh sb="2" eb="4">
      <t>クリコシ</t>
    </rPh>
    <rPh sb="4" eb="5">
      <t>ブン</t>
    </rPh>
    <phoneticPr fontId="30"/>
  </si>
  <si>
    <t>年度</t>
    <rPh sb="1" eb="2">
      <t>ド</t>
    </rPh>
    <phoneticPr fontId="30"/>
  </si>
  <si>
    <t>視覚</t>
  </si>
  <si>
    <t>聴覚・平衡機能</t>
  </si>
  <si>
    <t>肢体不自由</t>
  </si>
  <si>
    <t>内部</t>
  </si>
  <si>
    <t>音声・言語機能</t>
    <rPh sb="5" eb="7">
      <t>キノウ</t>
    </rPh>
    <phoneticPr fontId="30"/>
  </si>
  <si>
    <t>上肢</t>
  </si>
  <si>
    <t>下肢</t>
  </si>
  <si>
    <t>体幹</t>
  </si>
  <si>
    <t>脳原性麻痺</t>
  </si>
  <si>
    <t>注）　本表は区内現住者及び身体障害者施設入居者の統計である。</t>
    <rPh sb="0" eb="1">
      <t>チュウ</t>
    </rPh>
    <phoneticPr fontId="30"/>
  </si>
  <si>
    <t>　　　重複障害を有する者については部位ごとに計上しているため，総数は手帳の所持者数と異なる。</t>
    <rPh sb="3" eb="5">
      <t>チョウフク</t>
    </rPh>
    <rPh sb="5" eb="7">
      <t>ショウガイ</t>
    </rPh>
    <rPh sb="8" eb="9">
      <t>ユウ</t>
    </rPh>
    <rPh sb="11" eb="12">
      <t>モノ</t>
    </rPh>
    <rPh sb="17" eb="19">
      <t>ブイ</t>
    </rPh>
    <rPh sb="22" eb="24">
      <t>ケイジョウ</t>
    </rPh>
    <rPh sb="31" eb="33">
      <t>ソウスウ</t>
    </rPh>
    <rPh sb="34" eb="36">
      <t>テチョウ</t>
    </rPh>
    <rPh sb="37" eb="40">
      <t>ショジシャ</t>
    </rPh>
    <rPh sb="40" eb="41">
      <t>スウ</t>
    </rPh>
    <rPh sb="42" eb="43">
      <t>コト</t>
    </rPh>
    <phoneticPr fontId="30"/>
  </si>
  <si>
    <t>資料　中野区「健康福祉部事業概要」</t>
    <rPh sb="0" eb="2">
      <t>シリョウ</t>
    </rPh>
    <rPh sb="3" eb="5">
      <t>ナカノ</t>
    </rPh>
    <rPh sb="7" eb="9">
      <t>ケンコウ</t>
    </rPh>
    <rPh sb="9" eb="11">
      <t>フクシ</t>
    </rPh>
    <rPh sb="11" eb="12">
      <t>ブ</t>
    </rPh>
    <rPh sb="12" eb="14">
      <t>ジギョウ</t>
    </rPh>
    <rPh sb="14" eb="16">
      <t>ガイヨウ</t>
    </rPh>
    <phoneticPr fontId="30"/>
  </si>
  <si>
    <t>最重度（1度）</t>
    <rPh sb="0" eb="1">
      <t>サイ</t>
    </rPh>
    <rPh sb="1" eb="3">
      <t>ジュウド</t>
    </rPh>
    <phoneticPr fontId="30"/>
  </si>
  <si>
    <t>重度（2度）</t>
    <rPh sb="0" eb="2">
      <t>ジュウド</t>
    </rPh>
    <rPh sb="4" eb="5">
      <t>ド</t>
    </rPh>
    <phoneticPr fontId="30"/>
  </si>
  <si>
    <t>中度（3度）</t>
    <rPh sb="0" eb="2">
      <t>チュウド</t>
    </rPh>
    <rPh sb="4" eb="5">
      <t>ド</t>
    </rPh>
    <phoneticPr fontId="30"/>
  </si>
  <si>
    <t>軽度（4度）</t>
    <rPh sb="0" eb="2">
      <t>ケイド</t>
    </rPh>
    <rPh sb="4" eb="5">
      <t>ド</t>
    </rPh>
    <phoneticPr fontId="30"/>
  </si>
  <si>
    <t>18歳以上</t>
    <rPh sb="2" eb="3">
      <t>サイ</t>
    </rPh>
    <rPh sb="3" eb="5">
      <t>イジョウ</t>
    </rPh>
    <phoneticPr fontId="30"/>
  </si>
  <si>
    <t>18歳未満</t>
    <rPh sb="2" eb="3">
      <t>サイ</t>
    </rPh>
    <rPh sb="3" eb="5">
      <t>ミマン</t>
    </rPh>
    <phoneticPr fontId="30"/>
  </si>
  <si>
    <t>1級</t>
    <rPh sb="1" eb="2">
      <t>キュウ</t>
    </rPh>
    <phoneticPr fontId="30"/>
  </si>
  <si>
    <t>2級</t>
    <rPh sb="1" eb="2">
      <t>キュウ</t>
    </rPh>
    <phoneticPr fontId="30"/>
  </si>
  <si>
    <t>3級</t>
    <rPh sb="1" eb="2">
      <t>キュウ</t>
    </rPh>
    <phoneticPr fontId="30"/>
  </si>
  <si>
    <t>拠出制年金</t>
    <rPh sb="0" eb="2">
      <t>キョシュツ</t>
    </rPh>
    <rPh sb="2" eb="3">
      <t>セイ</t>
    </rPh>
    <rPh sb="3" eb="5">
      <t>ネンキン</t>
    </rPh>
    <phoneticPr fontId="30"/>
  </si>
  <si>
    <t>無拠出制年金</t>
    <rPh sb="0" eb="3">
      <t>ムキョシュツ</t>
    </rPh>
    <rPh sb="3" eb="4">
      <t>セイ</t>
    </rPh>
    <rPh sb="4" eb="6">
      <t>ネンキン</t>
    </rPh>
    <phoneticPr fontId="30"/>
  </si>
  <si>
    <t>福祉年金</t>
    <rPh sb="0" eb="2">
      <t>フクシ</t>
    </rPh>
    <rPh sb="2" eb="4">
      <t>ネンキン</t>
    </rPh>
    <phoneticPr fontId="30"/>
  </si>
  <si>
    <t>老齢給付</t>
    <rPh sb="0" eb="2">
      <t>ロウレイ</t>
    </rPh>
    <rPh sb="2" eb="4">
      <t>キュウフ</t>
    </rPh>
    <phoneticPr fontId="30"/>
  </si>
  <si>
    <t>障害給付</t>
    <rPh sb="0" eb="1">
      <t>ショウ</t>
    </rPh>
    <rPh sb="1" eb="2">
      <t>ガイ</t>
    </rPh>
    <rPh sb="2" eb="3">
      <t>キュウ</t>
    </rPh>
    <rPh sb="3" eb="4">
      <t>ヅケ</t>
    </rPh>
    <phoneticPr fontId="30"/>
  </si>
  <si>
    <t xml:space="preserve">遺族給付 </t>
  </si>
  <si>
    <t>障害給付</t>
    <rPh sb="0" eb="2">
      <t>ショウガイ</t>
    </rPh>
    <rPh sb="2" eb="4">
      <t>キュウフ</t>
    </rPh>
    <phoneticPr fontId="30"/>
  </si>
  <si>
    <t>老齢福祉</t>
    <rPh sb="0" eb="2">
      <t>ロウレイ</t>
    </rPh>
    <rPh sb="2" eb="4">
      <t>フクシ</t>
    </rPh>
    <phoneticPr fontId="30"/>
  </si>
  <si>
    <t>老齢基礎</t>
  </si>
  <si>
    <t>老齢</t>
  </si>
  <si>
    <t>通算老齢</t>
  </si>
  <si>
    <t>障害基礎</t>
  </si>
  <si>
    <t>障害（旧法）</t>
  </si>
  <si>
    <t>遺族基礎</t>
  </si>
  <si>
    <t>母子</t>
    <rPh sb="0" eb="2">
      <t>ボシ</t>
    </rPh>
    <phoneticPr fontId="30"/>
  </si>
  <si>
    <t>遺児</t>
    <rPh sb="0" eb="2">
      <t>イジ</t>
    </rPh>
    <phoneticPr fontId="30"/>
  </si>
  <si>
    <t>寡婦</t>
    <rPh sb="0" eb="2">
      <t>カフ</t>
    </rPh>
    <phoneticPr fontId="30"/>
  </si>
  <si>
    <t>死亡一時金</t>
  </si>
  <si>
    <t>資料　中野年金事務所</t>
    <rPh sb="0" eb="2">
      <t>シリョウ</t>
    </rPh>
    <rPh sb="3" eb="5">
      <t>ナカノ</t>
    </rPh>
    <rPh sb="5" eb="7">
      <t>ネンキン</t>
    </rPh>
    <rPh sb="7" eb="10">
      <t>ジムショ</t>
    </rPh>
    <phoneticPr fontId="30"/>
  </si>
  <si>
    <t>納付対象月数</t>
    <rPh sb="0" eb="2">
      <t>ノウフ</t>
    </rPh>
    <rPh sb="2" eb="4">
      <t>タイショウ</t>
    </rPh>
    <rPh sb="4" eb="5">
      <t>ゲツ</t>
    </rPh>
    <rPh sb="5" eb="6">
      <t>スウ</t>
    </rPh>
    <phoneticPr fontId="30"/>
  </si>
  <si>
    <t>納付月数</t>
    <rPh sb="0" eb="2">
      <t>ノウフ</t>
    </rPh>
    <rPh sb="2" eb="3">
      <t>ゲツ</t>
    </rPh>
    <rPh sb="3" eb="4">
      <t>スウ</t>
    </rPh>
    <phoneticPr fontId="30"/>
  </si>
  <si>
    <t>納付率（％）</t>
    <rPh sb="0" eb="2">
      <t>ノウフ</t>
    </rPh>
    <rPh sb="2" eb="3">
      <t>リツ</t>
    </rPh>
    <phoneticPr fontId="30"/>
  </si>
  <si>
    <t>資料　中野年金事務所</t>
    <rPh sb="3" eb="5">
      <t>ナカノ</t>
    </rPh>
    <rPh sb="5" eb="7">
      <t>ネンキン</t>
    </rPh>
    <rPh sb="7" eb="10">
      <t>ジムショ</t>
    </rPh>
    <phoneticPr fontId="30"/>
  </si>
  <si>
    <t>被保護1）</t>
    <rPh sb="0" eb="1">
      <t>ヒ</t>
    </rPh>
    <rPh sb="1" eb="2">
      <t>ホ</t>
    </rPh>
    <rPh sb="2" eb="3">
      <t>ユズル</t>
    </rPh>
    <phoneticPr fontId="30"/>
  </si>
  <si>
    <t>保護率2）</t>
    <rPh sb="0" eb="1">
      <t>タモツ</t>
    </rPh>
    <rPh sb="1" eb="2">
      <t>ユズル</t>
    </rPh>
    <rPh sb="2" eb="3">
      <t>リツ</t>
    </rPh>
    <phoneticPr fontId="30"/>
  </si>
  <si>
    <t>生活扶助</t>
    <rPh sb="0" eb="2">
      <t>セイカツフジョ</t>
    </rPh>
    <rPh sb="2" eb="4">
      <t>フジョ</t>
    </rPh>
    <phoneticPr fontId="30"/>
  </si>
  <si>
    <t>住宅扶助</t>
    <rPh sb="0" eb="2">
      <t>ジュウタク</t>
    </rPh>
    <rPh sb="2" eb="4">
      <t>フジョ</t>
    </rPh>
    <phoneticPr fontId="30"/>
  </si>
  <si>
    <t>教育扶助</t>
    <rPh sb="0" eb="2">
      <t>キョウイク</t>
    </rPh>
    <rPh sb="2" eb="4">
      <t>フジョ</t>
    </rPh>
    <phoneticPr fontId="30"/>
  </si>
  <si>
    <t>介護扶助</t>
    <rPh sb="0" eb="2">
      <t>カイゴ</t>
    </rPh>
    <phoneticPr fontId="30"/>
  </si>
  <si>
    <t>医療扶助</t>
    <rPh sb="0" eb="2">
      <t>イリョウフジョ</t>
    </rPh>
    <phoneticPr fontId="30"/>
  </si>
  <si>
    <t>出産扶助</t>
  </si>
  <si>
    <t>生業扶助</t>
  </si>
  <si>
    <t>葬祭扶助</t>
    <rPh sb="0" eb="2">
      <t>ソウサイ</t>
    </rPh>
    <phoneticPr fontId="30"/>
  </si>
  <si>
    <t>保護施設事務費及び委託事務費</t>
    <rPh sb="0" eb="2">
      <t>ホゴ</t>
    </rPh>
    <rPh sb="2" eb="4">
      <t>シセツ</t>
    </rPh>
    <rPh sb="4" eb="7">
      <t>ジムヒ</t>
    </rPh>
    <rPh sb="7" eb="8">
      <t>オヨ</t>
    </rPh>
    <rPh sb="9" eb="11">
      <t>イタク</t>
    </rPh>
    <rPh sb="11" eb="14">
      <t>ジムヒ</t>
    </rPh>
    <phoneticPr fontId="30"/>
  </si>
  <si>
    <t>就労自立給付金</t>
    <rPh sb="0" eb="2">
      <t>シュウロウ</t>
    </rPh>
    <rPh sb="2" eb="4">
      <t>ジリツ</t>
    </rPh>
    <rPh sb="4" eb="7">
      <t>キュウフキン</t>
    </rPh>
    <phoneticPr fontId="30"/>
  </si>
  <si>
    <t>進学準備給付金</t>
    <rPh sb="0" eb="2">
      <t>シンガク</t>
    </rPh>
    <rPh sb="2" eb="4">
      <t>ジュンビ</t>
    </rPh>
    <rPh sb="4" eb="7">
      <t>キュウフキン</t>
    </rPh>
    <phoneticPr fontId="30"/>
  </si>
  <si>
    <t>人員</t>
    <rPh sb="0" eb="2">
      <t>ジンイン</t>
    </rPh>
    <phoneticPr fontId="30"/>
  </si>
  <si>
    <t>保護施設事務費</t>
  </si>
  <si>
    <t>委託事務費</t>
    <rPh sb="0" eb="2">
      <t>イタク</t>
    </rPh>
    <rPh sb="2" eb="5">
      <t>ジムヒ</t>
    </rPh>
    <phoneticPr fontId="30"/>
  </si>
  <si>
    <t>注1）　保護停止中の世帯，人員を含む。</t>
    <rPh sb="0" eb="1">
      <t>チュウ</t>
    </rPh>
    <rPh sb="4" eb="6">
      <t>ホゴ</t>
    </rPh>
    <rPh sb="6" eb="9">
      <t>テイシチュウ</t>
    </rPh>
    <rPh sb="10" eb="12">
      <t>セタイ</t>
    </rPh>
    <rPh sb="13" eb="15">
      <t>ジンイン</t>
    </rPh>
    <rPh sb="16" eb="17">
      <t>フク</t>
    </rPh>
    <phoneticPr fontId="30"/>
  </si>
  <si>
    <t>注2）　保護率算定の基礎人口は，東京都総務局統計部人口統計課「東京都の人口（推計）」による。</t>
    <rPh sb="0" eb="1">
      <t>チュウ</t>
    </rPh>
    <rPh sb="4" eb="6">
      <t>ホゴ</t>
    </rPh>
    <rPh sb="6" eb="7">
      <t>リツ</t>
    </rPh>
    <rPh sb="7" eb="9">
      <t>サンテイ</t>
    </rPh>
    <rPh sb="10" eb="12">
      <t>キソ</t>
    </rPh>
    <rPh sb="12" eb="14">
      <t>ジンコウ</t>
    </rPh>
    <rPh sb="16" eb="19">
      <t>トウキョウト</t>
    </rPh>
    <rPh sb="19" eb="22">
      <t>ソウムキョク</t>
    </rPh>
    <rPh sb="22" eb="25">
      <t>トウケイブ</t>
    </rPh>
    <rPh sb="25" eb="27">
      <t>ジンコウ</t>
    </rPh>
    <rPh sb="27" eb="29">
      <t>トウケイ</t>
    </rPh>
    <rPh sb="29" eb="30">
      <t>カ</t>
    </rPh>
    <rPh sb="31" eb="34">
      <t>トウキョウト</t>
    </rPh>
    <rPh sb="35" eb="37">
      <t>ジンコウ</t>
    </rPh>
    <rPh sb="38" eb="40">
      <t>スイケイ</t>
    </rPh>
    <phoneticPr fontId="30"/>
  </si>
  <si>
    <t>　　　 年度分については，各年度月平均世帯，人員である。</t>
    <rPh sb="4" eb="7">
      <t>ネンドブン</t>
    </rPh>
    <rPh sb="13" eb="16">
      <t>カクネンド</t>
    </rPh>
    <rPh sb="16" eb="17">
      <t>ツキ</t>
    </rPh>
    <rPh sb="17" eb="19">
      <t>ヘイキン</t>
    </rPh>
    <rPh sb="19" eb="21">
      <t>セタイ</t>
    </rPh>
    <rPh sb="22" eb="23">
      <t>ジンコウ</t>
    </rPh>
    <rPh sb="23" eb="24">
      <t>イン</t>
    </rPh>
    <phoneticPr fontId="30"/>
  </si>
  <si>
    <t>　　　 保護率の単位は‰（パーミル）である。</t>
  </si>
  <si>
    <t>資料　生活援護課</t>
    <rPh sb="0" eb="2">
      <t>シリョウ</t>
    </rPh>
    <rPh sb="3" eb="5">
      <t>セイカツ</t>
    </rPh>
    <rPh sb="5" eb="8">
      <t>エンゴカ</t>
    </rPh>
    <phoneticPr fontId="30"/>
  </si>
  <si>
    <t>生活扶助</t>
  </si>
  <si>
    <t>住宅扶助</t>
  </si>
  <si>
    <t>教育扶助</t>
  </si>
  <si>
    <t>介護扶助</t>
    <rPh sb="2" eb="4">
      <t>フジョ</t>
    </rPh>
    <phoneticPr fontId="30"/>
  </si>
  <si>
    <t>医療扶助</t>
  </si>
  <si>
    <t>出産扶助</t>
    <rPh sb="0" eb="2">
      <t>シュッサン</t>
    </rPh>
    <rPh sb="2" eb="4">
      <t>フジョ</t>
    </rPh>
    <phoneticPr fontId="30"/>
  </si>
  <si>
    <t>生業扶助</t>
    <rPh sb="0" eb="1">
      <t>ショウ</t>
    </rPh>
    <rPh sb="1" eb="2">
      <t>ギョウ</t>
    </rPh>
    <rPh sb="2" eb="3">
      <t>タモツ</t>
    </rPh>
    <rPh sb="3" eb="4">
      <t>スケ</t>
    </rPh>
    <phoneticPr fontId="30"/>
  </si>
  <si>
    <t>葬祭扶助</t>
    <rPh sb="0" eb="1">
      <t>ソウ</t>
    </rPh>
    <rPh sb="1" eb="2">
      <t>サイ</t>
    </rPh>
    <rPh sb="2" eb="3">
      <t>タモツ</t>
    </rPh>
    <rPh sb="3" eb="4">
      <t>スケ</t>
    </rPh>
    <phoneticPr fontId="30"/>
  </si>
  <si>
    <t>保護施設事務費及び委託事務費</t>
    <rPh sb="0" eb="2">
      <t>ホゴ</t>
    </rPh>
    <rPh sb="2" eb="4">
      <t>シセツ</t>
    </rPh>
    <rPh sb="4" eb="7">
      <t>ジムヒ</t>
    </rPh>
    <phoneticPr fontId="30"/>
  </si>
  <si>
    <t>（各年3月31日現在）</t>
    <rPh sb="1" eb="3">
      <t>カクネン</t>
    </rPh>
    <rPh sb="4" eb="5">
      <t>ガツ</t>
    </rPh>
    <rPh sb="7" eb="8">
      <t>ニチ</t>
    </rPh>
    <rPh sb="8" eb="10">
      <t>ゲンザイ</t>
    </rPh>
    <phoneticPr fontId="30"/>
  </si>
  <si>
    <t>医科</t>
    <rPh sb="0" eb="2">
      <t>イカ</t>
    </rPh>
    <phoneticPr fontId="30"/>
  </si>
  <si>
    <t>歯科</t>
  </si>
  <si>
    <t>助産所</t>
    <rPh sb="2" eb="3">
      <t>ジョ</t>
    </rPh>
    <phoneticPr fontId="30"/>
  </si>
  <si>
    <t>施術所</t>
    <rPh sb="0" eb="1">
      <t>セ</t>
    </rPh>
    <rPh sb="1" eb="2">
      <t>ジュツ</t>
    </rPh>
    <rPh sb="2" eb="3">
      <t>ショ</t>
    </rPh>
    <phoneticPr fontId="30"/>
  </si>
  <si>
    <t>歯科技工所</t>
    <rPh sb="0" eb="1">
      <t>ハ</t>
    </rPh>
    <rPh sb="1" eb="2">
      <t>カ</t>
    </rPh>
    <rPh sb="2" eb="3">
      <t>ワザ</t>
    </rPh>
    <rPh sb="3" eb="4">
      <t>コウ</t>
    </rPh>
    <rPh sb="4" eb="5">
      <t>トコロ</t>
    </rPh>
    <phoneticPr fontId="30"/>
  </si>
  <si>
    <t>衛生検査所</t>
    <rPh sb="0" eb="1">
      <t>マモル</t>
    </rPh>
    <rPh sb="1" eb="2">
      <t>セイ</t>
    </rPh>
    <rPh sb="2" eb="3">
      <t>ケン</t>
    </rPh>
    <rPh sb="3" eb="4">
      <t>サ</t>
    </rPh>
    <rPh sb="4" eb="5">
      <t>ショ</t>
    </rPh>
    <phoneticPr fontId="30"/>
  </si>
  <si>
    <t>診療所</t>
    <rPh sb="0" eb="3">
      <t>シンリョウジョ</t>
    </rPh>
    <phoneticPr fontId="30"/>
  </si>
  <si>
    <t>診療所</t>
    <rPh sb="0" eb="2">
      <t>シンリョウ</t>
    </rPh>
    <rPh sb="2" eb="3">
      <t>ジョ</t>
    </rPh>
    <phoneticPr fontId="30"/>
  </si>
  <si>
    <t>有床</t>
    <rPh sb="0" eb="1">
      <t>ユウ</t>
    </rPh>
    <rPh sb="1" eb="2">
      <t>トコ</t>
    </rPh>
    <phoneticPr fontId="30"/>
  </si>
  <si>
    <t>無床</t>
    <rPh sb="0" eb="1">
      <t>ム</t>
    </rPh>
    <rPh sb="1" eb="2">
      <t>トコ</t>
    </rPh>
    <phoneticPr fontId="30"/>
  </si>
  <si>
    <t>有床</t>
    <rPh sb="0" eb="2">
      <t>ユウショウ</t>
    </rPh>
    <phoneticPr fontId="30"/>
  </si>
  <si>
    <t>無床</t>
    <rPh sb="0" eb="1">
      <t>ムショウ</t>
    </rPh>
    <rPh sb="1" eb="2">
      <t>トコ</t>
    </rPh>
    <phoneticPr fontId="30"/>
  </si>
  <si>
    <t>有床</t>
    <rPh sb="0" eb="1">
      <t>ユウショウ</t>
    </rPh>
    <rPh sb="1" eb="2">
      <t>トコ</t>
    </rPh>
    <phoneticPr fontId="30"/>
  </si>
  <si>
    <t>注）施術所の内訳に出張業を含む。</t>
    <rPh sb="0" eb="1">
      <t>チュウ</t>
    </rPh>
    <rPh sb="2" eb="4">
      <t>セジュツ</t>
    </rPh>
    <rPh sb="4" eb="5">
      <t>ジョ</t>
    </rPh>
    <rPh sb="6" eb="8">
      <t>ウチワケ</t>
    </rPh>
    <rPh sb="9" eb="11">
      <t>シュッチョウ</t>
    </rPh>
    <rPh sb="11" eb="12">
      <t>ギョウ</t>
    </rPh>
    <rPh sb="13" eb="14">
      <t>フク</t>
    </rPh>
    <phoneticPr fontId="30"/>
  </si>
  <si>
    <t>資料　生活衛生課</t>
    <rPh sb="0" eb="2">
      <t>シリョウ</t>
    </rPh>
    <rPh sb="3" eb="5">
      <t>セイカツ</t>
    </rPh>
    <rPh sb="5" eb="7">
      <t>エイセイ</t>
    </rPh>
    <rPh sb="7" eb="8">
      <t>カ</t>
    </rPh>
    <phoneticPr fontId="30"/>
  </si>
  <si>
    <t>実施日数</t>
    <rPh sb="0" eb="2">
      <t>ジッシ</t>
    </rPh>
    <rPh sb="2" eb="4">
      <t>ニッスウ</t>
    </rPh>
    <phoneticPr fontId="30"/>
  </si>
  <si>
    <t>延実施医療機関数</t>
    <rPh sb="0" eb="1">
      <t>ノベ</t>
    </rPh>
    <rPh sb="1" eb="3">
      <t>ジッシ</t>
    </rPh>
    <rPh sb="3" eb="5">
      <t>イリョウ</t>
    </rPh>
    <rPh sb="5" eb="7">
      <t>キカン</t>
    </rPh>
    <rPh sb="7" eb="8">
      <t>スウ</t>
    </rPh>
    <phoneticPr fontId="30"/>
  </si>
  <si>
    <t>利用状況（延利用人数）</t>
    <rPh sb="0" eb="2">
      <t>リヨウ</t>
    </rPh>
    <rPh sb="2" eb="4">
      <t>ジョウキョウ</t>
    </rPh>
    <rPh sb="5" eb="6">
      <t>ノベ</t>
    </rPh>
    <rPh sb="6" eb="8">
      <t>リヨウ</t>
    </rPh>
    <rPh sb="8" eb="10">
      <t>ニンズウ</t>
    </rPh>
    <phoneticPr fontId="30"/>
  </si>
  <si>
    <t>すぐに手術が必要な者または病院移送を要する者</t>
    <rPh sb="3" eb="5">
      <t>シュジュツ</t>
    </rPh>
    <rPh sb="6" eb="8">
      <t>ヒツヨウ</t>
    </rPh>
    <rPh sb="9" eb="10">
      <t>モノ</t>
    </rPh>
    <rPh sb="13" eb="15">
      <t>ビョウイン</t>
    </rPh>
    <rPh sb="15" eb="17">
      <t>イソウ</t>
    </rPh>
    <rPh sb="18" eb="19">
      <t>ヨウ</t>
    </rPh>
    <rPh sb="21" eb="22">
      <t>モノ</t>
    </rPh>
    <phoneticPr fontId="30"/>
  </si>
  <si>
    <t>当日診療を必要とする者</t>
    <rPh sb="0" eb="2">
      <t>トウジツ</t>
    </rPh>
    <rPh sb="2" eb="4">
      <t>シンリョウ</t>
    </rPh>
    <rPh sb="5" eb="7">
      <t>ヒツヨウ</t>
    </rPh>
    <rPh sb="10" eb="11">
      <t>モノ</t>
    </rPh>
    <phoneticPr fontId="30"/>
  </si>
  <si>
    <t>平日でも診療可能の者</t>
    <rPh sb="0" eb="2">
      <t>ヘイジツ</t>
    </rPh>
    <rPh sb="4" eb="6">
      <t>シンリョウ</t>
    </rPh>
    <rPh sb="6" eb="8">
      <t>カノウ</t>
    </rPh>
    <rPh sb="9" eb="10">
      <t>モノ</t>
    </rPh>
    <phoneticPr fontId="30"/>
  </si>
  <si>
    <t>令和2年度</t>
    <rPh sb="0" eb="2">
      <t>レイワ</t>
    </rPh>
    <rPh sb="3" eb="4">
      <t>ネン</t>
    </rPh>
    <rPh sb="4" eb="5">
      <t>ド</t>
    </rPh>
    <phoneticPr fontId="30"/>
  </si>
  <si>
    <t>一般診療所</t>
    <rPh sb="0" eb="2">
      <t>イッパン</t>
    </rPh>
    <rPh sb="2" eb="5">
      <t>シンリョウジョ</t>
    </rPh>
    <phoneticPr fontId="30"/>
  </si>
  <si>
    <t>精神病床</t>
    <rPh sb="0" eb="2">
      <t>セイシン</t>
    </rPh>
    <rPh sb="2" eb="4">
      <t>ビョウショウ</t>
    </rPh>
    <phoneticPr fontId="30"/>
  </si>
  <si>
    <t>結核病床</t>
    <rPh sb="0" eb="2">
      <t>ケッカク</t>
    </rPh>
    <rPh sb="2" eb="4">
      <t>ビョウショウ</t>
    </rPh>
    <phoneticPr fontId="30"/>
  </si>
  <si>
    <t>感染症病床</t>
    <rPh sb="0" eb="3">
      <t>カンセンショウ</t>
    </rPh>
    <rPh sb="3" eb="5">
      <t>ビョウショウ</t>
    </rPh>
    <phoneticPr fontId="30"/>
  </si>
  <si>
    <t>療養病床</t>
    <rPh sb="0" eb="2">
      <t>リョウヨウ</t>
    </rPh>
    <rPh sb="2" eb="4">
      <t>ビョウショウ</t>
    </rPh>
    <phoneticPr fontId="30"/>
  </si>
  <si>
    <t>一般病床</t>
    <rPh sb="0" eb="2">
      <t>イッパン</t>
    </rPh>
    <rPh sb="2" eb="4">
      <t>ビョウショウ</t>
    </rPh>
    <phoneticPr fontId="30"/>
  </si>
  <si>
    <t>病床数</t>
    <rPh sb="0" eb="3">
      <t>ビョウショウスウ</t>
    </rPh>
    <phoneticPr fontId="57"/>
  </si>
  <si>
    <t>人口10万人当たり病床数</t>
    <rPh sb="0" eb="2">
      <t>ジンコウ</t>
    </rPh>
    <rPh sb="4" eb="6">
      <t>マンニン</t>
    </rPh>
    <rPh sb="6" eb="7">
      <t>ア</t>
    </rPh>
    <rPh sb="9" eb="12">
      <t>ビョウショウスウ</t>
    </rPh>
    <phoneticPr fontId="57"/>
  </si>
  <si>
    <t>資料　東京都福祉保健局総務部統計課「衛生統計年報」</t>
  </si>
  <si>
    <t>医師</t>
    <rPh sb="0" eb="2">
      <t>イシ</t>
    </rPh>
    <phoneticPr fontId="30"/>
  </si>
  <si>
    <t>歯科医師</t>
    <rPh sb="0" eb="2">
      <t>シカ</t>
    </rPh>
    <rPh sb="2" eb="4">
      <t>イシ</t>
    </rPh>
    <phoneticPr fontId="30"/>
  </si>
  <si>
    <t>薬剤師</t>
    <rPh sb="0" eb="3">
      <t>ヤクザイシ</t>
    </rPh>
    <phoneticPr fontId="30"/>
  </si>
  <si>
    <t>人数</t>
    <rPh sb="0" eb="2">
      <t>ニンズウ</t>
    </rPh>
    <phoneticPr fontId="30"/>
  </si>
  <si>
    <t>人口10万人当たり人数</t>
    <rPh sb="0" eb="2">
      <t>ジンコウ</t>
    </rPh>
    <rPh sb="4" eb="6">
      <t>マンニン</t>
    </rPh>
    <rPh sb="6" eb="7">
      <t>ア</t>
    </rPh>
    <rPh sb="9" eb="11">
      <t>ニンズウ</t>
    </rPh>
    <phoneticPr fontId="30"/>
  </si>
  <si>
    <t>死亡数</t>
    <rPh sb="0" eb="3">
      <t>シボウスウ</t>
    </rPh>
    <phoneticPr fontId="30"/>
  </si>
  <si>
    <t>死亡率（人口1000人対）</t>
    <rPh sb="0" eb="3">
      <t>シボウリツ</t>
    </rPh>
    <phoneticPr fontId="30"/>
  </si>
  <si>
    <t>注）　人口1000人当たりの人数は各年1月1日現在の人口</t>
    <rPh sb="0" eb="1">
      <t>チュウ</t>
    </rPh>
    <rPh sb="9" eb="10">
      <t>ニン</t>
    </rPh>
    <rPh sb="17" eb="19">
      <t>カクネン</t>
    </rPh>
    <phoneticPr fontId="30"/>
  </si>
  <si>
    <t>がん</t>
  </si>
  <si>
    <t>心疾患</t>
    <rPh sb="0" eb="3">
      <t>シンシッカン</t>
    </rPh>
    <phoneticPr fontId="30"/>
  </si>
  <si>
    <t>老衰</t>
    <rPh sb="0" eb="2">
      <t>ロウスイ</t>
    </rPh>
    <phoneticPr fontId="30"/>
  </si>
  <si>
    <t>脳血管疾患</t>
    <rPh sb="0" eb="1">
      <t>ノウ</t>
    </rPh>
    <rPh sb="1" eb="3">
      <t>ケッカン</t>
    </rPh>
    <rPh sb="3" eb="5">
      <t>シッカン</t>
    </rPh>
    <phoneticPr fontId="30"/>
  </si>
  <si>
    <t>肺炎</t>
    <rPh sb="0" eb="2">
      <t>ハイエン</t>
    </rPh>
    <phoneticPr fontId="30"/>
  </si>
  <si>
    <t>自殺</t>
    <rPh sb="0" eb="2">
      <t>ジサツ</t>
    </rPh>
    <phoneticPr fontId="30"/>
  </si>
  <si>
    <t>コロナウイルス感染</t>
    <rPh sb="7" eb="9">
      <t>カンセン</t>
    </rPh>
    <phoneticPr fontId="30"/>
  </si>
  <si>
    <t>平成31年度</t>
    <rPh sb="0" eb="2">
      <t>ヘイセイ</t>
    </rPh>
    <rPh sb="4" eb="6">
      <t>ネンド</t>
    </rPh>
    <phoneticPr fontId="30"/>
  </si>
  <si>
    <t>対象者数</t>
    <rPh sb="0" eb="2">
      <t>タイショウ</t>
    </rPh>
    <rPh sb="2" eb="3">
      <t>シャ</t>
    </rPh>
    <rPh sb="3" eb="4">
      <t>スウ</t>
    </rPh>
    <phoneticPr fontId="30"/>
  </si>
  <si>
    <t>国保特定健診</t>
  </si>
  <si>
    <t>受診者数</t>
    <rPh sb="0" eb="2">
      <t>ジュシン</t>
    </rPh>
    <rPh sb="2" eb="3">
      <t>シャ</t>
    </rPh>
    <rPh sb="3" eb="4">
      <t>スウ</t>
    </rPh>
    <phoneticPr fontId="30"/>
  </si>
  <si>
    <t>受診率</t>
    <rPh sb="0" eb="2">
      <t>ジュシン</t>
    </rPh>
    <rPh sb="2" eb="3">
      <t>リツ</t>
    </rPh>
    <phoneticPr fontId="30"/>
  </si>
  <si>
    <t>長寿（後期高齢者）健診</t>
  </si>
  <si>
    <t>健康づくり健診</t>
  </si>
  <si>
    <t>眼科検診</t>
  </si>
  <si>
    <t>成人歯科健診</t>
  </si>
  <si>
    <t>資料　中野区「決算特別委員会資料」</t>
    <rPh sb="0" eb="2">
      <t>シリョウ</t>
    </rPh>
    <rPh sb="3" eb="6">
      <t>ナカノク</t>
    </rPh>
    <rPh sb="7" eb="9">
      <t>ケッサン</t>
    </rPh>
    <rPh sb="9" eb="11">
      <t>トクベツ</t>
    </rPh>
    <rPh sb="11" eb="14">
      <t>イインカイ</t>
    </rPh>
    <rPh sb="14" eb="16">
      <t>シリョウ</t>
    </rPh>
    <phoneticPr fontId="30"/>
  </si>
  <si>
    <t>胃がん検診</t>
    <rPh sb="3" eb="5">
      <t>ケンシン</t>
    </rPh>
    <phoneticPr fontId="30"/>
  </si>
  <si>
    <t>（胃部X線・胃部内視鏡検査）</t>
  </si>
  <si>
    <t>胃がんハイリスク診査</t>
    <rPh sb="8" eb="10">
      <t>シンサ</t>
    </rPh>
    <phoneticPr fontId="30"/>
  </si>
  <si>
    <t>子宮頸がん検診</t>
    <rPh sb="2" eb="3">
      <t>ケイ</t>
    </rPh>
    <phoneticPr fontId="30"/>
  </si>
  <si>
    <t>乳がん検診（視触診検査）</t>
  </si>
  <si>
    <t>乳がん検診（マンモグラフィ検査）</t>
  </si>
  <si>
    <t>大腸がん検診</t>
  </si>
  <si>
    <t>注）　受診率は職域等で受診機会のある区民を除いた対象人口率に基づく対象者率に基づくものである。</t>
    <rPh sb="0" eb="1">
      <t>チュウ</t>
    </rPh>
    <rPh sb="3" eb="5">
      <t>ジュシン</t>
    </rPh>
    <rPh sb="5" eb="6">
      <t>リツ</t>
    </rPh>
    <rPh sb="7" eb="10">
      <t>ショクイキナド</t>
    </rPh>
    <rPh sb="11" eb="13">
      <t>ジュシン</t>
    </rPh>
    <rPh sb="13" eb="15">
      <t>キカイ</t>
    </rPh>
    <rPh sb="18" eb="20">
      <t>クミン</t>
    </rPh>
    <rPh sb="21" eb="22">
      <t>ノゾ</t>
    </rPh>
    <rPh sb="24" eb="26">
      <t>タイショウ</t>
    </rPh>
    <rPh sb="26" eb="28">
      <t>ジンコウ</t>
    </rPh>
    <rPh sb="28" eb="29">
      <t>リツ</t>
    </rPh>
    <rPh sb="30" eb="31">
      <t>モト</t>
    </rPh>
    <rPh sb="33" eb="36">
      <t>タイショウシャ</t>
    </rPh>
    <rPh sb="36" eb="37">
      <t>リツ</t>
    </rPh>
    <rPh sb="38" eb="39">
      <t>モト</t>
    </rPh>
    <phoneticPr fontId="30"/>
  </si>
  <si>
    <t>　　　胃がん検診、子宮がん検診、乳がん検診は国指針で2年に1回の受診となっているので，対象人口率を基にした受診率は前年度と当該年度の受診者数の合計数を当該年度の対象者数で除した値としている。</t>
    <rPh sb="3" eb="4">
      <t>イ</t>
    </rPh>
    <rPh sb="6" eb="8">
      <t>ケンシン</t>
    </rPh>
    <rPh sb="9" eb="11">
      <t>シキュウ</t>
    </rPh>
    <rPh sb="13" eb="15">
      <t>ケンシン</t>
    </rPh>
    <rPh sb="16" eb="17">
      <t>ニュウ</t>
    </rPh>
    <rPh sb="19" eb="21">
      <t>ケンシン</t>
    </rPh>
    <rPh sb="22" eb="23">
      <t>クニ</t>
    </rPh>
    <rPh sb="23" eb="25">
      <t>シシン</t>
    </rPh>
    <rPh sb="27" eb="28">
      <t>ネン</t>
    </rPh>
    <rPh sb="30" eb="31">
      <t>カイ</t>
    </rPh>
    <rPh sb="32" eb="34">
      <t>ジュシン</t>
    </rPh>
    <rPh sb="43" eb="45">
      <t>タイショウ</t>
    </rPh>
    <rPh sb="45" eb="47">
      <t>ジンコウ</t>
    </rPh>
    <rPh sb="47" eb="48">
      <t>リツ</t>
    </rPh>
    <rPh sb="49" eb="50">
      <t>モト</t>
    </rPh>
    <rPh sb="53" eb="55">
      <t>ジュシン</t>
    </rPh>
    <rPh sb="55" eb="56">
      <t>リツ</t>
    </rPh>
    <rPh sb="57" eb="60">
      <t>ゼンネンド</t>
    </rPh>
    <rPh sb="61" eb="62">
      <t>トウ</t>
    </rPh>
    <phoneticPr fontId="30"/>
  </si>
  <si>
    <t>　　　子宮がん検診及び乳がん検診については「女性特有のがん検診」受診者を含む。</t>
  </si>
  <si>
    <t>資料　中野区「決算特別委員会資料」</t>
    <rPh sb="0" eb="2">
      <t>シリョウ</t>
    </rPh>
    <rPh sb="3" eb="6">
      <t>ナカノク</t>
    </rPh>
    <phoneticPr fontId="30"/>
  </si>
  <si>
    <t>（各年3月31日現在）</t>
  </si>
  <si>
    <t>令和3年</t>
  </si>
  <si>
    <t>理容所</t>
  </si>
  <si>
    <t>美容所</t>
  </si>
  <si>
    <t>クリーニング所</t>
  </si>
  <si>
    <t>旅館業</t>
  </si>
  <si>
    <t>公衆浴場</t>
  </si>
  <si>
    <t>プール</t>
  </si>
  <si>
    <t>水道施設</t>
  </si>
  <si>
    <t>うち小規模給水施設</t>
  </si>
  <si>
    <t>墓地等</t>
  </si>
  <si>
    <t>特定建築物（3000㎡以上）</t>
  </si>
  <si>
    <t>コイン・オペレーションクリーニング</t>
  </si>
  <si>
    <t>コインシャワー</t>
  </si>
  <si>
    <t>興行場</t>
  </si>
  <si>
    <t>飲食店営業1)</t>
  </si>
  <si>
    <t>喫茶店営業</t>
  </si>
  <si>
    <t>調理機能を有する自動販売機2)</t>
  </si>
  <si>
    <t>食品製造業1)</t>
  </si>
  <si>
    <t>食肉販売業1)</t>
  </si>
  <si>
    <t>魚介類販売業1)</t>
  </si>
  <si>
    <t>食肉処理業1)</t>
  </si>
  <si>
    <t>食品冷凍又は冷蔵業</t>
  </si>
  <si>
    <t>注1)　令和4年以降の数値は、令和3年6月の食品衛生法改正により、改正前食品衛生法第52条に規定する許可と改正後食品衛生法第55条に規定する許可の合計値を記載している。</t>
    <rPh sb="0" eb="1">
      <t>チュウ</t>
    </rPh>
    <rPh sb="4" eb="6">
      <t>レイワ</t>
    </rPh>
    <rPh sb="7" eb="8">
      <t>ネン</t>
    </rPh>
    <rPh sb="8" eb="10">
      <t>イコウ</t>
    </rPh>
    <rPh sb="11" eb="13">
      <t>スウチ</t>
    </rPh>
    <rPh sb="15" eb="17">
      <t>レイワ</t>
    </rPh>
    <rPh sb="18" eb="19">
      <t>ネン</t>
    </rPh>
    <rPh sb="20" eb="21">
      <t>ガツ</t>
    </rPh>
    <rPh sb="22" eb="24">
      <t>ショクヒン</t>
    </rPh>
    <rPh sb="24" eb="26">
      <t>エイセイ</t>
    </rPh>
    <rPh sb="26" eb="27">
      <t>ホウ</t>
    </rPh>
    <rPh sb="27" eb="29">
      <t>カイセイ</t>
    </rPh>
    <rPh sb="33" eb="36">
      <t>カイセイマエ</t>
    </rPh>
    <rPh sb="36" eb="38">
      <t>ショクヒン</t>
    </rPh>
    <rPh sb="38" eb="40">
      <t>エイセイ</t>
    </rPh>
    <rPh sb="40" eb="41">
      <t>ホウ</t>
    </rPh>
    <rPh sb="41" eb="42">
      <t>ダイ</t>
    </rPh>
    <rPh sb="44" eb="45">
      <t>ジョウ</t>
    </rPh>
    <rPh sb="46" eb="48">
      <t>キテイ</t>
    </rPh>
    <rPh sb="50" eb="52">
      <t>キョカ</t>
    </rPh>
    <phoneticPr fontId="30"/>
  </si>
  <si>
    <t>注2)　令和3年6月に新設された許可業種</t>
    <rPh sb="4" eb="6">
      <t>レイワ</t>
    </rPh>
    <rPh sb="7" eb="8">
      <t>ネン</t>
    </rPh>
    <rPh sb="9" eb="10">
      <t>ガツ</t>
    </rPh>
    <rPh sb="11" eb="13">
      <t>シンセツ</t>
    </rPh>
    <rPh sb="16" eb="18">
      <t>キョカ</t>
    </rPh>
    <rPh sb="18" eb="20">
      <t>ギョウシュ</t>
    </rPh>
    <phoneticPr fontId="30"/>
  </si>
  <si>
    <t>資料　生活衛生課</t>
    <rPh sb="0" eb="2">
      <t>シリョウ</t>
    </rPh>
    <rPh sb="3" eb="5">
      <t>セイカツ</t>
    </rPh>
    <rPh sb="5" eb="8">
      <t>エイセイカ</t>
    </rPh>
    <phoneticPr fontId="30"/>
  </si>
  <si>
    <t>（各年3月1日現在）</t>
  </si>
  <si>
    <t>（１）認可保育所数</t>
    <rPh sb="3" eb="5">
      <t>ニンカ</t>
    </rPh>
    <rPh sb="5" eb="7">
      <t>ホイク</t>
    </rPh>
    <rPh sb="7" eb="8">
      <t>ジョ</t>
    </rPh>
    <rPh sb="8" eb="9">
      <t>スウ</t>
    </rPh>
    <phoneticPr fontId="30"/>
  </si>
  <si>
    <t>区立</t>
  </si>
  <si>
    <t>私立</t>
  </si>
  <si>
    <t>園数</t>
  </si>
  <si>
    <t>0歳児</t>
  </si>
  <si>
    <t>4歳以上</t>
  </si>
  <si>
    <t>注）　総数は私立、区立の認可保育所の合計　分園は1施設として園数を算出</t>
    <rPh sb="0" eb="1">
      <t>チュウ</t>
    </rPh>
    <rPh sb="21" eb="22">
      <t>ブン</t>
    </rPh>
    <rPh sb="22" eb="23">
      <t>エン</t>
    </rPh>
    <rPh sb="25" eb="27">
      <t>シセツ</t>
    </rPh>
    <rPh sb="30" eb="31">
      <t>エン</t>
    </rPh>
    <rPh sb="31" eb="32">
      <t>スウ</t>
    </rPh>
    <rPh sb="33" eb="35">
      <t>サンシュツ</t>
    </rPh>
    <phoneticPr fontId="30"/>
  </si>
  <si>
    <t>　　　0歳児，3歳児，4歳以上児については，当該児保育を実施している保育園数</t>
    <rPh sb="13" eb="15">
      <t>イジョウ</t>
    </rPh>
    <phoneticPr fontId="30"/>
  </si>
  <si>
    <t>　　　</t>
  </si>
  <si>
    <t>（２）認定こども園・地域型保育事業</t>
    <rPh sb="3" eb="5">
      <t>ニンテイ</t>
    </rPh>
    <rPh sb="8" eb="9">
      <t>エン</t>
    </rPh>
    <rPh sb="10" eb="12">
      <t>チイキ</t>
    </rPh>
    <rPh sb="12" eb="13">
      <t>ガタ</t>
    </rPh>
    <rPh sb="13" eb="15">
      <t>ホイク</t>
    </rPh>
    <rPh sb="15" eb="17">
      <t>ジギョウ</t>
    </rPh>
    <phoneticPr fontId="30"/>
  </si>
  <si>
    <t>認定こども園</t>
    <rPh sb="0" eb="2">
      <t>ニンテイ</t>
    </rPh>
    <rPh sb="5" eb="6">
      <t>エン</t>
    </rPh>
    <phoneticPr fontId="30"/>
  </si>
  <si>
    <t>地域型保育事業</t>
    <rPh sb="0" eb="2">
      <t>チイキ</t>
    </rPh>
    <rPh sb="2" eb="3">
      <t>ガタ</t>
    </rPh>
    <rPh sb="3" eb="5">
      <t>ホイク</t>
    </rPh>
    <rPh sb="5" eb="7">
      <t>ジギョウ</t>
    </rPh>
    <phoneticPr fontId="30"/>
  </si>
  <si>
    <t>1号認定（幼稚園コース）</t>
    <rPh sb="1" eb="2">
      <t>ゴウ</t>
    </rPh>
    <rPh sb="2" eb="4">
      <t>ニンテイ</t>
    </rPh>
    <rPh sb="5" eb="8">
      <t>ヨウチエン</t>
    </rPh>
    <phoneticPr fontId="30"/>
  </si>
  <si>
    <t>2・3号認定（保育園コース）</t>
    <rPh sb="3" eb="4">
      <t>ゴウ</t>
    </rPh>
    <rPh sb="4" eb="6">
      <t>ニンテイ</t>
    </rPh>
    <rPh sb="7" eb="10">
      <t>ホイクエン</t>
    </rPh>
    <phoneticPr fontId="30"/>
  </si>
  <si>
    <t>園児数</t>
    <rPh sb="0" eb="2">
      <t>エンジ</t>
    </rPh>
    <rPh sb="2" eb="3">
      <t>スウ</t>
    </rPh>
    <phoneticPr fontId="30"/>
  </si>
  <si>
    <t>注）　地域型保育事業：平成27年度の子ども・子育て支援新制度施行により新たに区市町村の認可事業として創設されたもので、</t>
  </si>
  <si>
    <t>　　　家庭的保育事業、小規模保育事業、事業所内保育事業、居宅訪問型保育事業がある。</t>
  </si>
  <si>
    <t>　　　2号・3号認定（保育園コース）の0歳児については、当該保育を実施している認定こども園数</t>
    <rPh sb="4" eb="5">
      <t>ゴウ</t>
    </rPh>
    <rPh sb="7" eb="8">
      <t>ゴウ</t>
    </rPh>
    <rPh sb="8" eb="10">
      <t>ニンテイ</t>
    </rPh>
    <rPh sb="11" eb="14">
      <t>ホイクエン</t>
    </rPh>
    <rPh sb="20" eb="21">
      <t>サイ</t>
    </rPh>
    <rPh sb="21" eb="22">
      <t>ジ</t>
    </rPh>
    <rPh sb="28" eb="30">
      <t>トウガイ</t>
    </rPh>
    <rPh sb="30" eb="32">
      <t>ホイク</t>
    </rPh>
    <rPh sb="33" eb="35">
      <t>ジッシ</t>
    </rPh>
    <rPh sb="39" eb="41">
      <t>ニンテイ</t>
    </rPh>
    <rPh sb="44" eb="45">
      <t>エン</t>
    </rPh>
    <rPh sb="45" eb="46">
      <t>スウ</t>
    </rPh>
    <phoneticPr fontId="30"/>
  </si>
  <si>
    <t>資料　保育園・幼稚園課</t>
    <rPh sb="0" eb="2">
      <t>シリョウ</t>
    </rPh>
    <rPh sb="3" eb="6">
      <t>ホイクエン</t>
    </rPh>
    <rPh sb="7" eb="11">
      <t>ヨウチエンカ</t>
    </rPh>
    <phoneticPr fontId="30"/>
  </si>
  <si>
    <t>学童クラブ利用状況</t>
    <rPh sb="0" eb="2">
      <t>ガクドウ</t>
    </rPh>
    <rPh sb="5" eb="7">
      <t>リヨウ</t>
    </rPh>
    <rPh sb="7" eb="9">
      <t>ジョウキョウ</t>
    </rPh>
    <phoneticPr fontId="30"/>
  </si>
  <si>
    <t>年度</t>
    <rPh sb="0" eb="2">
      <t>ネンド</t>
    </rPh>
    <phoneticPr fontId="30"/>
  </si>
  <si>
    <t>クラブ数</t>
    <rPh sb="3" eb="4">
      <t>スウ</t>
    </rPh>
    <phoneticPr fontId="30"/>
  </si>
  <si>
    <t>定員</t>
    <rPh sb="0" eb="2">
      <t>テイイン</t>
    </rPh>
    <phoneticPr fontId="30"/>
  </si>
  <si>
    <t>延在籍児童数</t>
    <rPh sb="0" eb="1">
      <t>ノベ</t>
    </rPh>
    <rPh sb="1" eb="3">
      <t>ザイセキ</t>
    </rPh>
    <rPh sb="3" eb="6">
      <t>ジドウスウ</t>
    </rPh>
    <phoneticPr fontId="30"/>
  </si>
  <si>
    <t>資料　育成活動推進課</t>
    <rPh sb="0" eb="2">
      <t>シリョウ</t>
    </rPh>
    <rPh sb="3" eb="5">
      <t>イクセイ</t>
    </rPh>
    <rPh sb="5" eb="7">
      <t>カツドウ</t>
    </rPh>
    <rPh sb="7" eb="10">
      <t>スイシンカ</t>
    </rPh>
    <phoneticPr fontId="74"/>
  </si>
  <si>
    <t>民間学童クラブ在籍状況</t>
    <rPh sb="0" eb="2">
      <t>ミンカン</t>
    </rPh>
    <rPh sb="2" eb="4">
      <t>ガクドウ</t>
    </rPh>
    <rPh sb="7" eb="9">
      <t>ザイセキ</t>
    </rPh>
    <rPh sb="9" eb="11">
      <t>ジョウキョウ</t>
    </rPh>
    <phoneticPr fontId="30"/>
  </si>
  <si>
    <t>児童館利用状況</t>
    <rPh sb="0" eb="3">
      <t>ジドウカン</t>
    </rPh>
    <rPh sb="3" eb="5">
      <t>リヨウ</t>
    </rPh>
    <rPh sb="5" eb="7">
      <t>ジョウキョウ</t>
    </rPh>
    <phoneticPr fontId="30"/>
  </si>
  <si>
    <t>乳幼児</t>
    <rPh sb="0" eb="3">
      <t>ニュウヨウジ</t>
    </rPh>
    <phoneticPr fontId="30"/>
  </si>
  <si>
    <t>小学生</t>
    <rPh sb="0" eb="3">
      <t>ショウガクセイ</t>
    </rPh>
    <phoneticPr fontId="30"/>
  </si>
  <si>
    <t>中学生</t>
    <rPh sb="0" eb="3">
      <t>チュウガクセイ</t>
    </rPh>
    <phoneticPr fontId="30"/>
  </si>
  <si>
    <t>高校生</t>
    <rPh sb="0" eb="3">
      <t>コウコウセイ</t>
    </rPh>
    <phoneticPr fontId="30"/>
  </si>
  <si>
    <t>成人</t>
    <rPh sb="0" eb="2">
      <t>セイジン</t>
    </rPh>
    <phoneticPr fontId="30"/>
  </si>
  <si>
    <t>令和2年度</t>
    <rPh sb="0" eb="2">
      <t>レイワ</t>
    </rPh>
    <rPh sb="3" eb="5">
      <t>ネンド</t>
    </rPh>
    <phoneticPr fontId="9"/>
  </si>
  <si>
    <t>令和3年度</t>
    <rPh sb="0" eb="2">
      <t>レイワ</t>
    </rPh>
    <rPh sb="3" eb="5">
      <t>ネンド</t>
    </rPh>
    <phoneticPr fontId="9"/>
  </si>
  <si>
    <t>令和4年度</t>
    <rPh sb="0" eb="2">
      <t>レイワ</t>
    </rPh>
    <rPh sb="3" eb="5">
      <t>ネンド</t>
    </rPh>
    <phoneticPr fontId="9"/>
  </si>
  <si>
    <t>令和5年度</t>
    <rPh sb="0" eb="2">
      <t>レイワ</t>
    </rPh>
    <rPh sb="3" eb="5">
      <t>ネンド</t>
    </rPh>
    <phoneticPr fontId="9"/>
  </si>
  <si>
    <t>定員</t>
    <rPh sb="0" eb="2">
      <t>テイイン</t>
    </rPh>
    <phoneticPr fontId="57"/>
  </si>
  <si>
    <t>待機児数</t>
    <rPh sb="0" eb="2">
      <t>タイキ</t>
    </rPh>
    <rPh sb="2" eb="3">
      <t>ジ</t>
    </rPh>
    <rPh sb="3" eb="4">
      <t>スウ</t>
    </rPh>
    <phoneticPr fontId="57"/>
  </si>
  <si>
    <t>注）　待機児数は旧定義</t>
    <rPh sb="0" eb="1">
      <t>チュウ</t>
    </rPh>
    <rPh sb="3" eb="5">
      <t>タイキ</t>
    </rPh>
    <rPh sb="5" eb="6">
      <t>ジ</t>
    </rPh>
    <rPh sb="6" eb="7">
      <t>スウ</t>
    </rPh>
    <rPh sb="8" eb="9">
      <t>キュウ</t>
    </rPh>
    <rPh sb="9" eb="11">
      <t>テイギ</t>
    </rPh>
    <phoneticPr fontId="30"/>
  </si>
  <si>
    <t>対象者</t>
    <rPh sb="0" eb="3">
      <t>タイショウシャ</t>
    </rPh>
    <phoneticPr fontId="30"/>
  </si>
  <si>
    <t>受診者</t>
    <rPh sb="0" eb="2">
      <t>ジュシン</t>
    </rPh>
    <rPh sb="2" eb="3">
      <t>シャ</t>
    </rPh>
    <phoneticPr fontId="30"/>
  </si>
  <si>
    <t>3～4か月</t>
    <rPh sb="4" eb="5">
      <t>ゲツ</t>
    </rPh>
    <phoneticPr fontId="30"/>
  </si>
  <si>
    <t>6か月</t>
    <rPh sb="2" eb="3">
      <t>ゲツ</t>
    </rPh>
    <phoneticPr fontId="30"/>
  </si>
  <si>
    <t>9か月</t>
    <rPh sb="2" eb="3">
      <t>ゲツ</t>
    </rPh>
    <phoneticPr fontId="30"/>
  </si>
  <si>
    <t>1歳6か月</t>
    <rPh sb="1" eb="2">
      <t>サイ</t>
    </rPh>
    <rPh sb="4" eb="5">
      <t>ゲツ</t>
    </rPh>
    <phoneticPr fontId="30"/>
  </si>
  <si>
    <t>3歳</t>
    <rPh sb="1" eb="2">
      <t>サイ</t>
    </rPh>
    <phoneticPr fontId="30"/>
  </si>
  <si>
    <t>資料　中野区「地域支えあい推進部事業概要」</t>
    <rPh sb="3" eb="6">
      <t>ナカノク</t>
    </rPh>
    <rPh sb="7" eb="9">
      <t>チイキ</t>
    </rPh>
    <rPh sb="9" eb="10">
      <t>ササ</t>
    </rPh>
    <rPh sb="13" eb="15">
      <t>スイシン</t>
    </rPh>
    <rPh sb="15" eb="16">
      <t>ブ</t>
    </rPh>
    <rPh sb="16" eb="18">
      <t>ジギョウ</t>
    </rPh>
    <rPh sb="18" eb="20">
      <t>ガイヨウ</t>
    </rPh>
    <phoneticPr fontId="30"/>
  </si>
  <si>
    <t>区分</t>
  </si>
  <si>
    <t>大学1）</t>
    <rPh sb="0" eb="2">
      <t>ダイガク</t>
    </rPh>
    <phoneticPr fontId="30"/>
  </si>
  <si>
    <t>短期大学1)</t>
    <rPh sb="0" eb="2">
      <t>タンキ</t>
    </rPh>
    <rPh sb="2" eb="4">
      <t>ダイガク</t>
    </rPh>
    <phoneticPr fontId="30"/>
  </si>
  <si>
    <t>中等教育学校</t>
    <rPh sb="0" eb="2">
      <t>チュウトウ</t>
    </rPh>
    <rPh sb="2" eb="4">
      <t>キョウイク</t>
    </rPh>
    <rPh sb="4" eb="6">
      <t>ガッコウ</t>
    </rPh>
    <phoneticPr fontId="30"/>
  </si>
  <si>
    <t>高等学校</t>
    <rPh sb="0" eb="2">
      <t>コウトウ</t>
    </rPh>
    <rPh sb="2" eb="4">
      <t>ガッコウ</t>
    </rPh>
    <phoneticPr fontId="30"/>
  </si>
  <si>
    <t>中学校</t>
    <rPh sb="0" eb="3">
      <t>チュウガッコウ</t>
    </rPh>
    <phoneticPr fontId="30"/>
  </si>
  <si>
    <t>小学校</t>
    <rPh sb="0" eb="3">
      <t>ショウガッコウ</t>
    </rPh>
    <phoneticPr fontId="30"/>
  </si>
  <si>
    <t>幼稚園</t>
    <rPh sb="0" eb="3">
      <t>ヨウチエン</t>
    </rPh>
    <phoneticPr fontId="30"/>
  </si>
  <si>
    <t>特別支援学校</t>
    <rPh sb="0" eb="2">
      <t>トクベツ</t>
    </rPh>
    <rPh sb="2" eb="4">
      <t>シエン</t>
    </rPh>
    <rPh sb="4" eb="6">
      <t>ガッコウ</t>
    </rPh>
    <phoneticPr fontId="30"/>
  </si>
  <si>
    <t>各種学校</t>
    <rPh sb="0" eb="2">
      <t>カクシュ</t>
    </rPh>
    <rPh sb="2" eb="4">
      <t>ガッコウ</t>
    </rPh>
    <phoneticPr fontId="30"/>
  </si>
  <si>
    <t>専修学校</t>
    <rPh sb="0" eb="2">
      <t>センシュウ</t>
    </rPh>
    <rPh sb="2" eb="4">
      <t>ガッコウ</t>
    </rPh>
    <phoneticPr fontId="30"/>
  </si>
  <si>
    <t>学校数</t>
  </si>
  <si>
    <t>国立</t>
    <rPh sb="0" eb="1">
      <t>クニ</t>
    </rPh>
    <rPh sb="1" eb="2">
      <t>タテ</t>
    </rPh>
    <phoneticPr fontId="30"/>
  </si>
  <si>
    <t>公立4）</t>
    <rPh sb="0" eb="1">
      <t>コウ</t>
    </rPh>
    <rPh sb="1" eb="2">
      <t>タテ</t>
    </rPh>
    <phoneticPr fontId="30"/>
  </si>
  <si>
    <t>教員数2)</t>
    <rPh sb="0" eb="3">
      <t>キョウインスウ</t>
    </rPh>
    <phoneticPr fontId="30"/>
  </si>
  <si>
    <t>国立</t>
    <rPh sb="0" eb="1">
      <t>コクリ</t>
    </rPh>
    <rPh sb="1" eb="2">
      <t>リツ</t>
    </rPh>
    <phoneticPr fontId="30"/>
  </si>
  <si>
    <t>在学者数3)</t>
    <rPh sb="0" eb="3">
      <t>ザイガクシャ</t>
    </rPh>
    <rPh sb="3" eb="4">
      <t>スウ</t>
    </rPh>
    <phoneticPr fontId="30"/>
  </si>
  <si>
    <t>注1）　区内に本部がある大学及び短期大学のみ計上</t>
    <rPh sb="0" eb="1">
      <t>チュウ</t>
    </rPh>
    <rPh sb="4" eb="6">
      <t>クナイ</t>
    </rPh>
    <rPh sb="7" eb="9">
      <t>ホンブ</t>
    </rPh>
    <rPh sb="12" eb="14">
      <t>ダイガク</t>
    </rPh>
    <rPh sb="14" eb="15">
      <t>オヨ</t>
    </rPh>
    <rPh sb="16" eb="18">
      <t>タンキ</t>
    </rPh>
    <rPh sb="18" eb="20">
      <t>ダイガク</t>
    </rPh>
    <rPh sb="22" eb="24">
      <t>ケイジョウ</t>
    </rPh>
    <phoneticPr fontId="30"/>
  </si>
  <si>
    <t>注2）　教員数には兼務教員を含まない。</t>
    <rPh sb="0" eb="1">
      <t>チュウ</t>
    </rPh>
    <rPh sb="4" eb="6">
      <t>キョウイン</t>
    </rPh>
    <rPh sb="6" eb="7">
      <t>スウ</t>
    </rPh>
    <rPh sb="9" eb="11">
      <t>ケンム</t>
    </rPh>
    <rPh sb="11" eb="13">
      <t>キョウイ橥</t>
    </rPh>
    <rPh sb="14" eb="15">
      <t xml:space="preserve">  </t>
    </rPh>
    <phoneticPr fontId="30"/>
  </si>
  <si>
    <t>注3）　高等学校の在学者数は本科在籍者数である。</t>
    <rPh sb="0" eb="1">
      <t>チュウ</t>
    </rPh>
    <rPh sb="4" eb="8">
      <t>コウトウガッコウ</t>
    </rPh>
    <rPh sb="9" eb="13">
      <t>ザイガクシャスウ</t>
    </rPh>
    <rPh sb="14" eb="16">
      <t>ホンカ</t>
    </rPh>
    <rPh sb="16" eb="19">
      <t>ザイセキシ6</t>
    </rPh>
    <rPh sb="19" eb="20">
      <t>奉橥</t>
    </rPh>
    <phoneticPr fontId="30"/>
  </si>
  <si>
    <t>注4）　公立には都立と区立が含まれる。</t>
    <rPh sb="0" eb="1">
      <t>チュウ</t>
    </rPh>
    <phoneticPr fontId="30"/>
  </si>
  <si>
    <t>資料　東京都総務局統計部人口統計課「学校基本調査報告」</t>
  </si>
  <si>
    <t>（各年5月1日現在）</t>
  </si>
  <si>
    <t>職員数</t>
    <rPh sb="0" eb="1">
      <t>ショク</t>
    </rPh>
    <rPh sb="1" eb="2">
      <t>イン</t>
    </rPh>
    <rPh sb="2" eb="3">
      <t>カズ</t>
    </rPh>
    <phoneticPr fontId="30"/>
  </si>
  <si>
    <t>在園者数</t>
  </si>
  <si>
    <t>4歳</t>
    <rPh sb="1" eb="2">
      <t>サイ</t>
    </rPh>
    <phoneticPr fontId="30"/>
  </si>
  <si>
    <t>5歳</t>
    <rPh sb="1" eb="2">
      <t>サイ</t>
    </rPh>
    <phoneticPr fontId="30"/>
  </si>
  <si>
    <t>学級数</t>
    <rPh sb="2" eb="3">
      <t>スウ</t>
    </rPh>
    <phoneticPr fontId="30"/>
  </si>
  <si>
    <t>うち</t>
  </si>
  <si>
    <t>児童数</t>
  </si>
  <si>
    <t>1年</t>
  </si>
  <si>
    <t>2年</t>
  </si>
  <si>
    <t>3年</t>
  </si>
  <si>
    <t>4年</t>
  </si>
  <si>
    <t>5年</t>
  </si>
  <si>
    <t>6年</t>
  </si>
  <si>
    <t>学級数</t>
    <rPh sb="0" eb="2">
      <t>ガッキュウ</t>
    </rPh>
    <rPh sb="2" eb="3">
      <t>スウ</t>
    </rPh>
    <phoneticPr fontId="30"/>
  </si>
  <si>
    <t>区立</t>
    <rPh sb="0" eb="2">
      <t>クリツ</t>
    </rPh>
    <phoneticPr fontId="30"/>
  </si>
  <si>
    <t>私立</t>
    <rPh sb="0" eb="2">
      <t>シリツ</t>
    </rPh>
    <phoneticPr fontId="30"/>
  </si>
  <si>
    <t>都立</t>
  </si>
  <si>
    <t>（各年5月1日現在）</t>
    <rPh sb="1" eb="2">
      <t>カク</t>
    </rPh>
    <rPh sb="2" eb="3">
      <t>ネン</t>
    </rPh>
    <rPh sb="4" eb="5">
      <t>５ガツ</t>
    </rPh>
    <rPh sb="6" eb="7">
      <t>１ニチ</t>
    </rPh>
    <rPh sb="7" eb="9">
      <t>ゲンザイ</t>
    </rPh>
    <phoneticPr fontId="30"/>
  </si>
  <si>
    <t>学校数</t>
    <rPh sb="0" eb="3">
      <t>ガッコウスウ</t>
    </rPh>
    <phoneticPr fontId="30"/>
  </si>
  <si>
    <t>生徒数</t>
    <rPh sb="0" eb="3">
      <t>セイトスウ</t>
    </rPh>
    <phoneticPr fontId="30"/>
  </si>
  <si>
    <t>教員数（本務者）</t>
    <rPh sb="0" eb="3">
      <t>キョウインスウ</t>
    </rPh>
    <rPh sb="4" eb="6">
      <t>ホンム</t>
    </rPh>
    <rPh sb="6" eb="7">
      <t>ジャ</t>
    </rPh>
    <phoneticPr fontId="30"/>
  </si>
  <si>
    <t>区立（人）</t>
    <rPh sb="0" eb="2">
      <t>クリツ</t>
    </rPh>
    <rPh sb="3" eb="4">
      <t>ニン</t>
    </rPh>
    <phoneticPr fontId="30"/>
  </si>
  <si>
    <t>私立（人）</t>
    <rPh sb="0" eb="2">
      <t>シリツ</t>
    </rPh>
    <rPh sb="3" eb="4">
      <t>ニン</t>
    </rPh>
    <phoneticPr fontId="30"/>
  </si>
  <si>
    <t>公立</t>
    <rPh sb="0" eb="2">
      <t>コウリツ</t>
    </rPh>
    <phoneticPr fontId="30"/>
  </si>
  <si>
    <t>・・</t>
  </si>
  <si>
    <t>注）　人数は，各学区域における入学者数を表している。なお，区立は指定校変更により他校に就学した分を含む。</t>
    <rPh sb="0" eb="1">
      <t>チュウ</t>
    </rPh>
    <rPh sb="3" eb="5">
      <t>ニンズウ</t>
    </rPh>
    <rPh sb="7" eb="8">
      <t>カク</t>
    </rPh>
    <rPh sb="8" eb="10">
      <t>ガック</t>
    </rPh>
    <rPh sb="10" eb="11">
      <t>イキ</t>
    </rPh>
    <rPh sb="15" eb="18">
      <t>ニュウガクシャ</t>
    </rPh>
    <rPh sb="18" eb="19">
      <t>スウ</t>
    </rPh>
    <rPh sb="20" eb="21">
      <t>アラワ</t>
    </rPh>
    <rPh sb="29" eb="31">
      <t>クリツ</t>
    </rPh>
    <rPh sb="32" eb="35">
      <t>シテイコウ</t>
    </rPh>
    <rPh sb="35" eb="37">
      <t>ヘンコウ</t>
    </rPh>
    <rPh sb="40" eb="42">
      <t>タコウ</t>
    </rPh>
    <rPh sb="43" eb="45">
      <t>シュウガク</t>
    </rPh>
    <rPh sb="47" eb="48">
      <t>ブン</t>
    </rPh>
    <rPh sb="49" eb="50">
      <t>フク</t>
    </rPh>
    <phoneticPr fontId="30"/>
  </si>
  <si>
    <t>（各年3月卒業者）</t>
  </si>
  <si>
    <t>卒業者数</t>
    <rPh sb="2" eb="3">
      <t>シャ</t>
    </rPh>
    <rPh sb="3" eb="4">
      <t>スウ</t>
    </rPh>
    <phoneticPr fontId="30"/>
  </si>
  <si>
    <t>（各年3月卒業者）</t>
    <rPh sb="1" eb="2">
      <t>カク</t>
    </rPh>
    <rPh sb="2" eb="3">
      <t>ネン</t>
    </rPh>
    <rPh sb="4" eb="5">
      <t>３ガツ</t>
    </rPh>
    <rPh sb="5" eb="8">
      <t>ソツギョウシャ</t>
    </rPh>
    <phoneticPr fontId="30"/>
  </si>
  <si>
    <t>注）　区内の公・私立</t>
    <rPh sb="0" eb="1">
      <t>チュウ</t>
    </rPh>
    <rPh sb="3" eb="5">
      <t>クナイ</t>
    </rPh>
    <rPh sb="6" eb="7">
      <t>コウ</t>
    </rPh>
    <rPh sb="8" eb="10">
      <t>シリツ</t>
    </rPh>
    <phoneticPr fontId="30"/>
  </si>
  <si>
    <t>握力</t>
    <rPh sb="0" eb="2">
      <t>アクリョク</t>
    </rPh>
    <phoneticPr fontId="30"/>
  </si>
  <si>
    <t>上体起こし</t>
    <rPh sb="0" eb="2">
      <t>ジョウタイ</t>
    </rPh>
    <rPh sb="2" eb="3">
      <t>オ</t>
    </rPh>
    <phoneticPr fontId="30"/>
  </si>
  <si>
    <t>長座体前屈</t>
    <rPh sb="0" eb="2">
      <t>チョウザ</t>
    </rPh>
    <rPh sb="2" eb="5">
      <t>タイゼンクツ</t>
    </rPh>
    <phoneticPr fontId="30"/>
  </si>
  <si>
    <t>反復横とび</t>
    <rPh sb="0" eb="2">
      <t>ハンプク</t>
    </rPh>
    <rPh sb="2" eb="3">
      <t>ヨコ</t>
    </rPh>
    <phoneticPr fontId="30"/>
  </si>
  <si>
    <t>20mシャトルラン</t>
  </si>
  <si>
    <t>50ｍ走</t>
    <rPh sb="3" eb="4">
      <t>ソウ</t>
    </rPh>
    <phoneticPr fontId="30"/>
  </si>
  <si>
    <t>立ち幅とび</t>
    <rPh sb="0" eb="1">
      <t>タ</t>
    </rPh>
    <rPh sb="2" eb="3">
      <t>ハバ</t>
    </rPh>
    <phoneticPr fontId="30"/>
  </si>
  <si>
    <t>持久走</t>
    <rPh sb="0" eb="2">
      <t>ジキュウ</t>
    </rPh>
    <rPh sb="2" eb="3">
      <t>ハシ</t>
    </rPh>
    <phoneticPr fontId="30"/>
  </si>
  <si>
    <t>男子</t>
    <rPh sb="0" eb="2">
      <t>ダンシ</t>
    </rPh>
    <phoneticPr fontId="30"/>
  </si>
  <si>
    <t>女子</t>
    <rPh sb="0" eb="2">
      <t>ジョシ</t>
    </rPh>
    <phoneticPr fontId="30"/>
  </si>
  <si>
    <t>1年</t>
    <rPh sb="1" eb="2">
      <t>ネン</t>
    </rPh>
    <phoneticPr fontId="30"/>
  </si>
  <si>
    <t>2年</t>
    <rPh sb="1" eb="2">
      <t>ネン</t>
    </rPh>
    <phoneticPr fontId="30"/>
  </si>
  <si>
    <t>3年</t>
    <rPh sb="1" eb="2">
      <t>ネン</t>
    </rPh>
    <phoneticPr fontId="30"/>
  </si>
  <si>
    <t>4年</t>
    <rPh sb="1" eb="2">
      <t>ネン</t>
    </rPh>
    <phoneticPr fontId="30"/>
  </si>
  <si>
    <t>5年</t>
    <rPh sb="1" eb="2">
      <t>ネン</t>
    </rPh>
    <phoneticPr fontId="30"/>
  </si>
  <si>
    <t>6年</t>
    <rPh sb="1" eb="2">
      <t>ネン</t>
    </rPh>
    <phoneticPr fontId="30"/>
  </si>
  <si>
    <t>注）　中野スタンダード：「健康にかかわる生活や行動」「体力」「運動技能」の3つを観点として設定した到達目標</t>
    <rPh sb="0" eb="1">
      <t>チュウ</t>
    </rPh>
    <rPh sb="3" eb="5">
      <t>ナカノ</t>
    </rPh>
    <rPh sb="13" eb="15">
      <t>ケンコウ</t>
    </rPh>
    <rPh sb="20" eb="22">
      <t>セイカツ</t>
    </rPh>
    <rPh sb="23" eb="25">
      <t>コウドウ</t>
    </rPh>
    <rPh sb="27" eb="29">
      <t>タイリョク</t>
    </rPh>
    <rPh sb="31" eb="33">
      <t>ウンドウ</t>
    </rPh>
    <rPh sb="33" eb="35">
      <t>ギノウ</t>
    </rPh>
    <rPh sb="40" eb="42">
      <t>カンテン</t>
    </rPh>
    <rPh sb="45" eb="47">
      <t>セッテイ</t>
    </rPh>
    <rPh sb="49" eb="51">
      <t>トウタツ</t>
    </rPh>
    <rPh sb="51" eb="53">
      <t>モクヒョウ</t>
    </rPh>
    <phoneticPr fontId="30"/>
  </si>
  <si>
    <t>資料　中野区「教育要覧」</t>
    <rPh sb="3" eb="6">
      <t>ナカノク</t>
    </rPh>
    <rPh sb="7" eb="9">
      <t>キョウイク</t>
    </rPh>
    <rPh sb="9" eb="11">
      <t>ヨウラン</t>
    </rPh>
    <phoneticPr fontId="30"/>
  </si>
  <si>
    <t>++++++++++++++++++++++++++++++++++++++++++++++++++++++++</t>
  </si>
  <si>
    <t>教科</t>
    <rPh sb="0" eb="2">
      <t>キョウカ</t>
    </rPh>
    <phoneticPr fontId="30"/>
  </si>
  <si>
    <t>観点</t>
    <rPh sb="0" eb="2">
      <t>カンテン</t>
    </rPh>
    <phoneticPr fontId="30"/>
  </si>
  <si>
    <t>小2</t>
    <rPh sb="0" eb="1">
      <t>ショウ</t>
    </rPh>
    <phoneticPr fontId="30"/>
  </si>
  <si>
    <t>小3</t>
    <rPh sb="0" eb="1">
      <t>ショウ</t>
    </rPh>
    <phoneticPr fontId="30"/>
  </si>
  <si>
    <t>小4</t>
    <rPh sb="0" eb="1">
      <t>ショウ</t>
    </rPh>
    <phoneticPr fontId="30"/>
  </si>
  <si>
    <t>小5</t>
    <rPh sb="0" eb="1">
      <t>ショウ</t>
    </rPh>
    <phoneticPr fontId="30"/>
  </si>
  <si>
    <t>小6</t>
    <rPh sb="0" eb="1">
      <t>ショウ</t>
    </rPh>
    <phoneticPr fontId="30"/>
  </si>
  <si>
    <t>中1</t>
    <rPh sb="0" eb="1">
      <t>チュウ</t>
    </rPh>
    <phoneticPr fontId="30"/>
  </si>
  <si>
    <t>中2</t>
    <rPh sb="0" eb="1">
      <t>チュウ</t>
    </rPh>
    <phoneticPr fontId="30"/>
  </si>
  <si>
    <t>中3</t>
    <rPh sb="0" eb="1">
      <t>チュウ</t>
    </rPh>
    <phoneticPr fontId="30"/>
  </si>
  <si>
    <t>知識・技能</t>
    <rPh sb="0" eb="2">
      <t>チシキ</t>
    </rPh>
    <rPh sb="3" eb="5">
      <t>ギノウ</t>
    </rPh>
    <phoneticPr fontId="30"/>
  </si>
  <si>
    <t>思考・判断・表現</t>
    <rPh sb="0" eb="2">
      <t>シコウ</t>
    </rPh>
    <rPh sb="3" eb="5">
      <t>ハンダン</t>
    </rPh>
    <rPh sb="6" eb="8">
      <t>ヒョウゲン</t>
    </rPh>
    <phoneticPr fontId="30"/>
  </si>
  <si>
    <t>注）　「不登校児童・生徒」とは、「児童生徒の問題行動等生徒指導上の諸問題に関する調査」（翌年調査）及び「長期欠席の幼児・児童・生徒調査」において、</t>
    <rPh sb="4" eb="7">
      <t>フトウコウ</t>
    </rPh>
    <rPh sb="7" eb="9">
      <t>ジドウ</t>
    </rPh>
    <rPh sb="10" eb="12">
      <t>セイト</t>
    </rPh>
    <rPh sb="17" eb="19">
      <t>ジドウ</t>
    </rPh>
    <rPh sb="19" eb="21">
      <t>セイト</t>
    </rPh>
    <rPh sb="22" eb="24">
      <t>モンダイ</t>
    </rPh>
    <rPh sb="24" eb="26">
      <t>コウドウ</t>
    </rPh>
    <rPh sb="26" eb="27">
      <t>トウ</t>
    </rPh>
    <rPh sb="27" eb="29">
      <t>セイト</t>
    </rPh>
    <rPh sb="29" eb="31">
      <t>シドウ</t>
    </rPh>
    <rPh sb="31" eb="32">
      <t>ジョウ</t>
    </rPh>
    <rPh sb="33" eb="36">
      <t>ショモンダイ</t>
    </rPh>
    <rPh sb="37" eb="38">
      <t>カン</t>
    </rPh>
    <rPh sb="40" eb="42">
      <t>チョウサ</t>
    </rPh>
    <rPh sb="44" eb="46">
      <t>ヨクトシ</t>
    </rPh>
    <rPh sb="46" eb="48">
      <t>チョウサ</t>
    </rPh>
    <rPh sb="49" eb="50">
      <t>オヨ</t>
    </rPh>
    <rPh sb="52" eb="54">
      <t>チョウキ</t>
    </rPh>
    <rPh sb="54" eb="56">
      <t>ケッセキ</t>
    </rPh>
    <rPh sb="57" eb="59">
      <t>ヨウジ</t>
    </rPh>
    <rPh sb="60" eb="62">
      <t>ジドウ</t>
    </rPh>
    <rPh sb="63" eb="65">
      <t>セイト</t>
    </rPh>
    <rPh sb="65" eb="67">
      <t>チョウサ</t>
    </rPh>
    <phoneticPr fontId="30"/>
  </si>
  <si>
    <t>　　　理由別長期欠席者数（前年度間30日以上の欠席者）の項目で、「不登校」を理由にあげた児童・生徒である。</t>
  </si>
  <si>
    <t>資料　中野区「決算特別委員会資料」</t>
    <rPh sb="3" eb="6">
      <t>ナカノク</t>
    </rPh>
    <rPh sb="7" eb="9">
      <t>ケッサン</t>
    </rPh>
    <rPh sb="9" eb="11">
      <t>トクベツ</t>
    </rPh>
    <rPh sb="11" eb="14">
      <t>イインカイ</t>
    </rPh>
    <rPh sb="14" eb="16">
      <t>シリョウ</t>
    </rPh>
    <phoneticPr fontId="30"/>
  </si>
  <si>
    <t>凶悪犯</t>
  </si>
  <si>
    <t>粗暴犯</t>
  </si>
  <si>
    <t>窃盗犯</t>
  </si>
  <si>
    <t>知能犯</t>
  </si>
  <si>
    <t>その他の刑法犯</t>
  </si>
  <si>
    <t>侵入窃盗</t>
  </si>
  <si>
    <t>非侵入窃盗</t>
  </si>
  <si>
    <t>詐欺</t>
  </si>
  <si>
    <t>横領</t>
    <rPh sb="0" eb="2">
      <t>オウリョウ</t>
    </rPh>
    <phoneticPr fontId="30"/>
  </si>
  <si>
    <t>盗品等</t>
    <rPh sb="0" eb="2">
      <t>トウヒン</t>
    </rPh>
    <rPh sb="2" eb="3">
      <t>トウ</t>
    </rPh>
    <phoneticPr fontId="30"/>
  </si>
  <si>
    <t>占有離脱物横領</t>
    <rPh sb="0" eb="2">
      <t>センユウ</t>
    </rPh>
    <rPh sb="2" eb="4">
      <t>リダツ</t>
    </rPh>
    <rPh sb="4" eb="5">
      <t>ブツ</t>
    </rPh>
    <phoneticPr fontId="30"/>
  </si>
  <si>
    <t>うち万引き</t>
    <rPh sb="2" eb="4">
      <t>マンビ</t>
    </rPh>
    <phoneticPr fontId="30"/>
  </si>
  <si>
    <t>中野東</t>
    <rPh sb="0" eb="2">
      <t>ナカノ</t>
    </rPh>
    <rPh sb="2" eb="3">
      <t>ヒガシ</t>
    </rPh>
    <phoneticPr fontId="30"/>
  </si>
  <si>
    <t>注）　本町・東中野図書館は令和3年10月31日に閉館。中野東図書館は令和4年2月1日に開館。</t>
    <rPh sb="0" eb="1">
      <t>チュウ</t>
    </rPh>
    <rPh sb="3" eb="5">
      <t>ホンチョウ</t>
    </rPh>
    <rPh sb="6" eb="9">
      <t>ヒガシナカノ</t>
    </rPh>
    <rPh sb="9" eb="12">
      <t>トショカン</t>
    </rPh>
    <rPh sb="13" eb="15">
      <t>レイワ</t>
    </rPh>
    <rPh sb="16" eb="17">
      <t>ネン</t>
    </rPh>
    <rPh sb="19" eb="20">
      <t>ガツ</t>
    </rPh>
    <rPh sb="22" eb="23">
      <t>ニチ</t>
    </rPh>
    <rPh sb="24" eb="26">
      <t>ヘイカン</t>
    </rPh>
    <rPh sb="27" eb="29">
      <t>ナカノ</t>
    </rPh>
    <rPh sb="29" eb="30">
      <t>ヒガシ</t>
    </rPh>
    <rPh sb="30" eb="33">
      <t>トショカン</t>
    </rPh>
    <rPh sb="34" eb="36">
      <t>レイワ</t>
    </rPh>
    <rPh sb="37" eb="38">
      <t>ネン</t>
    </rPh>
    <rPh sb="39" eb="40">
      <t>ガツ</t>
    </rPh>
    <rPh sb="41" eb="42">
      <t>ニチ</t>
    </rPh>
    <rPh sb="43" eb="45">
      <t>カイカン</t>
    </rPh>
    <phoneticPr fontId="30"/>
  </si>
  <si>
    <t>資料　中野区立図書館「中野の図書館」</t>
    <rPh sb="0" eb="2">
      <t>シリョウ</t>
    </rPh>
    <rPh sb="3" eb="5">
      <t>ナカノ</t>
    </rPh>
    <rPh sb="5" eb="7">
      <t>クリツ</t>
    </rPh>
    <rPh sb="7" eb="10">
      <t>トショカン</t>
    </rPh>
    <rPh sb="11" eb="13">
      <t>ナカノ</t>
    </rPh>
    <rPh sb="14" eb="17">
      <t>トショカン</t>
    </rPh>
    <phoneticPr fontId="30"/>
  </si>
  <si>
    <t>図書</t>
    <rPh sb="0" eb="2">
      <t>トショ</t>
    </rPh>
    <phoneticPr fontId="30"/>
  </si>
  <si>
    <t>（単位：冊）</t>
    <rPh sb="4" eb="5">
      <t>サツ</t>
    </rPh>
    <phoneticPr fontId="30"/>
  </si>
  <si>
    <t>年次</t>
    <rPh sb="0" eb="1">
      <t>ネンド</t>
    </rPh>
    <rPh sb="1" eb="2">
      <t>ツギ</t>
    </rPh>
    <phoneticPr fontId="30"/>
  </si>
  <si>
    <t>総記</t>
  </si>
  <si>
    <t>哲学</t>
  </si>
  <si>
    <t>歴史</t>
  </si>
  <si>
    <t>社会科学</t>
  </si>
  <si>
    <t>自然科学</t>
  </si>
  <si>
    <t>工学</t>
  </si>
  <si>
    <t>産業</t>
  </si>
  <si>
    <t>芸術</t>
  </si>
  <si>
    <t>語学</t>
  </si>
  <si>
    <t>文学</t>
  </si>
  <si>
    <t>絵本</t>
  </si>
  <si>
    <t>紙芝居</t>
  </si>
  <si>
    <t>視聴覚資料</t>
    <rPh sb="0" eb="3">
      <t>シチョウカク</t>
    </rPh>
    <rPh sb="3" eb="5">
      <t>シリョウ</t>
    </rPh>
    <phoneticPr fontId="30"/>
  </si>
  <si>
    <t>（単位：点）</t>
    <rPh sb="4" eb="5">
      <t>テン</t>
    </rPh>
    <phoneticPr fontId="30"/>
  </si>
  <si>
    <t>（各年3月31日現在）</t>
    <rPh sb="1" eb="2">
      <t>カク</t>
    </rPh>
    <rPh sb="2" eb="3">
      <t>トシ</t>
    </rPh>
    <phoneticPr fontId="30"/>
  </si>
  <si>
    <t>ＣＤ</t>
  </si>
  <si>
    <t>カセット</t>
  </si>
  <si>
    <t>レコード</t>
  </si>
  <si>
    <t>ビデオテープ</t>
  </si>
  <si>
    <t>ＤＶＤ</t>
  </si>
  <si>
    <t>16ｍｍフイルム</t>
  </si>
  <si>
    <t>資料　中野区立図書館「中野の図書館」</t>
  </si>
  <si>
    <t>上高田運動施設</t>
    <rPh sb="0" eb="3">
      <t>カミタカダ</t>
    </rPh>
    <rPh sb="3" eb="7">
      <t>ウンドウシセツ</t>
    </rPh>
    <phoneticPr fontId="30"/>
  </si>
  <si>
    <t>哲学堂運動施設</t>
    <rPh sb="0" eb="2">
      <t>テツガクドウ</t>
    </rPh>
    <rPh sb="2" eb="3">
      <t>ドウ</t>
    </rPh>
    <rPh sb="3" eb="7">
      <t>ウンドウシセツ</t>
    </rPh>
    <phoneticPr fontId="30"/>
  </si>
  <si>
    <t>妙正寺川公園運動広場1)</t>
    <rPh sb="0" eb="3">
      <t>ミョウショウジ</t>
    </rPh>
    <rPh sb="3" eb="4">
      <t>ガワ</t>
    </rPh>
    <rPh sb="4" eb="6">
      <t>コウエン</t>
    </rPh>
    <rPh sb="6" eb="8">
      <t>ウンドウ</t>
    </rPh>
    <rPh sb="8" eb="10">
      <t>ヒロバ</t>
    </rPh>
    <phoneticPr fontId="30"/>
  </si>
  <si>
    <t>中野区立総合体育館2)</t>
    <rPh sb="0" eb="2">
      <t>ナカノ</t>
    </rPh>
    <rPh sb="2" eb="4">
      <t>クリツ</t>
    </rPh>
    <rPh sb="4" eb="6">
      <t>ソウゴウ</t>
    </rPh>
    <rPh sb="6" eb="8">
      <t>タイイク</t>
    </rPh>
    <rPh sb="8" eb="9">
      <t>カン</t>
    </rPh>
    <phoneticPr fontId="30"/>
  </si>
  <si>
    <t>鷺宮スポーツ・コミュニティプラザ3)</t>
    <rPh sb="0" eb="2">
      <t>サギノミヤ</t>
    </rPh>
    <phoneticPr fontId="30"/>
  </si>
  <si>
    <t>中部スポーツ・コミュニティプラザ4)</t>
    <rPh sb="0" eb="2">
      <t>チュウブ</t>
    </rPh>
    <phoneticPr fontId="30"/>
  </si>
  <si>
    <t>南部スポーツ・コミュニティプラザ4)</t>
    <rPh sb="0" eb="2">
      <t>ナンブ</t>
    </rPh>
    <phoneticPr fontId="30"/>
  </si>
  <si>
    <t>九中（中野中）プール</t>
    <rPh sb="0" eb="1">
      <t>キュウ</t>
    </rPh>
    <rPh sb="1" eb="2">
      <t>チュウ</t>
    </rPh>
    <rPh sb="3" eb="5">
      <t>ナカノ</t>
    </rPh>
    <rPh sb="5" eb="6">
      <t>チュウ</t>
    </rPh>
    <phoneticPr fontId="30"/>
  </si>
  <si>
    <r>
      <t>二</t>
    </r>
    <r>
      <rPr>
        <sz val="9"/>
        <rFont val="BIZ UDゴシック"/>
        <family val="3"/>
        <charset val="128"/>
      </rPr>
      <t>中プール</t>
    </r>
    <rPh sb="0" eb="1">
      <t>ニ</t>
    </rPh>
    <rPh sb="1" eb="2">
      <t>チュウ</t>
    </rPh>
    <phoneticPr fontId="30"/>
  </si>
  <si>
    <t>多目的運動広場5）</t>
    <rPh sb="0" eb="3">
      <t>タモクテキ</t>
    </rPh>
    <rPh sb="3" eb="5">
      <t>ウンドウ</t>
    </rPh>
    <rPh sb="5" eb="7">
      <t>ヒロバ</t>
    </rPh>
    <phoneticPr fontId="30"/>
  </si>
  <si>
    <t>野球場</t>
  </si>
  <si>
    <t>テニス場</t>
    <rPh sb="0" eb="4">
      <t>テニスジョウ</t>
    </rPh>
    <phoneticPr fontId="30"/>
  </si>
  <si>
    <t>注1）　妙正寺川公園運動広場は中野区と新宿区による共同設置。毎月1日～15日の中野区利用日の件数を算出。</t>
    <rPh sb="4" eb="7">
      <t>ミョウショウジ</t>
    </rPh>
    <rPh sb="7" eb="8">
      <t>カワ</t>
    </rPh>
    <rPh sb="8" eb="10">
      <t>コウエン</t>
    </rPh>
    <rPh sb="10" eb="12">
      <t>ウンドウ</t>
    </rPh>
    <rPh sb="12" eb="14">
      <t>ヒロバ</t>
    </rPh>
    <rPh sb="15" eb="18">
      <t>ナカノク</t>
    </rPh>
    <rPh sb="19" eb="22">
      <t>シンジュクク</t>
    </rPh>
    <rPh sb="25" eb="27">
      <t>キョウドウ</t>
    </rPh>
    <rPh sb="27" eb="29">
      <t>セッチ</t>
    </rPh>
    <rPh sb="30" eb="32">
      <t>マイツキ</t>
    </rPh>
    <rPh sb="33" eb="34">
      <t>ニチ</t>
    </rPh>
    <rPh sb="37" eb="38">
      <t>ニチ</t>
    </rPh>
    <rPh sb="39" eb="42">
      <t>ナカノク</t>
    </rPh>
    <rPh sb="42" eb="45">
      <t>リヨウビ</t>
    </rPh>
    <rPh sb="46" eb="48">
      <t>ケンスウ</t>
    </rPh>
    <rPh sb="49" eb="51">
      <t>サンシュツ</t>
    </rPh>
    <phoneticPr fontId="30"/>
  </si>
  <si>
    <t>注2）　令和2年度10月から中野区立総合体育館が開設。</t>
    <rPh sb="4" eb="6">
      <t>レイワ</t>
    </rPh>
    <phoneticPr fontId="30"/>
  </si>
  <si>
    <t>注3）　令和元年度に鷺宮体育館は鷺宮スポーツ・コミュニティプラザに転換。</t>
    <rPh sb="4" eb="6">
      <t>レイワ</t>
    </rPh>
    <phoneticPr fontId="30"/>
  </si>
  <si>
    <t>注4）　中部及び南部スポーツ・コミュニティプラザは平成30年度から指定管理者による管理運営を開始。</t>
  </si>
  <si>
    <t>注5）　平成30年度に少年のスポーツ広場は多目的運動広場と名称変更。令和2年6月から指定管理者による管理運営を開始。</t>
    <rPh sb="34" eb="36">
      <t>レイワ</t>
    </rPh>
    <rPh sb="37" eb="38">
      <t>ネン</t>
    </rPh>
    <rPh sb="39" eb="40">
      <t>ガツ</t>
    </rPh>
    <rPh sb="42" eb="44">
      <t>シテイ</t>
    </rPh>
    <rPh sb="44" eb="47">
      <t>カンリシャ</t>
    </rPh>
    <rPh sb="50" eb="52">
      <t>カンリ</t>
    </rPh>
    <rPh sb="52" eb="54">
      <t>ウンエイ</t>
    </rPh>
    <rPh sb="55" eb="57">
      <t>カイシ</t>
    </rPh>
    <phoneticPr fontId="30"/>
  </si>
  <si>
    <t>（単位：件）</t>
    <rPh sb="4" eb="5">
      <t>ケン</t>
    </rPh>
    <phoneticPr fontId="30"/>
  </si>
  <si>
    <t>年次</t>
    <rPh sb="1" eb="2">
      <t>ツギ</t>
    </rPh>
    <phoneticPr fontId="30"/>
  </si>
  <si>
    <t>スポーツ施設</t>
    <rPh sb="4" eb="6">
      <t>シセツ</t>
    </rPh>
    <phoneticPr fontId="30"/>
  </si>
  <si>
    <t>中野区登録</t>
    <rPh sb="0" eb="3">
      <t>ナカノク</t>
    </rPh>
    <rPh sb="3" eb="5">
      <t>トウロク</t>
    </rPh>
    <phoneticPr fontId="30"/>
  </si>
  <si>
    <t>中野区指定</t>
    <rPh sb="0" eb="3">
      <t>ナカノク</t>
    </rPh>
    <rPh sb="3" eb="5">
      <t>シテイ</t>
    </rPh>
    <phoneticPr fontId="30"/>
  </si>
  <si>
    <t>東京都指定</t>
    <rPh sb="0" eb="3">
      <t>トウキョウト</t>
    </rPh>
    <rPh sb="3" eb="5">
      <t>シテイ</t>
    </rPh>
    <phoneticPr fontId="30"/>
  </si>
  <si>
    <t>国登録</t>
    <rPh sb="0" eb="1">
      <t>クニ</t>
    </rPh>
    <rPh sb="1" eb="3">
      <t>トウロク</t>
    </rPh>
    <phoneticPr fontId="30"/>
  </si>
  <si>
    <t>国指定</t>
    <rPh sb="0" eb="1">
      <t>クニ</t>
    </rPh>
    <rPh sb="1" eb="3">
      <t>シテイ</t>
    </rPh>
    <phoneticPr fontId="30"/>
  </si>
  <si>
    <t>文化財数</t>
    <rPh sb="0" eb="3">
      <t>ブンカザイ</t>
    </rPh>
    <rPh sb="3" eb="4">
      <t>スウ</t>
    </rPh>
    <phoneticPr fontId="30"/>
  </si>
  <si>
    <t>資料　中野区「区民部事業概要」</t>
    <rPh sb="7" eb="9">
      <t>クミン</t>
    </rPh>
    <phoneticPr fontId="30"/>
  </si>
  <si>
    <t>経常収支比率（％）</t>
    <rPh sb="0" eb="2">
      <t>ケイジョウ</t>
    </rPh>
    <rPh sb="2" eb="4">
      <t>シュウシ</t>
    </rPh>
    <rPh sb="4" eb="6">
      <t>ヒリツ</t>
    </rPh>
    <phoneticPr fontId="30"/>
  </si>
  <si>
    <t>実質収支比率（％）</t>
    <rPh sb="0" eb="2">
      <t>ジッシツ</t>
    </rPh>
    <rPh sb="2" eb="4">
      <t>シュウシ</t>
    </rPh>
    <rPh sb="4" eb="6">
      <t>ヒリツ</t>
    </rPh>
    <phoneticPr fontId="30"/>
  </si>
  <si>
    <t>財政力指数</t>
    <rPh sb="0" eb="3">
      <t>ザイセイリョク</t>
    </rPh>
    <rPh sb="3" eb="5">
      <t>シスウ</t>
    </rPh>
    <phoneticPr fontId="30"/>
  </si>
  <si>
    <t>実質公債費比率（％）</t>
    <rPh sb="0" eb="2">
      <t>ジッシツ</t>
    </rPh>
    <rPh sb="2" eb="5">
      <t>コウサイヒ</t>
    </rPh>
    <rPh sb="5" eb="7">
      <t>ヒリツ</t>
    </rPh>
    <phoneticPr fontId="30"/>
  </si>
  <si>
    <t>△2.4</t>
  </si>
  <si>
    <t>資料　中野区「財政白書」</t>
    <rPh sb="0" eb="2">
      <t>シリョウ</t>
    </rPh>
    <rPh sb="3" eb="6">
      <t>ナカノク</t>
    </rPh>
    <rPh sb="7" eb="9">
      <t>ザイセイ</t>
    </rPh>
    <rPh sb="9" eb="11">
      <t>ハクショ</t>
    </rPh>
    <phoneticPr fontId="30"/>
  </si>
  <si>
    <t>（単位：金額千円）</t>
    <rPh sb="4" eb="6">
      <t>キンガク</t>
    </rPh>
    <rPh sb="6" eb="8">
      <t>センエン</t>
    </rPh>
    <phoneticPr fontId="54"/>
  </si>
  <si>
    <t>当初予算額</t>
    <rPh sb="0" eb="2">
      <t>トウショ</t>
    </rPh>
    <rPh sb="2" eb="5">
      <t>ヨサンガク</t>
    </rPh>
    <phoneticPr fontId="54"/>
  </si>
  <si>
    <t>最終予算現額</t>
    <rPh sb="0" eb="2">
      <t>サイシュウ</t>
    </rPh>
    <rPh sb="2" eb="6">
      <t>ヨサンガク</t>
    </rPh>
    <phoneticPr fontId="54"/>
  </si>
  <si>
    <t>決算額</t>
    <rPh sb="2" eb="3">
      <t>ガク</t>
    </rPh>
    <phoneticPr fontId="54"/>
  </si>
  <si>
    <t>特別区税</t>
  </si>
  <si>
    <t>特別区交付金</t>
  </si>
  <si>
    <t>地方譲与税</t>
  </si>
  <si>
    <t>利子割交付金</t>
  </si>
  <si>
    <t>配当割交付金</t>
  </si>
  <si>
    <t>株式等譲渡所得割交付金</t>
  </si>
  <si>
    <t>地方消費税交付金</t>
  </si>
  <si>
    <t>自動車取得税交付金</t>
  </si>
  <si>
    <t>環境性能割交付金</t>
    <rPh sb="0" eb="2">
      <t>カンキョウ</t>
    </rPh>
    <rPh sb="2" eb="4">
      <t>セイノウ</t>
    </rPh>
    <rPh sb="4" eb="5">
      <t>ワ</t>
    </rPh>
    <rPh sb="5" eb="8">
      <t>コウフキン</t>
    </rPh>
    <phoneticPr fontId="30"/>
  </si>
  <si>
    <t>地方特例交付金</t>
  </si>
  <si>
    <t>交通安全対策特別交付金</t>
  </si>
  <si>
    <t>分担金及び負担金</t>
  </si>
  <si>
    <t>使用料及び手数料</t>
  </si>
  <si>
    <t>国庫支出金</t>
  </si>
  <si>
    <t>都支出金</t>
  </si>
  <si>
    <t>財産収入</t>
  </si>
  <si>
    <t>寄付金</t>
  </si>
  <si>
    <t>繰入金</t>
  </si>
  <si>
    <t>繰越金</t>
  </si>
  <si>
    <t>諸収入</t>
  </si>
  <si>
    <t>特別区債</t>
  </si>
  <si>
    <t>議会費</t>
  </si>
  <si>
    <t>企画費</t>
    <rPh sb="0" eb="2">
      <t>キカク</t>
    </rPh>
    <rPh sb="2" eb="3">
      <t>ヒ</t>
    </rPh>
    <phoneticPr fontId="30"/>
  </si>
  <si>
    <t>総務費</t>
    <rPh sb="0" eb="3">
      <t>ソウムヒ</t>
    </rPh>
    <phoneticPr fontId="30"/>
  </si>
  <si>
    <t>区民費</t>
    <rPh sb="0" eb="2">
      <t>クミン</t>
    </rPh>
    <rPh sb="2" eb="3">
      <t>ヒ</t>
    </rPh>
    <phoneticPr fontId="30"/>
  </si>
  <si>
    <t>子ども教育費</t>
    <rPh sb="0" eb="1">
      <t>コ</t>
    </rPh>
    <rPh sb="3" eb="6">
      <t>キョウイクヒ</t>
    </rPh>
    <phoneticPr fontId="30"/>
  </si>
  <si>
    <t>地域支えあい推進費</t>
    <rPh sb="0" eb="2">
      <t>チイキ</t>
    </rPh>
    <rPh sb="2" eb="3">
      <t>ササ</t>
    </rPh>
    <rPh sb="6" eb="8">
      <t>スイシン</t>
    </rPh>
    <rPh sb="8" eb="9">
      <t>ヒ</t>
    </rPh>
    <phoneticPr fontId="30"/>
  </si>
  <si>
    <t>健康福祉費</t>
    <rPh sb="0" eb="2">
      <t>ケンコウ</t>
    </rPh>
    <rPh sb="2" eb="4">
      <t>フクシ</t>
    </rPh>
    <rPh sb="4" eb="5">
      <t>ヒ</t>
    </rPh>
    <phoneticPr fontId="30"/>
  </si>
  <si>
    <t>環境費</t>
    <rPh sb="0" eb="2">
      <t>カンキョウ</t>
    </rPh>
    <rPh sb="2" eb="3">
      <t>ヒ</t>
    </rPh>
    <phoneticPr fontId="30"/>
  </si>
  <si>
    <t>都市基盤費</t>
    <rPh sb="0" eb="2">
      <t>トシ</t>
    </rPh>
    <rPh sb="2" eb="4">
      <t>キバン</t>
    </rPh>
    <rPh sb="4" eb="5">
      <t>ヒ</t>
    </rPh>
    <phoneticPr fontId="30"/>
  </si>
  <si>
    <t>まちづくり推進費</t>
    <rPh sb="5" eb="8">
      <t>スイシンヒ</t>
    </rPh>
    <phoneticPr fontId="30"/>
  </si>
  <si>
    <t>公債費</t>
    <rPh sb="0" eb="2">
      <t>コウサイ</t>
    </rPh>
    <rPh sb="2" eb="3">
      <t>ヒ</t>
    </rPh>
    <phoneticPr fontId="30"/>
  </si>
  <si>
    <t>諸支出費</t>
    <rPh sb="0" eb="1">
      <t>ショ</t>
    </rPh>
    <rPh sb="1" eb="3">
      <t>シシュツ</t>
    </rPh>
    <rPh sb="3" eb="4">
      <t>ヒ</t>
    </rPh>
    <phoneticPr fontId="30"/>
  </si>
  <si>
    <t>予備費</t>
  </si>
  <si>
    <t>注）　計数は各項目で四捨五入しているため，合計が合わないことがある。</t>
    <rPh sb="0" eb="1">
      <t>チュウ</t>
    </rPh>
    <phoneticPr fontId="54"/>
  </si>
  <si>
    <t>資料　中野区「当初予算書」「主要施策の成果（決算説明資料）」</t>
    <rPh sb="0" eb="2">
      <t>シリョウ</t>
    </rPh>
    <rPh sb="3" eb="6">
      <t>ナカノク</t>
    </rPh>
    <rPh sb="7" eb="9">
      <t>トウショ</t>
    </rPh>
    <rPh sb="9" eb="12">
      <t>ヨサンショ</t>
    </rPh>
    <rPh sb="14" eb="16">
      <t>シュヨウ</t>
    </rPh>
    <rPh sb="16" eb="18">
      <t>シサク</t>
    </rPh>
    <rPh sb="19" eb="21">
      <t>セイカ</t>
    </rPh>
    <rPh sb="22" eb="24">
      <t>ケッサン</t>
    </rPh>
    <rPh sb="24" eb="26">
      <t>セツメイ</t>
    </rPh>
    <rPh sb="26" eb="28">
      <t>シリョウ</t>
    </rPh>
    <phoneticPr fontId="30"/>
  </si>
  <si>
    <t>（単位：金額千円，構成比％）</t>
    <rPh sb="4" eb="6">
      <t>キンガク</t>
    </rPh>
    <rPh sb="6" eb="8">
      <t>センエン</t>
    </rPh>
    <rPh sb="9" eb="12">
      <t>コウセイヒ</t>
    </rPh>
    <phoneticPr fontId="53"/>
  </si>
  <si>
    <t>種別</t>
    <rPh sb="0" eb="1">
      <t>シュネンド</t>
    </rPh>
    <rPh sb="1" eb="2">
      <t>ベツ</t>
    </rPh>
    <phoneticPr fontId="53"/>
  </si>
  <si>
    <t>構成比</t>
    <rPh sb="0" eb="3">
      <t>コウセイヒ</t>
    </rPh>
    <phoneticPr fontId="30"/>
  </si>
  <si>
    <t>総額</t>
    <rPh sb="0" eb="2">
      <t>ソウガク</t>
    </rPh>
    <phoneticPr fontId="53"/>
  </si>
  <si>
    <t>人件費</t>
    <rPh sb="0" eb="3">
      <t>ジンケンヒ</t>
    </rPh>
    <phoneticPr fontId="53"/>
  </si>
  <si>
    <t>うち職員給</t>
  </si>
  <si>
    <t>物件費</t>
    <rPh sb="0" eb="3">
      <t>ブッケンヒ</t>
    </rPh>
    <phoneticPr fontId="53"/>
  </si>
  <si>
    <t>維持補修費</t>
    <rPh sb="0" eb="2">
      <t>イジ</t>
    </rPh>
    <rPh sb="2" eb="4">
      <t>ホシュウ</t>
    </rPh>
    <rPh sb="4" eb="5">
      <t>ヒ</t>
    </rPh>
    <phoneticPr fontId="53"/>
  </si>
  <si>
    <t>扶助費</t>
    <rPh sb="0" eb="3">
      <t>フジョヒ</t>
    </rPh>
    <phoneticPr fontId="53"/>
  </si>
  <si>
    <t>うち生活保護費</t>
  </si>
  <si>
    <t>補助費等</t>
    <rPh sb="0" eb="2">
      <t>ホジョ</t>
    </rPh>
    <rPh sb="2" eb="3">
      <t>ヒ</t>
    </rPh>
    <rPh sb="3" eb="4">
      <t>トウ</t>
    </rPh>
    <phoneticPr fontId="53"/>
  </si>
  <si>
    <t>投資的経費</t>
    <rPh sb="0" eb="3">
      <t>トウシテキ</t>
    </rPh>
    <rPh sb="3" eb="5">
      <t>ケイヒ</t>
    </rPh>
    <phoneticPr fontId="53"/>
  </si>
  <si>
    <t>普通建設事業費</t>
  </si>
  <si>
    <t>災害復旧事業費</t>
  </si>
  <si>
    <t>失業対策事業費</t>
  </si>
  <si>
    <t>公債費</t>
    <rPh sb="0" eb="2">
      <t>コウサイ</t>
    </rPh>
    <rPh sb="2" eb="3">
      <t>ヒ</t>
    </rPh>
    <phoneticPr fontId="53"/>
  </si>
  <si>
    <t>積立金</t>
    <rPh sb="0" eb="3">
      <t>ツミタテキン</t>
    </rPh>
    <phoneticPr fontId="53"/>
  </si>
  <si>
    <t>投資及び出資金・貸付金</t>
    <rPh sb="0" eb="2">
      <t>トウシ</t>
    </rPh>
    <rPh sb="2" eb="3">
      <t>オヨ</t>
    </rPh>
    <rPh sb="4" eb="7">
      <t>シュッシキン</t>
    </rPh>
    <rPh sb="8" eb="10">
      <t>カシツケ</t>
    </rPh>
    <rPh sb="10" eb="11">
      <t>キン</t>
    </rPh>
    <phoneticPr fontId="53"/>
  </si>
  <si>
    <t>繰出金</t>
    <rPh sb="0" eb="2">
      <t>クリダ</t>
    </rPh>
    <rPh sb="2" eb="3">
      <t>キン</t>
    </rPh>
    <phoneticPr fontId="53"/>
  </si>
  <si>
    <t>注）　計数は各項目で四捨五入しているため，合計が合わないことがある。</t>
  </si>
  <si>
    <t>資料　中野区「決算特別委員会資料」「主要施策の成果（決算説明資料）」</t>
    <rPh sb="0" eb="2">
      <t>シリョウ</t>
    </rPh>
    <rPh sb="3" eb="6">
      <t>ナカノク</t>
    </rPh>
    <rPh sb="7" eb="9">
      <t>ケッサン</t>
    </rPh>
    <rPh sb="9" eb="11">
      <t>トクベツ</t>
    </rPh>
    <rPh sb="11" eb="14">
      <t>イインカイ</t>
    </rPh>
    <rPh sb="14" eb="16">
      <t>シリョウ</t>
    </rPh>
    <rPh sb="18" eb="20">
      <t>シュヨウ</t>
    </rPh>
    <rPh sb="20" eb="22">
      <t>シサク</t>
    </rPh>
    <rPh sb="23" eb="25">
      <t>セイカ</t>
    </rPh>
    <rPh sb="26" eb="28">
      <t>ケッサン</t>
    </rPh>
    <rPh sb="28" eb="30">
      <t>セツメイ</t>
    </rPh>
    <rPh sb="30" eb="32">
      <t>シリョウ</t>
    </rPh>
    <phoneticPr fontId="30"/>
  </si>
  <si>
    <t>（単位：金額千円）</t>
    <rPh sb="4" eb="6">
      <t>キンガク</t>
    </rPh>
    <rPh sb="6" eb="8">
      <t>センエン</t>
    </rPh>
    <phoneticPr fontId="53"/>
  </si>
  <si>
    <t>令和3年度</t>
  </si>
  <si>
    <t>当初予算額
補正予算額計</t>
    <rPh sb="6" eb="8">
      <t>ホセイ</t>
    </rPh>
    <rPh sb="8" eb="10">
      <t>ヨサン</t>
    </rPh>
    <rPh sb="10" eb="11">
      <t>ガク</t>
    </rPh>
    <rPh sb="11" eb="12">
      <t>ケイ</t>
    </rPh>
    <phoneticPr fontId="57"/>
  </si>
  <si>
    <t>最終予算現額</t>
    <rPh sb="0" eb="2">
      <t>サイシュウ</t>
    </rPh>
    <rPh sb="2" eb="4">
      <t>ヨサン</t>
    </rPh>
    <rPh sb="4" eb="5">
      <t>ゲン</t>
    </rPh>
    <rPh sb="5" eb="6">
      <t>ガク</t>
    </rPh>
    <phoneticPr fontId="68"/>
  </si>
  <si>
    <t>決算額</t>
    <rPh sb="2" eb="3">
      <t>ガク</t>
    </rPh>
    <phoneticPr fontId="68"/>
  </si>
  <si>
    <t>財産収入</t>
    <rPh sb="0" eb="2">
      <t>ザイサン</t>
    </rPh>
    <rPh sb="2" eb="4">
      <t>シュウニュウ</t>
    </rPh>
    <phoneticPr fontId="53"/>
  </si>
  <si>
    <t>繰入金</t>
    <rPh sb="0" eb="2">
      <t>クリイレ</t>
    </rPh>
    <rPh sb="2" eb="3">
      <t>キン</t>
    </rPh>
    <phoneticPr fontId="53"/>
  </si>
  <si>
    <t>特別区債</t>
    <rPh sb="0" eb="3">
      <t>トクベツク</t>
    </rPh>
    <rPh sb="3" eb="4">
      <t>サイ</t>
    </rPh>
    <phoneticPr fontId="53"/>
  </si>
  <si>
    <t>用地費</t>
    <rPh sb="0" eb="3">
      <t>ヨウチヒ</t>
    </rPh>
    <phoneticPr fontId="53"/>
  </si>
  <si>
    <t>資料　中野区「当初予算説明書」「主要施策の成果（決算説明資料）」</t>
    <rPh sb="0" eb="2">
      <t>シリョウ</t>
    </rPh>
    <rPh sb="3" eb="6">
      <t>ナカノク</t>
    </rPh>
    <rPh sb="7" eb="9">
      <t>トウショ</t>
    </rPh>
    <rPh sb="9" eb="11">
      <t>ヨサン</t>
    </rPh>
    <rPh sb="11" eb="14">
      <t>セツメイショ</t>
    </rPh>
    <rPh sb="16" eb="18">
      <t>シュヨウ</t>
    </rPh>
    <rPh sb="18" eb="20">
      <t>シサク</t>
    </rPh>
    <rPh sb="21" eb="23">
      <t>セイカ</t>
    </rPh>
    <rPh sb="24" eb="26">
      <t>ケッサン</t>
    </rPh>
    <rPh sb="26" eb="28">
      <t>セツメイ</t>
    </rPh>
    <rPh sb="28" eb="30">
      <t>シリョウ</t>
    </rPh>
    <phoneticPr fontId="54"/>
  </si>
  <si>
    <t>種別</t>
  </si>
  <si>
    <t>当初予算額</t>
  </si>
  <si>
    <t>最終予算現額</t>
  </si>
  <si>
    <t>決算額</t>
  </si>
  <si>
    <t>国民健康保険料</t>
  </si>
  <si>
    <t>一部負担金</t>
  </si>
  <si>
    <t>特別区債</t>
    <rPh sb="0" eb="3">
      <t>トクベツク</t>
    </rPh>
    <rPh sb="3" eb="4">
      <t>サイ</t>
    </rPh>
    <phoneticPr fontId="30"/>
  </si>
  <si>
    <t>国保運営費</t>
  </si>
  <si>
    <t>国保給付費</t>
  </si>
  <si>
    <t>国保事業費納付金</t>
    <rPh sb="0" eb="2">
      <t>コクホ</t>
    </rPh>
    <rPh sb="2" eb="5">
      <t>ジギョウヒ</t>
    </rPh>
    <rPh sb="5" eb="8">
      <t>ノウフキン</t>
    </rPh>
    <phoneticPr fontId="30"/>
  </si>
  <si>
    <t>保健事業費</t>
  </si>
  <si>
    <t>諸支出金</t>
  </si>
  <si>
    <t>資料　中野区「当初予算書」「主要施策の成果（決算説明資料）」</t>
    <rPh sb="0" eb="2">
      <t>シリョウ</t>
    </rPh>
    <rPh sb="3" eb="6">
      <t>ナカノク</t>
    </rPh>
    <rPh sb="7" eb="9">
      <t>トウショ</t>
    </rPh>
    <rPh sb="9" eb="11">
      <t>ヨサン</t>
    </rPh>
    <rPh sb="11" eb="12">
      <t>ショ</t>
    </rPh>
    <rPh sb="14" eb="16">
      <t>シュヨウ</t>
    </rPh>
    <rPh sb="16" eb="18">
      <t>シサク</t>
    </rPh>
    <rPh sb="19" eb="21">
      <t>セイカ</t>
    </rPh>
    <rPh sb="22" eb="24">
      <t>ケッサン</t>
    </rPh>
    <rPh sb="24" eb="26">
      <t>セツメイ</t>
    </rPh>
    <rPh sb="26" eb="28">
      <t>シリョウ</t>
    </rPh>
    <phoneticPr fontId="54"/>
  </si>
  <si>
    <t>（単位：金額千円）</t>
  </si>
  <si>
    <t>後期高齢者医療保険料</t>
    <rPh sb="0" eb="2">
      <t>コウキ</t>
    </rPh>
    <rPh sb="2" eb="5">
      <t>コウレイシャ</t>
    </rPh>
    <rPh sb="5" eb="7">
      <t>イリョウ</t>
    </rPh>
    <rPh sb="7" eb="9">
      <t>ホケン</t>
    </rPh>
    <rPh sb="9" eb="10">
      <t>リョウ</t>
    </rPh>
    <phoneticPr fontId="53"/>
  </si>
  <si>
    <t>繰入金</t>
    <rPh sb="0" eb="3">
      <t>クリイレキン</t>
    </rPh>
    <phoneticPr fontId="53"/>
  </si>
  <si>
    <t>繰越金</t>
    <rPh sb="0" eb="3">
      <t>クリコシキン</t>
    </rPh>
    <phoneticPr fontId="53"/>
  </si>
  <si>
    <t>諸収入</t>
    <rPh sb="0" eb="1">
      <t>ショ</t>
    </rPh>
    <rPh sb="1" eb="3">
      <t>シュウニュウ</t>
    </rPh>
    <phoneticPr fontId="53"/>
  </si>
  <si>
    <t>広域連合納付金</t>
    <rPh sb="0" eb="2">
      <t>コウイキ</t>
    </rPh>
    <rPh sb="2" eb="4">
      <t>レンゴウ</t>
    </rPh>
    <rPh sb="4" eb="7">
      <t>ノウフキン</t>
    </rPh>
    <phoneticPr fontId="53"/>
  </si>
  <si>
    <t>保険給付費</t>
  </si>
  <si>
    <t>諸支出費</t>
    <rPh sb="3" eb="4">
      <t>ヒ</t>
    </rPh>
    <phoneticPr fontId="53"/>
  </si>
  <si>
    <t>介護保険料</t>
  </si>
  <si>
    <t>支払基金交付金</t>
  </si>
  <si>
    <t>制度運営費</t>
  </si>
  <si>
    <t>地域支援事業費</t>
  </si>
  <si>
    <t>基金積立金</t>
  </si>
  <si>
    <t>徴収決定済額</t>
    <rPh sb="0" eb="2">
      <t>チョウシュウ</t>
    </rPh>
    <rPh sb="2" eb="4">
      <t>ケッテイ</t>
    </rPh>
    <rPh sb="4" eb="5">
      <t>スミ</t>
    </rPh>
    <rPh sb="5" eb="6">
      <t>ガク</t>
    </rPh>
    <phoneticPr fontId="30"/>
  </si>
  <si>
    <t>源泉所得税</t>
  </si>
  <si>
    <t>源泉所得税及復興特別所得税</t>
    <rPh sb="0" eb="2">
      <t>ゲンセン</t>
    </rPh>
    <rPh sb="2" eb="5">
      <t>ショトクゼイ</t>
    </rPh>
    <rPh sb="5" eb="6">
      <t>オヨ</t>
    </rPh>
    <rPh sb="6" eb="8">
      <t>フッコウ</t>
    </rPh>
    <rPh sb="8" eb="10">
      <t>トクベツ</t>
    </rPh>
    <rPh sb="10" eb="13">
      <t>ショトクゼイ</t>
    </rPh>
    <phoneticPr fontId="30"/>
  </si>
  <si>
    <t>申告所得税</t>
  </si>
  <si>
    <t>申告所得税及復興特別所得税</t>
    <rPh sb="0" eb="2">
      <t>シンコク</t>
    </rPh>
    <rPh sb="2" eb="5">
      <t>ショトクゼイ</t>
    </rPh>
    <rPh sb="5" eb="6">
      <t>キュウ</t>
    </rPh>
    <rPh sb="6" eb="8">
      <t>フッコウ</t>
    </rPh>
    <rPh sb="8" eb="10">
      <t>トクベツ</t>
    </rPh>
    <rPh sb="10" eb="13">
      <t>ショトクゼイ</t>
    </rPh>
    <phoneticPr fontId="30"/>
  </si>
  <si>
    <t>相続税</t>
  </si>
  <si>
    <t>法人税</t>
  </si>
  <si>
    <t>地方法人税</t>
    <rPh sb="0" eb="2">
      <t>チホウ</t>
    </rPh>
    <rPh sb="2" eb="5">
      <t>ホウジンゼイ</t>
    </rPh>
    <phoneticPr fontId="30"/>
  </si>
  <si>
    <t>復興特別法人税</t>
    <rPh sb="0" eb="2">
      <t>フッコウ</t>
    </rPh>
    <rPh sb="2" eb="4">
      <t>トクベツ</t>
    </rPh>
    <rPh sb="4" eb="7">
      <t>ホウジンゼイ</t>
    </rPh>
    <phoneticPr fontId="30"/>
  </si>
  <si>
    <t>－</t>
  </si>
  <si>
    <t>消費税等</t>
  </si>
  <si>
    <t>収納済額</t>
    <rPh sb="0" eb="2">
      <t>シュウノウ</t>
    </rPh>
    <rPh sb="2" eb="3">
      <t>ズ</t>
    </rPh>
    <rPh sb="3" eb="4">
      <t>ガク</t>
    </rPh>
    <phoneticPr fontId="30"/>
  </si>
  <si>
    <t>注）　計数は各項目で四捨五入しているため，合計が合わないことがある。</t>
    <rPh sb="0" eb="1">
      <t>チュウ</t>
    </rPh>
    <phoneticPr fontId="30"/>
  </si>
  <si>
    <t>　　　数値は中野税務署分の金額</t>
    <rPh sb="3" eb="5">
      <t>スウチ</t>
    </rPh>
    <rPh sb="6" eb="8">
      <t>ナカノ</t>
    </rPh>
    <rPh sb="8" eb="11">
      <t>ゼイムショ</t>
    </rPh>
    <rPh sb="11" eb="12">
      <t>ブン</t>
    </rPh>
    <rPh sb="13" eb="15">
      <t>キンガク</t>
    </rPh>
    <phoneticPr fontId="53"/>
  </si>
  <si>
    <t>　　　「消費税等」欄は、消費税、消費税及地方消費税を合計した数値である。</t>
    <rPh sb="4" eb="7">
      <t>ショウヒゼイ</t>
    </rPh>
    <rPh sb="7" eb="8">
      <t>トウ</t>
    </rPh>
    <rPh sb="9" eb="10">
      <t>ラン</t>
    </rPh>
    <rPh sb="12" eb="15">
      <t>ショウヒゼイ</t>
    </rPh>
    <rPh sb="16" eb="19">
      <t>ショウヒゼイ</t>
    </rPh>
    <rPh sb="19" eb="20">
      <t>オヨブ</t>
    </rPh>
    <rPh sb="20" eb="22">
      <t>チホウ</t>
    </rPh>
    <rPh sb="22" eb="25">
      <t>ショウヒゼイ</t>
    </rPh>
    <rPh sb="26" eb="28">
      <t>ゴウケイ</t>
    </rPh>
    <rPh sb="30" eb="32">
      <t>スウチ</t>
    </rPh>
    <phoneticPr fontId="70"/>
  </si>
  <si>
    <t>　　　「その他」欄は，地価税，酒税，たばこ税，たばこ税及たばこ特別税，国際観光旅客税，石油石炭税，旧税，電源開発促進税，揮発油税及地方道路税，揮発油税及地方揮発油税，石油ガス税，自動車重量税，航空機燃料税及印紙収入を合計した数値である。</t>
    <rPh sb="6" eb="7">
      <t>タ</t>
    </rPh>
    <rPh sb="8" eb="9">
      <t>ラン</t>
    </rPh>
    <rPh sb="11" eb="14">
      <t>チカゼイ</t>
    </rPh>
    <rPh sb="15" eb="17">
      <t>シュゼイ</t>
    </rPh>
    <rPh sb="21" eb="22">
      <t>ゼイ</t>
    </rPh>
    <rPh sb="26" eb="27">
      <t>ゼイ</t>
    </rPh>
    <rPh sb="27" eb="28">
      <t>オヨ</t>
    </rPh>
    <rPh sb="31" eb="33">
      <t>トクベツ</t>
    </rPh>
    <rPh sb="33" eb="34">
      <t>ゼイ</t>
    </rPh>
    <rPh sb="35" eb="37">
      <t>コクサイ</t>
    </rPh>
    <rPh sb="37" eb="39">
      <t>カンコウ</t>
    </rPh>
    <rPh sb="39" eb="41">
      <t>リョキャク</t>
    </rPh>
    <rPh sb="41" eb="42">
      <t>ゼイ</t>
    </rPh>
    <rPh sb="43" eb="45">
      <t>セキユ</t>
    </rPh>
    <rPh sb="45" eb="47">
      <t>セキタン</t>
    </rPh>
    <rPh sb="47" eb="48">
      <t>ゼイ</t>
    </rPh>
    <rPh sb="49" eb="50">
      <t>キュウ</t>
    </rPh>
    <rPh sb="50" eb="51">
      <t>ゼイ</t>
    </rPh>
    <rPh sb="52" eb="54">
      <t>デンゲン</t>
    </rPh>
    <rPh sb="54" eb="56">
      <t>カイハツ</t>
    </rPh>
    <rPh sb="56" eb="58">
      <t>ソクシン</t>
    </rPh>
    <rPh sb="58" eb="59">
      <t>ゼイ</t>
    </rPh>
    <rPh sb="60" eb="61">
      <t>キ</t>
    </rPh>
    <phoneticPr fontId="70"/>
  </si>
  <si>
    <t>　　　平成29年度より復興特別法人税は、その他の項目に合算され、算出されている。</t>
    <rPh sb="3" eb="5">
      <t>ヘイセイ</t>
    </rPh>
    <rPh sb="7" eb="9">
      <t>ネンド</t>
    </rPh>
    <rPh sb="11" eb="13">
      <t>フッコウ</t>
    </rPh>
    <rPh sb="13" eb="15">
      <t>トクベツ</t>
    </rPh>
    <rPh sb="15" eb="18">
      <t>ホウジンゼイ</t>
    </rPh>
    <rPh sb="22" eb="23">
      <t>タ</t>
    </rPh>
    <rPh sb="24" eb="26">
      <t>コウモク</t>
    </rPh>
    <rPh sb="27" eb="29">
      <t>ガッサン</t>
    </rPh>
    <rPh sb="32" eb="34">
      <t>サンシュツ</t>
    </rPh>
    <phoneticPr fontId="30"/>
  </si>
  <si>
    <t>資料　国税庁「統計情報（東京国税局）」</t>
    <rPh sb="0" eb="2">
      <t>シリョウ</t>
    </rPh>
    <rPh sb="3" eb="6">
      <t>コクゼイチョウ</t>
    </rPh>
    <rPh sb="7" eb="9">
      <t>トウケイ</t>
    </rPh>
    <rPh sb="9" eb="11">
      <t>ジョウホウ</t>
    </rPh>
    <rPh sb="12" eb="14">
      <t>トウキョウ</t>
    </rPh>
    <rPh sb="14" eb="17">
      <t>コクゼイキョク</t>
    </rPh>
    <phoneticPr fontId="53"/>
  </si>
  <si>
    <t>令和元年度</t>
    <rPh sb="0" eb="2">
      <t>レイワ</t>
    </rPh>
    <rPh sb="2" eb="5">
      <t>ガンネンド</t>
    </rPh>
    <phoneticPr fontId="28"/>
  </si>
  <si>
    <t>令和2年度</t>
    <rPh sb="0" eb="2">
      <t>レイワ</t>
    </rPh>
    <rPh sb="3" eb="5">
      <t>ネンド</t>
    </rPh>
    <phoneticPr fontId="28"/>
  </si>
  <si>
    <t>令和3年度</t>
    <rPh sb="0" eb="2">
      <t>レイワ</t>
    </rPh>
    <rPh sb="3" eb="5">
      <t>ネンド</t>
    </rPh>
    <phoneticPr fontId="28"/>
  </si>
  <si>
    <t>令和4年度</t>
    <rPh sb="0" eb="2">
      <t>レイワ</t>
    </rPh>
    <rPh sb="3" eb="5">
      <t>ネンド</t>
    </rPh>
    <phoneticPr fontId="28"/>
  </si>
  <si>
    <t>都民税</t>
    <rPh sb="0" eb="2">
      <t>トミン</t>
    </rPh>
    <rPh sb="2" eb="3">
      <t>ゼイ</t>
    </rPh>
    <phoneticPr fontId="53"/>
  </si>
  <si>
    <t>個人</t>
    <rPh sb="0" eb="2">
      <t>コジン</t>
    </rPh>
    <phoneticPr fontId="53"/>
  </si>
  <si>
    <t>法人</t>
    <rPh sb="0" eb="2">
      <t>ホウジン</t>
    </rPh>
    <phoneticPr fontId="53"/>
  </si>
  <si>
    <t>事業税</t>
    <rPh sb="0" eb="3">
      <t>ジギョウゼイ</t>
    </rPh>
    <phoneticPr fontId="53"/>
  </si>
  <si>
    <t>不動産取得税</t>
    <rPh sb="0" eb="3">
      <t>フドウサン</t>
    </rPh>
    <rPh sb="3" eb="5">
      <t>シュトク</t>
    </rPh>
    <rPh sb="5" eb="6">
      <t>ゼイ</t>
    </rPh>
    <phoneticPr fontId="53"/>
  </si>
  <si>
    <t>事業所税</t>
    <rPh sb="0" eb="2">
      <t>ジギョウ</t>
    </rPh>
    <rPh sb="2" eb="3">
      <t>トコロ</t>
    </rPh>
    <rPh sb="3" eb="4">
      <t>ショゼイ</t>
    </rPh>
    <phoneticPr fontId="53"/>
  </si>
  <si>
    <t>自動車税種別割</t>
  </si>
  <si>
    <t>固定資産税及び都市計画税</t>
    <rPh sb="0" eb="5">
      <t>コテイシサンゼイ</t>
    </rPh>
    <rPh sb="5" eb="6">
      <t>オヨ</t>
    </rPh>
    <rPh sb="7" eb="9">
      <t>トシ</t>
    </rPh>
    <rPh sb="9" eb="12">
      <t>ケイカクゼイ</t>
    </rPh>
    <phoneticPr fontId="53"/>
  </si>
  <si>
    <t>その他諸税</t>
    <rPh sb="0" eb="3">
      <t>ソノタ</t>
    </rPh>
    <rPh sb="3" eb="5">
      <t>ショゼイ</t>
    </rPh>
    <phoneticPr fontId="53"/>
  </si>
  <si>
    <t>収入額</t>
    <rPh sb="0" eb="2">
      <t>シュウニュウ</t>
    </rPh>
    <rPh sb="2" eb="3">
      <t>ガク</t>
    </rPh>
    <phoneticPr fontId="30"/>
  </si>
  <si>
    <t>注）　調定額，収入額ともに現年課税分及び滞納繰越分の合計額である。</t>
    <rPh sb="0" eb="1">
      <t>チュウ</t>
    </rPh>
    <rPh sb="3" eb="4">
      <t>チョウテイ</t>
    </rPh>
    <rPh sb="4" eb="5">
      <t>テイ</t>
    </rPh>
    <rPh sb="5" eb="6">
      <t>ガク</t>
    </rPh>
    <rPh sb="7" eb="10">
      <t>シュウニュウガク</t>
    </rPh>
    <rPh sb="13" eb="14">
      <t>ゲン</t>
    </rPh>
    <rPh sb="14" eb="15">
      <t>ネン</t>
    </rPh>
    <rPh sb="15" eb="17">
      <t>カゼイ</t>
    </rPh>
    <rPh sb="17" eb="18">
      <t>ブン</t>
    </rPh>
    <rPh sb="18" eb="19">
      <t>オヨ</t>
    </rPh>
    <rPh sb="20" eb="22">
      <t>タイノウ</t>
    </rPh>
    <rPh sb="22" eb="24">
      <t>クリコ</t>
    </rPh>
    <rPh sb="24" eb="25">
      <t>ブン</t>
    </rPh>
    <rPh sb="26" eb="29">
      <t>ゴウケイガク</t>
    </rPh>
    <phoneticPr fontId="53"/>
  </si>
  <si>
    <t>　　　収入額は還付未済額を含む。</t>
    <rPh sb="3" eb="6">
      <t>シュウニュウガク</t>
    </rPh>
    <rPh sb="7" eb="9">
      <t>カンプ</t>
    </rPh>
    <rPh sb="9" eb="10">
      <t>ミ</t>
    </rPh>
    <rPh sb="10" eb="11">
      <t>ス</t>
    </rPh>
    <rPh sb="11" eb="12">
      <t>ガク</t>
    </rPh>
    <rPh sb="13" eb="14">
      <t>フク</t>
    </rPh>
    <phoneticPr fontId="53"/>
  </si>
  <si>
    <t>　　　計数は各項目で四捨五入しているため，合計が合わないことがある。</t>
    <rPh sb="3" eb="5">
      <t>ケイスウ</t>
    </rPh>
    <rPh sb="6" eb="9">
      <t>カクコウモク</t>
    </rPh>
    <rPh sb="10" eb="14">
      <t>シシャゴニュウ</t>
    </rPh>
    <rPh sb="21" eb="23">
      <t>ゴウケイ</t>
    </rPh>
    <rPh sb="24" eb="25">
      <t>ア</t>
    </rPh>
    <phoneticPr fontId="53"/>
  </si>
  <si>
    <t>　　　令和元年10月1日から、自動車税は自動車税種別割に名称が変わった。</t>
  </si>
  <si>
    <t>資料　東京都中野都税事務所総務課</t>
    <rPh sb="0" eb="2">
      <t>シリョウ</t>
    </rPh>
    <rPh sb="3" eb="6">
      <t>トウキョウト</t>
    </rPh>
    <rPh sb="6" eb="8">
      <t>ナカノ</t>
    </rPh>
    <rPh sb="8" eb="9">
      <t>ト</t>
    </rPh>
    <rPh sb="9" eb="10">
      <t>ゼイ</t>
    </rPh>
    <rPh sb="10" eb="13">
      <t>ジムショ</t>
    </rPh>
    <rPh sb="13" eb="16">
      <t>ソウムカ</t>
    </rPh>
    <phoneticPr fontId="53"/>
  </si>
  <si>
    <t>特別区民税</t>
  </si>
  <si>
    <t>軽自動車税</t>
  </si>
  <si>
    <t>特別区たばこ税</t>
  </si>
  <si>
    <t>特別区税</t>
    <rPh sb="0" eb="3">
      <t>トクベツク</t>
    </rPh>
    <rPh sb="3" eb="4">
      <t>ゼイ</t>
    </rPh>
    <phoneticPr fontId="53"/>
  </si>
  <si>
    <t>資料　中野区「各会計歳入歳出決算書」</t>
    <rPh sb="0" eb="2">
      <t>シリョウ</t>
    </rPh>
    <rPh sb="3" eb="6">
      <t>ナカノク</t>
    </rPh>
    <rPh sb="7" eb="10">
      <t>カクカイケイ</t>
    </rPh>
    <rPh sb="10" eb="12">
      <t>サイニュウ</t>
    </rPh>
    <rPh sb="12" eb="14">
      <t>サイシュツ</t>
    </rPh>
    <rPh sb="14" eb="16">
      <t>ケッサン</t>
    </rPh>
    <rPh sb="16" eb="17">
      <t>ショ</t>
    </rPh>
    <phoneticPr fontId="54"/>
  </si>
  <si>
    <t>土地</t>
  </si>
  <si>
    <t>建物（延面積）</t>
  </si>
  <si>
    <t>無体財産権</t>
  </si>
  <si>
    <t>有価証券</t>
    <rPh sb="2" eb="4">
      <t>ショウケン</t>
    </rPh>
    <phoneticPr fontId="30"/>
  </si>
  <si>
    <t>出資による権利</t>
    <rPh sb="0" eb="2">
      <t>シュッシ</t>
    </rPh>
    <rPh sb="5" eb="7">
      <t>ケンリ</t>
    </rPh>
    <phoneticPr fontId="30"/>
  </si>
  <si>
    <t>物品</t>
  </si>
  <si>
    <t>債権</t>
  </si>
  <si>
    <t>基金</t>
  </si>
  <si>
    <t>株</t>
    <rPh sb="0" eb="1">
      <t>カブ</t>
    </rPh>
    <phoneticPr fontId="30"/>
  </si>
  <si>
    <t>点</t>
    <rPh sb="0" eb="1">
      <t>テン</t>
    </rPh>
    <phoneticPr fontId="30"/>
  </si>
  <si>
    <t>注）　物品については50万円以上のもの</t>
    <rPh sb="0" eb="1">
      <t>チュウ</t>
    </rPh>
    <phoneticPr fontId="70"/>
  </si>
  <si>
    <t>資料　中野区「各会計歳入歳出決算書」</t>
    <rPh sb="0" eb="2">
      <t>シリョウ</t>
    </rPh>
    <rPh sb="3" eb="6">
      <t>ナカノク</t>
    </rPh>
    <rPh sb="7" eb="10">
      <t>カクカイケイ</t>
    </rPh>
    <rPh sb="10" eb="12">
      <t>サイニュウ</t>
    </rPh>
    <rPh sb="12" eb="14">
      <t>サイシュツ</t>
    </rPh>
    <rPh sb="14" eb="16">
      <t>ケッサン</t>
    </rPh>
    <rPh sb="16" eb="17">
      <t>ショ</t>
    </rPh>
    <rPh sb="17" eb="18">
      <t>セツメイショ</t>
    </rPh>
    <phoneticPr fontId="54"/>
  </si>
  <si>
    <t>（各年4月1日現在）</t>
    <rPh sb="1" eb="3">
      <t>カクネン</t>
    </rPh>
    <rPh sb="4" eb="5">
      <t>ガツ</t>
    </rPh>
    <rPh sb="6" eb="7">
      <t>ニチ</t>
    </rPh>
    <rPh sb="7" eb="9">
      <t>ゲンザイ</t>
    </rPh>
    <phoneticPr fontId="30"/>
  </si>
  <si>
    <t>区職員数</t>
    <rPh sb="0" eb="1">
      <t>ク</t>
    </rPh>
    <rPh sb="1" eb="4">
      <t>ショクインスウ</t>
    </rPh>
    <phoneticPr fontId="30"/>
  </si>
  <si>
    <t>平均年齢（歳）</t>
    <rPh sb="0" eb="2">
      <t>ヘイキン</t>
    </rPh>
    <rPh sb="2" eb="4">
      <t>ネンレイ</t>
    </rPh>
    <rPh sb="5" eb="6">
      <t>サイ</t>
    </rPh>
    <phoneticPr fontId="30"/>
  </si>
  <si>
    <t>注）　職員数は，臨時職員・休職者・育児休業中の職員・区から給与を支給されていない他団体等への派遣職員等を除く。</t>
    <rPh sb="0" eb="1">
      <t>チュウ</t>
    </rPh>
    <rPh sb="3" eb="6">
      <t>ショクインスウ</t>
    </rPh>
    <rPh sb="8" eb="10">
      <t>リンジ</t>
    </rPh>
    <rPh sb="10" eb="12">
      <t>ショクイン</t>
    </rPh>
    <rPh sb="13" eb="15">
      <t>キュウショク</t>
    </rPh>
    <rPh sb="15" eb="16">
      <t>シャ</t>
    </rPh>
    <rPh sb="17" eb="19">
      <t>イクジ</t>
    </rPh>
    <rPh sb="19" eb="22">
      <t>キュウギョウチュウ</t>
    </rPh>
    <rPh sb="23" eb="25">
      <t>ショクイン</t>
    </rPh>
    <rPh sb="26" eb="27">
      <t>ク</t>
    </rPh>
    <rPh sb="29" eb="31">
      <t>キュウヨ</t>
    </rPh>
    <rPh sb="32" eb="34">
      <t>シキュウ</t>
    </rPh>
    <phoneticPr fontId="30"/>
  </si>
  <si>
    <t>資料　中野区「人事行政の運営等の状況の公表」</t>
    <rPh sb="0" eb="2">
      <t>シリョウ</t>
    </rPh>
    <rPh sb="3" eb="6">
      <t>ナカノク</t>
    </rPh>
    <rPh sb="7" eb="9">
      <t>ジンジ</t>
    </rPh>
    <rPh sb="9" eb="11">
      <t>ギョウセイ</t>
    </rPh>
    <rPh sb="12" eb="14">
      <t>ウンエイ</t>
    </rPh>
    <rPh sb="14" eb="15">
      <t>トウ</t>
    </rPh>
    <rPh sb="16" eb="18">
      <t>ジョウキョウ</t>
    </rPh>
    <rPh sb="19" eb="21">
      <t>コウヒョウ</t>
    </rPh>
    <phoneticPr fontId="30"/>
  </si>
  <si>
    <t>種類</t>
    <rPh sb="0" eb="2">
      <t>シュルイ</t>
    </rPh>
    <phoneticPr fontId="30"/>
  </si>
  <si>
    <t>分限処分</t>
    <rPh sb="0" eb="2">
      <t>ブンゲン</t>
    </rPh>
    <rPh sb="2" eb="4">
      <t>ショブン</t>
    </rPh>
    <phoneticPr fontId="30"/>
  </si>
  <si>
    <t>懲戒処分</t>
    <rPh sb="0" eb="2">
      <t>チョウカイ</t>
    </rPh>
    <rPh sb="2" eb="4">
      <t>ショブン</t>
    </rPh>
    <phoneticPr fontId="30"/>
  </si>
  <si>
    <t>病気休暇</t>
    <rPh sb="0" eb="2">
      <t>ビョウキ</t>
    </rPh>
    <rPh sb="2" eb="4">
      <t>キュウカ</t>
    </rPh>
    <phoneticPr fontId="30"/>
  </si>
  <si>
    <t>妊娠出産休暇</t>
    <rPh sb="0" eb="2">
      <t>ニンシン</t>
    </rPh>
    <rPh sb="2" eb="4">
      <t>シュッサン</t>
    </rPh>
    <rPh sb="4" eb="6">
      <t>キュウカ</t>
    </rPh>
    <phoneticPr fontId="30"/>
  </si>
  <si>
    <t>出産支援休暇</t>
    <rPh sb="0" eb="2">
      <t>シュッサン</t>
    </rPh>
    <rPh sb="2" eb="4">
      <t>シエン</t>
    </rPh>
    <rPh sb="4" eb="6">
      <t>キュウカ</t>
    </rPh>
    <phoneticPr fontId="30"/>
  </si>
  <si>
    <t>ボランティア休暇</t>
    <rPh sb="6" eb="8">
      <t>キュウカ</t>
    </rPh>
    <phoneticPr fontId="30"/>
  </si>
  <si>
    <t>介護休暇</t>
    <rPh sb="0" eb="2">
      <t>カイゴ</t>
    </rPh>
    <rPh sb="2" eb="4">
      <t>キュウカ</t>
    </rPh>
    <phoneticPr fontId="30"/>
  </si>
  <si>
    <t>短期の介護休暇</t>
    <rPh sb="0" eb="2">
      <t>タンキ</t>
    </rPh>
    <rPh sb="3" eb="5">
      <t>カイゴ</t>
    </rPh>
    <rPh sb="5" eb="7">
      <t>キュウカ</t>
    </rPh>
    <phoneticPr fontId="30"/>
  </si>
  <si>
    <t>育児休業</t>
    <rPh sb="0" eb="2">
      <t>イクジ</t>
    </rPh>
    <rPh sb="2" eb="4">
      <t>キュウギョウ</t>
    </rPh>
    <phoneticPr fontId="30"/>
  </si>
  <si>
    <t>57(8)</t>
  </si>
  <si>
    <t>60(13)</t>
  </si>
  <si>
    <t>80(25)</t>
  </si>
  <si>
    <t>部分休業</t>
    <rPh sb="0" eb="2">
      <t>ブブン</t>
    </rPh>
    <rPh sb="2" eb="4">
      <t>キュウギョウ</t>
    </rPh>
    <phoneticPr fontId="30"/>
  </si>
  <si>
    <t>48(2)</t>
  </si>
  <si>
    <t>44(4)</t>
  </si>
  <si>
    <t>53(6)</t>
  </si>
  <si>
    <t>注）　育児休業及び部分休業カッコ内は男性の内数</t>
    <rPh sb="0" eb="1">
      <t>チュウ</t>
    </rPh>
    <rPh sb="3" eb="5">
      <t>イクジ</t>
    </rPh>
    <rPh sb="5" eb="7">
      <t>キュウギョウ</t>
    </rPh>
    <rPh sb="7" eb="8">
      <t>オヨ</t>
    </rPh>
    <rPh sb="9" eb="11">
      <t>ブブン</t>
    </rPh>
    <rPh sb="11" eb="13">
      <t>キュウギョウ</t>
    </rPh>
    <rPh sb="16" eb="17">
      <t>ナイ</t>
    </rPh>
    <rPh sb="18" eb="20">
      <t>ダンセイ</t>
    </rPh>
    <rPh sb="21" eb="22">
      <t>ウチ</t>
    </rPh>
    <rPh sb="22" eb="23">
      <t>スウ</t>
    </rPh>
    <phoneticPr fontId="30"/>
  </si>
  <si>
    <t>骨折・脱臼</t>
    <rPh sb="0" eb="2">
      <t>コッセツ</t>
    </rPh>
    <rPh sb="3" eb="5">
      <t>ダッキュウ</t>
    </rPh>
    <phoneticPr fontId="30"/>
  </si>
  <si>
    <t>捻挫</t>
    <rPh sb="0" eb="2">
      <t>ネンザ</t>
    </rPh>
    <phoneticPr fontId="30"/>
  </si>
  <si>
    <t>靱帯損傷</t>
    <rPh sb="0" eb="2">
      <t>ジンタイ</t>
    </rPh>
    <rPh sb="2" eb="4">
      <t>ソンショウ</t>
    </rPh>
    <phoneticPr fontId="30"/>
  </si>
  <si>
    <t>打撲</t>
    <rPh sb="0" eb="2">
      <t>ダボク</t>
    </rPh>
    <phoneticPr fontId="30"/>
  </si>
  <si>
    <t>切創</t>
    <rPh sb="0" eb="1">
      <t>セツ</t>
    </rPh>
    <phoneticPr fontId="30"/>
  </si>
  <si>
    <t>構成員数</t>
    <rPh sb="0" eb="3">
      <t>コウセイイン</t>
    </rPh>
    <rPh sb="3" eb="4">
      <t>スウ</t>
    </rPh>
    <phoneticPr fontId="30"/>
  </si>
  <si>
    <t>うち女性の人数</t>
    <rPh sb="2" eb="4">
      <t>ジョセイ</t>
    </rPh>
    <rPh sb="5" eb="7">
      <t>ニンズウ</t>
    </rPh>
    <phoneticPr fontId="30"/>
  </si>
  <si>
    <t>女性が占める割合（％）</t>
    <rPh sb="0" eb="2">
      <t>ジョセイ</t>
    </rPh>
    <rPh sb="3" eb="4">
      <t>シ</t>
    </rPh>
    <rPh sb="6" eb="8">
      <t>ワリアイ</t>
    </rPh>
    <phoneticPr fontId="30"/>
  </si>
  <si>
    <t>資料　中野区「審議会等における女性の参画状況調査」</t>
  </si>
  <si>
    <t>自由民主党
議員団</t>
  </si>
  <si>
    <t>公明党
議員団</t>
  </si>
  <si>
    <t>日本共産党
議員団</t>
  </si>
  <si>
    <t>無所属</t>
  </si>
  <si>
    <t>30～39</t>
  </si>
  <si>
    <t>40～49</t>
  </si>
  <si>
    <t>50～59</t>
  </si>
  <si>
    <t>60～69</t>
  </si>
  <si>
    <t>70～79</t>
  </si>
  <si>
    <t>資料　区議会事務局</t>
    <rPh sb="0" eb="2">
      <t>シリョウ</t>
    </rPh>
    <rPh sb="3" eb="6">
      <t>クギカイ</t>
    </rPh>
    <rPh sb="6" eb="9">
      <t>ジムキョク</t>
    </rPh>
    <phoneticPr fontId="30"/>
  </si>
  <si>
    <t>本会議・委員会名</t>
    <rPh sb="0" eb="3">
      <t>ホンカイギ</t>
    </rPh>
    <rPh sb="4" eb="7">
      <t>イインカイ</t>
    </rPh>
    <rPh sb="7" eb="8">
      <t>メイ</t>
    </rPh>
    <phoneticPr fontId="30"/>
  </si>
  <si>
    <t>令和4年</t>
    <rPh sb="0" eb="2">
      <t>レイワ</t>
    </rPh>
    <rPh sb="3" eb="4">
      <t>ネン</t>
    </rPh>
    <phoneticPr fontId="29"/>
  </si>
  <si>
    <t>招集回数</t>
  </si>
  <si>
    <t>定例会</t>
    <rPh sb="0" eb="3">
      <t>テイレイカイ</t>
    </rPh>
    <phoneticPr fontId="30"/>
  </si>
  <si>
    <t>本会議</t>
  </si>
  <si>
    <t>臨時会</t>
    <rPh sb="0" eb="2">
      <t>リンジ</t>
    </rPh>
    <rPh sb="2" eb="3">
      <t>カイ</t>
    </rPh>
    <phoneticPr fontId="30"/>
  </si>
  <si>
    <t>会議日数</t>
  </si>
  <si>
    <t>20(98)</t>
  </si>
  <si>
    <t>21(108)</t>
  </si>
  <si>
    <t>22(106)</t>
  </si>
  <si>
    <t>22(122)</t>
  </si>
  <si>
    <t>議会運営委員会</t>
  </si>
  <si>
    <t>総務</t>
    <rPh sb="0" eb="2">
      <t>ソウム</t>
    </rPh>
    <phoneticPr fontId="30"/>
  </si>
  <si>
    <t>区民</t>
    <rPh sb="0" eb="2">
      <t>クミン</t>
    </rPh>
    <phoneticPr fontId="30"/>
  </si>
  <si>
    <t>常任委員会</t>
  </si>
  <si>
    <t>厚生</t>
    <rPh sb="0" eb="2">
      <t>コウセイ</t>
    </rPh>
    <phoneticPr fontId="30"/>
  </si>
  <si>
    <t>建設</t>
    <rPh sb="0" eb="2">
      <t>ケンセツ</t>
    </rPh>
    <phoneticPr fontId="30"/>
  </si>
  <si>
    <t>子ども文教</t>
    <rPh sb="0" eb="1">
      <t>コ</t>
    </rPh>
    <rPh sb="3" eb="5">
      <t>ブンキョウ</t>
    </rPh>
    <phoneticPr fontId="30"/>
  </si>
  <si>
    <t>区役所及び体育館整備調査</t>
    <rPh sb="0" eb="3">
      <t>クヤクショ</t>
    </rPh>
    <rPh sb="3" eb="4">
      <t>オヨ</t>
    </rPh>
    <rPh sb="5" eb="8">
      <t>タイイクカン</t>
    </rPh>
    <rPh sb="8" eb="10">
      <t>セイビ</t>
    </rPh>
    <rPh sb="10" eb="12">
      <t>チョウサ</t>
    </rPh>
    <phoneticPr fontId="30"/>
  </si>
  <si>
    <t>特別委員会</t>
  </si>
  <si>
    <t>少子高齢化対策調査</t>
    <rPh sb="0" eb="2">
      <t>ショウシ</t>
    </rPh>
    <rPh sb="2" eb="5">
      <t>コウレイカ</t>
    </rPh>
    <rPh sb="5" eb="7">
      <t>タイサク</t>
    </rPh>
    <rPh sb="7" eb="9">
      <t>チョウサ</t>
    </rPh>
    <phoneticPr fontId="30"/>
  </si>
  <si>
    <t>区内駅周辺まちづくり調査</t>
    <rPh sb="0" eb="2">
      <t>クナイ</t>
    </rPh>
    <rPh sb="2" eb="3">
      <t>エキ</t>
    </rPh>
    <rPh sb="3" eb="5">
      <t>シュウヘン</t>
    </rPh>
    <rPh sb="10" eb="12">
      <t>チョウサ</t>
    </rPh>
    <phoneticPr fontId="30"/>
  </si>
  <si>
    <t>中野駅周辺・西武新宿線沿線まちづくり調査</t>
    <rPh sb="0" eb="2">
      <t>ナカノ</t>
    </rPh>
    <rPh sb="2" eb="3">
      <t>エキ</t>
    </rPh>
    <rPh sb="3" eb="5">
      <t>シュウヘン</t>
    </rPh>
    <rPh sb="6" eb="8">
      <t>セイブ</t>
    </rPh>
    <rPh sb="8" eb="10">
      <t>シンジュク</t>
    </rPh>
    <rPh sb="10" eb="11">
      <t>セン</t>
    </rPh>
    <rPh sb="11" eb="13">
      <t>エンセン</t>
    </rPh>
    <rPh sb="18" eb="20">
      <t>チョウサ</t>
    </rPh>
    <phoneticPr fontId="30"/>
  </si>
  <si>
    <t>防災対策調査</t>
    <rPh sb="0" eb="2">
      <t>ボウサイ</t>
    </rPh>
    <rPh sb="2" eb="4">
      <t>タイサク</t>
    </rPh>
    <rPh sb="4" eb="6">
      <t>チョウサ</t>
    </rPh>
    <phoneticPr fontId="30"/>
  </si>
  <si>
    <t>中野駅周辺整備・都市観光調査</t>
    <rPh sb="0" eb="2">
      <t>ナカノ</t>
    </rPh>
    <rPh sb="2" eb="3">
      <t>エキ</t>
    </rPh>
    <rPh sb="3" eb="5">
      <t>シュウヘン</t>
    </rPh>
    <rPh sb="5" eb="7">
      <t>セイビ</t>
    </rPh>
    <rPh sb="8" eb="10">
      <t>トシ</t>
    </rPh>
    <rPh sb="10" eb="12">
      <t>カンコウ</t>
    </rPh>
    <rPh sb="12" eb="14">
      <t>チョウサ</t>
    </rPh>
    <phoneticPr fontId="30"/>
  </si>
  <si>
    <t>地域包括ケア推進調査</t>
    <rPh sb="0" eb="2">
      <t>チイキ</t>
    </rPh>
    <rPh sb="2" eb="4">
      <t>ホウカツ</t>
    </rPh>
    <rPh sb="6" eb="8">
      <t>スイシン</t>
    </rPh>
    <rPh sb="8" eb="10">
      <t>チョウサ</t>
    </rPh>
    <phoneticPr fontId="30"/>
  </si>
  <si>
    <t>交通対策調査</t>
    <rPh sb="0" eb="2">
      <t>コウツウ</t>
    </rPh>
    <rPh sb="2" eb="4">
      <t>タイサク</t>
    </rPh>
    <rPh sb="4" eb="6">
      <t>チョウサ</t>
    </rPh>
    <phoneticPr fontId="30"/>
  </si>
  <si>
    <t>中野駅周辺整備・西武新宿線沿線まちづくり調査</t>
  </si>
  <si>
    <t>情報政策等調査</t>
  </si>
  <si>
    <t>危機管理・感染症対策調査</t>
  </si>
  <si>
    <t>予算</t>
    <rPh sb="0" eb="2">
      <t>ヨサン</t>
    </rPh>
    <phoneticPr fontId="30"/>
  </si>
  <si>
    <t>決算</t>
    <rPh sb="0" eb="2">
      <t>ケッサン</t>
    </rPh>
    <phoneticPr fontId="30"/>
  </si>
  <si>
    <t>注）　（）内の数は会期日数。</t>
  </si>
  <si>
    <t>資料　区議会事務局</t>
  </si>
  <si>
    <t>（各年9月1日現在）</t>
    <rPh sb="6" eb="7">
      <t>ニチ</t>
    </rPh>
    <phoneticPr fontId="30"/>
  </si>
  <si>
    <t>年次</t>
    <rPh sb="0" eb="1">
      <t>トシ</t>
    </rPh>
    <rPh sb="1" eb="2">
      <t>ツギ</t>
    </rPh>
    <phoneticPr fontId="30"/>
  </si>
  <si>
    <t>増減</t>
    <rPh sb="0" eb="1">
      <t>ゾウ</t>
    </rPh>
    <rPh sb="1" eb="2">
      <t>ゲン</t>
    </rPh>
    <phoneticPr fontId="30"/>
  </si>
  <si>
    <t>資料　中野区「各年度選挙人名簿登録者数」</t>
    <rPh sb="0" eb="2">
      <t>シリョウ</t>
    </rPh>
    <rPh sb="3" eb="6">
      <t>ナカノク</t>
    </rPh>
    <rPh sb="7" eb="10">
      <t>カクネンド</t>
    </rPh>
    <rPh sb="10" eb="13">
      <t>センキョニン</t>
    </rPh>
    <rPh sb="13" eb="15">
      <t>メイボ</t>
    </rPh>
    <rPh sb="15" eb="18">
      <t>トウロクシャ</t>
    </rPh>
    <rPh sb="18" eb="19">
      <t>スウ</t>
    </rPh>
    <phoneticPr fontId="30"/>
  </si>
  <si>
    <t>執行年月日</t>
  </si>
  <si>
    <t>有権者数</t>
  </si>
  <si>
    <t>投票者数</t>
  </si>
  <si>
    <t>投票率（％）</t>
  </si>
  <si>
    <t>平均</t>
  </si>
  <si>
    <t>H29.10.22</t>
  </si>
  <si>
    <t>R3.10.31</t>
  </si>
  <si>
    <t>資料 中野区「選挙の記録」</t>
    <rPh sb="3" eb="6">
      <t>ナカノク</t>
    </rPh>
    <rPh sb="7" eb="9">
      <t>センキョ</t>
    </rPh>
    <rPh sb="10" eb="12">
      <t>キロク</t>
    </rPh>
    <phoneticPr fontId="30"/>
  </si>
  <si>
    <t>H28.7.10</t>
  </si>
  <si>
    <t>R1.7.21</t>
  </si>
  <si>
    <t>R4.7.10</t>
  </si>
  <si>
    <t>資料　中野区「選挙の記録」</t>
    <rPh sb="3" eb="6">
      <t>ナカノク</t>
    </rPh>
    <rPh sb="7" eb="9">
      <t>センキョ</t>
    </rPh>
    <rPh sb="10" eb="12">
      <t>キロク</t>
    </rPh>
    <phoneticPr fontId="30"/>
  </si>
  <si>
    <t>H28.7.31</t>
  </si>
  <si>
    <t>R2.7.5</t>
  </si>
  <si>
    <t>執行年月日</t>
    <rPh sb="0" eb="2">
      <t>シッコウ</t>
    </rPh>
    <rPh sb="2" eb="5">
      <t>ネンガッピ</t>
    </rPh>
    <phoneticPr fontId="30"/>
  </si>
  <si>
    <t>有権者数</t>
    <rPh sb="0" eb="1">
      <t>アリ</t>
    </rPh>
    <rPh sb="1" eb="2">
      <t>ケン</t>
    </rPh>
    <rPh sb="2" eb="3">
      <t>シャ</t>
    </rPh>
    <rPh sb="3" eb="4">
      <t>カズ</t>
    </rPh>
    <phoneticPr fontId="30"/>
  </si>
  <si>
    <t>投票者数</t>
    <rPh sb="0" eb="1">
      <t>トウ</t>
    </rPh>
    <rPh sb="1" eb="2">
      <t>ヒョウ</t>
    </rPh>
    <rPh sb="2" eb="3">
      <t>モノ</t>
    </rPh>
    <rPh sb="3" eb="4">
      <t>カズ</t>
    </rPh>
    <phoneticPr fontId="30"/>
  </si>
  <si>
    <t>投票率（％）</t>
    <rPh sb="0" eb="2">
      <t>トウヒョウ</t>
    </rPh>
    <rPh sb="2" eb="3">
      <t>リツ</t>
    </rPh>
    <phoneticPr fontId="30"/>
  </si>
  <si>
    <t>総数</t>
    <rPh sb="0" eb="1">
      <t>ソウ</t>
    </rPh>
    <rPh sb="1" eb="2">
      <t>スウ</t>
    </rPh>
    <phoneticPr fontId="30"/>
  </si>
  <si>
    <t>平均</t>
    <rPh sb="0" eb="1">
      <t>ヒラ</t>
    </rPh>
    <rPh sb="1" eb="2">
      <t>タモツ</t>
    </rPh>
    <phoneticPr fontId="30"/>
  </si>
  <si>
    <t>H25.6.23</t>
  </si>
  <si>
    <t>H29.7.2</t>
  </si>
  <si>
    <t>R3.7.4</t>
  </si>
  <si>
    <t>有権者数</t>
    <rPh sb="0" eb="3">
      <t>ユウケンシャ</t>
    </rPh>
    <rPh sb="3" eb="4">
      <t>カズ</t>
    </rPh>
    <phoneticPr fontId="30"/>
  </si>
  <si>
    <t>投票者数</t>
    <rPh sb="0" eb="3">
      <t>トウヒョウシャ</t>
    </rPh>
    <rPh sb="3" eb="4">
      <t>カズ</t>
    </rPh>
    <phoneticPr fontId="30"/>
  </si>
  <si>
    <t>H26.6.8</t>
  </si>
  <si>
    <t>H30.6.10</t>
  </si>
  <si>
    <t>R4.5.22</t>
  </si>
  <si>
    <t>H27.4.26</t>
  </si>
  <si>
    <t>Ｈ31.4.21</t>
  </si>
  <si>
    <t>R5.4.23</t>
  </si>
  <si>
    <t>自由民主党</t>
    <rPh sb="0" eb="2">
      <t>ジユウ</t>
    </rPh>
    <rPh sb="2" eb="5">
      <t>ミンシュトウ</t>
    </rPh>
    <phoneticPr fontId="30"/>
  </si>
  <si>
    <t>立憲民主党</t>
    <rPh sb="0" eb="2">
      <t>リッケン</t>
    </rPh>
    <rPh sb="2" eb="5">
      <t>ミンシュトウ</t>
    </rPh>
    <phoneticPr fontId="30"/>
  </si>
  <si>
    <t>日本維新の会</t>
    <rPh sb="0" eb="2">
      <t>ニホン</t>
    </rPh>
    <rPh sb="2" eb="4">
      <t>イシン</t>
    </rPh>
    <rPh sb="5" eb="6">
      <t>カイ</t>
    </rPh>
    <phoneticPr fontId="30"/>
  </si>
  <si>
    <t>無所属</t>
    <rPh sb="0" eb="3">
      <t>ムショゾク</t>
    </rPh>
    <phoneticPr fontId="30"/>
  </si>
  <si>
    <t>衆議院議員選挙〔選挙区〕</t>
    <rPh sb="0" eb="3">
      <t>シュウギイン</t>
    </rPh>
    <rPh sb="3" eb="5">
      <t>ギイン</t>
    </rPh>
    <rPh sb="5" eb="7">
      <t>センキョ</t>
    </rPh>
    <rPh sb="8" eb="11">
      <t>センキョク</t>
    </rPh>
    <phoneticPr fontId="30"/>
  </si>
  <si>
    <t>得票数</t>
    <rPh sb="0" eb="3">
      <t>トクヒョウスウ</t>
    </rPh>
    <phoneticPr fontId="30"/>
  </si>
  <si>
    <t>得票率</t>
    <rPh sb="0" eb="3">
      <t>トクヒョウリツ</t>
    </rPh>
    <phoneticPr fontId="30"/>
  </si>
  <si>
    <t>日本共産党</t>
    <rPh sb="0" eb="2">
      <t>ニホン</t>
    </rPh>
    <rPh sb="2" eb="5">
      <t>キョウサントウ</t>
    </rPh>
    <phoneticPr fontId="30"/>
  </si>
  <si>
    <t>公明党</t>
    <rPh sb="0" eb="3">
      <t>コウメイトウ</t>
    </rPh>
    <phoneticPr fontId="30"/>
  </si>
  <si>
    <t>ファーストの会</t>
    <rPh sb="6" eb="7">
      <t>カイ</t>
    </rPh>
    <phoneticPr fontId="30"/>
  </si>
  <si>
    <t>れいわ新選組</t>
    <rPh sb="3" eb="6">
      <t>シンセングミ</t>
    </rPh>
    <phoneticPr fontId="30"/>
  </si>
  <si>
    <t>参政党</t>
    <rPh sb="0" eb="1">
      <t>サン</t>
    </rPh>
    <rPh sb="1" eb="3">
      <t>セイトウ</t>
    </rPh>
    <phoneticPr fontId="30"/>
  </si>
  <si>
    <t>NHK党</t>
    <rPh sb="3" eb="4">
      <t>トウ</t>
    </rPh>
    <phoneticPr fontId="30"/>
  </si>
  <si>
    <t>諸派</t>
    <rPh sb="0" eb="2">
      <t>ショハ</t>
    </rPh>
    <phoneticPr fontId="30"/>
  </si>
  <si>
    <t>参議院議員選挙〔選挙区〕</t>
    <rPh sb="0" eb="3">
      <t>サンギイン</t>
    </rPh>
    <rPh sb="3" eb="5">
      <t>ギイン</t>
    </rPh>
    <rPh sb="5" eb="7">
      <t>センキョ</t>
    </rPh>
    <rPh sb="8" eb="11">
      <t>センキョク</t>
    </rPh>
    <phoneticPr fontId="30"/>
  </si>
  <si>
    <t>都民ファーストの会</t>
    <rPh sb="0" eb="2">
      <t>トミン</t>
    </rPh>
    <rPh sb="8" eb="9">
      <t>カイ</t>
    </rPh>
    <phoneticPr fontId="30"/>
  </si>
  <si>
    <t>都議会議員選挙</t>
    <rPh sb="0" eb="3">
      <t>トギカイ</t>
    </rPh>
    <rPh sb="3" eb="5">
      <t>ギイン</t>
    </rPh>
    <rPh sb="5" eb="7">
      <t>センキョ</t>
    </rPh>
    <phoneticPr fontId="30"/>
  </si>
  <si>
    <t>日本維新の会</t>
  </si>
  <si>
    <t>育児支援と防災緑地と平らな歩道の中野を作る会</t>
  </si>
  <si>
    <t>国民民主党</t>
  </si>
  <si>
    <t>中野・生活者ネットワーク</t>
  </si>
  <si>
    <t>れいわ新選組</t>
  </si>
  <si>
    <t>諸派</t>
  </si>
  <si>
    <t>区議会議員選挙</t>
    <rPh sb="0" eb="3">
      <t>クギカイ</t>
    </rPh>
    <rPh sb="3" eb="5">
      <t>ギイン</t>
    </rPh>
    <rPh sb="5" eb="7">
      <t>センキョ</t>
    </rPh>
    <phoneticPr fontId="30"/>
  </si>
  <si>
    <t>注）　得票率については端数処理をしているため、合計が100.00とならない場合がある</t>
    <rPh sb="0" eb="1">
      <t>チュウ</t>
    </rPh>
    <rPh sb="3" eb="6">
      <t>トクヒョウリツ</t>
    </rPh>
    <rPh sb="11" eb="13">
      <t>ハスウ</t>
    </rPh>
    <rPh sb="13" eb="15">
      <t>ショリ</t>
    </rPh>
    <rPh sb="23" eb="25">
      <t>ゴウケイ</t>
    </rPh>
    <rPh sb="37" eb="39">
      <t>バアイ</t>
    </rPh>
    <phoneticPr fontId="30"/>
  </si>
  <si>
    <t>資料　中野区「選挙の記録」</t>
    <rPh sb="0" eb="2">
      <t>シリョウ</t>
    </rPh>
    <rPh sb="3" eb="6">
      <t>ナカノク</t>
    </rPh>
    <rPh sb="7" eb="9">
      <t>センキョ</t>
    </rPh>
    <rPh sb="10" eb="12">
      <t>キロク</t>
    </rPh>
    <phoneticPr fontId="30"/>
  </si>
  <si>
    <t>年度</t>
    <rPh sb="0" eb="1">
      <t>ネン</t>
    </rPh>
    <rPh sb="1" eb="2">
      <t>ド</t>
    </rPh>
    <phoneticPr fontId="28"/>
  </si>
  <si>
    <t>共同住宅扱い</t>
    <rPh sb="0" eb="2">
      <t>キョウドウ</t>
    </rPh>
    <rPh sb="2" eb="4">
      <t>ジュウタク</t>
    </rPh>
    <rPh sb="4" eb="5">
      <t>アツカ</t>
    </rPh>
    <phoneticPr fontId="28"/>
  </si>
  <si>
    <t>公衆浴場営業</t>
    <rPh sb="0" eb="2">
      <t>コウシュウ</t>
    </rPh>
    <rPh sb="2" eb="4">
      <t>ヨクジョウ</t>
    </rPh>
    <rPh sb="4" eb="6">
      <t>エイギョウ</t>
    </rPh>
    <phoneticPr fontId="28"/>
  </si>
  <si>
    <t>局施設用</t>
    <rPh sb="0" eb="1">
      <t>キョク</t>
    </rPh>
    <rPh sb="3" eb="4">
      <t>ヨウ</t>
    </rPh>
    <phoneticPr fontId="28"/>
  </si>
  <si>
    <t>件数</t>
    <rPh sb="0" eb="1">
      <t>ケン</t>
    </rPh>
    <rPh sb="1" eb="2">
      <t>カズ</t>
    </rPh>
    <phoneticPr fontId="28"/>
  </si>
  <si>
    <t>水量</t>
    <rPh sb="0" eb="1">
      <t>ミズ</t>
    </rPh>
    <rPh sb="1" eb="2">
      <t>リョウ</t>
    </rPh>
    <phoneticPr fontId="28"/>
  </si>
  <si>
    <t>注）　被保険者世帯数，被保険者数，受診件数の各年度の数字は平均値</t>
    <rPh sb="0" eb="1">
      <t>チュウ</t>
    </rPh>
    <rPh sb="3" eb="7">
      <t>ヒホケンシャ</t>
    </rPh>
    <rPh sb="7" eb="10">
      <t>セタイスウ</t>
    </rPh>
    <rPh sb="11" eb="15">
      <t>ヒホケンシャ</t>
    </rPh>
    <rPh sb="15" eb="16">
      <t>スウ</t>
    </rPh>
    <rPh sb="17" eb="19">
      <t>ジュシン</t>
    </rPh>
    <rPh sb="19" eb="21">
      <t>ケンスウ</t>
    </rPh>
    <rPh sb="22" eb="23">
      <t>カク</t>
    </rPh>
    <rPh sb="23" eb="25">
      <t>ネンド</t>
    </rPh>
    <rPh sb="26" eb="28">
      <t>スウジ</t>
    </rPh>
    <rPh sb="29" eb="31">
      <t>ヘイキン</t>
    </rPh>
    <rPh sb="31" eb="32">
      <t>アタイ</t>
    </rPh>
    <phoneticPr fontId="30"/>
  </si>
  <si>
    <t>-</t>
    <phoneticPr fontId="30"/>
  </si>
  <si>
    <t>令和5年</t>
    <rPh sb="0" eb="2">
      <t>レイワ</t>
    </rPh>
    <rPh sb="3" eb="4">
      <t>ネン</t>
    </rPh>
    <phoneticPr fontId="29"/>
  </si>
  <si>
    <t>警視庁</t>
    <rPh sb="0" eb="3">
      <t>ケイシチョウ</t>
    </rPh>
    <phoneticPr fontId="30"/>
  </si>
  <si>
    <t>国語</t>
    <rPh sb="0" eb="2">
      <t>コクゴ</t>
    </rPh>
    <phoneticPr fontId="30"/>
  </si>
  <si>
    <t>算数・数学</t>
    <rPh sb="0" eb="2">
      <t>サンスウ</t>
    </rPh>
    <rPh sb="3" eb="5">
      <t>スウガク</t>
    </rPh>
    <phoneticPr fontId="30"/>
  </si>
  <si>
    <t>英語</t>
    <rPh sb="0" eb="2">
      <t>エイゴ</t>
    </rPh>
    <phoneticPr fontId="30"/>
  </si>
  <si>
    <t>-</t>
    <phoneticPr fontId="30"/>
  </si>
  <si>
    <t>　　　このことにより、令和４年度からは36項目に変更になった。</t>
    <rPh sb="21" eb="23">
      <t>コウモク</t>
    </rPh>
    <rPh sb="24" eb="26">
      <t>ヘンコウ</t>
    </rPh>
    <phoneticPr fontId="30"/>
  </si>
  <si>
    <t>うち持込</t>
    <phoneticPr fontId="30"/>
  </si>
  <si>
    <t>ごみ</t>
    <phoneticPr fontId="30"/>
  </si>
  <si>
    <t>収集量</t>
    <rPh sb="2" eb="3">
      <t>リョウ</t>
    </rPh>
    <phoneticPr fontId="30"/>
  </si>
  <si>
    <t>分室合計</t>
    <rPh sb="0" eb="2">
      <t>ブンシツ</t>
    </rPh>
    <rPh sb="2" eb="4">
      <t>ゴウケイ</t>
    </rPh>
    <phoneticPr fontId="30"/>
  </si>
  <si>
    <t>注）　分室合計は、みなみの小分室、美鳩小分室、中野第一小分室の合計。</t>
    <rPh sb="0" eb="1">
      <t>チュウ</t>
    </rPh>
    <rPh sb="3" eb="5">
      <t>ブンシツ</t>
    </rPh>
    <rPh sb="5" eb="7">
      <t>ゴウケイ</t>
    </rPh>
    <rPh sb="13" eb="14">
      <t>ショウ</t>
    </rPh>
    <rPh sb="14" eb="16">
      <t>ブンシツ</t>
    </rPh>
    <rPh sb="17" eb="18">
      <t>ウツク</t>
    </rPh>
    <rPh sb="18" eb="19">
      <t>ハト</t>
    </rPh>
    <rPh sb="19" eb="20">
      <t>ショウ</t>
    </rPh>
    <rPh sb="20" eb="22">
      <t>ブンシツ</t>
    </rPh>
    <rPh sb="23" eb="25">
      <t>ナカノ</t>
    </rPh>
    <rPh sb="25" eb="27">
      <t>ダイイチ</t>
    </rPh>
    <rPh sb="27" eb="28">
      <t>ショウ</t>
    </rPh>
    <rPh sb="28" eb="30">
      <t>ブンシツ</t>
    </rPh>
    <rPh sb="31" eb="33">
      <t>ゴウケイ</t>
    </rPh>
    <phoneticPr fontId="30"/>
  </si>
  <si>
    <t>分室合計</t>
    <rPh sb="0" eb="2">
      <t>ブンシツ</t>
    </rPh>
    <rPh sb="2" eb="4">
      <t>ゴウケイ</t>
    </rPh>
    <phoneticPr fontId="30"/>
  </si>
  <si>
    <t>注）　分室合計は、視聴覚資料の所蔵なし。</t>
    <rPh sb="0" eb="1">
      <t>チュウ</t>
    </rPh>
    <rPh sb="3" eb="5">
      <t>ブンシツ</t>
    </rPh>
    <rPh sb="5" eb="7">
      <t>ゴウケイ</t>
    </rPh>
    <rPh sb="9" eb="12">
      <t>シチョウカク</t>
    </rPh>
    <rPh sb="12" eb="14">
      <t>シリョウ</t>
    </rPh>
    <rPh sb="15" eb="17">
      <t>ショゾウ</t>
    </rPh>
    <phoneticPr fontId="30"/>
  </si>
  <si>
    <t>-</t>
    <phoneticPr fontId="30"/>
  </si>
  <si>
    <t>就職</t>
    <rPh sb="0" eb="1">
      <t>シュウ</t>
    </rPh>
    <rPh sb="1" eb="2">
      <t>ショク</t>
    </rPh>
    <phoneticPr fontId="30"/>
  </si>
  <si>
    <t>総数(人)</t>
    <rPh sb="3" eb="4">
      <t>ニン</t>
    </rPh>
    <phoneticPr fontId="30"/>
  </si>
  <si>
    <t>総数（人）</t>
    <rPh sb="3" eb="4">
      <t>ニン</t>
    </rPh>
    <phoneticPr fontId="30"/>
  </si>
  <si>
    <t>男（％）</t>
    <rPh sb="0" eb="1">
      <t>オトコ</t>
    </rPh>
    <phoneticPr fontId="30"/>
  </si>
  <si>
    <t>女（％）</t>
    <rPh sb="0" eb="1">
      <t>オンナ</t>
    </rPh>
    <phoneticPr fontId="30"/>
  </si>
  <si>
    <t>大学等進学</t>
    <rPh sb="0" eb="3">
      <t>ダイガクトウ</t>
    </rPh>
    <rPh sb="3" eb="4">
      <t>ススム</t>
    </rPh>
    <rPh sb="4" eb="5">
      <t>ガク</t>
    </rPh>
    <phoneticPr fontId="30"/>
  </si>
  <si>
    <t>-</t>
    <phoneticPr fontId="30"/>
  </si>
  <si>
    <t>-</t>
    <phoneticPr fontId="30"/>
  </si>
  <si>
    <t>資料　道路管理課</t>
    <rPh sb="3" eb="5">
      <t>ドウロ</t>
    </rPh>
    <rPh sb="5" eb="7">
      <t>カンリ</t>
    </rPh>
    <rPh sb="7" eb="8">
      <t>カ</t>
    </rPh>
    <phoneticPr fontId="30"/>
  </si>
  <si>
    <t>令和元年度</t>
    <rPh sb="0" eb="2">
      <t>れいわ</t>
    </rPh>
    <rPh sb="2" eb="4">
      <t>がんねん</t>
    </rPh>
    <rPh sb="4" eb="5">
      <t>ど</t>
    </rPh>
    <phoneticPr fontId="49" type="Hiragana"/>
  </si>
  <si>
    <t>資料　警視庁「警視庁の統計」</t>
    <rPh sb="0" eb="2">
      <t>シリョウ</t>
    </rPh>
    <rPh sb="3" eb="6">
      <t>ケイシチョウ</t>
    </rPh>
    <rPh sb="7" eb="10">
      <t>ケイシチョウ</t>
    </rPh>
    <rPh sb="11" eb="13">
      <t>トウケイ</t>
    </rPh>
    <phoneticPr fontId="30"/>
  </si>
  <si>
    <t>面積（㎡）</t>
    <rPh sb="0" eb="2">
      <t>メンセキ</t>
    </rPh>
    <phoneticPr fontId="30"/>
  </si>
  <si>
    <t>施設数</t>
    <rPh sb="0" eb="3">
      <t>シセツスウ</t>
    </rPh>
    <phoneticPr fontId="30"/>
  </si>
  <si>
    <t>注1）　放火の疑いを含む。</t>
    <rPh sb="0" eb="1">
      <t>チュウ</t>
    </rPh>
    <rPh sb="4" eb="6">
      <t>ホウカ</t>
    </rPh>
    <rPh sb="7" eb="8">
      <t>ウタガ</t>
    </rPh>
    <rPh sb="10" eb="11">
      <t>フク</t>
    </rPh>
    <phoneticPr fontId="30"/>
  </si>
  <si>
    <t>町丁別土地面積（令和6年10月1日）</t>
    <rPh sb="8" eb="10">
      <t>レイワ</t>
    </rPh>
    <phoneticPr fontId="30"/>
  </si>
  <si>
    <t>資料　中野区全体の面積：国土交通省国土地理院「全国都道府県市区町村別面積調（令和6年10月1日現在）」</t>
    <rPh sb="0" eb="2">
      <t>シリョウ</t>
    </rPh>
    <rPh sb="38" eb="40">
      <t>レイワ</t>
    </rPh>
    <phoneticPr fontId="4"/>
  </si>
  <si>
    <t>周辺区地目別土地面積（令和6年1月1日）</t>
    <phoneticPr fontId="30"/>
  </si>
  <si>
    <t>地価公示（住宅地･商業地）の平均公示価格（令和2～令和6年）</t>
    <rPh sb="21" eb="23">
      <t>レイワ</t>
    </rPh>
    <rPh sb="25" eb="27">
      <t>レイワ</t>
    </rPh>
    <phoneticPr fontId="30"/>
  </si>
  <si>
    <t>農地転用状況（平成31～令和5年）</t>
    <rPh sb="12" eb="14">
      <t>レイワ</t>
    </rPh>
    <phoneticPr fontId="30"/>
  </si>
  <si>
    <t>平成31年</t>
    <rPh sb="0" eb="2">
      <t>ヘイセイ</t>
    </rPh>
    <rPh sb="4" eb="5">
      <t>ネン</t>
    </rPh>
    <phoneticPr fontId="84"/>
  </si>
  <si>
    <t>地目別土地面積の推移（平成25～令和5年）</t>
    <rPh sb="16" eb="18">
      <t>レイワ</t>
    </rPh>
    <phoneticPr fontId="30"/>
  </si>
  <si>
    <t>平成25年</t>
    <rPh sb="0" eb="2">
      <t>ヘイセイ</t>
    </rPh>
    <rPh sb="4" eb="5">
      <t>ネン</t>
    </rPh>
    <phoneticPr fontId="30"/>
  </si>
  <si>
    <t>世帯数及び人口の推移（昭和56～令和7年）</t>
    <rPh sb="16" eb="18">
      <t>レイワ</t>
    </rPh>
    <rPh sb="19" eb="20">
      <t>ネン</t>
    </rPh>
    <phoneticPr fontId="30"/>
  </si>
  <si>
    <t>昭和56年</t>
    <rPh sb="0" eb="2">
      <t>ショウワ</t>
    </rPh>
    <rPh sb="4" eb="5">
      <t>ネン</t>
    </rPh>
    <phoneticPr fontId="30"/>
  </si>
  <si>
    <t>年齢別･男女別人口（令和7年1月1日）</t>
    <rPh sb="10" eb="12">
      <t>レイワ</t>
    </rPh>
    <phoneticPr fontId="30"/>
  </si>
  <si>
    <t>町丁別世帯数及び人口（令和7年1月1日）</t>
    <rPh sb="11" eb="13">
      <t>レイワ</t>
    </rPh>
    <phoneticPr fontId="30"/>
  </si>
  <si>
    <t>居住期間別人口（令和7年1月1日）</t>
    <rPh sb="8" eb="10">
      <t>レイワ</t>
    </rPh>
    <phoneticPr fontId="30"/>
  </si>
  <si>
    <t>町丁、男女、年齢三区分、年齢各歳別人口（令和7年1月1日）</t>
    <phoneticPr fontId="30"/>
  </si>
  <si>
    <t>自然動態（令和2～令和6年）</t>
    <rPh sb="5" eb="7">
      <t>レイワ</t>
    </rPh>
    <rPh sb="9" eb="11">
      <t>レイワ</t>
    </rPh>
    <phoneticPr fontId="30"/>
  </si>
  <si>
    <t>令和2年</t>
    <rPh sb="0" eb="2">
      <t>レイワ</t>
    </rPh>
    <rPh sb="3" eb="4">
      <t>ネン</t>
    </rPh>
    <phoneticPr fontId="7"/>
  </si>
  <si>
    <t>△ 793</t>
  </si>
  <si>
    <t>△ 377</t>
  </si>
  <si>
    <t>△ 416</t>
  </si>
  <si>
    <t>社会動態（令和2～令和6年）</t>
    <rPh sb="5" eb="7">
      <t>レイワ</t>
    </rPh>
    <rPh sb="9" eb="11">
      <t>レイワ</t>
    </rPh>
    <phoneticPr fontId="30"/>
  </si>
  <si>
    <t>人口動態率の推移（平成17～令和6年）</t>
    <rPh sb="14" eb="16">
      <t>レイワ</t>
    </rPh>
    <phoneticPr fontId="30"/>
  </si>
  <si>
    <t>平成17年</t>
    <rPh sb="0" eb="2">
      <t>ヘイセイ</t>
    </rPh>
    <rPh sb="4" eb="5">
      <t>ネン</t>
    </rPh>
    <phoneticPr fontId="29"/>
  </si>
  <si>
    <t>合計特殊出生率の推移（平成26～令和5年）</t>
    <rPh sb="16" eb="18">
      <t>レイワ</t>
    </rPh>
    <phoneticPr fontId="30"/>
  </si>
  <si>
    <t>平成29年</t>
    <rPh sb="0" eb="2">
      <t>ヘイセイ</t>
    </rPh>
    <rPh sb="4" eb="5">
      <t>ネン</t>
    </rPh>
    <phoneticPr fontId="57"/>
  </si>
  <si>
    <t>国籍別外国人数（令和5～令和7年）</t>
    <rPh sb="8" eb="10">
      <t>レイワ</t>
    </rPh>
    <rPh sb="12" eb="14">
      <t>レイワ</t>
    </rPh>
    <phoneticPr fontId="30"/>
  </si>
  <si>
    <t>令和7年</t>
    <rPh sb="0" eb="2">
      <t>レイワ</t>
    </rPh>
    <rPh sb="3" eb="4">
      <t>ネン</t>
    </rPh>
    <phoneticPr fontId="30"/>
  </si>
  <si>
    <t>アフガニスタン</t>
  </si>
  <si>
    <t>ガンビア</t>
  </si>
  <si>
    <t>エストニア</t>
    <phoneticPr fontId="30"/>
  </si>
  <si>
    <t>キプロス</t>
    <phoneticPr fontId="30"/>
  </si>
  <si>
    <t>バヌアツ</t>
    <phoneticPr fontId="30"/>
  </si>
  <si>
    <t>ブルキナファソ</t>
    <phoneticPr fontId="30"/>
  </si>
  <si>
    <t>マラウイ</t>
    <phoneticPr fontId="30"/>
  </si>
  <si>
    <t>ヨルダン</t>
    <phoneticPr fontId="30"/>
  </si>
  <si>
    <t>パキスタン</t>
    <phoneticPr fontId="30"/>
  </si>
  <si>
    <t>昼間人口
1）</t>
    <rPh sb="0" eb="1">
      <t>ヒル</t>
    </rPh>
    <rPh sb="1" eb="2">
      <t>アイダ</t>
    </rPh>
    <rPh sb="2" eb="3">
      <t>ヒト</t>
    </rPh>
    <rPh sb="3" eb="4">
      <t>クチ</t>
    </rPh>
    <phoneticPr fontId="30"/>
  </si>
  <si>
    <t>昼夜間人口比率
（昼間人口/夜間人口）
2）</t>
    <rPh sb="0" eb="1">
      <t>ヒル</t>
    </rPh>
    <rPh sb="1" eb="3">
      <t>ヤカン</t>
    </rPh>
    <rPh sb="3" eb="5">
      <t>ジンコウ</t>
    </rPh>
    <rPh sb="5" eb="7">
      <t>ヒリツ</t>
    </rPh>
    <rPh sb="9" eb="11">
      <t>チュウカン</t>
    </rPh>
    <rPh sb="11" eb="13">
      <t>ジンコウ</t>
    </rPh>
    <rPh sb="14" eb="16">
      <t>ヤカン</t>
    </rPh>
    <rPh sb="16" eb="18">
      <t>ジンコウ</t>
    </rPh>
    <phoneticPr fontId="30"/>
  </si>
  <si>
    <t>将来人口推計（中期）（2025～2035年）</t>
    <rPh sb="20" eb="21">
      <t>ネン</t>
    </rPh>
    <phoneticPr fontId="30"/>
  </si>
  <si>
    <t xml:space="preserve">注1）　東京都総務局統計部が算出した推計値である。小数点以下を四捨五入した按分のため総数と内訳が一致しない。
</t>
    <rPh sb="0" eb="1">
      <t>チュウ</t>
    </rPh>
    <phoneticPr fontId="53"/>
  </si>
  <si>
    <t>注2）　昼夜間人口比率＝昼間人口÷常住人口×100</t>
    <phoneticPr fontId="30"/>
  </si>
  <si>
    <t>2025年</t>
    <phoneticPr fontId="30"/>
  </si>
  <si>
    <t>2026年</t>
    <phoneticPr fontId="30"/>
  </si>
  <si>
    <t>2034年</t>
  </si>
  <si>
    <t>2035年</t>
  </si>
  <si>
    <t>2027年</t>
    <phoneticPr fontId="30"/>
  </si>
  <si>
    <t>区内4地域別将来人口推計（中期）（2025～2035年）</t>
    <phoneticPr fontId="30"/>
  </si>
  <si>
    <t>2035年</t>
    <rPh sb="4" eb="5">
      <t>ネン</t>
    </rPh>
    <phoneticPr fontId="56"/>
  </si>
  <si>
    <t>令和元年</t>
    <rPh sb="0" eb="2">
      <t>レイワ</t>
    </rPh>
    <rPh sb="2" eb="4">
      <t>ガンネン</t>
    </rPh>
    <phoneticPr fontId="29"/>
  </si>
  <si>
    <t>令和2年度</t>
    <rPh sb="0" eb="2">
      <t>レイワ</t>
    </rPh>
    <rPh sb="3" eb="5">
      <t>ネンド</t>
    </rPh>
    <rPh sb="4" eb="5">
      <t>ド</t>
    </rPh>
    <phoneticPr fontId="30"/>
  </si>
  <si>
    <t>構造別着工建築物（令和元～令和5年）</t>
    <rPh sb="9" eb="11">
      <t>レイワ</t>
    </rPh>
    <rPh sb="11" eb="12">
      <t>モト</t>
    </rPh>
    <rPh sb="13" eb="15">
      <t>レイワ</t>
    </rPh>
    <phoneticPr fontId="30"/>
  </si>
  <si>
    <t>工事別利用関係別着工住宅（令和元～令和5年）</t>
    <phoneticPr fontId="30"/>
  </si>
  <si>
    <t>4階以上及び地階を有する建築物数（令和元～令和5年）</t>
    <phoneticPr fontId="30"/>
  </si>
  <si>
    <t>土地利用の状況（平成28年，令和3年）</t>
    <rPh sb="14" eb="16">
      <t>レイワ</t>
    </rPh>
    <rPh sb="17" eb="18">
      <t>ネン</t>
    </rPh>
    <phoneticPr fontId="30"/>
  </si>
  <si>
    <t>（令和3年）</t>
    <rPh sb="0" eb="1">
      <t>トシ</t>
    </rPh>
    <rPh sb="1" eb="3">
      <t>レイワ</t>
    </rPh>
    <phoneticPr fontId="30"/>
  </si>
  <si>
    <t>資料　東京都都市整備局都市づくり政策部土地利用計画課「東京の土地利用（令和3年東京都区部）」</t>
    <rPh sb="35" eb="37">
      <t>レイワ</t>
    </rPh>
    <phoneticPr fontId="30"/>
  </si>
  <si>
    <t>区道改良率（令和5～令和6年）</t>
    <rPh sb="6" eb="8">
      <t>レイワ</t>
    </rPh>
    <rPh sb="10" eb="12">
      <t>レイワ</t>
    </rPh>
    <phoneticPr fontId="30"/>
  </si>
  <si>
    <t>住宅の建て方（4区分），構造（4区分），階数（5区分）別住宅数（令和5年10月1日）</t>
    <rPh sb="32" eb="34">
      <t>レイワ</t>
    </rPh>
    <phoneticPr fontId="30"/>
  </si>
  <si>
    <t>非木造</t>
    <rPh sb="0" eb="1">
      <t>ヒ</t>
    </rPh>
    <phoneticPr fontId="30"/>
  </si>
  <si>
    <t>資料　総務省統計局「令和5年住宅・土地統計調査報告」</t>
    <rPh sb="0" eb="2">
      <t>シリョウ</t>
    </rPh>
    <rPh sb="3" eb="6">
      <t>ソウムショウ</t>
    </rPh>
    <rPh sb="6" eb="9">
      <t>トウケイキョク</t>
    </rPh>
    <rPh sb="10" eb="12">
      <t>レイワ</t>
    </rPh>
    <rPh sb="13" eb="14">
      <t>１０ネン</t>
    </rPh>
    <rPh sb="14" eb="16">
      <t>ジュウタク</t>
    </rPh>
    <rPh sb="17" eb="19">
      <t>トチ</t>
    </rPh>
    <rPh sb="19" eb="23">
      <t>トウケイチョウサ</t>
    </rPh>
    <rPh sb="23" eb="25">
      <t>ホウコク</t>
    </rPh>
    <phoneticPr fontId="67"/>
  </si>
  <si>
    <r>
      <t>住宅の耐震診断の有無（3区分），建築の時期（</t>
    </r>
    <r>
      <rPr>
        <sz val="10"/>
        <rFont val="BIZ UDゴシック"/>
        <family val="3"/>
        <charset val="128"/>
      </rPr>
      <t>9区分），購入･新築･建て替え等（8区分）別持ち家数（令和5年10月1日）</t>
    </r>
    <rPh sb="49" eb="51">
      <t>レイワ</t>
    </rPh>
    <phoneticPr fontId="30"/>
  </si>
  <si>
    <t>平成3年～12年</t>
    <rPh sb="0" eb="2">
      <t>ヘイセイ</t>
    </rPh>
    <rPh sb="3" eb="4">
      <t>ネン</t>
    </rPh>
    <rPh sb="7" eb="8">
      <t>ネン</t>
    </rPh>
    <phoneticPr fontId="61"/>
  </si>
  <si>
    <t>平成28年～令和2年</t>
    <rPh sb="0" eb="2">
      <t>ヘイセイ</t>
    </rPh>
    <rPh sb="4" eb="5">
      <t>ネン</t>
    </rPh>
    <rPh sb="6" eb="8">
      <t>レイワ</t>
    </rPh>
    <rPh sb="9" eb="10">
      <t>ネン</t>
    </rPh>
    <phoneticPr fontId="30"/>
  </si>
  <si>
    <t>令和3年～5年</t>
    <rPh sb="0" eb="2">
      <t>レイワ</t>
    </rPh>
    <rPh sb="3" eb="4">
      <t>ネン</t>
    </rPh>
    <rPh sb="6" eb="7">
      <t>ネン</t>
    </rPh>
    <phoneticPr fontId="30"/>
  </si>
  <si>
    <t>資料　総務省統計局「令和5年住宅・土地統計調査報告」</t>
    <rPh sb="10" eb="12">
      <t>レイワ</t>
    </rPh>
    <phoneticPr fontId="30"/>
  </si>
  <si>
    <t>住宅の建て方（5区分），延べ面積（6区分），1か月当たり家賃（19区分）別民営借家（専用住宅）数（令和5年10月1日）</t>
    <rPh sb="49" eb="51">
      <t>レイワ</t>
    </rPh>
    <phoneticPr fontId="30"/>
  </si>
  <si>
    <t>資料　総務省統計局「令和5年住宅・土地統計調査報告」</t>
    <rPh sb="0" eb="2">
      <t>シリョウ</t>
    </rPh>
    <rPh sb="3" eb="6">
      <t>ソウムショウ</t>
    </rPh>
    <rPh sb="6" eb="9">
      <t>トウケイキョク</t>
    </rPh>
    <rPh sb="10" eb="12">
      <t>レイワ</t>
    </rPh>
    <rPh sb="13" eb="14">
      <t>ネン</t>
    </rPh>
    <rPh sb="14" eb="16">
      <t>ジュウタク</t>
    </rPh>
    <rPh sb="17" eb="19">
      <t>トチ</t>
    </rPh>
    <rPh sb="19" eb="21">
      <t>トウケイ</t>
    </rPh>
    <rPh sb="21" eb="23">
      <t>チョウサ</t>
    </rPh>
    <rPh sb="23" eb="25">
      <t>ホウコク</t>
    </rPh>
    <phoneticPr fontId="30"/>
  </si>
  <si>
    <t>住宅の所有の関係（6区分），建て方（4区分）最低居住面積水準・誘導居住面積水準状況（令和5年10月1日）</t>
    <rPh sb="42" eb="44">
      <t>レイワ</t>
    </rPh>
    <phoneticPr fontId="30"/>
  </si>
  <si>
    <t>橋梁状況（令和5～令和6年）</t>
    <rPh sb="5" eb="7">
      <t>レイワ</t>
    </rPh>
    <rPh sb="9" eb="11">
      <t>レイワ</t>
    </rPh>
    <rPh sb="12" eb="13">
      <t>トシ</t>
    </rPh>
    <phoneticPr fontId="30"/>
  </si>
  <si>
    <t>令和6年</t>
    <rPh sb="0" eb="2">
      <t>レイワ</t>
    </rPh>
    <rPh sb="3" eb="4">
      <t>ネン</t>
    </rPh>
    <phoneticPr fontId="29"/>
  </si>
  <si>
    <t>公園･児童遊園及び公衆便所の状況（令和2～令和6年）</t>
    <rPh sb="17" eb="19">
      <t>レイワ</t>
    </rPh>
    <rPh sb="21" eb="23">
      <t>レイワ</t>
    </rPh>
    <phoneticPr fontId="30"/>
  </si>
  <si>
    <t>注）　総数には公社とURが開発した団地内の公園（3か所、面積4,451㎡）も計上している</t>
    <phoneticPr fontId="57"/>
  </si>
  <si>
    <t>　　　面積は哲学堂公園の新宿区域を含む</t>
    <rPh sb="3" eb="5">
      <t>メンセキ</t>
    </rPh>
    <phoneticPr fontId="57"/>
  </si>
  <si>
    <t>街路灯の状況（令和2～令和6年）</t>
    <rPh sb="7" eb="9">
      <t>レイワ</t>
    </rPh>
    <rPh sb="11" eb="13">
      <t>レイワ</t>
    </rPh>
    <phoneticPr fontId="30"/>
  </si>
  <si>
    <t>警察署管内別交通事故件数（人身事故）（令和2～令和6年）</t>
    <rPh sb="19" eb="21">
      <t>レイワ</t>
    </rPh>
    <rPh sb="23" eb="25">
      <t>レイワ</t>
    </rPh>
    <phoneticPr fontId="30"/>
  </si>
  <si>
    <t>警察署管内別子どもの交通事故発生状況（人身事故）（令和6年）</t>
    <rPh sb="25" eb="27">
      <t>レイワ</t>
    </rPh>
    <rPh sb="28" eb="29">
      <t>トシ</t>
    </rPh>
    <phoneticPr fontId="30"/>
  </si>
  <si>
    <t>刑法犯の罪種別認知件数（令和元～令和5年）</t>
    <rPh sb="12" eb="14">
      <t>レイワ</t>
    </rPh>
    <rPh sb="14" eb="15">
      <t>モト</t>
    </rPh>
    <rPh sb="16" eb="18">
      <t>レイワ</t>
    </rPh>
    <phoneticPr fontId="30"/>
  </si>
  <si>
    <t>わいせつ</t>
    <phoneticPr fontId="30"/>
  </si>
  <si>
    <t>性的姿態撮影等処罰法</t>
    <phoneticPr fontId="30"/>
  </si>
  <si>
    <t>種類別火災の発生件数（令和元～令和5年）</t>
    <rPh sb="11" eb="13">
      <t>レイワ</t>
    </rPh>
    <rPh sb="13" eb="14">
      <t>モト</t>
    </rPh>
    <rPh sb="15" eb="17">
      <t>レイワ</t>
    </rPh>
    <phoneticPr fontId="30"/>
  </si>
  <si>
    <t>原因別火災の発生件数（令和元～令和5年）</t>
    <rPh sb="11" eb="14">
      <t>レイワモト</t>
    </rPh>
    <rPh sb="15" eb="17">
      <t>レイワ</t>
    </rPh>
    <phoneticPr fontId="30"/>
  </si>
  <si>
    <t>救急出動状況（令和元～令和5年）</t>
    <phoneticPr fontId="30"/>
  </si>
  <si>
    <t>路線別駅周辺自転車駐車台数（令和2～令和6年）</t>
    <rPh sb="14" eb="16">
      <t>レイワ</t>
    </rPh>
    <rPh sb="18" eb="20">
      <t>レイワ</t>
    </rPh>
    <phoneticPr fontId="30"/>
  </si>
  <si>
    <t>令和2年</t>
    <rPh sb="0" eb="2">
      <t>レイワ</t>
    </rPh>
    <rPh sb="3" eb="4">
      <t>ネン</t>
    </rPh>
    <phoneticPr fontId="30"/>
  </si>
  <si>
    <t>資料　中野区「自動車騒音振動交通量調査」</t>
    <phoneticPr fontId="30"/>
  </si>
  <si>
    <t>令和5年度</t>
  </si>
  <si>
    <t>令和5年度</t>
    <rPh sb="0" eb="2">
      <t>レイワ</t>
    </rPh>
    <rPh sb="3" eb="5">
      <t>ネンド</t>
    </rPh>
    <phoneticPr fontId="30"/>
  </si>
  <si>
    <t>令和4年度</t>
    <rPh sb="0" eb="2">
      <t>レイワ</t>
    </rPh>
    <rPh sb="3" eb="4">
      <t>ネン</t>
    </rPh>
    <rPh sb="4" eb="5">
      <t>ド</t>
    </rPh>
    <phoneticPr fontId="30"/>
  </si>
  <si>
    <t>令和5年度</t>
    <phoneticPr fontId="30"/>
  </si>
  <si>
    <t>①ＪＲの乗客数（令和元～令和5年度）</t>
    <rPh sb="8" eb="11">
      <t>レイワモト</t>
    </rPh>
    <phoneticPr fontId="30"/>
  </si>
  <si>
    <t>②西武鉄道の乗降客数（令和元～令和5年度）</t>
    <rPh sb="1" eb="3">
      <t>セイブ</t>
    </rPh>
    <rPh sb="3" eb="5">
      <t>テツドウ</t>
    </rPh>
    <rPh sb="6" eb="8">
      <t>ジョウコウ</t>
    </rPh>
    <rPh sb="8" eb="9">
      <t>キャク</t>
    </rPh>
    <rPh sb="9" eb="10">
      <t>スウ</t>
    </rPh>
    <rPh sb="11" eb="14">
      <t>レイワモト</t>
    </rPh>
    <rPh sb="15" eb="17">
      <t>レイワ</t>
    </rPh>
    <rPh sb="18" eb="20">
      <t>ネンド</t>
    </rPh>
    <phoneticPr fontId="57"/>
  </si>
  <si>
    <t>③地下鉄の乗降客数（令和元～令和5年度）</t>
    <rPh sb="1" eb="4">
      <t>チカテツ</t>
    </rPh>
    <rPh sb="5" eb="7">
      <t>ジョウコウ</t>
    </rPh>
    <rPh sb="7" eb="8">
      <t>キャク</t>
    </rPh>
    <rPh sb="8" eb="9">
      <t>スウ</t>
    </rPh>
    <rPh sb="10" eb="13">
      <t>レイワモト</t>
    </rPh>
    <rPh sb="14" eb="16">
      <t>レイワ</t>
    </rPh>
    <phoneticPr fontId="57"/>
  </si>
  <si>
    <t>平成31年度</t>
    <rPh sb="0" eb="2">
      <t>ヘイセイ</t>
    </rPh>
    <rPh sb="4" eb="6">
      <t>ネンド</t>
    </rPh>
    <phoneticPr fontId="36"/>
  </si>
  <si>
    <t>令和5年度</t>
    <rPh sb="0" eb="2">
      <t>レイワ</t>
    </rPh>
    <rPh sb="3" eb="5">
      <t>ネンド</t>
    </rPh>
    <phoneticPr fontId="28"/>
  </si>
  <si>
    <t>令和2年度</t>
    <rPh sb="0" eb="2">
      <t>レイワ</t>
    </rPh>
    <rPh sb="3" eb="5">
      <t>ネンド</t>
    </rPh>
    <phoneticPr fontId="25"/>
  </si>
  <si>
    <t>令和3年度</t>
    <rPh sb="0" eb="2">
      <t>レイワ</t>
    </rPh>
    <rPh sb="3" eb="5">
      <t>ネンド</t>
    </rPh>
    <phoneticPr fontId="25"/>
  </si>
  <si>
    <t>令和4年度</t>
    <rPh sb="0" eb="2">
      <t>レイワ</t>
    </rPh>
    <rPh sb="3" eb="5">
      <t>ネンド</t>
    </rPh>
    <phoneticPr fontId="25"/>
  </si>
  <si>
    <t>令和5年度</t>
    <rPh sb="0" eb="2">
      <t>レイワ</t>
    </rPh>
    <rPh sb="3" eb="5">
      <t>ネンド</t>
    </rPh>
    <phoneticPr fontId="25"/>
  </si>
  <si>
    <t>都市計画道路の整備率（令和2～令和6年）</t>
    <rPh sb="11" eb="13">
      <t>レイワ</t>
    </rPh>
    <rPh sb="15" eb="17">
      <t>レイワ</t>
    </rPh>
    <rPh sb="18" eb="19">
      <t>トシ</t>
    </rPh>
    <phoneticPr fontId="30"/>
  </si>
  <si>
    <t>令和2年</t>
    <rPh sb="0" eb="2">
      <t>レイワ</t>
    </rPh>
    <rPh sb="3" eb="4">
      <t>ネン</t>
    </rPh>
    <phoneticPr fontId="30"/>
  </si>
  <si>
    <t>－</t>
    <phoneticPr fontId="30"/>
  </si>
  <si>
    <t>温室効果ガスの推移（平成29～令和3年度）</t>
    <rPh sb="15" eb="17">
      <t>レイワ</t>
    </rPh>
    <phoneticPr fontId="30"/>
  </si>
  <si>
    <t>平成29年度</t>
    <rPh sb="0" eb="2">
      <t>ヘイセイ</t>
    </rPh>
    <rPh sb="4" eb="5">
      <t>ネン</t>
    </rPh>
    <rPh sb="5" eb="6">
      <t>ド</t>
    </rPh>
    <phoneticPr fontId="30"/>
  </si>
  <si>
    <t>部門別二酸化炭素排出量の推移（平成29～令和3年度）</t>
    <rPh sb="20" eb="22">
      <t>レイワ</t>
    </rPh>
    <phoneticPr fontId="30"/>
  </si>
  <si>
    <t>平成29年度</t>
    <rPh sb="0" eb="2">
      <t>ヘイセイ</t>
    </rPh>
    <rPh sb="4" eb="6">
      <t>ネンド</t>
    </rPh>
    <phoneticPr fontId="30"/>
  </si>
  <si>
    <t>区内主要道路騒音，振動（令和3～令和5年度）</t>
    <rPh sb="12" eb="14">
      <t>レイワ</t>
    </rPh>
    <rPh sb="16" eb="18">
      <t>レイワ</t>
    </rPh>
    <rPh sb="20" eb="21">
      <t>ド</t>
    </rPh>
    <phoneticPr fontId="30"/>
  </si>
  <si>
    <t>平成31年度</t>
    <rPh sb="0" eb="2">
      <t>ヘイセイ</t>
    </rPh>
    <rPh sb="4" eb="6">
      <t>ネンド</t>
    </rPh>
    <phoneticPr fontId="28"/>
  </si>
  <si>
    <t>料金適用区分別上水道の給水件数及び使用量（平成31～令和5年度）</t>
    <rPh sb="26" eb="28">
      <t>レイワ</t>
    </rPh>
    <phoneticPr fontId="30"/>
  </si>
  <si>
    <t>国民健康保険の状況（令和元～令和5年度）</t>
    <rPh sb="10" eb="12">
      <t>レイワ</t>
    </rPh>
    <rPh sb="12" eb="13">
      <t>モト</t>
    </rPh>
    <rPh sb="14" eb="16">
      <t>レイワ</t>
    </rPh>
    <phoneticPr fontId="30"/>
  </si>
  <si>
    <t>後期高齢者医療制度被保険者数･医療費等状況（令和元～令和5年度）</t>
    <rPh sb="22" eb="25">
      <t>レイワモト</t>
    </rPh>
    <phoneticPr fontId="30"/>
  </si>
  <si>
    <t>令和5年度</t>
    <rPh sb="0" eb="2">
      <t>レイワ</t>
    </rPh>
    <rPh sb="3" eb="5">
      <t>ネンド</t>
    </rPh>
    <phoneticPr fontId="29"/>
  </si>
  <si>
    <t>介護保険の状況（令和元～令和5年度）</t>
    <rPh sb="8" eb="11">
      <t>レイワモト</t>
    </rPh>
    <rPh sb="12" eb="14">
      <t>レイワ</t>
    </rPh>
    <phoneticPr fontId="30"/>
  </si>
  <si>
    <t>資料　介護保険課</t>
    <rPh sb="0" eb="2">
      <t>シリョウ</t>
    </rPh>
    <rPh sb="3" eb="5">
      <t>カイゴ</t>
    </rPh>
    <rPh sb="5" eb="7">
      <t>ホケン</t>
    </rPh>
    <rPh sb="7" eb="8">
      <t>カ</t>
    </rPh>
    <phoneticPr fontId="57"/>
  </si>
  <si>
    <t>身体障害者手帳所持者の状況（平成31～令和5年度）</t>
    <rPh sb="19" eb="21">
      <t>レイワ</t>
    </rPh>
    <rPh sb="22" eb="24">
      <t>ネンド</t>
    </rPh>
    <phoneticPr fontId="30"/>
  </si>
  <si>
    <t>愛の手帳所持者数（平成31～令和5年度）</t>
    <rPh sb="14" eb="16">
      <t>レイワ</t>
    </rPh>
    <phoneticPr fontId="30"/>
  </si>
  <si>
    <t>精神障害者保健福祉手帳所持者数（平成31～令和5年度）</t>
    <rPh sb="21" eb="23">
      <t>レイワ</t>
    </rPh>
    <phoneticPr fontId="30"/>
  </si>
  <si>
    <t>国民年金保険の状況（令和元～令和5年度）</t>
    <rPh sb="10" eb="13">
      <t>レイワモト</t>
    </rPh>
    <rPh sb="14" eb="16">
      <t>レイワ</t>
    </rPh>
    <rPh sb="17" eb="18">
      <t>トシ</t>
    </rPh>
    <phoneticPr fontId="30"/>
  </si>
  <si>
    <t>産業（大分類），年齢（5歳階級），男女別15歳以上就業者数（令和2年10月1日）</t>
    <phoneticPr fontId="30"/>
  </si>
  <si>
    <t>労働力状態，年齢（5歳階級），男女別15歳以上人口（令和2年10月1日）</t>
    <phoneticPr fontId="30"/>
  </si>
  <si>
    <t>自区内就業率の推移（平成22～令和2年）</t>
    <phoneticPr fontId="30"/>
  </si>
  <si>
    <t>完全失業者数･完全失業率の推移（平成22～令和2年）</t>
    <phoneticPr fontId="30"/>
  </si>
  <si>
    <t>扶助の種類別被保護世帯数及び人員（令和元～令和5年度）</t>
    <rPh sb="17" eb="20">
      <t>レイワモト</t>
    </rPh>
    <rPh sb="21" eb="23">
      <t>レイワ</t>
    </rPh>
    <rPh sb="24" eb="25">
      <t>ネン</t>
    </rPh>
    <phoneticPr fontId="30"/>
  </si>
  <si>
    <t>扶助の種類別生活保護費（令和元～令和5年度）</t>
    <rPh sb="12" eb="15">
      <t>レイワモト</t>
    </rPh>
    <rPh sb="16" eb="18">
      <t>レイワ</t>
    </rPh>
    <rPh sb="19" eb="20">
      <t>トシ</t>
    </rPh>
    <phoneticPr fontId="30"/>
  </si>
  <si>
    <t>医療機関等施設数（令和2～令和6年）</t>
    <rPh sb="9" eb="11">
      <t>レイワ</t>
    </rPh>
    <rPh sb="13" eb="15">
      <t>レイワ</t>
    </rPh>
    <rPh sb="16" eb="17">
      <t>トシ</t>
    </rPh>
    <phoneticPr fontId="30"/>
  </si>
  <si>
    <t>平成31年度</t>
    <rPh sb="0" eb="2">
      <t>ヘイセイ</t>
    </rPh>
    <rPh sb="4" eb="6">
      <t>ネンド</t>
    </rPh>
    <phoneticPr fontId="30"/>
  </si>
  <si>
    <t>休日診療実施状況（平成31～令和5年度）</t>
    <rPh sb="14" eb="16">
      <t>レイワ</t>
    </rPh>
    <phoneticPr fontId="30"/>
  </si>
  <si>
    <t>休日歯科診療実施状況（平成31～令和5年度）</t>
    <rPh sb="16" eb="18">
      <t>レイワ</t>
    </rPh>
    <phoneticPr fontId="30"/>
  </si>
  <si>
    <t>環境衛生関係施設数･食品衛生営業施設数（令和2～令和6年）</t>
    <rPh sb="20" eb="22">
      <t>レイワ</t>
    </rPh>
    <rPh sb="24" eb="26">
      <t>レイワ</t>
    </rPh>
    <phoneticPr fontId="30"/>
  </si>
  <si>
    <t>認可保育施設等の施設数･園児数の推移（令和2～令和6年）</t>
    <rPh sb="0" eb="2">
      <t>ニンカ</t>
    </rPh>
    <rPh sb="2" eb="4">
      <t>ホイク</t>
    </rPh>
    <rPh sb="4" eb="6">
      <t>シセツ</t>
    </rPh>
    <rPh sb="6" eb="7">
      <t>トウ</t>
    </rPh>
    <rPh sb="8" eb="11">
      <t>シセツスウ</t>
    </rPh>
    <rPh sb="19" eb="21">
      <t>レイワ</t>
    </rPh>
    <rPh sb="23" eb="25">
      <t>レイワ</t>
    </rPh>
    <phoneticPr fontId="30"/>
  </si>
  <si>
    <t>病院・一般診療所病床数（令和4年10月1日）</t>
    <rPh sb="0" eb="2">
      <t>ビョウイン</t>
    </rPh>
    <rPh sb="3" eb="5">
      <t>イッパン</t>
    </rPh>
    <rPh sb="5" eb="7">
      <t>シンリョウ</t>
    </rPh>
    <rPh sb="7" eb="8">
      <t>ショ</t>
    </rPh>
    <rPh sb="8" eb="10">
      <t>ビョウショウ</t>
    </rPh>
    <rPh sb="12" eb="14">
      <t>レイワ</t>
    </rPh>
    <rPh sb="15" eb="16">
      <t>ネン</t>
    </rPh>
    <phoneticPr fontId="30"/>
  </si>
  <si>
    <t>注）　人口10万当たりの人数は令和4年10月1日現在の人口</t>
    <rPh sb="0" eb="1">
      <t>チュウ</t>
    </rPh>
    <rPh sb="15" eb="17">
      <t>レイワ</t>
    </rPh>
    <phoneticPr fontId="30"/>
  </si>
  <si>
    <t>死亡数及び死亡率の推移（令和元～令和5年）</t>
    <rPh sb="12" eb="15">
      <t>レイワモト</t>
    </rPh>
    <rPh sb="16" eb="18">
      <t>レイワ</t>
    </rPh>
    <phoneticPr fontId="30"/>
  </si>
  <si>
    <t>死因に占めるがん･心疾患･老衰・脳血管疾患・肺炎・自殺・コロナウイルス感染の割合（人口10万人対死亡率）の推移（令和元～令和5年）</t>
    <rPh sb="13" eb="15">
      <t>ロウスイ</t>
    </rPh>
    <rPh sb="16" eb="17">
      <t>ノウ</t>
    </rPh>
    <rPh sb="17" eb="19">
      <t>ケッカン</t>
    </rPh>
    <rPh sb="19" eb="21">
      <t>シッカン</t>
    </rPh>
    <rPh sb="22" eb="24">
      <t>ハイエン</t>
    </rPh>
    <rPh sb="35" eb="37">
      <t>カンセン</t>
    </rPh>
    <rPh sb="41" eb="43">
      <t>ジンコウ</t>
    </rPh>
    <rPh sb="45" eb="47">
      <t>マンニン</t>
    </rPh>
    <rPh sb="47" eb="48">
      <t>タイ</t>
    </rPh>
    <rPh sb="48" eb="51">
      <t>シボウリツ</t>
    </rPh>
    <rPh sb="56" eb="59">
      <t>レイワモト</t>
    </rPh>
    <rPh sb="60" eb="62">
      <t>レイワ</t>
    </rPh>
    <phoneticPr fontId="30"/>
  </si>
  <si>
    <t>医師･歯科医師・薬剤師数（令和4年12月31日）</t>
    <rPh sb="8" eb="11">
      <t>ヤクザイシ</t>
    </rPh>
    <rPh sb="13" eb="15">
      <t>レイワ</t>
    </rPh>
    <rPh sb="16" eb="17">
      <t>ネン</t>
    </rPh>
    <rPh sb="19" eb="20">
      <t>ガツ</t>
    </rPh>
    <rPh sb="22" eb="23">
      <t>ニチ</t>
    </rPh>
    <phoneticPr fontId="30"/>
  </si>
  <si>
    <t>注）　人口10万当たりの人数は令和5年1月1日現在の人口</t>
    <rPh sb="0" eb="1">
      <t>チュウ</t>
    </rPh>
    <rPh sb="15" eb="17">
      <t>レイワ</t>
    </rPh>
    <phoneticPr fontId="30"/>
  </si>
  <si>
    <t>平成31年度</t>
    <rPh sb="0" eb="2">
      <t>ヘイセイ</t>
    </rPh>
    <rPh sb="4" eb="6">
      <t>ネンド</t>
    </rPh>
    <phoneticPr fontId="30"/>
  </si>
  <si>
    <t xml:space="preserve">	16,599</t>
    <phoneticPr fontId="30"/>
  </si>
  <si>
    <t>区内学校数の状況（令和6年5月1日）</t>
    <rPh sb="9" eb="11">
      <t>レイワ</t>
    </rPh>
    <phoneticPr fontId="30"/>
  </si>
  <si>
    <t>幼稚園数･園児数･教員数の推移（令和2～令和6年）</t>
    <rPh sb="16" eb="18">
      <t>レイワ</t>
    </rPh>
    <rPh sb="20" eb="22">
      <t>レイワ</t>
    </rPh>
    <phoneticPr fontId="30"/>
  </si>
  <si>
    <t>小学校数･児童数･教員数の推移（令和2～令和6年）</t>
    <phoneticPr fontId="30"/>
  </si>
  <si>
    <t>中学校数･生徒数･教員数（私立を含む）の推移（令和2～令和6年）</t>
    <phoneticPr fontId="30"/>
  </si>
  <si>
    <t>高等学校数･生徒数･教員数（私立を含む）の推移（令和2～令和6年）</t>
    <phoneticPr fontId="30"/>
  </si>
  <si>
    <t>区民健診の対象者数，受診者数，受診率の推移（平成31～令和5年度）</t>
    <rPh sb="2" eb="3">
      <t>ケン</t>
    </rPh>
    <rPh sb="27" eb="29">
      <t>レイワ</t>
    </rPh>
    <phoneticPr fontId="30"/>
  </si>
  <si>
    <t>各種がん検診受診状況の推移（平成31～令和5年度）</t>
    <rPh sb="19" eb="21">
      <t>レイワ</t>
    </rPh>
    <phoneticPr fontId="30"/>
  </si>
  <si>
    <t>専修学校･各種学校数･生徒数･教員数の推移（令和2～令和6年）</t>
    <phoneticPr fontId="30"/>
  </si>
  <si>
    <t>中学校卒業生の進路状況の推移（令和2～令和6年）</t>
    <phoneticPr fontId="30"/>
  </si>
  <si>
    <t>高等学校卒業生の進路状況の推移（令和2～令和6年）</t>
    <rPh sb="16" eb="18">
      <t>レイワ</t>
    </rPh>
    <rPh sb="20" eb="22">
      <t>レイワ</t>
    </rPh>
    <rPh sb="23" eb="24">
      <t>ネン</t>
    </rPh>
    <phoneticPr fontId="30"/>
  </si>
  <si>
    <t>学童クラブ･児童館の利用者数（令和元～令和5年度）</t>
    <rPh sb="15" eb="17">
      <t>レイワ</t>
    </rPh>
    <rPh sb="17" eb="18">
      <t>モト</t>
    </rPh>
    <rPh sb="19" eb="21">
      <t>レイワ</t>
    </rPh>
    <rPh sb="22" eb="23">
      <t>トシ</t>
    </rPh>
    <phoneticPr fontId="30"/>
  </si>
  <si>
    <t>私立小学校への入学者数と公私比率（平成31～令和5年度）</t>
    <rPh sb="22" eb="24">
      <t>レイワ</t>
    </rPh>
    <phoneticPr fontId="30"/>
  </si>
  <si>
    <t>令和6年度</t>
    <rPh sb="0" eb="2">
      <t>レイワ</t>
    </rPh>
    <rPh sb="3" eb="5">
      <t>ネンド</t>
    </rPh>
    <phoneticPr fontId="9"/>
  </si>
  <si>
    <t>保育園待機児童数（令和2～令和6年度）</t>
    <rPh sb="9" eb="11">
      <t>レイワ</t>
    </rPh>
    <rPh sb="13" eb="15">
      <t>レイワ</t>
    </rPh>
    <phoneticPr fontId="30"/>
  </si>
  <si>
    <t>乳幼児健診受診率（令和5年度）</t>
    <rPh sb="9" eb="11">
      <t>レイワ</t>
    </rPh>
    <rPh sb="12" eb="14">
      <t>ネンド</t>
    </rPh>
    <phoneticPr fontId="30"/>
  </si>
  <si>
    <t>･･</t>
  </si>
  <si>
    <t>体力テストの結果[中野スタンダード通過率]（令和5年度）</t>
    <phoneticPr fontId="30"/>
  </si>
  <si>
    <t>児童･生徒の学力調査の結果[達成率]（令和5年度）</t>
    <rPh sb="14" eb="17">
      <t>タッセイリツ</t>
    </rPh>
    <rPh sb="19" eb="21">
      <t>レイワ</t>
    </rPh>
    <rPh sb="22" eb="23">
      <t>トシ</t>
    </rPh>
    <phoneticPr fontId="30"/>
  </si>
  <si>
    <t>不登校児童･生徒数の推移（令和元～令和5年度）</t>
    <rPh sb="13" eb="16">
      <t>レイワモト</t>
    </rPh>
    <phoneticPr fontId="30"/>
  </si>
  <si>
    <t>少年非行･犯罪検挙件数の推移（令和元～令和5年）</t>
    <rPh sb="15" eb="18">
      <t>レイワモト</t>
    </rPh>
    <phoneticPr fontId="30"/>
  </si>
  <si>
    <t>区立図書館個人貸出者数（令和元～令和5年度）</t>
    <rPh sb="12" eb="15">
      <t>レイワモト</t>
    </rPh>
    <rPh sb="16" eb="18">
      <t>レイワ</t>
    </rPh>
    <phoneticPr fontId="30"/>
  </si>
  <si>
    <t>　　　 令和5年より大学及び短期大学の教員数・在学者数については、公表されていない。</t>
    <rPh sb="4" eb="6">
      <t>レイワ</t>
    </rPh>
    <rPh sb="7" eb="8">
      <t>ネン</t>
    </rPh>
    <rPh sb="10" eb="12">
      <t>ダイガク</t>
    </rPh>
    <rPh sb="12" eb="13">
      <t>オヨ</t>
    </rPh>
    <rPh sb="14" eb="16">
      <t>タンキ</t>
    </rPh>
    <rPh sb="16" eb="18">
      <t>ダイガク</t>
    </rPh>
    <rPh sb="19" eb="22">
      <t>キョウインスウ</t>
    </rPh>
    <rPh sb="23" eb="26">
      <t>ザイガクシャ</t>
    </rPh>
    <rPh sb="26" eb="27">
      <t>スウ</t>
    </rPh>
    <rPh sb="33" eb="35">
      <t>コウヒョウ</t>
    </rPh>
    <phoneticPr fontId="30"/>
  </si>
  <si>
    <t>資料　東京都総務局統計部人口統計課「学校基本調査報告」</t>
    <phoneticPr fontId="30"/>
  </si>
  <si>
    <t>　　　文部科学省「学校コード」</t>
    <rPh sb="3" eb="5">
      <t>モンブ</t>
    </rPh>
    <rPh sb="5" eb="8">
      <t>カガクショウ</t>
    </rPh>
    <rPh sb="9" eb="11">
      <t>ガッコウ</t>
    </rPh>
    <phoneticPr fontId="30"/>
  </si>
  <si>
    <t>区立図書館分類別蔵書数及び視聴覚資料所蔵数の推移（令和2～令和6年）</t>
    <rPh sb="25" eb="27">
      <t>レイワ</t>
    </rPh>
    <rPh sb="29" eb="31">
      <t>レイワ</t>
    </rPh>
    <phoneticPr fontId="30"/>
  </si>
  <si>
    <t>社会体育施設利用状況の推移（令和元～令和5年度）</t>
    <rPh sb="14" eb="17">
      <t>レイワモト</t>
    </rPh>
    <rPh sb="18" eb="20">
      <t>レイワ</t>
    </rPh>
    <phoneticPr fontId="30"/>
  </si>
  <si>
    <t>劇場，映画館等文化･娯楽施設数（令和2～令和6年）</t>
    <rPh sb="16" eb="18">
      <t>レイワ</t>
    </rPh>
    <rPh sb="20" eb="22">
      <t>レイワ</t>
    </rPh>
    <rPh sb="23" eb="24">
      <t>トシ</t>
    </rPh>
    <phoneticPr fontId="30"/>
  </si>
  <si>
    <t>登録･指定文化財数（令和6年4月1日）</t>
    <phoneticPr fontId="30"/>
  </si>
  <si>
    <t>財政指標の推移（令和元～令和5年度）</t>
    <rPh sb="8" eb="11">
      <t>レイワモト</t>
    </rPh>
    <phoneticPr fontId="30"/>
  </si>
  <si>
    <t>一般会計予算額及び決算額（令和2～令和5年度）</t>
    <phoneticPr fontId="30"/>
  </si>
  <si>
    <t>一般会計性質別歳出決算額の推移（令和元～令和5年度）</t>
    <rPh sb="16" eb="19">
      <t>レイワモト</t>
    </rPh>
    <phoneticPr fontId="30"/>
  </si>
  <si>
    <t>用地特別会計予算額と決算額（令和4年度,令和5年度）</t>
    <phoneticPr fontId="30"/>
  </si>
  <si>
    <t>国民健康保険事業特別会計予算額と決算額（令和4年度,令和5年度）</t>
    <phoneticPr fontId="30"/>
  </si>
  <si>
    <t>令和4年度</t>
    <rPh sb="0" eb="2">
      <t>レイワ</t>
    </rPh>
    <rPh sb="3" eb="4">
      <t>トシ</t>
    </rPh>
    <phoneticPr fontId="30"/>
  </si>
  <si>
    <t>後期高齢者医療特別会計予算額と決算額（令和4年度,令和5年度）</t>
    <phoneticPr fontId="30"/>
  </si>
  <si>
    <t>介護保険特別会計予算額及び決算額（令和4年度,令和5年度）</t>
    <phoneticPr fontId="30"/>
  </si>
  <si>
    <t>国税徴収状況（平成30～令和4年度）</t>
    <phoneticPr fontId="30"/>
  </si>
  <si>
    <t>令和2年</t>
    <rPh sb="0" eb="2">
      <t>レイワ</t>
    </rPh>
    <rPh sb="3" eb="4">
      <t>ネン</t>
    </rPh>
    <phoneticPr fontId="30"/>
  </si>
  <si>
    <t>都税徴収状況（令和元～令和5年度）</t>
    <rPh sb="7" eb="10">
      <t>レイワモト</t>
    </rPh>
    <rPh sb="11" eb="13">
      <t>レイワ</t>
    </rPh>
    <phoneticPr fontId="30"/>
  </si>
  <si>
    <t>令和元年度</t>
    <rPh sb="0" eb="2">
      <t>レイワ</t>
    </rPh>
    <rPh sb="2" eb="3">
      <t>モト</t>
    </rPh>
    <rPh sb="3" eb="5">
      <t>ネンド</t>
    </rPh>
    <phoneticPr fontId="9"/>
  </si>
  <si>
    <t>注2）　教員数には教育補助員は含まない。</t>
    <rPh sb="0" eb="1">
      <t>チュウ</t>
    </rPh>
    <rPh sb="4" eb="6">
      <t>キョウイン</t>
    </rPh>
    <rPh sb="6" eb="7">
      <t>スウ</t>
    </rPh>
    <rPh sb="9" eb="11">
      <t>キョウイク</t>
    </rPh>
    <rPh sb="11" eb="14">
      <t>ホジョイン</t>
    </rPh>
    <rPh sb="15" eb="16">
      <t>フク</t>
    </rPh>
    <phoneticPr fontId="30"/>
  </si>
  <si>
    <t>…</t>
    <phoneticPr fontId="30"/>
  </si>
  <si>
    <t>学級数1)</t>
    <rPh sb="0" eb="1">
      <t>ガク</t>
    </rPh>
    <rPh sb="1" eb="2">
      <t>キュウ</t>
    </rPh>
    <rPh sb="2" eb="3">
      <t>スウ</t>
    </rPh>
    <phoneticPr fontId="30"/>
  </si>
  <si>
    <t>教員数2)</t>
    <rPh sb="0" eb="1">
      <t>キョウ</t>
    </rPh>
    <rPh sb="1" eb="2">
      <t>イン</t>
    </rPh>
    <rPh sb="2" eb="3">
      <t>スウ</t>
    </rPh>
    <phoneticPr fontId="30"/>
  </si>
  <si>
    <t>特別区税調定額及び収入額（令和元～令和5年度）</t>
    <rPh sb="13" eb="16">
      <t>レイワモト</t>
    </rPh>
    <phoneticPr fontId="30"/>
  </si>
  <si>
    <t>令和2年</t>
    <rPh sb="0" eb="2">
      <t>レイワ</t>
    </rPh>
    <rPh sb="3" eb="4">
      <t>ネン</t>
    </rPh>
    <phoneticPr fontId="30"/>
  </si>
  <si>
    <t>特別支援学級数
1)</t>
    <rPh sb="0" eb="2">
      <t>トクベツ</t>
    </rPh>
    <rPh sb="2" eb="4">
      <t>シエン</t>
    </rPh>
    <rPh sb="4" eb="7">
      <t>ガッキュウスウ</t>
    </rPh>
    <phoneticPr fontId="30"/>
  </si>
  <si>
    <t>教員数1)</t>
    <rPh sb="2" eb="3">
      <t>スウ</t>
    </rPh>
    <phoneticPr fontId="30"/>
  </si>
  <si>
    <t>職員数1)</t>
    <phoneticPr fontId="30"/>
  </si>
  <si>
    <t>特別支援学級数
1)</t>
    <rPh sb="0" eb="2">
      <t>トクベツ</t>
    </rPh>
    <rPh sb="2" eb="4">
      <t>シエン</t>
    </rPh>
    <rPh sb="4" eb="6">
      <t>ガッキュウ</t>
    </rPh>
    <rPh sb="6" eb="7">
      <t>スウ</t>
    </rPh>
    <phoneticPr fontId="30"/>
  </si>
  <si>
    <t>教員数1)</t>
    <rPh sb="0" eb="2">
      <t>キョウイン</t>
    </rPh>
    <rPh sb="2" eb="3">
      <t>スウ</t>
    </rPh>
    <phoneticPr fontId="30"/>
  </si>
  <si>
    <t>区有財産の推移（令和元～令和5年度）</t>
    <phoneticPr fontId="30"/>
  </si>
  <si>
    <t>区職員数と平均年齢の推移（令和2～令和6年）</t>
    <rPh sb="13" eb="15">
      <t>レイワ</t>
    </rPh>
    <phoneticPr fontId="30"/>
  </si>
  <si>
    <t>令和2年</t>
    <rPh sb="0" eb="2">
      <t>レイワ</t>
    </rPh>
    <rPh sb="3" eb="4">
      <t>ネン</t>
    </rPh>
    <phoneticPr fontId="9"/>
  </si>
  <si>
    <t>令和3年</t>
    <rPh sb="0" eb="2">
      <t>レイワ</t>
    </rPh>
    <rPh sb="3" eb="4">
      <t>ネン</t>
    </rPh>
    <phoneticPr fontId="9"/>
  </si>
  <si>
    <t>分限･懲戒処分数の推移（平成31～令和5年度）</t>
    <rPh sb="17" eb="19">
      <t>レイワ</t>
    </rPh>
    <phoneticPr fontId="30"/>
  </si>
  <si>
    <t>病気休暇等の取得状況（平成31～令和5年度）</t>
    <rPh sb="16" eb="18">
      <t>レイワ</t>
    </rPh>
    <phoneticPr fontId="30"/>
  </si>
  <si>
    <t>91(27)</t>
  </si>
  <si>
    <t>54(9)</t>
  </si>
  <si>
    <t>65(10)</t>
    <phoneticPr fontId="30"/>
  </si>
  <si>
    <t>127(50)</t>
    <phoneticPr fontId="30"/>
  </si>
  <si>
    <t>公務災害件数の推移（平成31～令和5年度）</t>
    <phoneticPr fontId="30"/>
  </si>
  <si>
    <t>平成31年</t>
    <rPh sb="0" eb="2">
      <t>ヘイセイ</t>
    </rPh>
    <rPh sb="4" eb="5">
      <t>ネン</t>
    </rPh>
    <phoneticPr fontId="30"/>
  </si>
  <si>
    <t>審議会への女性委員登用率（令和2～令和6年度）</t>
    <rPh sb="13" eb="15">
      <t>レイワ</t>
    </rPh>
    <phoneticPr fontId="30"/>
  </si>
  <si>
    <t>区議会議員党派別年齢別構成（令和7年1月1日）</t>
    <rPh sb="14" eb="16">
      <t>レイワ</t>
    </rPh>
    <phoneticPr fontId="30"/>
  </si>
  <si>
    <t>年齢</t>
    <rPh sb="0" eb="1">
      <t>トシ</t>
    </rPh>
    <rPh sb="1" eb="2">
      <t>ヨワイ</t>
    </rPh>
    <phoneticPr fontId="24"/>
  </si>
  <si>
    <t>立憲・国民・ネット・
無所属議員団</t>
    <rPh sb="3" eb="5">
      <t>コクミン</t>
    </rPh>
    <phoneticPr fontId="24"/>
  </si>
  <si>
    <t>都民ファーストの会
中野区議団</t>
    <rPh sb="0" eb="2">
      <t>トミン</t>
    </rPh>
    <rPh sb="8" eb="9">
      <t>カイ</t>
    </rPh>
    <rPh sb="10" eb="15">
      <t>ナカノクギダン</t>
    </rPh>
    <phoneticPr fontId="24"/>
  </si>
  <si>
    <t>総数</t>
    <rPh sb="0" eb="2">
      <t>ソウスウ</t>
    </rPh>
    <phoneticPr fontId="24"/>
  </si>
  <si>
    <t>25～29歳</t>
    <rPh sb="5" eb="6">
      <t>サイ</t>
    </rPh>
    <phoneticPr fontId="24"/>
  </si>
  <si>
    <t>本会議･委員会の開会状況（令和元～令和5年）</t>
    <rPh sb="13" eb="15">
      <t>レイワ</t>
    </rPh>
    <rPh sb="15" eb="16">
      <t>モト</t>
    </rPh>
    <rPh sb="17" eb="19">
      <t>レイワ</t>
    </rPh>
    <phoneticPr fontId="30"/>
  </si>
  <si>
    <r>
      <t>令和</t>
    </r>
    <r>
      <rPr>
        <sz val="9"/>
        <rFont val="BIZ UDゴシック"/>
        <family val="3"/>
        <charset val="128"/>
      </rPr>
      <t>元年</t>
    </r>
    <rPh sb="0" eb="2">
      <t>レイワ</t>
    </rPh>
    <rPh sb="2" eb="3">
      <t>モト</t>
    </rPh>
    <rPh sb="3" eb="4">
      <t>ネン</t>
    </rPh>
    <phoneticPr fontId="30"/>
  </si>
  <si>
    <r>
      <t>令和2</t>
    </r>
    <r>
      <rPr>
        <b/>
        <sz val="9"/>
        <rFont val="BIZ UDゴシック"/>
        <family val="3"/>
        <charset val="128"/>
      </rPr>
      <t>年</t>
    </r>
    <rPh sb="0" eb="2">
      <t>レイワ</t>
    </rPh>
    <rPh sb="3" eb="4">
      <t>ネン</t>
    </rPh>
    <phoneticPr fontId="30"/>
  </si>
  <si>
    <t>令和4年</t>
  </si>
  <si>
    <t>21(103)</t>
    <phoneticPr fontId="30"/>
  </si>
  <si>
    <t>危機管理対策等調査</t>
    <rPh sb="4" eb="7">
      <t>タイサクトウ</t>
    </rPh>
    <rPh sb="7" eb="9">
      <t>チョウサ</t>
    </rPh>
    <phoneticPr fontId="30"/>
  </si>
  <si>
    <t>少子化対策・地域包括ケア調査</t>
    <rPh sb="0" eb="5">
      <t>ショウシカタイサク</t>
    </rPh>
    <rPh sb="6" eb="8">
      <t>チイキ</t>
    </rPh>
    <rPh sb="8" eb="10">
      <t>ホウカツ</t>
    </rPh>
    <rPh sb="12" eb="14">
      <t>チョウサ</t>
    </rPh>
    <phoneticPr fontId="30"/>
  </si>
  <si>
    <t>選挙人名簿登録者数（令和2～令和6年）</t>
    <rPh sb="10" eb="12">
      <t>レイワ</t>
    </rPh>
    <phoneticPr fontId="30"/>
  </si>
  <si>
    <t>注）　令和5年度より集計方法が変更されたため、掲載を保留とする。</t>
    <rPh sb="0" eb="1">
      <t>チュウ</t>
    </rPh>
    <rPh sb="3" eb="5">
      <t>レイワ</t>
    </rPh>
    <rPh sb="6" eb="8">
      <t>ネンド</t>
    </rPh>
    <rPh sb="10" eb="14">
      <t>シュウケイホウホウ</t>
    </rPh>
    <rPh sb="15" eb="17">
      <t>ヘンコウ</t>
    </rPh>
    <rPh sb="23" eb="25">
      <t>ケイサイ</t>
    </rPh>
    <rPh sb="26" eb="28">
      <t>ホリュウ</t>
    </rPh>
    <phoneticPr fontId="30"/>
  </si>
  <si>
    <t>注1）　学級数は集計データを参照。</t>
    <rPh sb="0" eb="1">
      <t>チュウ</t>
    </rPh>
    <rPh sb="4" eb="6">
      <t>ガッキュウ</t>
    </rPh>
    <rPh sb="6" eb="7">
      <t>スウ</t>
    </rPh>
    <rPh sb="8" eb="10">
      <t>シュウケイ</t>
    </rPh>
    <rPh sb="14" eb="16">
      <t>サンショウ</t>
    </rPh>
    <phoneticPr fontId="30"/>
  </si>
  <si>
    <t>R6.10.27</t>
    <phoneticPr fontId="30"/>
  </si>
  <si>
    <t>衆議院議員選挙投票･開票状況〔小選挙区〕（平成29～令和6年）</t>
    <rPh sb="15" eb="16">
      <t>ショウ</t>
    </rPh>
    <rPh sb="26" eb="28">
      <t>レイワ</t>
    </rPh>
    <rPh sb="29" eb="30">
      <t>ネン</t>
    </rPh>
    <phoneticPr fontId="30"/>
  </si>
  <si>
    <t>都知事選挙投票･開票状況（平成28～令和6年）</t>
    <rPh sb="18" eb="20">
      <t>レイワ</t>
    </rPh>
    <phoneticPr fontId="30"/>
  </si>
  <si>
    <t>R6.7.7</t>
    <phoneticPr fontId="30"/>
  </si>
  <si>
    <t>平成18年</t>
    <rPh sb="0" eb="2">
      <t>ヘイセイ</t>
    </rPh>
    <rPh sb="4" eb="5">
      <t>ネン</t>
    </rPh>
    <phoneticPr fontId="30"/>
  </si>
  <si>
    <t>資料</t>
    <phoneticPr fontId="30"/>
  </si>
  <si>
    <t>建築統計年報</t>
    <phoneticPr fontId="30"/>
  </si>
  <si>
    <t>注）　諸般の事情により令和５年度版以降、建築統計年報が廃刊になったため、一度掲載を保留。</t>
    <rPh sb="0" eb="1">
      <t>チュウ</t>
    </rPh>
    <rPh sb="36" eb="38">
      <t>イチド</t>
    </rPh>
    <rPh sb="38" eb="40">
      <t>ケイサイ</t>
    </rPh>
    <rPh sb="41" eb="43">
      <t>ホリュウ</t>
    </rPh>
    <phoneticPr fontId="30"/>
  </si>
  <si>
    <t>道路の種類別･幅員別延長及び面積（令和2～令和6年）</t>
    <rPh sb="17" eb="19">
      <t>レイワ</t>
    </rPh>
    <rPh sb="21" eb="23">
      <t>レイワ</t>
    </rPh>
    <rPh sb="24" eb="25">
      <t>ネン</t>
    </rPh>
    <phoneticPr fontId="30"/>
  </si>
  <si>
    <t>中小企業融資状況（令和元～令和5年度）</t>
    <rPh sb="9" eb="11">
      <t>レイワ</t>
    </rPh>
    <rPh sb="11" eb="12">
      <t>モト</t>
    </rPh>
    <rPh sb="13" eb="15">
      <t>レイワ</t>
    </rPh>
    <rPh sb="17" eb="18">
      <t>ド</t>
    </rPh>
    <phoneticPr fontId="30"/>
  </si>
  <si>
    <t>納税義務者一人当たりの課税所得の推移（令和2～令和6年度、各年7月1日現在）</t>
    <rPh sb="19" eb="21">
      <t>レイワ</t>
    </rPh>
    <rPh sb="23" eb="25">
      <t>レイワ</t>
    </rPh>
    <rPh sb="26" eb="27">
      <t>ネン</t>
    </rPh>
    <rPh sb="27" eb="28">
      <t>ド</t>
    </rPh>
    <rPh sb="29" eb="31">
      <t>カクネン</t>
    </rPh>
    <rPh sb="32" eb="33">
      <t>ガツ</t>
    </rPh>
    <rPh sb="34" eb="35">
      <t>ニチ</t>
    </rPh>
    <rPh sb="35" eb="37">
      <t>ゲンザイ</t>
    </rPh>
    <phoneticPr fontId="30"/>
  </si>
  <si>
    <t>自動車保有台数（平成31～令和5年度）</t>
    <rPh sb="13" eb="15">
      <t>レイワ</t>
    </rPh>
    <rPh sb="17" eb="18">
      <t>ド</t>
    </rPh>
    <phoneticPr fontId="30"/>
  </si>
  <si>
    <t>区内主要道路交通量（令和3～令和5年度）</t>
    <rPh sb="10" eb="12">
      <t>レイワ</t>
    </rPh>
    <rPh sb="14" eb="16">
      <t>レイワ</t>
    </rPh>
    <rPh sb="18" eb="19">
      <t>ド</t>
    </rPh>
    <phoneticPr fontId="30"/>
  </si>
  <si>
    <t>鉄道路線駅別乗降客数（令和元～令和5年度）</t>
    <rPh sb="11" eb="14">
      <t>レイワモト</t>
    </rPh>
    <rPh sb="15" eb="17">
      <t>レイワ</t>
    </rPh>
    <rPh sb="18" eb="19">
      <t>ネン</t>
    </rPh>
    <phoneticPr fontId="30"/>
  </si>
  <si>
    <t>バス路線別乗車人数（平成31～令和5年度）</t>
    <rPh sb="15" eb="17">
      <t>レイワ</t>
    </rPh>
    <phoneticPr fontId="30"/>
  </si>
  <si>
    <t>ごみ収集状況（平成31～令和5年度）</t>
    <rPh sb="12" eb="14">
      <t>レイワ</t>
    </rPh>
    <rPh sb="15" eb="16">
      <t>トシ</t>
    </rPh>
    <phoneticPr fontId="30"/>
  </si>
  <si>
    <t>区民一人一日当たりのごみ排出量（平成31～令和5年度）</t>
    <rPh sb="21" eb="23">
      <t>レイワ</t>
    </rPh>
    <phoneticPr fontId="30"/>
  </si>
  <si>
    <t>リサイクル資源回収状況（平成31～令和5年度）</t>
    <rPh sb="17" eb="19">
      <t>レイワ</t>
    </rPh>
    <phoneticPr fontId="30"/>
  </si>
  <si>
    <t>公害発生源別苦情受付状況（平成31～令和5年度）</t>
    <rPh sb="18" eb="20">
      <t>レイワ</t>
    </rPh>
    <phoneticPr fontId="30"/>
  </si>
  <si>
    <t>　　　従属人口指数＝（（年少人口+老年人口）／生産年齢人口）×100</t>
    <rPh sb="3" eb="5">
      <t>ジュウゾク</t>
    </rPh>
    <rPh sb="5" eb="7">
      <t>ジンコウ</t>
    </rPh>
    <rPh sb="7" eb="9">
      <t>シスウ</t>
    </rPh>
    <rPh sb="12" eb="14">
      <t>ネンショウ</t>
    </rPh>
    <rPh sb="14" eb="16">
      <t>ジンコウ</t>
    </rPh>
    <rPh sb="17" eb="19">
      <t>ロウネン</t>
    </rPh>
    <rPh sb="19" eb="21">
      <t>ジンコウ</t>
    </rPh>
    <rPh sb="23" eb="25">
      <t>セイサン</t>
    </rPh>
    <rPh sb="25" eb="27">
      <t>ネンレイ</t>
    </rPh>
    <rPh sb="27" eb="29">
      <t>ジンコウ</t>
    </rPh>
    <phoneticPr fontId="71"/>
  </si>
  <si>
    <t>注）　2025年1月1日現在の住民基本台帳上の人口を基準として算出（外国人を含む）</t>
    <rPh sb="0" eb="1">
      <t>チュウ</t>
    </rPh>
    <rPh sb="12" eb="14">
      <t>ゲンザイ</t>
    </rPh>
    <rPh sb="15" eb="17">
      <t>ジュウミン</t>
    </rPh>
    <rPh sb="17" eb="19">
      <t>キホン</t>
    </rPh>
    <rPh sb="19" eb="21">
      <t>ダイチョウ</t>
    </rPh>
    <rPh sb="21" eb="22">
      <t>ウエ</t>
    </rPh>
    <rPh sb="23" eb="25">
      <t>ジンコウ</t>
    </rPh>
    <rPh sb="26" eb="28">
      <t>キジュン</t>
    </rPh>
    <rPh sb="31" eb="33">
      <t>サンシュツ</t>
    </rPh>
    <rPh sb="34" eb="37">
      <t>ガイコクジン</t>
    </rPh>
    <rPh sb="38" eb="39">
      <t>フク</t>
    </rPh>
    <phoneticPr fontId="30"/>
  </si>
  <si>
    <t>注）　2025年1月1日現在の住民基本台帳上の人口を基準として算出（外国人を含む）</t>
    <rPh sb="0" eb="1">
      <t>チュウ</t>
    </rPh>
    <rPh sb="7" eb="8">
      <t>ネン</t>
    </rPh>
    <rPh sb="9" eb="10">
      <t>ガツ</t>
    </rPh>
    <rPh sb="11" eb="14">
      <t>ニチゲンザイ</t>
    </rPh>
    <rPh sb="15" eb="17">
      <t>ジュウミン</t>
    </rPh>
    <rPh sb="17" eb="19">
      <t>キホン</t>
    </rPh>
    <rPh sb="19" eb="21">
      <t>ダイチョウ</t>
    </rPh>
    <rPh sb="21" eb="22">
      <t>ジョウ</t>
    </rPh>
    <rPh sb="23" eb="25">
      <t>ジンコウ</t>
    </rPh>
    <rPh sb="26" eb="28">
      <t>キジュン</t>
    </rPh>
    <rPh sb="31" eb="33">
      <t>サンシュツ</t>
    </rPh>
    <rPh sb="34" eb="36">
      <t>ガイコク</t>
    </rPh>
    <rPh sb="36" eb="37">
      <t>ジン</t>
    </rPh>
    <rPh sb="38" eb="39">
      <t>フク</t>
    </rPh>
    <phoneticPr fontId="30"/>
  </si>
  <si>
    <t>　　　従属人口指数＝（（年少人口+老年人口）／生産年齢人口）×100</t>
    <rPh sb="3" eb="5">
      <t>ジュウゾク</t>
    </rPh>
    <rPh sb="5" eb="7">
      <t>ジンコウ</t>
    </rPh>
    <rPh sb="7" eb="9">
      <t>シスウ</t>
    </rPh>
    <rPh sb="12" eb="14">
      <t>ネンショウ</t>
    </rPh>
    <rPh sb="14" eb="16">
      <t>ジンコウ</t>
    </rPh>
    <rPh sb="17" eb="19">
      <t>ロウネン</t>
    </rPh>
    <rPh sb="19" eb="21">
      <t>ジンコウ</t>
    </rPh>
    <rPh sb="23" eb="25">
      <t>セイサン</t>
    </rPh>
    <rPh sb="25" eb="27">
      <t>ネンレイ</t>
    </rPh>
    <rPh sb="27" eb="29">
      <t>ジンコウ</t>
    </rPh>
    <phoneticPr fontId="30"/>
  </si>
  <si>
    <t>注）　事務処理方法に変更が生じたことにより、令和5年度以降の死亡一時金の市区町村別件数を抽出できなくなったため、令和4年度のデータが最新となる。</t>
    <rPh sb="0" eb="1">
      <t>チュウ</t>
    </rPh>
    <rPh sb="3" eb="9">
      <t>ジムショリホウホウ</t>
    </rPh>
    <rPh sb="10" eb="12">
      <t>ヘンコウ</t>
    </rPh>
    <rPh sb="13" eb="14">
      <t>ショウ</t>
    </rPh>
    <rPh sb="22" eb="24">
      <t>レイワ</t>
    </rPh>
    <rPh sb="25" eb="27">
      <t>ネンド</t>
    </rPh>
    <rPh sb="27" eb="29">
      <t>イコウ</t>
    </rPh>
    <rPh sb="36" eb="38">
      <t>シク</t>
    </rPh>
    <rPh sb="38" eb="40">
      <t>チョウソン</t>
    </rPh>
    <rPh sb="40" eb="41">
      <t>ベツ</t>
    </rPh>
    <rPh sb="41" eb="43">
      <t>ケンスウ</t>
    </rPh>
    <rPh sb="44" eb="46">
      <t>チュウシュツ</t>
    </rPh>
    <rPh sb="56" eb="58">
      <t>レイワ</t>
    </rPh>
    <rPh sb="59" eb="61">
      <t>ネンド</t>
    </rPh>
    <rPh sb="66" eb="68">
      <t>サイシン</t>
    </rPh>
    <phoneticPr fontId="30"/>
  </si>
  <si>
    <t>R6.10.27</t>
    <phoneticPr fontId="30"/>
  </si>
  <si>
    <t>参政党</t>
    <rPh sb="0" eb="3">
      <t>サンセイトウ</t>
    </rPh>
    <phoneticPr fontId="30"/>
  </si>
  <si>
    <t>無所属</t>
    <rPh sb="0" eb="3">
      <t>ムショゾク</t>
    </rPh>
    <phoneticPr fontId="30"/>
  </si>
  <si>
    <t>令和6年10月1日現在</t>
    <rPh sb="0" eb="2">
      <t>レイワ</t>
    </rPh>
    <phoneticPr fontId="30"/>
  </si>
  <si>
    <t>令和7年1月1日現在</t>
    <rPh sb="0" eb="2">
      <t>レイワ</t>
    </rPh>
    <rPh sb="3" eb="4">
      <t>ネン</t>
    </rPh>
    <rPh sb="5" eb="6">
      <t>ガツ</t>
    </rPh>
    <rPh sb="7" eb="8">
      <t>ニチ</t>
    </rPh>
    <rPh sb="8" eb="10">
      <t>ゲンザイ</t>
    </rPh>
    <phoneticPr fontId="30"/>
  </si>
  <si>
    <t>人口密度（1k㎡当たり）</t>
    <phoneticPr fontId="30"/>
  </si>
  <si>
    <t>令5．1．1～令5．12．31</t>
  </si>
  <si>
    <t>東京都保健医療局総務部統計課
｢年報（福祉・衛生行政統計）｣</t>
    <rPh sb="0" eb="3">
      <t>トウキョウト</t>
    </rPh>
    <rPh sb="3" eb="5">
      <t>ホケン</t>
    </rPh>
    <rPh sb="5" eb="7">
      <t>イリョウ</t>
    </rPh>
    <rPh sb="7" eb="8">
      <t>キョク</t>
    </rPh>
    <rPh sb="8" eb="11">
      <t>ソウムブ</t>
    </rPh>
    <rPh sb="11" eb="14">
      <t>トウケイカ</t>
    </rPh>
    <rPh sb="16" eb="18">
      <t>ネンポウ</t>
    </rPh>
    <rPh sb="19" eb="21">
      <t>フクシ</t>
    </rPh>
    <rPh sb="22" eb="24">
      <t>エイセイ</t>
    </rPh>
    <rPh sb="24" eb="26">
      <t>ギョウセイ</t>
    </rPh>
    <rPh sb="26" eb="28">
      <t>トウケイ</t>
    </rPh>
    <phoneticPr fontId="30"/>
  </si>
  <si>
    <t>注）　婚姻・離婚は非本籍分も含む。</t>
    <rPh sb="0" eb="1">
      <t>チュウ</t>
    </rPh>
    <phoneticPr fontId="40"/>
  </si>
  <si>
    <t>資料　東京都保健医療局総務部総務課「人口動態統計」</t>
    <rPh sb="6" eb="10">
      <t>ホケンイリョウ</t>
    </rPh>
    <rPh sb="14" eb="16">
      <t>ソウム</t>
    </rPh>
    <phoneticPr fontId="30"/>
  </si>
  <si>
    <t>注）　数値は決算資料による。</t>
    <rPh sb="0" eb="1">
      <t>チュウ</t>
    </rPh>
    <rPh sb="3" eb="5">
      <t>スウチ</t>
    </rPh>
    <rPh sb="6" eb="8">
      <t>ケッサン</t>
    </rPh>
    <rPh sb="8" eb="10">
      <t>シリョウ</t>
    </rPh>
    <phoneticPr fontId="30"/>
  </si>
  <si>
    <t>令和6年4月1日現在</t>
    <rPh sb="0" eb="2">
      <t>レイワ</t>
    </rPh>
    <rPh sb="3" eb="4">
      <t>ネン</t>
    </rPh>
    <rPh sb="5" eb="6">
      <t>ガツ</t>
    </rPh>
    <rPh sb="7" eb="8">
      <t>ニチ</t>
    </rPh>
    <rPh sb="8" eb="10">
      <t>ゲンザイ</t>
    </rPh>
    <phoneticPr fontId="30"/>
  </si>
  <si>
    <t>令5.4.1～令6.3.31</t>
    <rPh sb="0" eb="1">
      <t>レイ</t>
    </rPh>
    <rPh sb="7" eb="8">
      <t>レイ</t>
    </rPh>
    <phoneticPr fontId="30"/>
  </si>
  <si>
    <t>令和4年10月1日現在</t>
    <rPh sb="0" eb="2">
      <t>レイワ</t>
    </rPh>
    <rPh sb="3" eb="4">
      <t>ネン</t>
    </rPh>
    <phoneticPr fontId="57"/>
  </si>
  <si>
    <t>令和6年4月1日現在</t>
    <rPh sb="0" eb="2">
      <t>レイワ</t>
    </rPh>
    <rPh sb="3" eb="4">
      <t>１３ネン</t>
    </rPh>
    <rPh sb="5" eb="6">
      <t>４ガツ</t>
    </rPh>
    <rPh sb="7" eb="8">
      <t>１ニチ</t>
    </rPh>
    <rPh sb="8" eb="10">
      <t>ゲンザイ</t>
    </rPh>
    <phoneticPr fontId="57"/>
  </si>
  <si>
    <t>令和5年度平均</t>
    <rPh sb="0" eb="2">
      <t>レイワ</t>
    </rPh>
    <phoneticPr fontId="30"/>
  </si>
  <si>
    <t>令和6年4月1日現在</t>
    <rPh sb="0" eb="2">
      <t>レイワ</t>
    </rPh>
    <rPh sb="3" eb="4">
      <t>１３ネン</t>
    </rPh>
    <rPh sb="5" eb="6">
      <t>１ガツ</t>
    </rPh>
    <rPh sb="7" eb="8">
      <t>１ニチ</t>
    </rPh>
    <rPh sb="8" eb="10">
      <t>ゲンザイ</t>
    </rPh>
    <phoneticPr fontId="57"/>
  </si>
  <si>
    <t>令5．4．1～令6．3．31</t>
    <rPh sb="0" eb="1">
      <t>レイ</t>
    </rPh>
    <rPh sb="7" eb="8">
      <t>レイ</t>
    </rPh>
    <phoneticPr fontId="30"/>
  </si>
  <si>
    <t>令和5年度決算</t>
    <rPh sb="0" eb="2">
      <t>レイワ</t>
    </rPh>
    <rPh sb="3" eb="5">
      <t>１２ネンド</t>
    </rPh>
    <rPh sb="5" eb="7">
      <t>ケッサン</t>
    </rPh>
    <phoneticPr fontId="57"/>
  </si>
  <si>
    <t>令和6年度</t>
    <rPh sb="0" eb="2">
      <t>レイワ</t>
    </rPh>
    <rPh sb="3" eb="5">
      <t>１２ネンド</t>
    </rPh>
    <phoneticPr fontId="57"/>
  </si>
  <si>
    <t>令和5年3月31日現在</t>
    <rPh sb="0" eb="1">
      <t>レイ</t>
    </rPh>
    <rPh sb="1" eb="2">
      <t>ワ</t>
    </rPh>
    <phoneticPr fontId="30"/>
  </si>
  <si>
    <t>消費生活相談件数の推移（令和元～令和5年度）</t>
    <rPh sb="12" eb="14">
      <t>レイワ</t>
    </rPh>
    <rPh sb="14" eb="15">
      <t>モト</t>
    </rPh>
    <rPh sb="16" eb="18">
      <t>レイワ</t>
    </rPh>
    <rPh sb="19" eb="21">
      <t>ネンド</t>
    </rPh>
    <phoneticPr fontId="30"/>
  </si>
  <si>
    <t>令和6年5月1日現在</t>
    <rPh sb="0" eb="2">
      <t>レイワ</t>
    </rPh>
    <phoneticPr fontId="30"/>
  </si>
  <si>
    <t>平成31年度</t>
    <rPh sb="0" eb="2">
      <t>ヘイセイ</t>
    </rPh>
    <rPh sb="4" eb="5">
      <t>ネン</t>
    </rPh>
    <rPh sb="5" eb="6">
      <t>ド</t>
    </rPh>
    <phoneticPr fontId="29"/>
  </si>
  <si>
    <t>注）　特別支援学級数及び男女別教員数・職員数については、集計データを参照。</t>
    <rPh sb="0" eb="1">
      <t>チュウ</t>
    </rPh>
    <rPh sb="3" eb="5">
      <t>トクベツ</t>
    </rPh>
    <rPh sb="5" eb="7">
      <t>シエン</t>
    </rPh>
    <rPh sb="7" eb="9">
      <t>ガッキュウ</t>
    </rPh>
    <rPh sb="9" eb="10">
      <t>カズ</t>
    </rPh>
    <rPh sb="10" eb="11">
      <t>オヨ</t>
    </rPh>
    <rPh sb="12" eb="14">
      <t>ダンジョ</t>
    </rPh>
    <rPh sb="14" eb="15">
      <t>ベツ</t>
    </rPh>
    <rPh sb="15" eb="17">
      <t>キョウイン</t>
    </rPh>
    <rPh sb="17" eb="18">
      <t>スウ</t>
    </rPh>
    <rPh sb="19" eb="21">
      <t>ショクイン</t>
    </rPh>
    <rPh sb="21" eb="22">
      <t>スウ</t>
    </rPh>
    <rPh sb="28" eb="30">
      <t>シュウケイ</t>
    </rPh>
    <rPh sb="34" eb="36">
      <t>サンショウ</t>
    </rPh>
    <phoneticPr fontId="30"/>
  </si>
  <si>
    <t>注）　特別支援学級数及び男女別教員数・職員数については、集計データを参照。</t>
    <rPh sb="0" eb="1">
      <t>チュウ</t>
    </rPh>
    <rPh sb="3" eb="5">
      <t>トクベツ</t>
    </rPh>
    <rPh sb="5" eb="7">
      <t>シエン</t>
    </rPh>
    <rPh sb="7" eb="9">
      <t>ガッキュウ</t>
    </rPh>
    <rPh sb="9" eb="10">
      <t>スウ</t>
    </rPh>
    <rPh sb="10" eb="11">
      <t>オヨ</t>
    </rPh>
    <rPh sb="12" eb="14">
      <t>ダンジョ</t>
    </rPh>
    <rPh sb="14" eb="15">
      <t>ベツ</t>
    </rPh>
    <rPh sb="15" eb="17">
      <t>キョウイン</t>
    </rPh>
    <rPh sb="17" eb="18">
      <t>スウ</t>
    </rPh>
    <rPh sb="19" eb="22">
      <t>ショクインスウ</t>
    </rPh>
    <rPh sb="28" eb="30">
      <t>シュウケイ</t>
    </rPh>
    <rPh sb="34" eb="36">
      <t>サンショウ</t>
    </rPh>
    <phoneticPr fontId="30"/>
  </si>
  <si>
    <t>注）　男女別教員数は集計データを参照。</t>
    <rPh sb="0" eb="1">
      <t>チュウ</t>
    </rPh>
    <rPh sb="3" eb="5">
      <t>ダンジョ</t>
    </rPh>
    <rPh sb="5" eb="6">
      <t>ベツ</t>
    </rPh>
    <rPh sb="6" eb="8">
      <t>キョウイン</t>
    </rPh>
    <rPh sb="8" eb="9">
      <t>スウ</t>
    </rPh>
    <rPh sb="10" eb="12">
      <t>シュウケイ</t>
    </rPh>
    <rPh sb="16" eb="18">
      <t>サンショウ</t>
    </rPh>
    <phoneticPr fontId="30"/>
  </si>
  <si>
    <t>注1）　達成率：出題した学習内容や問題の形式、難易度等を考慮し、「おおむね満足である状況」を示す数値（目標値）をあらかじめ設置した。この目標値に到達した児童・生徒の割合。</t>
    <rPh sb="0" eb="1">
      <t>チュウ</t>
    </rPh>
    <rPh sb="4" eb="6">
      <t>タッセイ</t>
    </rPh>
    <rPh sb="6" eb="7">
      <t>リツ</t>
    </rPh>
    <rPh sb="8" eb="10">
      <t>シュツダイ</t>
    </rPh>
    <rPh sb="12" eb="14">
      <t>ガクシュウ</t>
    </rPh>
    <rPh sb="14" eb="16">
      <t>ナイヨウ</t>
    </rPh>
    <rPh sb="17" eb="19">
      <t>モンダイ</t>
    </rPh>
    <rPh sb="20" eb="22">
      <t>ケイシキ</t>
    </rPh>
    <rPh sb="23" eb="26">
      <t>ナンイド</t>
    </rPh>
    <rPh sb="26" eb="27">
      <t>トウ</t>
    </rPh>
    <rPh sb="28" eb="30">
      <t>コウリョ</t>
    </rPh>
    <rPh sb="37" eb="39">
      <t>マンゾク</t>
    </rPh>
    <rPh sb="42" eb="44">
      <t>ジョウキョウ</t>
    </rPh>
    <rPh sb="46" eb="47">
      <t>シメ</t>
    </rPh>
    <rPh sb="48" eb="50">
      <t>スウチ</t>
    </rPh>
    <rPh sb="51" eb="54">
      <t>モクヒョウチ</t>
    </rPh>
    <rPh sb="61" eb="63">
      <t>セッチ</t>
    </rPh>
    <rPh sb="68" eb="71">
      <t>モクヒョウチ</t>
    </rPh>
    <rPh sb="72" eb="74">
      <t>トウタツ</t>
    </rPh>
    <rPh sb="76" eb="78">
      <t>ジドウ</t>
    </rPh>
    <rPh sb="79" eb="81">
      <t>セイト</t>
    </rPh>
    <rPh sb="82" eb="84">
      <t>ワリアイ</t>
    </rPh>
    <phoneticPr fontId="30"/>
  </si>
  <si>
    <t>注2）　学習指導要領の全面実施にともない、調査をした全学年の評価観点が「知識・技能」「思考・判断・表現」「主体的に取り組む態度」の3観点に変更された。</t>
    <rPh sb="0" eb="1">
      <t>チュウ</t>
    </rPh>
    <rPh sb="4" eb="6">
      <t>ガクシュウ</t>
    </rPh>
    <rPh sb="6" eb="8">
      <t>シドウ</t>
    </rPh>
    <rPh sb="8" eb="10">
      <t>ヨウリョウ</t>
    </rPh>
    <rPh sb="11" eb="13">
      <t>ゼンメン</t>
    </rPh>
    <rPh sb="13" eb="15">
      <t>ジッシ</t>
    </rPh>
    <rPh sb="21" eb="23">
      <t>チョウサ</t>
    </rPh>
    <rPh sb="26" eb="29">
      <t>ゼンガクネン</t>
    </rPh>
    <rPh sb="30" eb="32">
      <t>ヒョウカ</t>
    </rPh>
    <rPh sb="32" eb="34">
      <t>カンテン</t>
    </rPh>
    <rPh sb="36" eb="38">
      <t>チシキ</t>
    </rPh>
    <rPh sb="39" eb="41">
      <t>ギノウ</t>
    </rPh>
    <rPh sb="43" eb="45">
      <t>シコウ</t>
    </rPh>
    <rPh sb="46" eb="48">
      <t>ハンダン</t>
    </rPh>
    <rPh sb="49" eb="51">
      <t>ヒョウゲン</t>
    </rPh>
    <rPh sb="53" eb="56">
      <t>シュタイテキ</t>
    </rPh>
    <rPh sb="57" eb="58">
      <t>ト</t>
    </rPh>
    <rPh sb="59" eb="60">
      <t>ク</t>
    </rPh>
    <rPh sb="61" eb="63">
      <t>タイド</t>
    </rPh>
    <rPh sb="66" eb="68">
      <t>カンテン</t>
    </rPh>
    <rPh sb="69" eb="71">
      <t>ヘンコウ</t>
    </rPh>
    <phoneticPr fontId="30"/>
  </si>
  <si>
    <t>注3）　令和3年度より社会と理科の2教科を実施しないこととした。</t>
    <rPh sb="0" eb="1">
      <t>チュウ</t>
    </rPh>
    <rPh sb="4" eb="6">
      <t>レイワ</t>
    </rPh>
    <rPh sb="7" eb="9">
      <t>ネンド</t>
    </rPh>
    <rPh sb="11" eb="13">
      <t>シャカイ</t>
    </rPh>
    <rPh sb="14" eb="16">
      <t>リカ</t>
    </rPh>
    <rPh sb="18" eb="20">
      <t>キョウカ</t>
    </rPh>
    <rPh sb="21" eb="23">
      <t>ジッシ</t>
    </rPh>
    <phoneticPr fontId="30"/>
  </si>
  <si>
    <t>（令和5年3月卒業者）3）</t>
    <rPh sb="1" eb="3">
      <t>レイワ</t>
    </rPh>
    <phoneticPr fontId="30"/>
  </si>
  <si>
    <t>注）　労働力状態「不詳」を含む。</t>
    <rPh sb="0" eb="1">
      <t>チュウ</t>
    </rPh>
    <phoneticPr fontId="30"/>
  </si>
  <si>
    <t>注）　存続・新設が不詳の事業所を含む。</t>
    <rPh sb="0" eb="1">
      <t>チュウ</t>
    </rPh>
    <phoneticPr fontId="30"/>
  </si>
  <si>
    <t>注）　無国籍及び国名「不詳」を含む。</t>
    <rPh sb="0" eb="1">
      <t>チュウ</t>
    </rPh>
    <rPh sb="3" eb="6">
      <t>ムコクセキ</t>
    </rPh>
    <rPh sb="6" eb="7">
      <t>オヨ</t>
    </rPh>
    <rPh sb="8" eb="10">
      <t>コクメイ</t>
    </rPh>
    <rPh sb="11" eb="13">
      <t>フショウ</t>
    </rPh>
    <rPh sb="15" eb="16">
      <t>フク</t>
    </rPh>
    <phoneticPr fontId="30"/>
  </si>
  <si>
    <t>注）　世帯の家族類型「不詳」を含む。</t>
    <rPh sb="0" eb="1">
      <t>チュウ</t>
    </rPh>
    <phoneticPr fontId="30"/>
  </si>
  <si>
    <t>令和5年10月1日現在</t>
    <rPh sb="0" eb="2">
      <t>レイワ</t>
    </rPh>
    <rPh sb="3" eb="4">
      <t>１０ネン</t>
    </rPh>
    <rPh sb="6" eb="7">
      <t>１０ガツ</t>
    </rPh>
    <rPh sb="8" eb="9">
      <t>１０ニチ</t>
    </rPh>
    <rPh sb="9" eb="11">
      <t>ゲンザイ</t>
    </rPh>
    <phoneticPr fontId="57"/>
  </si>
  <si>
    <t>資料　スポーツ振興課</t>
    <phoneticPr fontId="30"/>
  </si>
  <si>
    <t>ハンドボール投げ
ソフトボール投げ</t>
    <rPh sb="6" eb="7">
      <t>ナ</t>
    </rPh>
    <rPh sb="15" eb="16">
      <t>ナ</t>
    </rPh>
    <phoneticPr fontId="30"/>
  </si>
  <si>
    <t>中83</t>
  </si>
  <si>
    <t>中野新橋線</t>
  </si>
  <si>
    <t>中野駅～南部高齢者会館</t>
  </si>
  <si>
    <t>注11)　中83　中野駅～南部高齢者会館、令和5年3月1日付廃止。</t>
    <rPh sb="0" eb="1">
      <t>チュウ</t>
    </rPh>
    <rPh sb="5" eb="6">
      <t>チュウ</t>
    </rPh>
    <rPh sb="9" eb="12">
      <t>ナカノエキ</t>
    </rPh>
    <rPh sb="13" eb="15">
      <t>ナンブ</t>
    </rPh>
    <rPh sb="14" eb="20">
      <t>ブコウレイシャカイカン</t>
    </rPh>
    <rPh sb="21" eb="23">
      <t>レイワ</t>
    </rPh>
    <rPh sb="24" eb="25">
      <t>ネン</t>
    </rPh>
    <rPh sb="26" eb="27">
      <t>ガツ</t>
    </rPh>
    <rPh sb="28" eb="30">
      <t>ニチヅケ</t>
    </rPh>
    <rPh sb="30" eb="32">
      <t>ハイシ</t>
    </rPh>
    <phoneticPr fontId="39"/>
  </si>
  <si>
    <t>100～150</t>
    <phoneticPr fontId="30"/>
  </si>
  <si>
    <t>150～200</t>
    <phoneticPr fontId="30"/>
  </si>
  <si>
    <t>世帯の年間収入階級，世帯の種類，住宅の所有の関係別普通世帯数，1世帯当たり人員，1世帯当たり居住室数及び1世帯当たり居住室の畳数（令和5年10月1日）</t>
    <rPh sb="65" eb="67">
      <t>レイワ</t>
    </rPh>
    <phoneticPr fontId="30"/>
  </si>
  <si>
    <t>高等学校等進学</t>
    <rPh sb="0" eb="2">
      <t>コウトウ</t>
    </rPh>
    <rPh sb="2" eb="4">
      <t>ガッコウ</t>
    </rPh>
    <rPh sb="4" eb="5">
      <t>トウ</t>
    </rPh>
    <rPh sb="5" eb="7">
      <t>シンガク</t>
    </rPh>
    <phoneticPr fontId="30"/>
  </si>
  <si>
    <t>総数</t>
    <phoneticPr fontId="30"/>
  </si>
  <si>
    <t>普通世帯総数1）</t>
    <rPh sb="0" eb="2">
      <t>フツウ</t>
    </rPh>
    <rPh sb="2" eb="4">
      <t>セタイ</t>
    </rPh>
    <rPh sb="4" eb="6">
      <t>ソウスウ</t>
    </rPh>
    <phoneticPr fontId="67"/>
  </si>
  <si>
    <t>注1）　世帯の年間収入階級「不詳」を含む。</t>
    <rPh sb="0" eb="1">
      <t>チュウ</t>
    </rPh>
    <rPh sb="4" eb="6">
      <t>セタイ</t>
    </rPh>
    <rPh sb="7" eb="9">
      <t>ネンカン</t>
    </rPh>
    <rPh sb="9" eb="11">
      <t>シュウニュウ</t>
    </rPh>
    <rPh sb="11" eb="13">
      <t>カイキュウ</t>
    </rPh>
    <rPh sb="14" eb="16">
      <t>フショウ</t>
    </rPh>
    <rPh sb="18" eb="19">
      <t>フク</t>
    </rPh>
    <phoneticPr fontId="67"/>
  </si>
  <si>
    <t>資料　総務省統計局「令和5年住宅・土地統計調査報告」</t>
    <rPh sb="0" eb="2">
      <t>シリョウ</t>
    </rPh>
    <rPh sb="3" eb="6">
      <t>ソウムショウ</t>
    </rPh>
    <rPh sb="6" eb="9">
      <t>トウケイキョク</t>
    </rPh>
    <rPh sb="10" eb="12">
      <t>レイワ</t>
    </rPh>
    <rPh sb="13" eb="14">
      <t>ネン</t>
    </rPh>
    <rPh sb="14" eb="16">
      <t>ジュウタク</t>
    </rPh>
    <rPh sb="17" eb="19">
      <t>トチ</t>
    </rPh>
    <rPh sb="19" eb="23">
      <t>トウケイチョウサ</t>
    </rPh>
    <rPh sb="23" eb="25">
      <t>ホウコク</t>
    </rPh>
    <phoneticPr fontId="67"/>
  </si>
  <si>
    <t>表番号</t>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</si>
</sst>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6" formatCode="&quot;¥&quot;#,##0;[Red]&quot;¥&quot;\-#,##0"/>
    <numFmt numFmtId="176" formatCode="&quot;〔&quot;#0.##&quot;〕&quot;;###0;&quot;〔 -   〕&quot;;@"/>
    <numFmt numFmtId="177" formatCode="###\ ###\ ###"/>
    <numFmt numFmtId="178" formatCode="#,##0.000;&quot;△ &quot;#,##0.000"/>
    <numFmt numFmtId="179" formatCode="#,##0.000_ "/>
    <numFmt numFmtId="180" formatCode="#,##0.00;&quot;△ &quot;#,##0.00"/>
    <numFmt numFmtId="181" formatCode="#,##0.0;&quot;△ &quot;#,##0.0"/>
    <numFmt numFmtId="182" formatCode="#,##0;&quot;△ &quot;#,##0"/>
    <numFmt numFmtId="183" formatCode="#,##0_ "/>
    <numFmt numFmtId="184" formatCode="0.0%"/>
    <numFmt numFmtId="185" formatCode="0.00_);[Red]\(0.00\)"/>
    <numFmt numFmtId="186" formatCode="0.0_ "/>
    <numFmt numFmtId="187" formatCode="0.0_);[Red]\(0.0\)"/>
    <numFmt numFmtId="188" formatCode="0;&quot;△ &quot;0"/>
    <numFmt numFmtId="189" formatCode="0_ "/>
    <numFmt numFmtId="190" formatCode="&quot;〔&quot;#0.###&quot;〕&quot;;###0.0;&quot;〔 -   〕&quot;;@"/>
    <numFmt numFmtId="191" formatCode="0.0"/>
    <numFmt numFmtId="192" formatCode="#,##0.0_ "/>
  </numFmts>
  <fonts count="91" x14ac:knownFonts="1">
    <font>
      <sz val="11"/>
      <name val="ＭＳ Ｐゴシック"/>
      <family val="3"/>
    </font>
    <font>
      <sz val="11"/>
      <color indexed="8"/>
      <name val="ＭＳ Ｐゴシック"/>
      <family val="3"/>
    </font>
    <font>
      <sz val="11"/>
      <color indexed="9"/>
      <name val="ＭＳ Ｐゴシック"/>
      <family val="3"/>
    </font>
    <font>
      <sz val="11"/>
      <color indexed="60"/>
      <name val="ＭＳ Ｐゴシック"/>
      <family val="3"/>
    </font>
    <font>
      <b/>
      <sz val="18"/>
      <color indexed="56"/>
      <name val="ＭＳ Ｐゴシック"/>
      <family val="3"/>
    </font>
    <font>
      <b/>
      <sz val="11"/>
      <color indexed="9"/>
      <name val="ＭＳ Ｐゴシック"/>
      <family val="3"/>
    </font>
    <font>
      <u/>
      <sz val="11"/>
      <color indexed="12"/>
      <name val="ＭＳ Ｐゴシック"/>
      <family val="3"/>
    </font>
    <font>
      <u/>
      <sz val="9"/>
      <color indexed="12"/>
      <name val="ＭＳ 明朝"/>
      <family val="1"/>
    </font>
    <font>
      <u/>
      <sz val="11"/>
      <color theme="10"/>
      <name val="ＭＳ Ｐゴシック"/>
      <family val="3"/>
    </font>
    <font>
      <sz val="11"/>
      <name val="ＭＳ Ｐゴシック"/>
      <family val="3"/>
    </font>
    <font>
      <sz val="11"/>
      <color indexed="52"/>
      <name val="ＭＳ Ｐゴシック"/>
      <family val="3"/>
    </font>
    <font>
      <sz val="11"/>
      <color indexed="62"/>
      <name val="ＭＳ Ｐゴシック"/>
      <family val="3"/>
    </font>
    <font>
      <b/>
      <sz val="11"/>
      <color indexed="63"/>
      <name val="ＭＳ Ｐゴシック"/>
      <family val="3"/>
    </font>
    <font>
      <sz val="11"/>
      <color indexed="20"/>
      <name val="ＭＳ Ｐゴシック"/>
      <family val="3"/>
    </font>
    <font>
      <sz val="11"/>
      <name val="HG丸ｺﾞｼｯｸM-PRO"/>
      <family val="3"/>
    </font>
    <font>
      <sz val="11"/>
      <color theme="1"/>
      <name val="ＭＳ Ｐゴシック"/>
      <family val="2"/>
      <scheme val="minor"/>
    </font>
    <font>
      <sz val="11"/>
      <name val="ＭＳ 明朝"/>
      <family val="1"/>
    </font>
    <font>
      <sz val="6"/>
      <name val="ＭＳ Ｐ明朝"/>
      <family val="1"/>
    </font>
    <font>
      <sz val="10"/>
      <name val="Arial"/>
      <family val="2"/>
    </font>
    <font>
      <sz val="10"/>
      <name val="標準明朝"/>
      <family val="1"/>
    </font>
    <font>
      <sz val="9"/>
      <name val="ＭＳ 明朝"/>
      <family val="1"/>
    </font>
    <font>
      <sz val="11"/>
      <name val="ＭＳ ゴシック"/>
      <family val="3"/>
    </font>
    <font>
      <sz val="11"/>
      <color indexed="17"/>
      <name val="ＭＳ Ｐゴシック"/>
      <family val="3"/>
    </font>
    <font>
      <b/>
      <sz val="15"/>
      <color indexed="56"/>
      <name val="ＭＳ Ｐゴシック"/>
      <family val="3"/>
    </font>
    <font>
      <b/>
      <sz val="13"/>
      <color indexed="56"/>
      <name val="ＭＳ Ｐゴシック"/>
      <family val="3"/>
    </font>
    <font>
      <b/>
      <sz val="11"/>
      <color indexed="56"/>
      <name val="ＭＳ Ｐゴシック"/>
      <family val="3"/>
    </font>
    <font>
      <b/>
      <sz val="11"/>
      <color indexed="52"/>
      <name val="ＭＳ Ｐゴシック"/>
      <family val="3"/>
    </font>
    <font>
      <i/>
      <sz val="11"/>
      <color indexed="23"/>
      <name val="ＭＳ Ｐゴシック"/>
      <family val="3"/>
    </font>
    <font>
      <sz val="11"/>
      <color indexed="10"/>
      <name val="ＭＳ Ｐゴシック"/>
      <family val="3"/>
    </font>
    <font>
      <b/>
      <sz val="11"/>
      <color indexed="8"/>
      <name val="ＭＳ Ｐゴシック"/>
      <family val="3"/>
    </font>
    <font>
      <sz val="6"/>
      <name val="ＭＳ Ｐゴシック"/>
      <family val="3"/>
    </font>
    <font>
      <sz val="10"/>
      <color indexed="8"/>
      <name val="BIZ UDゴシック"/>
      <family val="3"/>
    </font>
    <font>
      <sz val="10"/>
      <name val="BIZ UDゴシック"/>
      <family val="3"/>
    </font>
    <font>
      <u/>
      <sz val="11"/>
      <color theme="10"/>
      <name val="BIZ UDゴシック"/>
      <family val="3"/>
    </font>
    <font>
      <u/>
      <sz val="10"/>
      <color theme="10"/>
      <name val="BIZ UDゴシック"/>
      <family val="3"/>
    </font>
    <font>
      <u/>
      <sz val="10"/>
      <color rgb="FF0000FF"/>
      <name val="BIZ UDゴシック"/>
      <family val="3"/>
    </font>
    <font>
      <sz val="9"/>
      <name val="BIZ UDゴシック"/>
      <family val="3"/>
    </font>
    <font>
      <b/>
      <sz val="9"/>
      <name val="BIZ UDゴシック"/>
      <family val="3"/>
    </font>
    <font>
      <u/>
      <sz val="11"/>
      <name val="BIZ UDゴシック"/>
      <family val="3"/>
    </font>
    <font>
      <b/>
      <sz val="14"/>
      <name val="BIZ UDゴシック"/>
      <family val="3"/>
    </font>
    <font>
      <sz val="11"/>
      <name val="BIZ UDゴシック"/>
      <family val="3"/>
    </font>
    <font>
      <sz val="9"/>
      <name val="ＭＳ Ｐゴシック"/>
      <family val="3"/>
    </font>
    <font>
      <sz val="6"/>
      <name val="BIZ UDゴシック"/>
      <family val="3"/>
    </font>
    <font>
      <u/>
      <sz val="11"/>
      <color theme="1"/>
      <name val="BIZ UDゴシック"/>
      <family val="3"/>
    </font>
    <font>
      <sz val="9"/>
      <color theme="1"/>
      <name val="BIZ UDゴシック"/>
      <family val="3"/>
    </font>
    <font>
      <b/>
      <sz val="8"/>
      <name val="BIZ UDゴシック"/>
      <family val="3"/>
    </font>
    <font>
      <b/>
      <sz val="7"/>
      <name val="BIZ UDゴシック"/>
      <family val="3"/>
    </font>
    <font>
      <b/>
      <sz val="9"/>
      <color theme="1"/>
      <name val="BIZ UDゴシック"/>
      <family val="3"/>
    </font>
    <font>
      <b/>
      <sz val="9"/>
      <color rgb="FFFF0000"/>
      <name val="BIZ UDゴシック"/>
      <family val="3"/>
    </font>
    <font>
      <sz val="6"/>
      <name val="游ゴシック"/>
      <family val="3"/>
    </font>
    <font>
      <b/>
      <sz val="9"/>
      <name val="ＭＳ Ｐゴシック"/>
      <family val="3"/>
    </font>
    <font>
      <sz val="12"/>
      <name val="BIZ UDゴシック"/>
      <family val="3"/>
    </font>
    <font>
      <sz val="10.5"/>
      <name val="BIZ UDゴシック"/>
      <family val="3"/>
    </font>
    <font>
      <b/>
      <sz val="9"/>
      <name val="ＭＳ Ｐゴシック"/>
      <family val="3"/>
    </font>
    <font>
      <sz val="9"/>
      <name val="ＭＳ Ｐ明朝"/>
      <family val="1"/>
    </font>
    <font>
      <sz val="11"/>
      <color indexed="9"/>
      <name val="ＭＳ Ｐゴシック"/>
      <family val="3"/>
    </font>
    <font>
      <sz val="11"/>
      <color indexed="20"/>
      <name val="ＭＳ Ｐゴシック"/>
      <family val="3"/>
    </font>
    <font>
      <sz val="11"/>
      <name val="ＭＳ Ｐゴシック"/>
      <family val="3"/>
    </font>
    <font>
      <b/>
      <sz val="14"/>
      <name val="ＭＳ Ｐゴシック"/>
      <family val="3"/>
    </font>
    <font>
      <sz val="8"/>
      <name val="ＭＳ Ｐゴシック"/>
      <family val="3"/>
    </font>
    <font>
      <sz val="14"/>
      <color indexed="8"/>
      <name val="ＭＳ 明朝"/>
      <family val="1"/>
    </font>
    <font>
      <sz val="11"/>
      <name val="ＭＳ ゴシック"/>
      <family val="3"/>
    </font>
    <font>
      <sz val="9"/>
      <name val="ＭＳ Ｐゴシック"/>
      <family val="3"/>
    </font>
    <font>
      <sz val="6"/>
      <name val="ＭＳ 明朝"/>
      <family val="1"/>
    </font>
    <font>
      <sz val="6"/>
      <name val="ＭＳ ゴシック"/>
      <family val="3"/>
    </font>
    <font>
      <b/>
      <sz val="9"/>
      <name val="ＭＳ Ｐ明朝"/>
      <family val="1"/>
    </font>
    <font>
      <sz val="10"/>
      <color indexed="9"/>
      <name val="ＭＳ 明朝"/>
      <family val="1"/>
    </font>
    <font>
      <b/>
      <sz val="9"/>
      <color indexed="8"/>
      <name val="ＭＳ Ｐゴシック"/>
      <family val="3"/>
    </font>
    <font>
      <sz val="6"/>
      <name val="標準明朝"/>
      <family val="1"/>
    </font>
    <font>
      <sz val="11"/>
      <color indexed="8"/>
      <name val="ＭＳ Ｐ明朝"/>
      <family val="1"/>
    </font>
    <font>
      <sz val="10"/>
      <color indexed="56"/>
      <name val="ＭＳ Ｐゴシック"/>
      <family val="3"/>
    </font>
    <font>
      <i/>
      <sz val="11"/>
      <color indexed="23"/>
      <name val="ＭＳ Ｐゴシック"/>
      <family val="3"/>
    </font>
    <font>
      <sz val="6"/>
      <name val="ＭＳ Ｐ明朝"/>
      <family val="1"/>
    </font>
    <font>
      <sz val="11"/>
      <color theme="1"/>
      <name val="ＭＳ Ｐゴシック"/>
      <family val="2"/>
      <scheme val="minor"/>
    </font>
    <font>
      <b/>
      <sz val="11"/>
      <color indexed="63"/>
      <name val="ＭＳ Ｐゴシック"/>
      <family val="3"/>
    </font>
    <font>
      <sz val="11"/>
      <color indexed="8"/>
      <name val="ＭＳ Ｐゴシック"/>
      <family val="3"/>
    </font>
    <font>
      <i/>
      <sz val="11"/>
      <color rgb="FF7F7F7F"/>
      <name val="ＭＳ Ｐゴシック"/>
      <family val="2"/>
      <scheme val="minor"/>
    </font>
    <font>
      <b/>
      <sz val="18"/>
      <color indexed="56"/>
      <name val="ＭＳ Ｐゴシック"/>
      <family val="3"/>
    </font>
    <font>
      <b/>
      <sz val="11"/>
      <color indexed="8"/>
      <name val="ＭＳ Ｐゴシック"/>
      <family val="3"/>
    </font>
    <font>
      <sz val="11"/>
      <name val="ＭＳ Ｐ明朝"/>
      <family val="1"/>
    </font>
    <font>
      <b/>
      <sz val="9"/>
      <name val="BIZ UDゴシック"/>
      <family val="3"/>
      <charset val="128"/>
    </font>
    <font>
      <sz val="9"/>
      <name val="BIZ UDゴシック"/>
      <family val="3"/>
      <charset val="128"/>
    </font>
    <font>
      <b/>
      <sz val="7"/>
      <name val="BIZ UDゴシック"/>
      <family val="3"/>
      <charset val="128"/>
    </font>
    <font>
      <sz val="10"/>
      <name val="BIZ UDゴシック"/>
      <family val="3"/>
      <charset val="128"/>
    </font>
    <font>
      <sz val="6"/>
      <name val="ＭＳ Ｐゴシック"/>
      <family val="3"/>
      <charset val="128"/>
    </font>
    <font>
      <sz val="9"/>
      <color rgb="FFFF0000"/>
      <name val="BIZ UDゴシック"/>
      <family val="3"/>
    </font>
    <font>
      <sz val="9"/>
      <color rgb="FFFF0000"/>
      <name val="BIZ UDゴシック"/>
      <family val="3"/>
      <charset val="128"/>
    </font>
    <font>
      <sz val="11"/>
      <color rgb="FFFF0000"/>
      <name val="BIZ UDゴシック"/>
      <family val="3"/>
    </font>
    <font>
      <u/>
      <sz val="11"/>
      <name val="BIZ UDゴシック"/>
      <family val="3"/>
      <charset val="128"/>
    </font>
    <font>
      <sz val="10"/>
      <color indexed="8"/>
      <name val="BIZ UDゴシック"/>
      <family val="3"/>
      <charset val="128"/>
    </font>
    <font>
      <u/>
      <sz val="11"/>
      <color theme="10"/>
      <name val="BIZ UD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theme="4" tint="0.59999389629810485"/>
        <bgColor indexed="64"/>
      </patternFill>
    </fill>
    <fill>
      <patternFill patternType="solid">
        <fgColor theme="0" tint="-0.13998840296639911"/>
        <bgColor indexed="64"/>
      </patternFill>
    </fill>
    <fill>
      <patternFill patternType="solid">
        <fgColor theme="0" tint="-0.14999847407452621"/>
        <bgColor indexed="64"/>
      </patternFill>
    </fill>
  </fills>
  <borders count="10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auto="1"/>
      </bottom>
      <diagonal/>
    </border>
    <border>
      <left/>
      <right/>
      <top/>
      <bottom style="medium">
        <color auto="1"/>
      </bottom>
      <diagonal/>
    </border>
    <border>
      <left/>
      <right style="thin">
        <color auto="1"/>
      </right>
      <top style="medium">
        <color indexed="64"/>
      </top>
      <bottom style="thin">
        <color indexed="64"/>
      </bottom>
      <diagonal/>
    </border>
    <border>
      <left style="thin">
        <color indexed="64"/>
      </left>
      <right/>
      <top/>
      <bottom style="medium">
        <color auto="1"/>
      </bottom>
      <diagonal/>
    </border>
    <border>
      <left style="thin">
        <color indexed="8"/>
      </left>
      <right/>
      <top/>
      <bottom/>
      <diagonal/>
    </border>
    <border>
      <left/>
      <right style="thin">
        <color indexed="8"/>
      </right>
      <top/>
      <bottom/>
      <diagonal/>
    </border>
    <border>
      <left/>
      <right style="thin">
        <color auto="1"/>
      </right>
      <top/>
      <bottom style="medium">
        <color indexed="64"/>
      </bottom>
      <diagonal/>
    </border>
    <border>
      <left/>
      <right style="thin">
        <color auto="1"/>
      </right>
      <top/>
      <bottom style="thin">
        <color indexed="64"/>
      </bottom>
      <diagonal/>
    </border>
    <border>
      <left style="thin">
        <color indexed="64"/>
      </left>
      <right style="thin">
        <color auto="1"/>
      </right>
      <top/>
      <bottom/>
      <diagonal/>
    </border>
    <border>
      <left style="thin">
        <color indexed="64"/>
      </left>
      <right style="thin">
        <color auto="1"/>
      </right>
      <top/>
      <bottom style="thin">
        <color indexed="64"/>
      </bottom>
      <diagonal/>
    </border>
    <border>
      <left style="thin">
        <color indexed="64"/>
      </left>
      <right/>
      <top/>
      <bottom/>
      <diagonal/>
    </border>
    <border>
      <left/>
      <right style="thin">
        <color indexed="64"/>
      </right>
      <top style="thin">
        <color rgb="FF000000"/>
      </top>
      <bottom style="thin">
        <color auto="1"/>
      </bottom>
      <diagonal/>
    </border>
    <border>
      <left/>
      <right/>
      <top/>
      <bottom style="medium">
        <color rgb="FF000000"/>
      </bottom>
      <diagonal/>
    </border>
    <border>
      <left/>
      <right style="thin">
        <color indexed="64"/>
      </right>
      <top/>
      <bottom style="medium">
        <color rgb="FF000000"/>
      </bottom>
      <diagonal/>
    </border>
    <border>
      <left style="thin">
        <color indexed="64"/>
      </left>
      <right style="thin">
        <color indexed="64"/>
      </right>
      <top style="thin">
        <color rgb="FF000000"/>
      </top>
      <bottom style="thin">
        <color auto="1"/>
      </bottom>
      <diagonal/>
    </border>
    <border>
      <left style="thin">
        <color indexed="64"/>
      </left>
      <right style="thin">
        <color auto="1"/>
      </right>
      <top/>
      <bottom style="medium">
        <color rgb="FF000000"/>
      </bottom>
      <diagonal/>
    </border>
    <border>
      <left/>
      <right style="thin">
        <color indexed="64"/>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medium">
        <color rgb="FF000000"/>
      </bottom>
      <diagonal/>
    </border>
    <border>
      <left style="medium">
        <color rgb="FF000000"/>
      </left>
      <right style="thin">
        <color auto="1"/>
      </right>
      <top style="medium">
        <color rgb="FF000000"/>
      </top>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thin">
        <color auto="1"/>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auto="1"/>
      </right>
      <top/>
      <bottom style="thin">
        <color indexed="64"/>
      </bottom>
      <diagonal/>
    </border>
    <border>
      <left style="medium">
        <color rgb="FF000000"/>
      </left>
      <right style="thin">
        <color indexed="64"/>
      </right>
      <top/>
      <bottom/>
      <diagonal/>
    </border>
    <border>
      <left/>
      <right style="medium">
        <color rgb="FF000000"/>
      </right>
      <top/>
      <bottom/>
      <diagonal/>
    </border>
    <border>
      <left style="medium">
        <color rgb="FF000000"/>
      </left>
      <right style="thin">
        <color indexed="64"/>
      </right>
      <top/>
      <bottom style="medium">
        <color rgb="FF000000"/>
      </bottom>
      <diagonal/>
    </border>
    <border>
      <left/>
      <right style="medium">
        <color rgb="FF000000"/>
      </right>
      <top/>
      <bottom style="medium">
        <color rgb="FF000000"/>
      </bottom>
      <diagonal/>
    </border>
    <border>
      <left/>
      <right/>
      <top style="thin">
        <color auto="1"/>
      </top>
      <bottom style="medium">
        <color indexed="64"/>
      </bottom>
      <diagonal/>
    </border>
    <border>
      <left style="thin">
        <color indexed="64"/>
      </left>
      <right style="thin">
        <color indexed="64"/>
      </right>
      <top style="thin">
        <color indexed="64"/>
      </top>
      <bottom style="thin">
        <color auto="1"/>
      </bottom>
      <diagonal/>
    </border>
    <border>
      <left style="thin">
        <color indexed="64"/>
      </left>
      <right style="medium">
        <color rgb="FF000000"/>
      </right>
      <top style="thin">
        <color auto="1"/>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style="thin">
        <color indexed="64"/>
      </right>
      <top style="medium">
        <color indexed="64"/>
      </top>
      <bottom/>
      <diagonal/>
    </border>
    <border>
      <left/>
      <right style="thin">
        <color auto="1"/>
      </right>
      <top style="thin">
        <color indexed="64"/>
      </top>
      <bottom/>
      <diagonal/>
    </border>
    <border>
      <left/>
      <right/>
      <top style="medium">
        <color indexed="8"/>
      </top>
      <bottom style="thin">
        <color indexed="64"/>
      </bottom>
      <diagonal/>
    </border>
    <border>
      <left style="thin">
        <color indexed="8"/>
      </left>
      <right style="thin">
        <color indexed="8"/>
      </right>
      <top style="medium">
        <color indexed="8"/>
      </top>
      <bottom style="thin">
        <color indexed="64"/>
      </bottom>
      <diagonal/>
    </border>
    <border>
      <left style="thin">
        <color indexed="8"/>
      </left>
      <right/>
      <top style="medium">
        <color indexed="8"/>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auto="1"/>
      </bottom>
      <diagonal/>
    </border>
    <border>
      <left/>
      <right style="medium">
        <color indexed="64"/>
      </right>
      <top/>
      <bottom/>
      <diagonal/>
    </border>
    <border>
      <left/>
      <right style="medium">
        <color indexed="64"/>
      </right>
      <top style="thin">
        <color indexed="64"/>
      </top>
      <bottom/>
      <diagonal/>
    </border>
    <border>
      <left/>
      <right style="medium">
        <color rgb="FF000000"/>
      </right>
      <top style="thin">
        <color indexed="64"/>
      </top>
      <bottom/>
      <diagonal/>
    </border>
    <border>
      <left style="thin">
        <color indexed="64"/>
      </left>
      <right/>
      <top style="thin">
        <color indexed="8"/>
      </top>
      <bottom/>
      <diagonal/>
    </border>
    <border>
      <left style="thin">
        <color indexed="8"/>
      </left>
      <right/>
      <top style="thin">
        <color indexed="8"/>
      </top>
      <bottom/>
      <diagonal/>
    </border>
    <border>
      <left style="thin">
        <color indexed="8"/>
      </left>
      <right style="thin">
        <color indexed="64"/>
      </right>
      <top style="thin">
        <color indexed="8"/>
      </top>
      <bottom/>
      <diagonal/>
    </border>
    <border>
      <left style="thin">
        <color indexed="64"/>
      </left>
      <right style="thin">
        <color indexed="64"/>
      </right>
      <top style="thin">
        <color indexed="64"/>
      </top>
      <bottom/>
      <diagonal/>
    </border>
    <border>
      <left style="thin">
        <color indexed="64"/>
      </left>
      <right style="thin">
        <color indexed="8"/>
      </right>
      <top style="thin">
        <color indexed="64"/>
      </top>
      <bottom/>
      <diagonal/>
    </border>
    <border>
      <left style="thin">
        <color indexed="8"/>
      </left>
      <right/>
      <top style="thin">
        <color indexed="64"/>
      </top>
      <bottom/>
      <diagonal/>
    </border>
    <border>
      <left style="thin">
        <color indexed="8"/>
      </left>
      <right style="thin">
        <color indexed="8"/>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style="hair">
        <color indexed="64"/>
      </bottom>
      <diagonal/>
    </border>
    <border>
      <left style="thin">
        <color indexed="64"/>
      </left>
      <right style="thin">
        <color auto="1"/>
      </right>
      <top style="thin">
        <color indexed="64"/>
      </top>
      <bottom/>
      <diagonal/>
    </border>
    <border>
      <left/>
      <right style="thin">
        <color auto="1"/>
      </right>
      <top/>
      <bottom/>
      <diagonal/>
    </border>
    <border>
      <left/>
      <right/>
      <top style="medium">
        <color auto="1"/>
      </top>
      <bottom style="thin">
        <color auto="1"/>
      </bottom>
      <diagonal/>
    </border>
    <border>
      <left style="thin">
        <color indexed="64"/>
      </left>
      <right style="thin">
        <color indexed="64"/>
      </right>
      <top style="thin">
        <color indexed="64"/>
      </top>
      <bottom style="medium">
        <color auto="1"/>
      </bottom>
      <diagonal/>
    </border>
  </borders>
  <cellStyleXfs count="2291">
    <xf numFmtId="0" fontId="0" fillId="0" borderId="0"/>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2" fillId="15"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3" fillId="16"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8"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9"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14"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2" fillId="20" borderId="0" applyNumberFormat="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21" borderId="1" applyNumberFormat="0" applyAlignment="0" applyProtection="0">
      <alignment vertical="center"/>
    </xf>
    <xf numFmtId="0" fontId="5" fillId="21" borderId="1" applyNumberFormat="0" applyAlignment="0" applyProtection="0">
      <alignment vertical="center"/>
    </xf>
    <xf numFmtId="0" fontId="5" fillId="21" borderId="1" applyNumberFormat="0" applyAlignment="0" applyProtection="0">
      <alignment vertical="center"/>
    </xf>
    <xf numFmtId="0" fontId="6"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9" fontId="9"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9" fillId="22" borderId="2" applyNumberFormat="0" applyFont="0" applyAlignment="0" applyProtection="0">
      <alignment vertical="center"/>
    </xf>
    <xf numFmtId="0" fontId="10" fillId="0" borderId="3" applyNumberFormat="0" applyFill="0" applyAlignment="0" applyProtection="0">
      <alignment vertical="center"/>
    </xf>
    <xf numFmtId="0" fontId="10" fillId="0" borderId="3" applyNumberFormat="0" applyFill="0" applyAlignment="0" applyProtection="0">
      <alignment vertical="center"/>
    </xf>
    <xf numFmtId="0" fontId="10" fillId="0" borderId="3" applyNumberFormat="0" applyFill="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1" fillId="7" borderId="4"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2" fillId="23" borderId="5" applyNumberFormat="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0" fontId="13" fillId="3" borderId="0" applyNumberFormat="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14"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1"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5" fillId="0" borderId="0">
      <alignment vertical="center"/>
    </xf>
    <xf numFmtId="0" fontId="15" fillId="0" borderId="0">
      <alignment vertical="center"/>
    </xf>
    <xf numFmtId="0" fontId="16" fillId="0" borderId="0"/>
    <xf numFmtId="0" fontId="15" fillId="0" borderId="0">
      <alignment vertical="center"/>
    </xf>
    <xf numFmtId="0" fontId="15" fillId="0" borderId="0">
      <alignment vertical="center"/>
    </xf>
    <xf numFmtId="0" fontId="14" fillId="0" borderId="0">
      <alignment vertical="center"/>
    </xf>
    <xf numFmtId="0" fontId="9" fillId="0" borderId="0"/>
    <xf numFmtId="0" fontId="15" fillId="0" borderId="0">
      <alignment vertical="center"/>
    </xf>
    <xf numFmtId="0" fontId="9" fillId="0" borderId="0">
      <alignment vertical="center"/>
    </xf>
    <xf numFmtId="0" fontId="9" fillId="0" borderId="0">
      <alignment vertical="center"/>
    </xf>
    <xf numFmtId="0" fontId="9" fillId="0" borderId="0"/>
    <xf numFmtId="0" fontId="9" fillId="0" borderId="0">
      <alignment vertical="center"/>
    </xf>
    <xf numFmtId="0" fontId="9" fillId="0" borderId="0"/>
    <xf numFmtId="0" fontId="1" fillId="0" borderId="0">
      <alignment vertical="center"/>
    </xf>
    <xf numFmtId="0" fontId="15" fillId="0" borderId="0">
      <alignment vertical="center"/>
    </xf>
    <xf numFmtId="0" fontId="1" fillId="0" borderId="0">
      <alignment vertical="center"/>
    </xf>
    <xf numFmtId="0" fontId="15" fillId="0" borderId="0">
      <alignment vertical="center"/>
    </xf>
    <xf numFmtId="0" fontId="15" fillId="0" borderId="0">
      <alignment vertical="center"/>
    </xf>
    <xf numFmtId="0" fontId="16" fillId="0" borderId="0"/>
    <xf numFmtId="0" fontId="9" fillId="0" borderId="0"/>
    <xf numFmtId="0" fontId="15" fillId="0" borderId="0">
      <alignment vertical="center"/>
    </xf>
    <xf numFmtId="0" fontId="9" fillId="0" borderId="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177" fontId="9" fillId="0" borderId="0">
      <alignment vertical="center"/>
    </xf>
    <xf numFmtId="0" fontId="9" fillId="0" borderId="0">
      <alignment vertical="center"/>
    </xf>
    <xf numFmtId="0" fontId="17" fillId="0" borderId="0"/>
    <xf numFmtId="0" fontId="18" fillId="0" borderId="0"/>
    <xf numFmtId="0" fontId="15" fillId="0" borderId="0">
      <alignment vertical="center"/>
    </xf>
    <xf numFmtId="0" fontId="9"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177"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1" fillId="0" borderId="0">
      <alignment vertical="center"/>
    </xf>
    <xf numFmtId="0" fontId="19" fillId="0" borderId="0"/>
    <xf numFmtId="0" fontId="9" fillId="0" borderId="0"/>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0" fillId="0" borderId="0"/>
    <xf numFmtId="0" fontId="1" fillId="0" borderId="0"/>
    <xf numFmtId="0" fontId="9" fillId="0" borderId="0"/>
    <xf numFmtId="0" fontId="21" fillId="0" borderId="0"/>
    <xf numFmtId="0" fontId="9" fillId="0" borderId="0"/>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2" fillId="4" borderId="0" applyNumberFormat="0" applyBorder="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3" fillId="0" borderId="6"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4" fillId="0" borderId="7"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8" applyNumberFormat="0" applyFill="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6" fillId="23" borderId="4" applyNumberFormat="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6" fontId="9" fillId="0" borderId="0" applyFont="0" applyFill="0" applyBorder="0" applyAlignment="0" applyProtection="0">
      <alignment vertical="center"/>
    </xf>
    <xf numFmtId="6" fontId="9" fillId="0" borderId="0" applyFont="0" applyFill="0" applyBorder="0" applyAlignment="0" applyProtection="0">
      <alignment vertical="center"/>
    </xf>
    <xf numFmtId="6" fontId="9" fillId="0" borderId="0" applyFont="0" applyFill="0" applyBorder="0" applyAlignment="0" applyProtection="0"/>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29" fillId="0" borderId="9" applyNumberFormat="0" applyFill="0" applyAlignment="0" applyProtection="0">
      <alignment vertical="center"/>
    </xf>
    <xf numFmtId="0" fontId="8" fillId="0" borderId="0" applyNumberFormat="0" applyFill="0" applyBorder="0" applyAlignment="0" applyProtection="0"/>
    <xf numFmtId="38" fontId="9" fillId="0" borderId="0" applyFont="0" applyFill="0" applyBorder="0" applyAlignment="0" applyProtection="0"/>
    <xf numFmtId="9" fontId="9" fillId="0" borderId="0" applyFont="0" applyFill="0" applyBorder="0" applyAlignment="0" applyProtection="0">
      <alignment vertical="center"/>
    </xf>
    <xf numFmtId="0" fontId="9" fillId="22" borderId="88"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9" fillId="22" borderId="84" applyNumberFormat="0" applyFon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1" fillId="7" borderId="85"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86"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2" fillId="23" borderId="90"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11" fillId="7" borderId="89" applyNumberForma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26" fillId="23" borderId="85" applyNumberForma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0" fontId="9" fillId="22" borderId="88" applyNumberFormat="0" applyFont="0" applyAlignment="0" applyProtection="0">
      <alignment vertical="center"/>
    </xf>
    <xf numFmtId="6" fontId="9" fillId="0" borderId="0" applyFont="0" applyFill="0" applyBorder="0" applyAlignment="0" applyProtection="0">
      <alignment vertical="center"/>
    </xf>
    <xf numFmtId="6" fontId="9" fillId="0" borderId="0" applyFont="0" applyFill="0" applyBorder="0" applyAlignment="0" applyProtection="0">
      <alignment vertical="center"/>
    </xf>
    <xf numFmtId="6" fontId="9" fillId="0" borderId="0" applyFont="0" applyFill="0" applyBorder="0" applyAlignment="0" applyProtection="0"/>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9" fillId="0" borderId="87"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5" fillId="0" borderId="91" applyNumberFormat="0" applyFill="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6" fillId="23" borderId="89" applyNumberFormat="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xf numFmtId="0" fontId="29" fillId="0" borderId="92" applyNumberFormat="0" applyFill="0" applyAlignment="0" applyProtection="0">
      <alignment vertical="center"/>
    </xf>
  </cellStyleXfs>
  <cellXfs count="760">
    <xf numFmtId="0" fontId="0" fillId="0" borderId="0" xfId="0"/>
    <xf numFmtId="0" fontId="31" fillId="0" borderId="0" xfId="577" applyFont="1" applyAlignment="1" applyProtection="1">
      <alignment horizontal="right" vertical="center"/>
      <protection hidden="1"/>
    </xf>
    <xf numFmtId="49" fontId="31" fillId="0" borderId="0" xfId="577" applyNumberFormat="1" applyFont="1" applyAlignment="1" applyProtection="1">
      <alignment horizontal="center" vertical="center"/>
      <protection hidden="1"/>
    </xf>
    <xf numFmtId="0" fontId="31" fillId="0" borderId="0" xfId="577" applyFont="1" applyAlignment="1" applyProtection="1">
      <alignment horizontal="center" vertical="center"/>
      <protection hidden="1"/>
    </xf>
    <xf numFmtId="0" fontId="31" fillId="0" borderId="0" xfId="577" applyFont="1" applyAlignment="1" applyProtection="1">
      <alignment horizontal="center" vertical="center" shrinkToFit="1"/>
      <protection hidden="1"/>
    </xf>
    <xf numFmtId="0" fontId="32" fillId="0" borderId="0" xfId="0" applyFont="1" applyAlignment="1" applyProtection="1">
      <alignment vertical="center" wrapText="1"/>
      <protection hidden="1"/>
    </xf>
    <xf numFmtId="0" fontId="31" fillId="0" borderId="0" xfId="577" applyFont="1" applyProtection="1">
      <alignment vertical="center"/>
      <protection hidden="1"/>
    </xf>
    <xf numFmtId="49" fontId="31" fillId="0" borderId="0" xfId="577" applyNumberFormat="1" applyFont="1" applyAlignment="1" applyProtection="1">
      <alignment horizontal="right" vertical="center"/>
      <protection hidden="1"/>
    </xf>
    <xf numFmtId="49" fontId="32" fillId="0" borderId="0" xfId="0" applyNumberFormat="1" applyFont="1" applyAlignment="1" applyProtection="1">
      <alignment horizontal="center" vertical="center"/>
      <protection hidden="1"/>
    </xf>
    <xf numFmtId="0" fontId="33" fillId="0" borderId="10" xfId="1115" applyNumberFormat="1" applyFont="1" applyFill="1" applyBorder="1" applyAlignment="1" applyProtection="1">
      <alignment horizontal="center" vertical="center"/>
      <protection hidden="1"/>
    </xf>
    <xf numFmtId="0" fontId="33" fillId="0" borderId="11" xfId="1115" applyNumberFormat="1" applyFont="1" applyFill="1" applyBorder="1" applyAlignment="1" applyProtection="1">
      <alignment horizontal="center" vertical="center"/>
      <protection hidden="1"/>
    </xf>
    <xf numFmtId="0" fontId="34" fillId="0" borderId="11" xfId="1115" applyNumberFormat="1" applyFont="1" applyFill="1" applyBorder="1" applyAlignment="1" applyProtection="1">
      <alignment horizontal="center" vertical="center"/>
      <protection hidden="1"/>
    </xf>
    <xf numFmtId="0" fontId="35" fillId="0" borderId="11" xfId="1115" applyNumberFormat="1" applyFont="1" applyFill="1" applyBorder="1" applyAlignment="1" applyProtection="1">
      <alignment horizontal="center" vertical="center"/>
      <protection hidden="1"/>
    </xf>
    <xf numFmtId="0" fontId="31" fillId="0" borderId="10" xfId="577" applyFont="1" applyBorder="1" applyAlignment="1" applyProtection="1">
      <alignment horizontal="center" vertical="center" shrinkToFit="1"/>
      <protection hidden="1"/>
    </xf>
    <xf numFmtId="0" fontId="31" fillId="0" borderId="11" xfId="577" applyFont="1" applyBorder="1" applyAlignment="1" applyProtection="1">
      <alignment horizontal="center" vertical="center" shrinkToFit="1"/>
      <protection hidden="1"/>
    </xf>
    <xf numFmtId="0" fontId="32" fillId="0" borderId="11" xfId="577" applyFont="1" applyBorder="1" applyAlignment="1" applyProtection="1">
      <alignment horizontal="center" vertical="center" shrinkToFit="1"/>
      <protection hidden="1"/>
    </xf>
    <xf numFmtId="0" fontId="32" fillId="0" borderId="12" xfId="0" applyFont="1" applyBorder="1" applyAlignment="1" applyProtection="1">
      <alignment vertical="center" wrapText="1"/>
      <protection hidden="1"/>
    </xf>
    <xf numFmtId="182" fontId="36" fillId="0" borderId="0" xfId="0" applyNumberFormat="1" applyFont="1" applyAlignment="1" applyProtection="1">
      <alignment vertical="center" shrinkToFit="1"/>
      <protection hidden="1"/>
    </xf>
    <xf numFmtId="182" fontId="37" fillId="0" borderId="0" xfId="0" applyNumberFormat="1" applyFont="1" applyAlignment="1" applyProtection="1">
      <alignment vertical="center" shrinkToFit="1"/>
      <protection hidden="1"/>
    </xf>
    <xf numFmtId="182" fontId="38" fillId="0" borderId="0" xfId="1115" applyNumberFormat="1" applyFont="1" applyFill="1" applyAlignment="1" applyProtection="1">
      <alignment vertical="center" shrinkToFit="1"/>
      <protection hidden="1"/>
    </xf>
    <xf numFmtId="182" fontId="39" fillId="0" borderId="0" xfId="0" applyNumberFormat="1" applyFont="1" applyAlignment="1" applyProtection="1">
      <alignment vertical="center"/>
      <protection hidden="1"/>
    </xf>
    <xf numFmtId="182" fontId="39" fillId="0" borderId="0" xfId="0" applyNumberFormat="1" applyFont="1" applyAlignment="1" applyProtection="1">
      <alignment vertical="center" shrinkToFit="1"/>
      <protection hidden="1"/>
    </xf>
    <xf numFmtId="182" fontId="36" fillId="25" borderId="0" xfId="0" applyNumberFormat="1" applyFont="1" applyFill="1" applyAlignment="1" applyProtection="1">
      <alignment horizontal="center" vertical="center" shrinkToFit="1"/>
      <protection hidden="1"/>
    </xf>
    <xf numFmtId="182" fontId="36" fillId="25" borderId="13" xfId="0" applyNumberFormat="1" applyFont="1" applyFill="1" applyBorder="1" applyAlignment="1" applyProtection="1">
      <alignment horizontal="center" vertical="center" shrinkToFit="1"/>
      <protection hidden="1"/>
    </xf>
    <xf numFmtId="182" fontId="36" fillId="0" borderId="0" xfId="0" applyNumberFormat="1" applyFont="1" applyAlignment="1" applyProtection="1">
      <alignment horizontal="center" vertical="center" shrinkToFit="1"/>
      <protection hidden="1"/>
    </xf>
    <xf numFmtId="182" fontId="36" fillId="25" borderId="14" xfId="0" applyNumberFormat="1" applyFont="1" applyFill="1" applyBorder="1" applyAlignment="1" applyProtection="1">
      <alignment horizontal="center" vertical="center" shrinkToFit="1"/>
      <protection hidden="1"/>
    </xf>
    <xf numFmtId="180" fontId="36" fillId="0" borderId="0" xfId="0" applyNumberFormat="1" applyFont="1" applyAlignment="1" applyProtection="1">
      <alignment horizontal="right" vertical="center" shrinkToFit="1"/>
      <protection hidden="1"/>
    </xf>
    <xf numFmtId="180" fontId="37" fillId="0" borderId="0" xfId="0" applyNumberFormat="1" applyFont="1" applyAlignment="1" applyProtection="1">
      <alignment horizontal="right" vertical="center" shrinkToFit="1"/>
      <protection hidden="1"/>
    </xf>
    <xf numFmtId="182" fontId="36" fillId="0" borderId="0" xfId="0" applyNumberFormat="1" applyFont="1" applyAlignment="1" applyProtection="1">
      <alignment vertical="center"/>
      <protection hidden="1"/>
    </xf>
    <xf numFmtId="182" fontId="40" fillId="0" borderId="0" xfId="0" applyNumberFormat="1" applyFont="1" applyAlignment="1" applyProtection="1">
      <alignment vertical="center" shrinkToFit="1"/>
      <protection hidden="1"/>
    </xf>
    <xf numFmtId="182" fontId="39" fillId="0" borderId="0" xfId="0" applyNumberFormat="1" applyFont="1" applyAlignment="1" applyProtection="1">
      <alignment horizontal="centerContinuous" vertical="top" shrinkToFit="1"/>
      <protection hidden="1"/>
    </xf>
    <xf numFmtId="182" fontId="36" fillId="25" borderId="15" xfId="0" applyNumberFormat="1" applyFont="1" applyFill="1" applyBorder="1" applyAlignment="1" applyProtection="1">
      <alignment horizontal="centerContinuous" vertical="center" shrinkToFit="1"/>
      <protection hidden="1"/>
    </xf>
    <xf numFmtId="182" fontId="36" fillId="0" borderId="0" xfId="0" applyNumberFormat="1" applyFont="1" applyAlignment="1" applyProtection="1">
      <alignment horizontal="right" vertical="center" shrinkToFit="1"/>
      <protection hidden="1"/>
    </xf>
    <xf numFmtId="182" fontId="36" fillId="25" borderId="16" xfId="0" applyNumberFormat="1" applyFont="1" applyFill="1" applyBorder="1" applyAlignment="1" applyProtection="1">
      <alignment horizontal="centerContinuous" vertical="center" shrinkToFit="1"/>
      <protection hidden="1"/>
    </xf>
    <xf numFmtId="182" fontId="37" fillId="0" borderId="13" xfId="0" applyNumberFormat="1" applyFont="1" applyBorder="1" applyAlignment="1" applyProtection="1">
      <alignment horizontal="right" vertical="center" shrinkToFit="1"/>
      <protection hidden="1"/>
    </xf>
    <xf numFmtId="181" fontId="36" fillId="0" borderId="0" xfId="0" applyNumberFormat="1" applyFont="1" applyAlignment="1" applyProtection="1">
      <alignment horizontal="right" vertical="center" shrinkToFit="1"/>
      <protection hidden="1"/>
    </xf>
    <xf numFmtId="182" fontId="36" fillId="25" borderId="14" xfId="0" applyNumberFormat="1" applyFont="1" applyFill="1" applyBorder="1" applyAlignment="1" applyProtection="1">
      <alignment horizontal="centerContinuous" vertical="center" shrinkToFit="1"/>
      <protection hidden="1"/>
    </xf>
    <xf numFmtId="182" fontId="41" fillId="0" borderId="0" xfId="0" applyNumberFormat="1" applyFont="1" applyAlignment="1" applyProtection="1">
      <alignment vertical="center" shrinkToFit="1"/>
      <protection hidden="1"/>
    </xf>
    <xf numFmtId="182" fontId="36" fillId="0" borderId="19" xfId="0" applyNumberFormat="1" applyFont="1" applyBorder="1" applyAlignment="1" applyProtection="1">
      <alignment vertical="center" shrinkToFit="1"/>
      <protection hidden="1"/>
    </xf>
    <xf numFmtId="182" fontId="36" fillId="0" borderId="19" xfId="0" applyNumberFormat="1" applyFont="1" applyBorder="1" applyAlignment="1" applyProtection="1">
      <alignment horizontal="centerContinuous" vertical="center" shrinkToFit="1"/>
      <protection hidden="1"/>
    </xf>
    <xf numFmtId="182" fontId="36" fillId="25" borderId="20" xfId="0" applyNumberFormat="1" applyFont="1" applyFill="1" applyBorder="1" applyAlignment="1" applyProtection="1">
      <alignment horizontal="centerContinuous" vertical="center" shrinkToFit="1"/>
      <protection hidden="1"/>
    </xf>
    <xf numFmtId="182" fontId="36" fillId="0" borderId="0" xfId="0" applyNumberFormat="1" applyFont="1" applyAlignment="1" applyProtection="1">
      <alignment horizontal="centerContinuous" vertical="center" shrinkToFit="1"/>
      <protection hidden="1"/>
    </xf>
    <xf numFmtId="180" fontId="36" fillId="0" borderId="0" xfId="0" applyNumberFormat="1" applyFont="1" applyAlignment="1" applyProtection="1">
      <alignment vertical="center" shrinkToFit="1"/>
      <protection hidden="1"/>
    </xf>
    <xf numFmtId="181" fontId="36" fillId="0" borderId="0" xfId="0" applyNumberFormat="1" applyFont="1" applyAlignment="1" applyProtection="1">
      <alignment vertical="center" shrinkToFit="1"/>
      <protection hidden="1"/>
    </xf>
    <xf numFmtId="182" fontId="40" fillId="0" borderId="0" xfId="0" applyNumberFormat="1" applyFont="1" applyAlignment="1" applyProtection="1">
      <alignment vertical="center"/>
      <protection hidden="1"/>
    </xf>
    <xf numFmtId="182" fontId="37" fillId="0" borderId="0" xfId="0" applyNumberFormat="1" applyFont="1" applyAlignment="1" applyProtection="1">
      <alignment horizontal="distributed" vertical="center" shrinkToFit="1"/>
      <protection hidden="1"/>
    </xf>
    <xf numFmtId="182" fontId="36" fillId="0" borderId="0" xfId="0" applyNumberFormat="1" applyFont="1" applyAlignment="1" applyProtection="1">
      <alignment horizontal="distributed" vertical="center" shrinkToFit="1"/>
      <protection hidden="1"/>
    </xf>
    <xf numFmtId="182" fontId="37" fillId="0" borderId="19" xfId="0" applyNumberFormat="1" applyFont="1" applyBorder="1" applyAlignment="1" applyProtection="1">
      <alignment horizontal="distributed" vertical="center" shrinkToFit="1"/>
      <protection hidden="1"/>
    </xf>
    <xf numFmtId="182" fontId="36" fillId="0" borderId="21" xfId="0" applyNumberFormat="1" applyFont="1" applyBorder="1" applyAlignment="1" applyProtection="1">
      <alignment horizontal="distributed" vertical="center" shrinkToFit="1"/>
      <protection hidden="1"/>
    </xf>
    <xf numFmtId="182" fontId="37" fillId="0" borderId="21" xfId="0" applyNumberFormat="1" applyFont="1" applyBorder="1" applyAlignment="1" applyProtection="1">
      <alignment horizontal="distributed" vertical="center" shrinkToFit="1"/>
      <protection hidden="1"/>
    </xf>
    <xf numFmtId="182" fontId="36" fillId="0" borderId="22" xfId="0" applyNumberFormat="1" applyFont="1" applyBorder="1" applyAlignment="1" applyProtection="1">
      <alignment horizontal="distributed" vertical="center" shrinkToFit="1"/>
      <protection hidden="1"/>
    </xf>
    <xf numFmtId="180" fontId="37" fillId="0" borderId="0" xfId="0" applyNumberFormat="1" applyFont="1" applyAlignment="1" applyProtection="1">
      <alignment vertical="center" shrinkToFit="1"/>
      <protection hidden="1"/>
    </xf>
    <xf numFmtId="181" fontId="37" fillId="0" borderId="0" xfId="0" applyNumberFormat="1" applyFont="1" applyAlignment="1" applyProtection="1">
      <alignment vertical="center" shrinkToFit="1"/>
      <protection hidden="1"/>
    </xf>
    <xf numFmtId="0" fontId="36" fillId="0" borderId="0" xfId="0" applyFont="1" applyAlignment="1" applyProtection="1">
      <alignment vertical="center" shrinkToFit="1"/>
      <protection hidden="1"/>
    </xf>
    <xf numFmtId="182" fontId="36" fillId="25" borderId="13" xfId="0" applyNumberFormat="1" applyFont="1" applyFill="1" applyBorder="1" applyAlignment="1" applyProtection="1">
      <alignment horizontal="centerContinuous" vertical="center" shrinkToFit="1"/>
      <protection hidden="1"/>
    </xf>
    <xf numFmtId="182" fontId="36" fillId="0" borderId="19" xfId="0" applyNumberFormat="1" applyFont="1" applyBorder="1" applyAlignment="1" applyProtection="1">
      <alignment horizontal="center" vertical="center" shrinkToFit="1"/>
      <protection hidden="1"/>
    </xf>
    <xf numFmtId="182" fontId="36" fillId="25" borderId="19" xfId="0" applyNumberFormat="1" applyFont="1" applyFill="1" applyBorder="1" applyAlignment="1" applyProtection="1">
      <alignment horizontal="center" vertical="center" shrinkToFit="1"/>
      <protection hidden="1"/>
    </xf>
    <xf numFmtId="0" fontId="36" fillId="0" borderId="0" xfId="0" applyFont="1" applyAlignment="1" applyProtection="1">
      <alignment horizontal="center" vertical="center" shrinkToFit="1"/>
      <protection hidden="1"/>
    </xf>
    <xf numFmtId="0" fontId="36" fillId="0" borderId="19" xfId="0" applyFont="1" applyBorder="1" applyAlignment="1" applyProtection="1">
      <alignment horizontal="center" vertical="center" shrinkToFit="1"/>
      <protection hidden="1"/>
    </xf>
    <xf numFmtId="182" fontId="36" fillId="0" borderId="19" xfId="0" applyNumberFormat="1" applyFont="1" applyBorder="1" applyAlignment="1" applyProtection="1">
      <alignment horizontal="distributed" vertical="center" shrinkToFit="1"/>
      <protection hidden="1"/>
    </xf>
    <xf numFmtId="182" fontId="40" fillId="25" borderId="13" xfId="0" applyNumberFormat="1" applyFont="1" applyFill="1" applyBorder="1" applyAlignment="1" applyProtection="1">
      <alignment vertical="center"/>
      <protection hidden="1"/>
    </xf>
    <xf numFmtId="0" fontId="32" fillId="0" borderId="0" xfId="577" applyFont="1" applyAlignment="1" applyProtection="1">
      <alignment horizontal="center" vertical="center"/>
      <protection hidden="1"/>
    </xf>
    <xf numFmtId="182" fontId="36" fillId="0" borderId="0" xfId="0" applyNumberFormat="1" applyFont="1" applyAlignment="1" applyProtection="1">
      <alignment horizontal="right" vertical="center"/>
      <protection hidden="1"/>
    </xf>
    <xf numFmtId="182" fontId="36" fillId="25" borderId="14" xfId="0" applyNumberFormat="1" applyFont="1" applyFill="1" applyBorder="1" applyAlignment="1" applyProtection="1">
      <alignment horizontal="center" vertical="center" wrapText="1" shrinkToFit="1"/>
      <protection hidden="1"/>
    </xf>
    <xf numFmtId="182" fontId="36" fillId="0" borderId="23" xfId="0" applyNumberFormat="1" applyFont="1" applyBorder="1" applyAlignment="1" applyProtection="1">
      <alignment horizontal="center" vertical="center" shrinkToFit="1"/>
      <protection hidden="1"/>
    </xf>
    <xf numFmtId="182" fontId="37" fillId="0" borderId="0" xfId="0" applyNumberFormat="1" applyFont="1" applyAlignment="1" applyProtection="1">
      <alignment horizontal="right" vertical="center" shrinkToFit="1"/>
      <protection hidden="1"/>
    </xf>
    <xf numFmtId="180" fontId="37" fillId="0" borderId="0" xfId="440" applyNumberFormat="1" applyFont="1" applyFill="1" applyAlignment="1" applyProtection="1">
      <alignment vertical="center" shrinkToFit="1"/>
      <protection hidden="1"/>
    </xf>
    <xf numFmtId="180" fontId="37" fillId="0" borderId="0" xfId="440" applyNumberFormat="1" applyFont="1" applyFill="1" applyAlignment="1" applyProtection="1">
      <alignment horizontal="right" vertical="center" shrinkToFit="1"/>
      <protection hidden="1"/>
    </xf>
    <xf numFmtId="182" fontId="36" fillId="0" borderId="24" xfId="705" applyNumberFormat="1" applyFont="1" applyBorder="1" applyAlignment="1" applyProtection="1">
      <alignment horizontal="distributed" vertical="center"/>
      <protection hidden="1"/>
    </xf>
    <xf numFmtId="38" fontId="37" fillId="0" borderId="0" xfId="497" applyFont="1" applyFill="1" applyAlignment="1" applyProtection="1">
      <alignment vertical="center" shrinkToFit="1"/>
      <protection hidden="1"/>
    </xf>
    <xf numFmtId="38" fontId="36" fillId="0" borderId="0" xfId="497" applyFont="1" applyFill="1" applyBorder="1" applyAlignment="1" applyProtection="1">
      <alignment vertical="center" shrinkToFit="1"/>
      <protection hidden="1"/>
    </xf>
    <xf numFmtId="182" fontId="37" fillId="0" borderId="19" xfId="0" applyNumberFormat="1" applyFont="1" applyBorder="1" applyAlignment="1" applyProtection="1">
      <alignment horizontal="center" vertical="center" shrinkToFit="1"/>
      <protection hidden="1"/>
    </xf>
    <xf numFmtId="182" fontId="36" fillId="25" borderId="14" xfId="0" applyNumberFormat="1" applyFont="1" applyFill="1" applyBorder="1" applyAlignment="1" applyProtection="1">
      <alignment vertical="center" shrinkToFit="1"/>
      <protection hidden="1"/>
    </xf>
    <xf numFmtId="182" fontId="36" fillId="25" borderId="16" xfId="591" applyNumberFormat="1" applyFont="1" applyFill="1" applyBorder="1" applyAlignment="1" applyProtection="1">
      <alignment horizontal="center" vertical="center" shrinkToFit="1"/>
      <protection hidden="1"/>
    </xf>
    <xf numFmtId="182" fontId="36" fillId="25" borderId="20" xfId="0" applyNumberFormat="1" applyFont="1" applyFill="1" applyBorder="1" applyAlignment="1" applyProtection="1">
      <alignment horizontal="center" vertical="center" shrinkToFit="1"/>
      <protection hidden="1"/>
    </xf>
    <xf numFmtId="182" fontId="36" fillId="25" borderId="15" xfId="591" applyNumberFormat="1" applyFont="1" applyFill="1" applyBorder="1" applyAlignment="1" applyProtection="1">
      <alignment horizontal="center" vertical="center" shrinkToFit="1"/>
      <protection hidden="1"/>
    </xf>
    <xf numFmtId="180" fontId="36" fillId="0" borderId="24" xfId="591" applyNumberFormat="1" applyFont="1" applyBorder="1" applyAlignment="1" applyProtection="1">
      <alignment horizontal="right" vertical="center" shrinkToFit="1"/>
      <protection hidden="1"/>
    </xf>
    <xf numFmtId="182" fontId="37" fillId="25" borderId="15" xfId="591" applyNumberFormat="1" applyFont="1" applyFill="1" applyBorder="1" applyAlignment="1" applyProtection="1">
      <alignment horizontal="center" vertical="center" shrinkToFit="1"/>
      <protection hidden="1"/>
    </xf>
    <xf numFmtId="182" fontId="36" fillId="25" borderId="25" xfId="0" applyNumberFormat="1" applyFont="1" applyFill="1" applyBorder="1" applyAlignment="1" applyProtection="1">
      <alignment horizontal="centerContinuous" vertical="center" shrinkToFit="1"/>
      <protection hidden="1"/>
    </xf>
    <xf numFmtId="0" fontId="40" fillId="0" borderId="0" xfId="0" applyFont="1"/>
    <xf numFmtId="182" fontId="37" fillId="25" borderId="16" xfId="591" applyNumberFormat="1" applyFont="1" applyFill="1" applyBorder="1" applyAlignment="1" applyProtection="1">
      <alignment horizontal="center" vertical="center" shrinkToFit="1"/>
      <protection hidden="1"/>
    </xf>
    <xf numFmtId="182" fontId="36" fillId="0" borderId="19" xfId="0" quotePrefix="1" applyNumberFormat="1" applyFont="1" applyBorder="1" applyAlignment="1" applyProtection="1">
      <alignment horizontal="center" vertical="center" shrinkToFit="1"/>
      <protection hidden="1"/>
    </xf>
    <xf numFmtId="182" fontId="37" fillId="0" borderId="19" xfId="0" applyNumberFormat="1" applyFont="1" applyBorder="1" applyAlignment="1" applyProtection="1">
      <alignment vertical="center" shrinkToFit="1"/>
      <protection hidden="1"/>
    </xf>
    <xf numFmtId="182" fontId="36" fillId="25" borderId="19" xfId="0" applyNumberFormat="1" applyFont="1" applyFill="1" applyBorder="1" applyAlignment="1" applyProtection="1">
      <alignment horizontal="centerContinuous" vertical="center" shrinkToFit="1"/>
      <protection hidden="1"/>
    </xf>
    <xf numFmtId="188" fontId="37" fillId="0" borderId="0" xfId="0" applyNumberFormat="1" applyFont="1" applyAlignment="1" applyProtection="1">
      <alignment vertical="center" shrinkToFit="1"/>
      <protection hidden="1"/>
    </xf>
    <xf numFmtId="188" fontId="36" fillId="0" borderId="0" xfId="0" applyNumberFormat="1" applyFont="1" applyAlignment="1" applyProtection="1">
      <alignment vertical="center" shrinkToFit="1"/>
      <protection hidden="1"/>
    </xf>
    <xf numFmtId="188" fontId="36" fillId="0" borderId="24" xfId="0" applyNumberFormat="1" applyFont="1" applyBorder="1" applyAlignment="1" applyProtection="1">
      <alignment vertical="center" shrinkToFit="1"/>
      <protection hidden="1"/>
    </xf>
    <xf numFmtId="182" fontId="36" fillId="0" borderId="17" xfId="0" applyNumberFormat="1" applyFont="1" applyBorder="1" applyAlignment="1" applyProtection="1">
      <alignment horizontal="right" vertical="center" shrinkToFit="1"/>
      <protection hidden="1"/>
    </xf>
    <xf numFmtId="182" fontId="36" fillId="25" borderId="15" xfId="0" applyNumberFormat="1" applyFont="1" applyFill="1" applyBorder="1" applyAlignment="1" applyProtection="1">
      <alignment horizontal="centerContinuous" vertical="center" wrapText="1"/>
      <protection hidden="1"/>
    </xf>
    <xf numFmtId="182" fontId="36" fillId="25" borderId="0" xfId="0" applyNumberFormat="1" applyFont="1" applyFill="1" applyAlignment="1" applyProtection="1">
      <alignment horizontal="centerContinuous" vertical="center" shrinkToFit="1"/>
      <protection hidden="1"/>
    </xf>
    <xf numFmtId="182" fontId="37" fillId="0" borderId="0" xfId="0" applyNumberFormat="1" applyFont="1" applyAlignment="1" applyProtection="1">
      <alignment horizontal="center" vertical="center" shrinkToFit="1"/>
      <protection hidden="1"/>
    </xf>
    <xf numFmtId="182" fontId="36" fillId="0" borderId="24" xfId="593" applyNumberFormat="1" applyFont="1" applyBorder="1" applyAlignment="1" applyProtection="1">
      <alignment horizontal="right" vertical="center" shrinkToFit="1"/>
      <protection hidden="1"/>
    </xf>
    <xf numFmtId="182" fontId="36" fillId="25" borderId="16" xfId="0" applyNumberFormat="1" applyFont="1" applyFill="1" applyBorder="1" applyAlignment="1" applyProtection="1">
      <alignment horizontal="center" vertical="center" wrapText="1" shrinkToFit="1"/>
      <protection hidden="1"/>
    </xf>
    <xf numFmtId="182" fontId="36" fillId="25" borderId="13" xfId="0" applyNumberFormat="1" applyFont="1" applyFill="1" applyBorder="1" applyAlignment="1" applyProtection="1">
      <alignment horizontal="center" vertical="center" wrapText="1" shrinkToFit="1"/>
      <protection hidden="1"/>
    </xf>
    <xf numFmtId="182" fontId="37" fillId="0" borderId="0" xfId="0" applyNumberFormat="1" applyFont="1" applyAlignment="1" applyProtection="1">
      <alignment vertical="center" wrapText="1" shrinkToFit="1"/>
      <protection hidden="1"/>
    </xf>
    <xf numFmtId="182" fontId="36" fillId="0" borderId="24" xfId="0" applyNumberFormat="1" applyFont="1" applyBorder="1" applyAlignment="1" applyProtection="1">
      <alignment vertical="center" shrinkToFit="1"/>
      <protection hidden="1"/>
    </xf>
    <xf numFmtId="182" fontId="36" fillId="0" borderId="0" xfId="0" applyNumberFormat="1" applyFont="1" applyAlignment="1" applyProtection="1">
      <alignment vertical="center" wrapText="1" shrinkToFit="1"/>
      <protection hidden="1"/>
    </xf>
    <xf numFmtId="182" fontId="36" fillId="25" borderId="20" xfId="0" applyNumberFormat="1" applyFont="1" applyFill="1" applyBorder="1" applyAlignment="1" applyProtection="1">
      <alignment horizontal="center" vertical="center" wrapText="1" shrinkToFit="1"/>
      <protection hidden="1"/>
    </xf>
    <xf numFmtId="182" fontId="36" fillId="25" borderId="15" xfId="0" applyNumberFormat="1" applyFont="1" applyFill="1" applyBorder="1" applyAlignment="1" applyProtection="1">
      <alignment horizontal="center" vertical="center" wrapText="1" shrinkToFit="1"/>
      <protection hidden="1"/>
    </xf>
    <xf numFmtId="182" fontId="43" fillId="0" borderId="0" xfId="1115" applyNumberFormat="1" applyFont="1" applyFill="1" applyAlignment="1" applyProtection="1">
      <alignment vertical="center" shrinkToFit="1"/>
      <protection hidden="1"/>
    </xf>
    <xf numFmtId="182" fontId="44" fillId="0" borderId="0" xfId="0" applyNumberFormat="1" applyFont="1" applyAlignment="1" applyProtection="1">
      <alignment vertical="center" shrinkToFit="1"/>
      <protection hidden="1"/>
    </xf>
    <xf numFmtId="181" fontId="37" fillId="0" borderId="0" xfId="0" applyNumberFormat="1" applyFont="1" applyAlignment="1" applyProtection="1">
      <alignment horizontal="right" vertical="center" shrinkToFit="1"/>
      <protection hidden="1"/>
    </xf>
    <xf numFmtId="182" fontId="37" fillId="25" borderId="20" xfId="591" applyNumberFormat="1" applyFont="1" applyFill="1" applyBorder="1" applyAlignment="1" applyProtection="1">
      <alignment horizontal="center" vertical="center" shrinkToFit="1"/>
      <protection hidden="1"/>
    </xf>
    <xf numFmtId="38" fontId="36" fillId="0" borderId="0" xfId="1116" applyFont="1" applyFill="1" applyBorder="1" applyAlignment="1">
      <alignment vertical="center"/>
    </xf>
    <xf numFmtId="184" fontId="36" fillId="0" borderId="0" xfId="1117" applyNumberFormat="1" applyFont="1" applyFill="1" applyBorder="1" applyAlignment="1">
      <alignment vertical="center"/>
    </xf>
    <xf numFmtId="187" fontId="36" fillId="0" borderId="0" xfId="591" applyNumberFormat="1" applyFont="1" applyAlignment="1" applyProtection="1">
      <alignment horizontal="right" vertical="center" shrinkToFit="1"/>
      <protection hidden="1"/>
    </xf>
    <xf numFmtId="186" fontId="36" fillId="0" borderId="0" xfId="1117" applyNumberFormat="1" applyFont="1" applyFill="1" applyBorder="1" applyAlignment="1">
      <alignment vertical="center"/>
    </xf>
    <xf numFmtId="182" fontId="44" fillId="0" borderId="19" xfId="591" applyNumberFormat="1" applyFont="1" applyBorder="1" applyAlignment="1" applyProtection="1">
      <alignment horizontal="center" vertical="center" shrinkToFit="1"/>
      <protection hidden="1"/>
    </xf>
    <xf numFmtId="182" fontId="44" fillId="0" borderId="0" xfId="591" applyNumberFormat="1" applyFont="1" applyAlignment="1" applyProtection="1">
      <alignment horizontal="center" vertical="center" shrinkToFit="1"/>
      <protection hidden="1"/>
    </xf>
    <xf numFmtId="182" fontId="44" fillId="0" borderId="24" xfId="591" applyNumberFormat="1" applyFont="1" applyBorder="1" applyAlignment="1" applyProtection="1">
      <alignment horizontal="center" vertical="center" shrinkToFit="1"/>
      <protection hidden="1"/>
    </xf>
    <xf numFmtId="182" fontId="44" fillId="0" borderId="0" xfId="0" applyNumberFormat="1" applyFont="1" applyAlignment="1" applyProtection="1">
      <alignment vertical="center"/>
      <protection hidden="1"/>
    </xf>
    <xf numFmtId="182" fontId="44" fillId="25" borderId="20" xfId="591" applyNumberFormat="1" applyFont="1" applyFill="1" applyBorder="1" applyAlignment="1" applyProtection="1">
      <alignment horizontal="center" vertical="center" shrinkToFit="1"/>
      <protection hidden="1"/>
    </xf>
    <xf numFmtId="182" fontId="44" fillId="0" borderId="0" xfId="0" applyNumberFormat="1" applyFont="1" applyAlignment="1" applyProtection="1">
      <alignment horizontal="right" vertical="center" shrinkToFit="1"/>
      <protection hidden="1"/>
    </xf>
    <xf numFmtId="182" fontId="44" fillId="25" borderId="20" xfId="591" applyNumberFormat="1" applyFont="1" applyFill="1" applyBorder="1" applyAlignment="1" applyProtection="1">
      <alignment horizontal="center" vertical="center" wrapText="1" shrinkToFit="1"/>
      <protection hidden="1"/>
    </xf>
    <xf numFmtId="182" fontId="44" fillId="0" borderId="24" xfId="0" applyNumberFormat="1" applyFont="1" applyBorder="1" applyAlignment="1" applyProtection="1">
      <alignment horizontal="right" vertical="center" shrinkToFit="1"/>
      <protection hidden="1"/>
    </xf>
    <xf numFmtId="181" fontId="44" fillId="0" borderId="0" xfId="0" applyNumberFormat="1" applyFont="1" applyAlignment="1" applyProtection="1">
      <alignment horizontal="right" vertical="center" shrinkToFit="1"/>
      <protection hidden="1"/>
    </xf>
    <xf numFmtId="181" fontId="44" fillId="0" borderId="24" xfId="591" applyNumberFormat="1" applyFont="1" applyBorder="1" applyAlignment="1" applyProtection="1">
      <alignment horizontal="right" vertical="center" shrinkToFit="1"/>
      <protection hidden="1"/>
    </xf>
    <xf numFmtId="182" fontId="44" fillId="25" borderId="15" xfId="0" applyNumberFormat="1" applyFont="1" applyFill="1" applyBorder="1" applyAlignment="1" applyProtection="1">
      <alignment horizontal="center" vertical="center" wrapText="1" shrinkToFit="1"/>
      <protection hidden="1"/>
    </xf>
    <xf numFmtId="182" fontId="36" fillId="25" borderId="13" xfId="0" applyNumberFormat="1" applyFont="1" applyFill="1" applyBorder="1" applyAlignment="1" applyProtection="1">
      <alignment vertical="center" shrinkToFit="1"/>
      <protection hidden="1"/>
    </xf>
    <xf numFmtId="182" fontId="37" fillId="0" borderId="0" xfId="634" applyNumberFormat="1" applyFont="1" applyAlignment="1" applyProtection="1">
      <alignment horizontal="left" vertical="center" shrinkToFit="1"/>
      <protection hidden="1"/>
    </xf>
    <xf numFmtId="182" fontId="37" fillId="0" borderId="0" xfId="634" quotePrefix="1" applyNumberFormat="1" applyFont="1" applyAlignment="1" applyProtection="1">
      <alignment horizontal="left" vertical="center" shrinkToFit="1"/>
      <protection hidden="1"/>
    </xf>
    <xf numFmtId="182" fontId="36" fillId="0" borderId="0" xfId="634" quotePrefix="1" applyNumberFormat="1" applyFont="1" applyAlignment="1" applyProtection="1">
      <alignment horizontal="right" vertical="center" shrinkToFit="1"/>
      <protection hidden="1"/>
    </xf>
    <xf numFmtId="182" fontId="37" fillId="0" borderId="0" xfId="634" quotePrefix="1" applyNumberFormat="1" applyFont="1" applyAlignment="1" applyProtection="1">
      <alignment vertical="center" shrinkToFit="1"/>
      <protection hidden="1"/>
    </xf>
    <xf numFmtId="182" fontId="36" fillId="0" borderId="0" xfId="634" quotePrefix="1" applyNumberFormat="1" applyFont="1" applyAlignment="1" applyProtection="1">
      <alignment vertical="center" shrinkToFit="1"/>
      <protection hidden="1"/>
    </xf>
    <xf numFmtId="182" fontId="36" fillId="0" borderId="26" xfId="634" applyNumberFormat="1" applyFont="1" applyBorder="1" applyAlignment="1" applyProtection="1">
      <alignment horizontal="right" vertical="center" shrinkToFit="1"/>
      <protection hidden="1"/>
    </xf>
    <xf numFmtId="182" fontId="37" fillId="0" borderId="0" xfId="704" applyNumberFormat="1" applyFont="1" applyAlignment="1" applyProtection="1">
      <alignment horizontal="left" vertical="center"/>
      <protection hidden="1"/>
    </xf>
    <xf numFmtId="182" fontId="36" fillId="0" borderId="0" xfId="704" applyNumberFormat="1" applyFont="1" applyAlignment="1" applyProtection="1">
      <alignment horizontal="left" vertical="center"/>
      <protection hidden="1"/>
    </xf>
    <xf numFmtId="182" fontId="36" fillId="0" borderId="24" xfId="704" applyNumberFormat="1" applyFont="1" applyBorder="1" applyAlignment="1" applyProtection="1">
      <alignment horizontal="left" vertical="center"/>
      <protection hidden="1"/>
    </xf>
    <xf numFmtId="49" fontId="36" fillId="0" borderId="0" xfId="704" applyNumberFormat="1" applyFont="1" applyAlignment="1" applyProtection="1">
      <alignment horizontal="left" vertical="center"/>
      <protection hidden="1"/>
    </xf>
    <xf numFmtId="182" fontId="36" fillId="0" borderId="0" xfId="0" applyNumberFormat="1" applyFont="1" applyAlignment="1" applyProtection="1">
      <alignment horizontal="left" vertical="center" shrinkToFit="1"/>
      <protection hidden="1"/>
    </xf>
    <xf numFmtId="182" fontId="36" fillId="0" borderId="19" xfId="707" applyNumberFormat="1" applyFont="1" applyBorder="1" applyAlignment="1" applyProtection="1">
      <alignment horizontal="left" vertical="center" shrinkToFit="1"/>
      <protection hidden="1"/>
    </xf>
    <xf numFmtId="182" fontId="37" fillId="0" borderId="19" xfId="707" applyNumberFormat="1" applyFont="1" applyBorder="1" applyAlignment="1" applyProtection="1">
      <alignment horizontal="left" vertical="center" shrinkToFit="1"/>
      <protection hidden="1"/>
    </xf>
    <xf numFmtId="182" fontId="45" fillId="0" borderId="19" xfId="707" applyNumberFormat="1" applyFont="1" applyBorder="1" applyAlignment="1" applyProtection="1">
      <alignment horizontal="left" vertical="center" shrinkToFit="1"/>
      <protection hidden="1"/>
    </xf>
    <xf numFmtId="182" fontId="46" fillId="0" borderId="19" xfId="707" applyNumberFormat="1" applyFont="1" applyBorder="1" applyAlignment="1" applyProtection="1">
      <alignment horizontal="left" vertical="center" shrinkToFit="1"/>
      <protection hidden="1"/>
    </xf>
    <xf numFmtId="182" fontId="36" fillId="25" borderId="0" xfId="0" applyNumberFormat="1" applyFont="1" applyFill="1" applyAlignment="1" applyProtection="1">
      <alignment vertical="center" shrinkToFit="1"/>
      <protection hidden="1"/>
    </xf>
    <xf numFmtId="182" fontId="37" fillId="0" borderId="18" xfId="589" applyNumberFormat="1" applyFont="1" applyBorder="1" applyAlignment="1" applyProtection="1">
      <alignment horizontal="distributed" vertical="center" shrinkToFit="1"/>
      <protection hidden="1"/>
    </xf>
    <xf numFmtId="38" fontId="37" fillId="0" borderId="0" xfId="467" applyFont="1" applyFill="1" applyAlignment="1" applyProtection="1">
      <alignment horizontal="right" vertical="center"/>
      <protection hidden="1"/>
    </xf>
    <xf numFmtId="38" fontId="36" fillId="0" borderId="0" xfId="467" applyFont="1" applyFill="1" applyAlignment="1" applyProtection="1">
      <alignment horizontal="right" vertical="center"/>
      <protection hidden="1"/>
    </xf>
    <xf numFmtId="38" fontId="36" fillId="0" borderId="0" xfId="467" applyFont="1" applyFill="1" applyBorder="1" applyAlignment="1" applyProtection="1">
      <alignment horizontal="right" vertical="center"/>
      <protection hidden="1"/>
    </xf>
    <xf numFmtId="182" fontId="36" fillId="0" borderId="0" xfId="589" applyNumberFormat="1" applyFont="1" applyAlignment="1" applyProtection="1">
      <alignment horizontal="center" vertical="center" wrapText="1" shrinkToFit="1"/>
      <protection hidden="1"/>
    </xf>
    <xf numFmtId="182" fontId="36" fillId="25" borderId="13" xfId="589" applyNumberFormat="1" applyFont="1" applyFill="1" applyBorder="1" applyAlignment="1" applyProtection="1">
      <alignment horizontal="center" vertical="center" wrapText="1"/>
      <protection hidden="1"/>
    </xf>
    <xf numFmtId="182" fontId="36" fillId="0" borderId="24" xfId="589" applyNumberFormat="1" applyFont="1" applyBorder="1" applyAlignment="1" applyProtection="1">
      <alignment horizontal="distributed" vertical="center" shrinkToFit="1"/>
      <protection hidden="1"/>
    </xf>
    <xf numFmtId="182" fontId="44" fillId="0" borderId="26" xfId="449" applyNumberFormat="1" applyFont="1" applyFill="1" applyBorder="1" applyAlignment="1" applyProtection="1">
      <alignment horizontal="right" vertical="center" shrinkToFit="1"/>
      <protection hidden="1"/>
    </xf>
    <xf numFmtId="182" fontId="47" fillId="0" borderId="0" xfId="0" applyNumberFormat="1" applyFont="1" applyAlignment="1" applyProtection="1">
      <alignment horizontal="right" vertical="center" shrinkToFit="1"/>
      <protection hidden="1"/>
    </xf>
    <xf numFmtId="182" fontId="36" fillId="25" borderId="14" xfId="589" applyNumberFormat="1" applyFont="1" applyFill="1" applyBorder="1" applyAlignment="1" applyProtection="1">
      <alignment horizontal="center" vertical="center" wrapText="1"/>
      <protection hidden="1"/>
    </xf>
    <xf numFmtId="182" fontId="47" fillId="0" borderId="0" xfId="589" quotePrefix="1" applyNumberFormat="1" applyFont="1" applyAlignment="1" applyProtection="1">
      <alignment horizontal="right" vertical="center" shrinkToFit="1"/>
      <protection hidden="1"/>
    </xf>
    <xf numFmtId="182" fontId="44" fillId="0" borderId="0" xfId="707" quotePrefix="1" applyNumberFormat="1" applyFont="1" applyAlignment="1" applyProtection="1">
      <alignment horizontal="right" vertical="center" shrinkToFit="1"/>
      <protection hidden="1"/>
    </xf>
    <xf numFmtId="182" fontId="36" fillId="25" borderId="13" xfId="634" quotePrefix="1" applyNumberFormat="1" applyFont="1" applyFill="1" applyBorder="1" applyAlignment="1" applyProtection="1">
      <alignment vertical="center" shrinkToFit="1"/>
      <protection hidden="1"/>
    </xf>
    <xf numFmtId="182" fontId="37" fillId="0" borderId="0" xfId="634" applyNumberFormat="1" applyFont="1" applyAlignment="1" applyProtection="1">
      <alignment vertical="center"/>
      <protection hidden="1"/>
    </xf>
    <xf numFmtId="182" fontId="36" fillId="0" borderId="24" xfId="634" applyNumberFormat="1" applyFont="1" applyBorder="1" applyAlignment="1" applyProtection="1">
      <alignment horizontal="left" vertical="center" shrinkToFit="1"/>
      <protection hidden="1"/>
    </xf>
    <xf numFmtId="182" fontId="36" fillId="0" borderId="0" xfId="634" applyNumberFormat="1" applyFont="1" applyAlignment="1" applyProtection="1">
      <alignment horizontal="left" vertical="center" shrinkToFit="1"/>
      <protection hidden="1"/>
    </xf>
    <xf numFmtId="184" fontId="36" fillId="0" borderId="0" xfId="135" quotePrefix="1" applyNumberFormat="1" applyFont="1" applyFill="1" applyBorder="1" applyAlignment="1" applyProtection="1">
      <alignment horizontal="right" vertical="center" shrinkToFit="1"/>
      <protection hidden="1"/>
    </xf>
    <xf numFmtId="184" fontId="36" fillId="0" borderId="0" xfId="591" applyNumberFormat="1" applyFont="1" applyAlignment="1" applyProtection="1">
      <alignment vertical="center" shrinkToFit="1"/>
      <protection hidden="1"/>
    </xf>
    <xf numFmtId="182" fontId="36" fillId="25" borderId="0" xfId="634" applyNumberFormat="1" applyFont="1" applyFill="1" applyAlignment="1" applyProtection="1">
      <alignment horizontal="center" vertical="center" wrapText="1" shrinkToFit="1"/>
      <protection hidden="1"/>
    </xf>
    <xf numFmtId="182" fontId="36" fillId="25" borderId="15" xfId="589" applyNumberFormat="1" applyFont="1" applyFill="1" applyBorder="1" applyAlignment="1" applyProtection="1">
      <alignment horizontal="centerContinuous" vertical="center"/>
      <protection hidden="1"/>
    </xf>
    <xf numFmtId="182" fontId="36" fillId="25" borderId="20" xfId="589" applyNumberFormat="1" applyFont="1" applyFill="1" applyBorder="1" applyAlignment="1" applyProtection="1">
      <alignment horizontal="centerContinuous" vertical="center"/>
      <protection hidden="1"/>
    </xf>
    <xf numFmtId="182" fontId="36" fillId="25" borderId="16" xfId="589" applyNumberFormat="1" applyFont="1" applyFill="1" applyBorder="1" applyAlignment="1" applyProtection="1">
      <alignment vertical="center" shrinkToFit="1"/>
      <protection hidden="1"/>
    </xf>
    <xf numFmtId="184" fontId="36" fillId="0" borderId="0" xfId="135" applyNumberFormat="1" applyFont="1" applyFill="1" applyBorder="1" applyAlignment="1" applyProtection="1">
      <alignment vertical="center" shrinkToFit="1"/>
      <protection hidden="1"/>
    </xf>
    <xf numFmtId="182" fontId="36" fillId="25" borderId="15" xfId="634" applyNumberFormat="1" applyFont="1" applyFill="1" applyBorder="1" applyAlignment="1" applyProtection="1">
      <alignment horizontal="centerContinuous" vertical="center" wrapText="1" shrinkToFit="1"/>
      <protection hidden="1"/>
    </xf>
    <xf numFmtId="182" fontId="37" fillId="0" borderId="26" xfId="634" applyNumberFormat="1" applyFont="1" applyBorder="1" applyAlignment="1" applyProtection="1">
      <alignment vertical="center" shrinkToFit="1"/>
      <protection hidden="1"/>
    </xf>
    <xf numFmtId="182" fontId="36" fillId="25" borderId="27" xfId="703" applyNumberFormat="1" applyFont="1" applyFill="1" applyBorder="1" applyAlignment="1" applyProtection="1">
      <alignment horizontal="center" vertical="center" wrapText="1" shrinkToFit="1"/>
      <protection hidden="1"/>
    </xf>
    <xf numFmtId="182" fontId="36" fillId="25" borderId="13" xfId="587" applyNumberFormat="1" applyFont="1" applyFill="1" applyBorder="1" applyAlignment="1" applyProtection="1">
      <alignment horizontal="center" vertical="top" wrapText="1" shrinkToFit="1"/>
      <protection hidden="1"/>
    </xf>
    <xf numFmtId="182" fontId="37" fillId="0" borderId="0" xfId="703" quotePrefix="1" applyNumberFormat="1" applyFont="1" applyAlignment="1" applyProtection="1">
      <alignment horizontal="right" vertical="center" shrinkToFit="1"/>
      <protection hidden="1"/>
    </xf>
    <xf numFmtId="182" fontId="36" fillId="25" borderId="13" xfId="587" applyNumberFormat="1" applyFont="1" applyFill="1" applyBorder="1" applyAlignment="1" applyProtection="1">
      <alignment vertical="center" wrapText="1" shrinkToFit="1"/>
      <protection hidden="1"/>
    </xf>
    <xf numFmtId="182" fontId="36" fillId="0" borderId="0" xfId="0" applyNumberFormat="1" applyFont="1" applyAlignment="1" applyProtection="1">
      <alignment horizontal="distributed" vertical="center" justifyLastLine="1" shrinkToFit="1"/>
      <protection hidden="1"/>
    </xf>
    <xf numFmtId="182" fontId="37" fillId="0" borderId="0" xfId="0" applyNumberFormat="1" applyFont="1" applyAlignment="1" applyProtection="1">
      <alignment horizontal="distributed" vertical="center" justifyLastLine="1" shrinkToFit="1"/>
      <protection hidden="1"/>
    </xf>
    <xf numFmtId="185" fontId="37" fillId="0" borderId="0" xfId="0" applyNumberFormat="1" applyFont="1" applyAlignment="1" applyProtection="1">
      <alignment horizontal="right" vertical="center" shrinkToFit="1"/>
      <protection hidden="1"/>
    </xf>
    <xf numFmtId="185" fontId="36" fillId="0" borderId="0" xfId="0" applyNumberFormat="1" applyFont="1" applyAlignment="1" applyProtection="1">
      <alignment horizontal="right" vertical="center" shrinkToFit="1"/>
      <protection hidden="1"/>
    </xf>
    <xf numFmtId="182" fontId="36" fillId="25" borderId="19" xfId="0" applyNumberFormat="1" applyFont="1" applyFill="1" applyBorder="1" applyAlignment="1" applyProtection="1">
      <alignment vertical="center" shrinkToFit="1"/>
      <protection hidden="1"/>
    </xf>
    <xf numFmtId="182" fontId="36" fillId="0" borderId="0" xfId="706" applyNumberFormat="1" applyFont="1" applyAlignment="1" applyProtection="1">
      <alignment horizontal="left" vertical="center" indent="1" shrinkToFit="1"/>
      <protection hidden="1"/>
    </xf>
    <xf numFmtId="184" fontId="36" fillId="0" borderId="0" xfId="0" applyNumberFormat="1" applyFont="1" applyAlignment="1" applyProtection="1">
      <alignment horizontal="right" vertical="center" shrinkToFit="1"/>
      <protection hidden="1"/>
    </xf>
    <xf numFmtId="184" fontId="36" fillId="0" borderId="26" xfId="135" applyNumberFormat="1" applyFont="1" applyFill="1" applyBorder="1" applyAlignment="1" applyProtection="1">
      <alignment vertical="center" shrinkToFit="1"/>
      <protection hidden="1"/>
    </xf>
    <xf numFmtId="182" fontId="44" fillId="25" borderId="15" xfId="0" applyNumberFormat="1" applyFont="1" applyFill="1" applyBorder="1" applyAlignment="1" applyProtection="1">
      <alignment horizontal="centerContinuous" vertical="center" shrinkToFit="1"/>
      <protection hidden="1"/>
    </xf>
    <xf numFmtId="181" fontId="44" fillId="0" borderId="0" xfId="0" applyNumberFormat="1" applyFont="1" applyAlignment="1" applyProtection="1">
      <alignment vertical="center" shrinkToFit="1"/>
      <protection hidden="1"/>
    </xf>
    <xf numFmtId="184" fontId="44" fillId="0" borderId="0" xfId="135" applyNumberFormat="1" applyFont="1" applyFill="1" applyBorder="1" applyAlignment="1" applyProtection="1">
      <alignment vertical="center" shrinkToFit="1"/>
      <protection hidden="1"/>
    </xf>
    <xf numFmtId="184" fontId="47" fillId="0" borderId="0" xfId="135" applyNumberFormat="1" applyFont="1" applyFill="1" applyBorder="1" applyAlignment="1" applyProtection="1">
      <alignment horizontal="right" vertical="center" shrinkToFit="1"/>
      <protection hidden="1"/>
    </xf>
    <xf numFmtId="181" fontId="47" fillId="0" borderId="0" xfId="0" applyNumberFormat="1" applyFont="1" applyAlignment="1" applyProtection="1">
      <alignment horizontal="right" vertical="center" shrinkToFit="1"/>
      <protection hidden="1"/>
    </xf>
    <xf numFmtId="184" fontId="44" fillId="0" borderId="24" xfId="0" applyNumberFormat="1" applyFont="1" applyBorder="1" applyAlignment="1" applyProtection="1">
      <alignment horizontal="right" vertical="center" shrinkToFit="1"/>
      <protection hidden="1"/>
    </xf>
    <xf numFmtId="182" fontId="36" fillId="0" borderId="13" xfId="0" applyNumberFormat="1" applyFont="1" applyBorder="1" applyAlignment="1" applyProtection="1">
      <alignment horizontal="center" vertical="center" shrinkToFit="1"/>
      <protection hidden="1"/>
    </xf>
    <xf numFmtId="182" fontId="37" fillId="0" borderId="24" xfId="0" applyNumberFormat="1" applyFont="1" applyBorder="1" applyAlignment="1" applyProtection="1">
      <alignment horizontal="right" vertical="center" shrinkToFit="1"/>
      <protection hidden="1"/>
    </xf>
    <xf numFmtId="184" fontId="37" fillId="0" borderId="26" xfId="135" applyNumberFormat="1" applyFont="1" applyFill="1" applyBorder="1" applyAlignment="1" applyProtection="1">
      <alignment horizontal="right" vertical="center" shrinkToFit="1"/>
      <protection hidden="1"/>
    </xf>
    <xf numFmtId="182" fontId="36" fillId="0" borderId="14" xfId="0" applyNumberFormat="1" applyFont="1" applyBorder="1" applyAlignment="1" applyProtection="1">
      <alignment horizontal="center" vertical="center" shrinkToFit="1"/>
      <protection hidden="1"/>
    </xf>
    <xf numFmtId="182" fontId="36" fillId="0" borderId="14" xfId="0" applyNumberFormat="1" applyFont="1" applyBorder="1" applyAlignment="1" applyProtection="1">
      <alignment horizontal="right" vertical="center" shrinkToFit="1"/>
      <protection hidden="1"/>
    </xf>
    <xf numFmtId="182" fontId="36" fillId="0" borderId="13" xfId="0" applyNumberFormat="1" applyFont="1" applyBorder="1" applyAlignment="1" applyProtection="1">
      <alignment horizontal="right" vertical="center" shrinkToFit="1"/>
      <protection hidden="1"/>
    </xf>
    <xf numFmtId="0" fontId="36" fillId="0" borderId="0" xfId="0" applyFont="1" applyAlignment="1" applyProtection="1">
      <alignment horizontal="right" vertical="center" shrinkToFit="1"/>
      <protection hidden="1"/>
    </xf>
    <xf numFmtId="182" fontId="48" fillId="0" borderId="0" xfId="0" applyNumberFormat="1" applyFont="1" applyAlignment="1" applyProtection="1">
      <alignment horizontal="right" vertical="center" shrinkToFit="1"/>
      <protection hidden="1"/>
    </xf>
    <xf numFmtId="0" fontId="38" fillId="0" borderId="0" xfId="1115" applyFont="1" applyFill="1" applyAlignment="1">
      <alignment vertical="center"/>
    </xf>
    <xf numFmtId="182" fontId="36" fillId="25" borderId="13" xfId="0" applyNumberFormat="1" applyFont="1" applyFill="1" applyBorder="1" applyAlignment="1">
      <alignment horizontal="center" vertical="center" shrinkToFit="1"/>
    </xf>
    <xf numFmtId="182" fontId="36" fillId="0" borderId="0" xfId="0" applyNumberFormat="1" applyFont="1" applyAlignment="1">
      <alignment horizontal="center" vertical="center" shrinkToFit="1"/>
    </xf>
    <xf numFmtId="182" fontId="36" fillId="25" borderId="14" xfId="0" applyNumberFormat="1" applyFont="1" applyFill="1" applyBorder="1" applyAlignment="1">
      <alignment horizontal="center" vertical="center" shrinkToFit="1"/>
    </xf>
    <xf numFmtId="182" fontId="37" fillId="0" borderId="26" xfId="0" applyNumberFormat="1" applyFont="1" applyBorder="1" applyAlignment="1" applyProtection="1">
      <alignment horizontal="right" vertical="center" shrinkToFit="1"/>
      <protection hidden="1"/>
    </xf>
    <xf numFmtId="182" fontId="36" fillId="25" borderId="15" xfId="0" applyNumberFormat="1" applyFont="1" applyFill="1" applyBorder="1" applyAlignment="1">
      <alignment horizontal="centerContinuous" vertical="center" shrinkToFit="1"/>
    </xf>
    <xf numFmtId="182" fontId="36" fillId="0" borderId="0" xfId="0" applyNumberFormat="1" applyFont="1" applyAlignment="1">
      <alignment horizontal="right" vertical="center" shrinkToFit="1"/>
    </xf>
    <xf numFmtId="182" fontId="40" fillId="0" borderId="0" xfId="0" applyNumberFormat="1" applyFont="1" applyAlignment="1">
      <alignment vertical="center"/>
    </xf>
    <xf numFmtId="182" fontId="36" fillId="0" borderId="0" xfId="0" applyNumberFormat="1" applyFont="1" applyAlignment="1">
      <alignment vertical="center"/>
    </xf>
    <xf numFmtId="182" fontId="40" fillId="0" borderId="0" xfId="0" applyNumberFormat="1" applyFont="1" applyAlignment="1">
      <alignment vertical="center" shrinkToFit="1"/>
    </xf>
    <xf numFmtId="182" fontId="36" fillId="25" borderId="15" xfId="591" applyNumberFormat="1" applyFont="1" applyFill="1" applyBorder="1" applyAlignment="1">
      <alignment horizontal="center" vertical="center" shrinkToFit="1"/>
    </xf>
    <xf numFmtId="182" fontId="36" fillId="0" borderId="0" xfId="0" applyNumberFormat="1" applyFont="1" applyAlignment="1">
      <alignment vertical="center" shrinkToFit="1"/>
    </xf>
    <xf numFmtId="182" fontId="36" fillId="0" borderId="19" xfId="0" applyNumberFormat="1" applyFont="1" applyBorder="1" applyAlignment="1">
      <alignment horizontal="center" vertical="center" shrinkToFit="1"/>
    </xf>
    <xf numFmtId="182" fontId="36" fillId="0" borderId="0" xfId="0" applyNumberFormat="1" applyFont="1" applyAlignment="1" applyProtection="1">
      <alignment horizontal="right" vertical="center" indent="1" shrinkToFit="1"/>
      <protection hidden="1"/>
    </xf>
    <xf numFmtId="182" fontId="36" fillId="0" borderId="28" xfId="0" applyNumberFormat="1" applyFont="1" applyBorder="1" applyAlignment="1" applyProtection="1">
      <alignment vertical="center"/>
      <protection hidden="1"/>
    </xf>
    <xf numFmtId="182" fontId="36" fillId="0" borderId="27" xfId="0" applyNumberFormat="1" applyFont="1" applyBorder="1" applyAlignment="1" applyProtection="1">
      <alignment vertical="center" shrinkToFit="1"/>
      <protection hidden="1"/>
    </xf>
    <xf numFmtId="180" fontId="36" fillId="0" borderId="26" xfId="591" applyNumberFormat="1" applyFont="1" applyBorder="1" applyAlignment="1" applyProtection="1">
      <alignment horizontal="right" vertical="center" shrinkToFit="1"/>
      <protection hidden="1"/>
    </xf>
    <xf numFmtId="182" fontId="37" fillId="25" borderId="14" xfId="0" applyNumberFormat="1" applyFont="1" applyFill="1" applyBorder="1" applyAlignment="1" applyProtection="1">
      <alignment vertical="center" shrinkToFit="1"/>
      <protection hidden="1"/>
    </xf>
    <xf numFmtId="182" fontId="36" fillId="0" borderId="26" xfId="0" applyNumberFormat="1" applyFont="1" applyBorder="1" applyAlignment="1" applyProtection="1">
      <alignment vertical="center" shrinkToFit="1"/>
      <protection hidden="1"/>
    </xf>
    <xf numFmtId="182" fontId="36" fillId="25" borderId="16" xfId="587" applyNumberFormat="1" applyFont="1" applyFill="1" applyBorder="1" applyAlignment="1" applyProtection="1">
      <alignment horizontal="centerContinuous" vertical="center" wrapText="1" shrinkToFit="1"/>
      <protection hidden="1"/>
    </xf>
    <xf numFmtId="182" fontId="37" fillId="0" borderId="29" xfId="0" applyNumberFormat="1" applyFont="1" applyBorder="1" applyAlignment="1" applyProtection="1">
      <alignment horizontal="center" vertical="center" shrinkToFit="1"/>
      <protection hidden="1"/>
    </xf>
    <xf numFmtId="181" fontId="36" fillId="0" borderId="0" xfId="0" applyNumberFormat="1" applyFont="1" applyAlignment="1">
      <alignment horizontal="right" vertical="center" shrinkToFit="1"/>
    </xf>
    <xf numFmtId="181" fontId="37" fillId="0" borderId="24" xfId="0" applyNumberFormat="1" applyFont="1" applyBorder="1" applyAlignment="1" applyProtection="1">
      <alignment horizontal="right" vertical="center" shrinkToFit="1"/>
      <protection hidden="1"/>
    </xf>
    <xf numFmtId="181" fontId="36" fillId="0" borderId="26" xfId="0" applyNumberFormat="1" applyFont="1" applyBorder="1" applyAlignment="1" applyProtection="1">
      <alignment horizontal="right" vertical="center" shrinkToFit="1"/>
      <protection hidden="1"/>
    </xf>
    <xf numFmtId="182" fontId="36" fillId="25" borderId="20" xfId="0" applyNumberFormat="1" applyFont="1" applyFill="1" applyBorder="1" applyAlignment="1" applyProtection="1">
      <alignment horizontal="centerContinuous" vertical="center" wrapText="1" shrinkToFit="1"/>
      <protection hidden="1"/>
    </xf>
    <xf numFmtId="182" fontId="50" fillId="0" borderId="0" xfId="0" applyNumberFormat="1" applyFont="1" applyAlignment="1" applyProtection="1">
      <alignment vertical="center" shrinkToFit="1"/>
      <protection hidden="1"/>
    </xf>
    <xf numFmtId="184" fontId="36" fillId="0" borderId="13" xfId="135" applyNumberFormat="1" applyFont="1" applyFill="1" applyBorder="1" applyAlignment="1" applyProtection="1">
      <alignment horizontal="right" vertical="center" shrinkToFit="1"/>
      <protection hidden="1"/>
    </xf>
    <xf numFmtId="184" fontId="37" fillId="0" borderId="13" xfId="617" applyNumberFormat="1" applyFont="1" applyBorder="1" applyAlignment="1" applyProtection="1">
      <alignment horizontal="right" vertical="center" shrinkToFit="1"/>
      <protection hidden="1"/>
    </xf>
    <xf numFmtId="182" fontId="36" fillId="0" borderId="19" xfId="0" applyNumberFormat="1" applyFont="1" applyBorder="1" applyAlignment="1" applyProtection="1">
      <alignment vertical="center" wrapText="1" shrinkToFit="1"/>
      <protection hidden="1"/>
    </xf>
    <xf numFmtId="184" fontId="37" fillId="0" borderId="0" xfId="135" applyNumberFormat="1" applyFont="1" applyFill="1" applyBorder="1" applyAlignment="1" applyProtection="1">
      <alignment horizontal="right" vertical="center" shrinkToFit="1"/>
      <protection hidden="1"/>
    </xf>
    <xf numFmtId="182" fontId="36" fillId="25" borderId="15" xfId="591" applyNumberFormat="1" applyFont="1" applyFill="1" applyBorder="1" applyAlignment="1" applyProtection="1">
      <alignment horizontal="center" vertical="center" shrinkToFit="1"/>
      <protection locked="0"/>
    </xf>
    <xf numFmtId="182" fontId="37" fillId="25" borderId="15" xfId="591" applyNumberFormat="1" applyFont="1" applyFill="1" applyBorder="1" applyAlignment="1" applyProtection="1">
      <alignment horizontal="center" vertical="center" shrinkToFit="1"/>
      <protection locked="0"/>
    </xf>
    <xf numFmtId="182" fontId="37" fillId="0" borderId="24" xfId="0" applyNumberFormat="1" applyFont="1" applyBorder="1" applyAlignment="1" applyProtection="1">
      <alignment vertical="center" shrinkToFit="1"/>
      <protection hidden="1"/>
    </xf>
    <xf numFmtId="182" fontId="36" fillId="0" borderId="24" xfId="0" applyNumberFormat="1" applyFont="1" applyBorder="1" applyAlignment="1" applyProtection="1">
      <alignment horizontal="right" vertical="center"/>
      <protection hidden="1"/>
    </xf>
    <xf numFmtId="182" fontId="36" fillId="25" borderId="30" xfId="0" applyNumberFormat="1" applyFont="1" applyFill="1" applyBorder="1" applyAlignment="1" applyProtection="1">
      <alignment horizontal="centerContinuous" vertical="center" shrinkToFit="1"/>
      <protection hidden="1"/>
    </xf>
    <xf numFmtId="182" fontId="37" fillId="25" borderId="14" xfId="587" applyNumberFormat="1" applyFont="1" applyFill="1" applyBorder="1" applyAlignment="1" applyProtection="1">
      <alignment horizontal="centerContinuous" vertical="center" shrinkToFit="1"/>
      <protection hidden="1"/>
    </xf>
    <xf numFmtId="182" fontId="37" fillId="25" borderId="13" xfId="577" applyNumberFormat="1" applyFont="1" applyFill="1" applyBorder="1" applyAlignment="1" applyProtection="1">
      <alignment horizontal="centerContinuous" vertical="center" shrinkToFit="1"/>
      <protection hidden="1"/>
    </xf>
    <xf numFmtId="182" fontId="37" fillId="0" borderId="0" xfId="0" applyNumberFormat="1" applyFont="1" applyAlignment="1" applyProtection="1">
      <alignment horizontal="centerContinuous" vertical="center" shrinkToFit="1"/>
      <protection hidden="1"/>
    </xf>
    <xf numFmtId="182" fontId="36" fillId="0" borderId="30" xfId="0" applyNumberFormat="1" applyFont="1" applyBorder="1" applyAlignment="1" applyProtection="1">
      <alignment horizontal="center" vertical="center" shrinkToFit="1"/>
      <protection hidden="1"/>
    </xf>
    <xf numFmtId="182" fontId="36" fillId="0" borderId="29" xfId="0" applyNumberFormat="1" applyFont="1" applyBorder="1" applyAlignment="1" applyProtection="1">
      <alignment horizontal="center" vertical="center" shrinkToFit="1"/>
      <protection hidden="1"/>
    </xf>
    <xf numFmtId="178" fontId="36" fillId="0" borderId="0" xfId="0" applyNumberFormat="1" applyFont="1" applyAlignment="1" applyProtection="1">
      <alignment vertical="center" shrinkToFit="1"/>
      <protection hidden="1"/>
    </xf>
    <xf numFmtId="181" fontId="36" fillId="0" borderId="13" xfId="587" applyNumberFormat="1" applyFont="1" applyBorder="1" applyAlignment="1" applyProtection="1">
      <alignment horizontal="right" vertical="center" shrinkToFit="1"/>
      <protection hidden="1"/>
    </xf>
    <xf numFmtId="0" fontId="51" fillId="0" borderId="0" xfId="0" applyFont="1" applyAlignment="1">
      <alignment horizontal="justify"/>
    </xf>
    <xf numFmtId="181" fontId="36" fillId="0" borderId="0" xfId="0" applyNumberFormat="1" applyFont="1" applyAlignment="1" applyProtection="1">
      <alignment horizontal="center" vertical="center" shrinkToFit="1"/>
      <protection hidden="1"/>
    </xf>
    <xf numFmtId="182" fontId="36" fillId="0" borderId="0" xfId="0" applyNumberFormat="1" applyFont="1" applyAlignment="1" applyProtection="1">
      <alignment horizontal="left" vertical="center"/>
      <protection hidden="1"/>
    </xf>
    <xf numFmtId="181" fontId="36" fillId="25" borderId="20" xfId="0" applyNumberFormat="1" applyFont="1" applyFill="1" applyBorder="1" applyAlignment="1" applyProtection="1">
      <alignment horizontal="centerContinuous" vertical="center" shrinkToFit="1"/>
      <protection hidden="1"/>
    </xf>
    <xf numFmtId="181" fontId="51" fillId="0" borderId="0" xfId="0" applyNumberFormat="1" applyFont="1" applyAlignment="1">
      <alignment horizontal="center" vertical="center" wrapText="1"/>
    </xf>
    <xf numFmtId="181" fontId="40" fillId="0" borderId="0" xfId="0" applyNumberFormat="1" applyFont="1" applyAlignment="1">
      <alignment horizontal="center" vertical="center" wrapText="1"/>
    </xf>
    <xf numFmtId="181" fontId="36" fillId="25" borderId="15" xfId="0" applyNumberFormat="1" applyFont="1" applyFill="1" applyBorder="1" applyAlignment="1" applyProtection="1">
      <alignment horizontal="centerContinuous" vertical="center" shrinkToFit="1"/>
      <protection hidden="1"/>
    </xf>
    <xf numFmtId="181" fontId="52" fillId="0" borderId="0" xfId="0" applyNumberFormat="1" applyFont="1" applyAlignment="1">
      <alignment horizontal="right" vertical="top" wrapText="1"/>
    </xf>
    <xf numFmtId="182" fontId="37" fillId="0" borderId="24" xfId="0" applyNumberFormat="1" applyFont="1" applyBorder="1" applyAlignment="1" applyProtection="1">
      <alignment horizontal="center" vertical="center" shrinkToFit="1"/>
      <protection hidden="1"/>
    </xf>
    <xf numFmtId="182" fontId="36" fillId="0" borderId="18" xfId="587" applyNumberFormat="1" applyFont="1" applyBorder="1" applyAlignment="1" applyProtection="1">
      <alignment horizontal="center" vertical="center" shrinkToFit="1"/>
      <protection hidden="1"/>
    </xf>
    <xf numFmtId="182" fontId="36" fillId="0" borderId="19" xfId="706" applyNumberFormat="1" applyFont="1" applyBorder="1" applyAlignment="1" applyProtection="1">
      <alignment horizontal="left" vertical="center" indent="1" shrinkToFit="1"/>
      <protection hidden="1"/>
    </xf>
    <xf numFmtId="182" fontId="37" fillId="25" borderId="15" xfId="0" applyNumberFormat="1" applyFont="1" applyFill="1" applyBorder="1" applyAlignment="1" applyProtection="1">
      <alignment horizontal="centerContinuous" vertical="center" shrinkToFit="1"/>
      <protection hidden="1"/>
    </xf>
    <xf numFmtId="182" fontId="37" fillId="25" borderId="14" xfId="0" applyNumberFormat="1" applyFont="1" applyFill="1" applyBorder="1" applyAlignment="1" applyProtection="1">
      <alignment horizontal="center" vertical="center" shrinkToFit="1"/>
      <protection hidden="1"/>
    </xf>
    <xf numFmtId="181" fontId="41" fillId="0" borderId="0" xfId="0" applyNumberFormat="1" applyFont="1" applyAlignment="1" applyProtection="1">
      <alignment vertical="center" shrinkToFit="1"/>
      <protection hidden="1"/>
    </xf>
    <xf numFmtId="182" fontId="36" fillId="0" borderId="19" xfId="704" applyNumberFormat="1" applyFont="1" applyBorder="1" applyAlignment="1" applyProtection="1">
      <alignment horizontal="left" vertical="center"/>
      <protection hidden="1"/>
    </xf>
    <xf numFmtId="182" fontId="36" fillId="0" borderId="14" xfId="596" applyNumberFormat="1" applyFont="1" applyBorder="1" applyAlignment="1" applyProtection="1">
      <alignment horizontal="left" vertical="center"/>
      <protection hidden="1"/>
    </xf>
    <xf numFmtId="182" fontId="36" fillId="0" borderId="14" xfId="0" applyNumberFormat="1" applyFont="1" applyBorder="1" applyAlignment="1" applyProtection="1">
      <alignment horizontal="centerContinuous" vertical="center" shrinkToFit="1"/>
      <protection hidden="1"/>
    </xf>
    <xf numFmtId="182" fontId="36" fillId="0" borderId="13" xfId="0" applyNumberFormat="1" applyFont="1" applyBorder="1" applyAlignment="1" applyProtection="1">
      <alignment horizontal="centerContinuous" vertical="center" shrinkToFit="1"/>
      <protection hidden="1"/>
    </xf>
    <xf numFmtId="49" fontId="36" fillId="0" borderId="0" xfId="596" applyNumberFormat="1" applyFont="1" applyAlignment="1" applyProtection="1">
      <alignment horizontal="center" vertical="center" shrinkToFit="1"/>
      <protection hidden="1"/>
    </xf>
    <xf numFmtId="49" fontId="36" fillId="0" borderId="19" xfId="596" applyNumberFormat="1" applyFont="1" applyBorder="1" applyAlignment="1" applyProtection="1">
      <alignment horizontal="center" vertical="center" shrinkToFit="1"/>
      <protection hidden="1"/>
    </xf>
    <xf numFmtId="178" fontId="36" fillId="0" borderId="0" xfId="0" applyNumberFormat="1" applyFont="1" applyAlignment="1" applyProtection="1">
      <alignment horizontal="center" vertical="center" shrinkToFit="1"/>
      <protection hidden="1"/>
    </xf>
    <xf numFmtId="176" fontId="36" fillId="0" borderId="0" xfId="0" applyNumberFormat="1" applyFont="1" applyAlignment="1" applyProtection="1">
      <alignment horizontal="center" vertical="center" shrinkToFit="1"/>
      <protection hidden="1"/>
    </xf>
    <xf numFmtId="180" fontId="36" fillId="0" borderId="0" xfId="0" applyNumberFormat="1" applyFont="1" applyAlignment="1" applyProtection="1">
      <alignment horizontal="center" vertical="center" shrinkToFit="1"/>
      <protection hidden="1"/>
    </xf>
    <xf numFmtId="189" fontId="36" fillId="0" borderId="0" xfId="0" applyNumberFormat="1" applyFont="1" applyAlignment="1" applyProtection="1">
      <alignment horizontal="center" vertical="center" shrinkToFit="1"/>
      <protection hidden="1"/>
    </xf>
    <xf numFmtId="0" fontId="0" fillId="0" borderId="0" xfId="0" applyAlignment="1">
      <alignment horizontal="center"/>
    </xf>
    <xf numFmtId="49" fontId="38" fillId="0" borderId="0" xfId="1115" applyNumberFormat="1" applyFont="1" applyFill="1" applyAlignment="1" applyProtection="1">
      <alignment vertical="center" shrinkToFit="1"/>
      <protection hidden="1"/>
    </xf>
    <xf numFmtId="49" fontId="37" fillId="0" borderId="0" xfId="0" applyNumberFormat="1" applyFont="1" applyAlignment="1" applyProtection="1">
      <alignment horizontal="center" vertical="center" shrinkToFit="1"/>
      <protection hidden="1"/>
    </xf>
    <xf numFmtId="49" fontId="37" fillId="0" borderId="31" xfId="0" applyNumberFormat="1" applyFont="1" applyBorder="1" applyAlignment="1" applyProtection="1">
      <alignment horizontal="center" vertical="center" shrinkToFit="1"/>
      <protection hidden="1"/>
    </xf>
    <xf numFmtId="49" fontId="36" fillId="0" borderId="0" xfId="596" applyNumberFormat="1" applyFont="1" applyAlignment="1" applyProtection="1">
      <alignment horizontal="left" vertical="center"/>
      <protection hidden="1"/>
    </xf>
    <xf numFmtId="49" fontId="40" fillId="0" borderId="0" xfId="0" applyNumberFormat="1" applyFont="1" applyAlignment="1" applyProtection="1">
      <alignment vertical="center"/>
      <protection hidden="1"/>
    </xf>
    <xf numFmtId="38" fontId="36" fillId="0" borderId="19" xfId="1116" applyFont="1" applyFill="1" applyBorder="1" applyAlignment="1" applyProtection="1">
      <alignment horizontal="center" vertical="center" shrinkToFit="1"/>
      <protection hidden="1"/>
    </xf>
    <xf numFmtId="182" fontId="40" fillId="0" borderId="0" xfId="0" applyNumberFormat="1" applyFont="1" applyAlignment="1" applyProtection="1">
      <alignment horizontal="center" vertical="center" shrinkToFit="1"/>
      <protection hidden="1"/>
    </xf>
    <xf numFmtId="179" fontId="36" fillId="0" borderId="0" xfId="1116" applyNumberFormat="1" applyFont="1" applyFill="1" applyAlignment="1" applyProtection="1">
      <alignment horizontal="right" vertical="center" shrinkToFit="1"/>
      <protection hidden="1"/>
    </xf>
    <xf numFmtId="176" fontId="40" fillId="0" borderId="0" xfId="0" applyNumberFormat="1" applyFont="1" applyAlignment="1" applyProtection="1">
      <alignment horizontal="center" vertical="center" shrinkToFit="1"/>
      <protection hidden="1"/>
    </xf>
    <xf numFmtId="189" fontId="40" fillId="0" borderId="0" xfId="0" applyNumberFormat="1" applyFont="1" applyAlignment="1" applyProtection="1">
      <alignment horizontal="center" vertical="center" shrinkToFit="1"/>
      <protection hidden="1"/>
    </xf>
    <xf numFmtId="183" fontId="36" fillId="0" borderId="0" xfId="1116" applyNumberFormat="1" applyFont="1" applyFill="1" applyBorder="1" applyAlignment="1" applyProtection="1">
      <alignment horizontal="center" vertical="center" shrinkToFit="1"/>
      <protection hidden="1"/>
    </xf>
    <xf numFmtId="179" fontId="36" fillId="0" borderId="19" xfId="1116" applyNumberFormat="1" applyFont="1" applyFill="1" applyBorder="1" applyAlignment="1" applyProtection="1">
      <alignment horizontal="right" vertical="center" shrinkToFit="1"/>
      <protection hidden="1"/>
    </xf>
    <xf numFmtId="182" fontId="36" fillId="25" borderId="33" xfId="0" applyNumberFormat="1" applyFont="1" applyFill="1" applyBorder="1" applyAlignment="1" applyProtection="1">
      <alignment horizontal="center" vertical="center" shrinkToFit="1"/>
      <protection hidden="1"/>
    </xf>
    <xf numFmtId="182" fontId="36" fillId="25" borderId="31" xfId="0" applyNumberFormat="1" applyFont="1" applyFill="1" applyBorder="1" applyAlignment="1" applyProtection="1">
      <alignment horizontal="center" vertical="center" shrinkToFit="1"/>
      <protection hidden="1"/>
    </xf>
    <xf numFmtId="182" fontId="36" fillId="25" borderId="33" xfId="0" applyNumberFormat="1" applyFont="1" applyFill="1" applyBorder="1" applyAlignment="1" applyProtection="1">
      <alignment horizontal="center" vertical="center" wrapText="1" shrinkToFit="1"/>
      <protection hidden="1"/>
    </xf>
    <xf numFmtId="182" fontId="36" fillId="25" borderId="33" xfId="0" applyNumberFormat="1" applyFont="1" applyFill="1" applyBorder="1" applyAlignment="1" applyProtection="1">
      <alignment horizontal="centerContinuous" vertical="center" shrinkToFit="1"/>
      <protection hidden="1"/>
    </xf>
    <xf numFmtId="182" fontId="36" fillId="25" borderId="32" xfId="0" applyNumberFormat="1" applyFont="1" applyFill="1" applyBorder="1" applyAlignment="1" applyProtection="1">
      <alignment horizontal="center" vertical="center" shrinkToFit="1"/>
      <protection hidden="1"/>
    </xf>
    <xf numFmtId="180" fontId="36" fillId="0" borderId="33" xfId="0" applyNumberFormat="1" applyFont="1" applyBorder="1" applyAlignment="1" applyProtection="1">
      <alignment horizontal="right" vertical="center" shrinkToFit="1"/>
      <protection hidden="1"/>
    </xf>
    <xf numFmtId="182" fontId="36" fillId="0" borderId="24" xfId="0" applyNumberFormat="1" applyFont="1" applyBorder="1" applyAlignment="1" applyProtection="1">
      <alignment horizontal="center" vertical="center" shrinkToFit="1"/>
      <protection hidden="1"/>
    </xf>
    <xf numFmtId="182" fontId="36" fillId="0" borderId="24" xfId="0" applyNumberFormat="1" applyFont="1" applyBorder="1" applyAlignment="1" applyProtection="1">
      <alignment horizontal="centerContinuous" vertical="center" shrinkToFit="1"/>
      <protection hidden="1"/>
    </xf>
    <xf numFmtId="182" fontId="36" fillId="0" borderId="23" xfId="0" applyNumberFormat="1" applyFont="1" applyBorder="1" applyAlignment="1" applyProtection="1">
      <alignment horizontal="centerContinuous" vertical="center" shrinkToFit="1"/>
      <protection hidden="1"/>
    </xf>
    <xf numFmtId="182" fontId="39" fillId="0" borderId="24" xfId="0" applyNumberFormat="1" applyFont="1" applyBorder="1" applyAlignment="1" applyProtection="1">
      <alignment vertical="center"/>
      <protection hidden="1"/>
    </xf>
    <xf numFmtId="182" fontId="39" fillId="0" borderId="24" xfId="0" applyNumberFormat="1" applyFont="1" applyBorder="1" applyAlignment="1" applyProtection="1">
      <alignment vertical="center" shrinkToFit="1"/>
      <protection hidden="1"/>
    </xf>
    <xf numFmtId="182" fontId="36" fillId="0" borderId="31" xfId="0" applyNumberFormat="1" applyFont="1" applyBorder="1" applyAlignment="1" applyProtection="1">
      <alignment horizontal="centerContinuous" vertical="center" shrinkToFit="1"/>
      <protection hidden="1"/>
    </xf>
    <xf numFmtId="180" fontId="36" fillId="0" borderId="33" xfId="0" applyNumberFormat="1" applyFont="1" applyBorder="1" applyAlignment="1" applyProtection="1">
      <alignment vertical="center" shrinkToFit="1"/>
      <protection hidden="1"/>
    </xf>
    <xf numFmtId="182" fontId="36" fillId="0" borderId="33" xfId="0" applyNumberFormat="1" applyFont="1" applyBorder="1" applyAlignment="1" applyProtection="1">
      <alignment horizontal="centerContinuous" vertical="center" shrinkToFit="1"/>
      <protection hidden="1"/>
    </xf>
    <xf numFmtId="182" fontId="36" fillId="0" borderId="33" xfId="0" applyNumberFormat="1" applyFont="1" applyBorder="1" applyAlignment="1" applyProtection="1">
      <alignment vertical="center" shrinkToFit="1"/>
      <protection hidden="1"/>
    </xf>
    <xf numFmtId="181" fontId="36" fillId="0" borderId="33" xfId="0" applyNumberFormat="1" applyFont="1" applyBorder="1" applyAlignment="1" applyProtection="1">
      <alignment vertical="center" shrinkToFit="1"/>
      <protection hidden="1"/>
    </xf>
    <xf numFmtId="180" fontId="37" fillId="0" borderId="33" xfId="0" applyNumberFormat="1" applyFont="1" applyBorder="1" applyAlignment="1" applyProtection="1">
      <alignment vertical="center" shrinkToFit="1"/>
      <protection hidden="1"/>
    </xf>
    <xf numFmtId="180" fontId="36" fillId="0" borderId="24" xfId="0" applyNumberFormat="1" applyFont="1" applyBorder="1" applyAlignment="1" applyProtection="1">
      <alignment vertical="center" shrinkToFit="1"/>
      <protection hidden="1"/>
    </xf>
    <xf numFmtId="181" fontId="36" fillId="0" borderId="24" xfId="0" applyNumberFormat="1" applyFont="1" applyBorder="1" applyAlignment="1" applyProtection="1">
      <alignment vertical="center" shrinkToFit="1"/>
      <protection hidden="1"/>
    </xf>
    <xf numFmtId="182" fontId="36" fillId="0" borderId="33" xfId="0" applyNumberFormat="1" applyFont="1" applyBorder="1" applyAlignment="1" applyProtection="1">
      <alignment horizontal="right" vertical="center" shrinkToFit="1"/>
      <protection hidden="1"/>
    </xf>
    <xf numFmtId="180" fontId="37" fillId="0" borderId="24" xfId="0" applyNumberFormat="1" applyFont="1" applyBorder="1" applyAlignment="1" applyProtection="1">
      <alignment horizontal="right" vertical="center" shrinkToFit="1"/>
      <protection hidden="1"/>
    </xf>
    <xf numFmtId="182" fontId="36" fillId="0" borderId="24" xfId="0" applyNumberFormat="1" applyFont="1" applyBorder="1" applyAlignment="1" applyProtection="1">
      <alignment vertical="center"/>
      <protection hidden="1"/>
    </xf>
    <xf numFmtId="182" fontId="36" fillId="25" borderId="31" xfId="0" applyNumberFormat="1" applyFont="1" applyFill="1" applyBorder="1" applyAlignment="1" applyProtection="1">
      <alignment horizontal="centerContinuous" vertical="center" shrinkToFit="1"/>
      <protection hidden="1"/>
    </xf>
    <xf numFmtId="182" fontId="36" fillId="25" borderId="32" xfId="0" applyNumberFormat="1" applyFont="1" applyFill="1" applyBorder="1" applyAlignment="1" applyProtection="1">
      <alignment horizontal="centerContinuous" vertical="center" shrinkToFit="1"/>
      <protection hidden="1"/>
    </xf>
    <xf numFmtId="182" fontId="36" fillId="25" borderId="30" xfId="0" applyNumberFormat="1" applyFont="1" applyFill="1" applyBorder="1" applyAlignment="1" applyProtection="1">
      <alignment horizontal="center" vertical="center" shrinkToFit="1"/>
      <protection hidden="1"/>
    </xf>
    <xf numFmtId="0" fontId="37" fillId="0" borderId="24" xfId="0" applyFont="1" applyBorder="1" applyAlignment="1" applyProtection="1">
      <alignment horizontal="center" vertical="center" shrinkToFit="1"/>
      <protection hidden="1"/>
    </xf>
    <xf numFmtId="182" fontId="36" fillId="0" borderId="29" xfId="0" applyNumberFormat="1" applyFont="1" applyBorder="1" applyAlignment="1" applyProtection="1">
      <alignment horizontal="distributed" vertical="center" shrinkToFit="1"/>
      <protection hidden="1"/>
    </xf>
    <xf numFmtId="180" fontId="36" fillId="0" borderId="24" xfId="0" applyNumberFormat="1" applyFont="1" applyBorder="1" applyAlignment="1" applyProtection="1">
      <alignment horizontal="right" vertical="center" shrinkToFit="1"/>
      <protection hidden="1"/>
    </xf>
    <xf numFmtId="182" fontId="36" fillId="25" borderId="32" xfId="0" applyNumberFormat="1" applyFont="1" applyFill="1" applyBorder="1" applyAlignment="1" applyProtection="1">
      <alignment horizontal="center" vertical="center" wrapText="1" shrinkToFit="1"/>
      <protection hidden="1"/>
    </xf>
    <xf numFmtId="182" fontId="37" fillId="0" borderId="26" xfId="0" applyNumberFormat="1" applyFont="1" applyBorder="1" applyAlignment="1" applyProtection="1">
      <alignment vertical="center" shrinkToFit="1"/>
      <protection hidden="1"/>
    </xf>
    <xf numFmtId="180" fontId="37" fillId="0" borderId="24" xfId="0" applyNumberFormat="1" applyFont="1" applyBorder="1" applyAlignment="1" applyProtection="1">
      <alignment vertical="center" shrinkToFit="1"/>
      <protection hidden="1"/>
    </xf>
    <xf numFmtId="182" fontId="37" fillId="0" borderId="33" xfId="0" applyNumberFormat="1" applyFont="1" applyBorder="1" applyAlignment="1" applyProtection="1">
      <alignment horizontal="center" vertical="center" shrinkToFit="1"/>
      <protection hidden="1"/>
    </xf>
    <xf numFmtId="182" fontId="37" fillId="0" borderId="33" xfId="0" applyNumberFormat="1" applyFont="1" applyBorder="1" applyAlignment="1" applyProtection="1">
      <alignment horizontal="right" vertical="center" shrinkToFit="1"/>
      <protection hidden="1"/>
    </xf>
    <xf numFmtId="182" fontId="36" fillId="0" borderId="33" xfId="0" applyNumberFormat="1" applyFont="1" applyBorder="1" applyAlignment="1" applyProtection="1">
      <alignment horizontal="center" vertical="center" shrinkToFit="1"/>
      <protection hidden="1"/>
    </xf>
    <xf numFmtId="182" fontId="36" fillId="0" borderId="31" xfId="0" applyNumberFormat="1" applyFont="1" applyBorder="1" applyAlignment="1" applyProtection="1">
      <alignment horizontal="center" vertical="center" shrinkToFit="1"/>
      <protection hidden="1"/>
    </xf>
    <xf numFmtId="182" fontId="36" fillId="0" borderId="26" xfId="0" applyNumberFormat="1" applyFont="1" applyBorder="1" applyAlignment="1" applyProtection="1">
      <alignment horizontal="right" vertical="center" shrinkToFit="1"/>
      <protection hidden="1"/>
    </xf>
    <xf numFmtId="182" fontId="36" fillId="0" borderId="24" xfId="0" applyNumberFormat="1" applyFont="1" applyBorder="1" applyAlignment="1" applyProtection="1">
      <alignment horizontal="right" vertical="center" shrinkToFit="1"/>
      <protection hidden="1"/>
    </xf>
    <xf numFmtId="180" fontId="36" fillId="25" borderId="32" xfId="0" applyNumberFormat="1" applyFont="1" applyFill="1" applyBorder="1" applyAlignment="1" applyProtection="1">
      <alignment horizontal="center" vertical="center" shrinkToFit="1"/>
      <protection hidden="1"/>
    </xf>
    <xf numFmtId="182" fontId="37" fillId="0" borderId="33" xfId="0" applyNumberFormat="1" applyFont="1" applyBorder="1" applyAlignment="1" applyProtection="1">
      <alignment vertical="center" shrinkToFit="1"/>
      <protection hidden="1"/>
    </xf>
    <xf numFmtId="182" fontId="36" fillId="0" borderId="24" xfId="0" applyNumberFormat="1" applyFont="1" applyBorder="1" applyAlignment="1" applyProtection="1">
      <alignment horizontal="distributed" vertical="center" shrinkToFit="1"/>
      <protection hidden="1"/>
    </xf>
    <xf numFmtId="182" fontId="40" fillId="0" borderId="24" xfId="705" applyNumberFormat="1" applyFont="1" applyBorder="1" applyAlignment="1" applyProtection="1">
      <alignment vertical="center" shrinkToFit="1"/>
      <protection hidden="1"/>
    </xf>
    <xf numFmtId="38" fontId="37" fillId="0" borderId="33" xfId="497" applyFont="1" applyFill="1" applyBorder="1" applyAlignment="1" applyProtection="1">
      <alignment vertical="center" shrinkToFit="1"/>
      <protection hidden="1"/>
    </xf>
    <xf numFmtId="38" fontId="36" fillId="0" borderId="33" xfId="497" applyFont="1" applyFill="1" applyBorder="1" applyAlignment="1" applyProtection="1">
      <alignment vertical="center" shrinkToFit="1"/>
      <protection hidden="1"/>
    </xf>
    <xf numFmtId="38" fontId="36" fillId="0" borderId="26" xfId="497" applyFont="1" applyFill="1" applyBorder="1" applyAlignment="1" applyProtection="1">
      <alignment vertical="center" shrinkToFit="1"/>
      <protection hidden="1"/>
    </xf>
    <xf numFmtId="38" fontId="36" fillId="0" borderId="24" xfId="497" applyFont="1" applyFill="1" applyBorder="1" applyAlignment="1" applyProtection="1">
      <alignment vertical="center" shrinkToFit="1"/>
      <protection hidden="1"/>
    </xf>
    <xf numFmtId="182" fontId="36" fillId="25" borderId="30" xfId="0" applyNumberFormat="1" applyFont="1" applyFill="1" applyBorder="1" applyAlignment="1" applyProtection="1">
      <alignment vertical="center" shrinkToFit="1"/>
      <protection hidden="1"/>
    </xf>
    <xf numFmtId="181" fontId="36" fillId="0" borderId="33" xfId="0" applyNumberFormat="1" applyFont="1" applyBorder="1" applyAlignment="1" applyProtection="1">
      <alignment horizontal="right" vertical="center" shrinkToFit="1"/>
      <protection hidden="1"/>
    </xf>
    <xf numFmtId="181" fontId="37" fillId="0" borderId="26" xfId="0" applyNumberFormat="1" applyFont="1" applyBorder="1" applyAlignment="1" applyProtection="1">
      <alignment horizontal="right" vertical="center" shrinkToFit="1"/>
      <protection hidden="1"/>
    </xf>
    <xf numFmtId="0" fontId="36" fillId="0" borderId="19" xfId="0" applyFont="1" applyBorder="1" applyAlignment="1">
      <alignment vertical="center" shrinkToFit="1"/>
    </xf>
    <xf numFmtId="182" fontId="36" fillId="0" borderId="19" xfId="0" applyNumberFormat="1" applyFont="1" applyBorder="1" applyAlignment="1" applyProtection="1">
      <alignment horizontal="left" vertical="center" shrinkToFit="1"/>
      <protection hidden="1"/>
    </xf>
    <xf numFmtId="189" fontId="36" fillId="0" borderId="19" xfId="0" applyNumberFormat="1" applyFont="1" applyBorder="1" applyAlignment="1">
      <alignment vertical="center"/>
    </xf>
    <xf numFmtId="182" fontId="36" fillId="0" borderId="29" xfId="0" applyNumberFormat="1" applyFont="1" applyBorder="1" applyAlignment="1" applyProtection="1">
      <alignment vertical="center" shrinkToFit="1"/>
      <protection hidden="1"/>
    </xf>
    <xf numFmtId="181" fontId="36" fillId="0" borderId="24" xfId="0" applyNumberFormat="1" applyFont="1" applyBorder="1" applyAlignment="1" applyProtection="1">
      <alignment horizontal="right" vertical="center" shrinkToFit="1"/>
      <protection hidden="1"/>
    </xf>
    <xf numFmtId="182" fontId="36" fillId="25" borderId="32" xfId="0" applyNumberFormat="1" applyFont="1" applyFill="1" applyBorder="1" applyAlignment="1" applyProtection="1">
      <alignment vertical="center" shrinkToFit="1"/>
      <protection hidden="1"/>
    </xf>
    <xf numFmtId="182" fontId="36" fillId="25" borderId="33" xfId="0" applyNumberFormat="1" applyFont="1" applyFill="1" applyBorder="1" applyAlignment="1" applyProtection="1">
      <alignment vertical="center" shrinkToFit="1"/>
      <protection hidden="1"/>
    </xf>
    <xf numFmtId="49" fontId="36" fillId="0" borderId="24" xfId="0" applyNumberFormat="1" applyFont="1" applyBorder="1" applyAlignment="1" applyProtection="1">
      <alignment horizontal="right" vertical="center" shrinkToFit="1"/>
      <protection hidden="1"/>
    </xf>
    <xf numFmtId="182" fontId="40" fillId="0" borderId="24" xfId="0" applyNumberFormat="1" applyFont="1" applyBorder="1" applyAlignment="1" applyProtection="1">
      <alignment vertical="center"/>
      <protection hidden="1"/>
    </xf>
    <xf numFmtId="182" fontId="36" fillId="25" borderId="30" xfId="0" applyNumberFormat="1" applyFont="1" applyFill="1" applyBorder="1" applyAlignment="1" applyProtection="1">
      <alignment vertical="center" wrapText="1" shrinkToFit="1"/>
      <protection hidden="1"/>
    </xf>
    <xf numFmtId="182" fontId="36" fillId="0" borderId="31" xfId="0" applyNumberFormat="1" applyFont="1" applyBorder="1" applyAlignment="1" applyProtection="1">
      <alignment vertical="center" shrinkToFit="1"/>
      <protection hidden="1"/>
    </xf>
    <xf numFmtId="182" fontId="37" fillId="0" borderId="31" xfId="0" applyNumberFormat="1" applyFont="1" applyBorder="1" applyAlignment="1" applyProtection="1">
      <alignment vertical="center" shrinkToFit="1"/>
      <protection hidden="1"/>
    </xf>
    <xf numFmtId="182" fontId="36" fillId="0" borderId="23" xfId="0" applyNumberFormat="1" applyFont="1" applyBorder="1" applyAlignment="1" applyProtection="1">
      <alignment vertical="center" shrinkToFit="1"/>
      <protection hidden="1"/>
    </xf>
    <xf numFmtId="38" fontId="37" fillId="0" borderId="33" xfId="1116" applyFont="1" applyFill="1" applyBorder="1" applyAlignment="1">
      <alignment vertical="center"/>
    </xf>
    <xf numFmtId="184" fontId="37" fillId="0" borderId="33" xfId="1117" applyNumberFormat="1" applyFont="1" applyFill="1" applyBorder="1" applyAlignment="1">
      <alignment vertical="center"/>
    </xf>
    <xf numFmtId="187" fontId="37" fillId="0" borderId="33" xfId="591" applyNumberFormat="1" applyFont="1" applyBorder="1" applyAlignment="1" applyProtection="1">
      <alignment horizontal="right" vertical="center" shrinkToFit="1"/>
      <protection hidden="1"/>
    </xf>
    <xf numFmtId="186" fontId="37" fillId="0" borderId="33" xfId="1117" applyNumberFormat="1" applyFont="1" applyFill="1" applyBorder="1" applyAlignment="1">
      <alignment vertical="center"/>
    </xf>
    <xf numFmtId="186" fontId="37" fillId="0" borderId="26" xfId="1117" applyNumberFormat="1" applyFont="1" applyFill="1" applyBorder="1" applyAlignment="1">
      <alignment vertical="center"/>
    </xf>
    <xf numFmtId="186" fontId="36" fillId="0" borderId="24" xfId="1117" applyNumberFormat="1" applyFont="1" applyFill="1" applyBorder="1" applyAlignment="1">
      <alignment vertical="center"/>
    </xf>
    <xf numFmtId="182" fontId="44" fillId="0" borderId="33" xfId="0" applyNumberFormat="1" applyFont="1" applyBorder="1" applyAlignment="1" applyProtection="1">
      <alignment horizontal="right" vertical="center" shrinkToFit="1"/>
      <protection hidden="1"/>
    </xf>
    <xf numFmtId="182" fontId="44" fillId="0" borderId="26" xfId="0" applyNumberFormat="1" applyFont="1" applyBorder="1" applyAlignment="1" applyProtection="1">
      <alignment horizontal="right" vertical="center" shrinkToFit="1"/>
      <protection hidden="1"/>
    </xf>
    <xf numFmtId="182" fontId="36" fillId="0" borderId="29" xfId="634" applyNumberFormat="1" applyFont="1" applyBorder="1" applyAlignment="1" applyProtection="1">
      <alignment horizontal="left" vertical="center" shrinkToFit="1"/>
      <protection hidden="1"/>
    </xf>
    <xf numFmtId="182" fontId="36" fillId="25" borderId="31" xfId="0" applyNumberFormat="1" applyFont="1" applyFill="1" applyBorder="1" applyAlignment="1" applyProtection="1">
      <alignment vertical="center" shrinkToFit="1"/>
      <protection hidden="1"/>
    </xf>
    <xf numFmtId="182" fontId="36" fillId="25" borderId="32" xfId="589" applyNumberFormat="1" applyFont="1" applyFill="1" applyBorder="1" applyAlignment="1" applyProtection="1">
      <alignment horizontal="center" vertical="center" wrapText="1"/>
      <protection hidden="1"/>
    </xf>
    <xf numFmtId="182" fontId="47" fillId="0" borderId="33" xfId="0" applyNumberFormat="1" applyFont="1" applyBorder="1" applyAlignment="1" applyProtection="1">
      <alignment horizontal="right" vertical="center" shrinkToFit="1"/>
      <protection hidden="1"/>
    </xf>
    <xf numFmtId="182" fontId="47" fillId="0" borderId="24" xfId="0" applyNumberFormat="1" applyFont="1" applyBorder="1" applyAlignment="1" applyProtection="1">
      <alignment horizontal="right" vertical="center" shrinkToFit="1"/>
      <protection hidden="1"/>
    </xf>
    <xf numFmtId="184" fontId="36" fillId="0" borderId="24" xfId="135" quotePrefix="1" applyNumberFormat="1" applyFont="1" applyFill="1" applyBorder="1" applyAlignment="1" applyProtection="1">
      <alignment horizontal="right" vertical="center" shrinkToFit="1"/>
      <protection hidden="1"/>
    </xf>
    <xf numFmtId="184" fontId="37" fillId="0" borderId="24" xfId="135" applyNumberFormat="1" applyFont="1" applyFill="1" applyBorder="1" applyAlignment="1" applyProtection="1">
      <alignment vertical="center" shrinkToFit="1"/>
      <protection hidden="1"/>
    </xf>
    <xf numFmtId="182" fontId="36" fillId="0" borderId="33" xfId="703" quotePrefix="1" applyNumberFormat="1" applyFont="1" applyBorder="1" applyAlignment="1" applyProtection="1">
      <alignment horizontal="right" vertical="center" shrinkToFit="1"/>
      <protection hidden="1"/>
    </xf>
    <xf numFmtId="182" fontId="36" fillId="0" borderId="24" xfId="703" applyNumberFormat="1" applyFont="1" applyBorder="1" applyAlignment="1" applyProtection="1">
      <alignment vertical="center" wrapText="1" shrinkToFit="1"/>
      <protection hidden="1"/>
    </xf>
    <xf numFmtId="182" fontId="36" fillId="0" borderId="26" xfId="703" quotePrefix="1" applyNumberFormat="1" applyFont="1" applyBorder="1" applyAlignment="1" applyProtection="1">
      <alignment horizontal="right" vertical="center" shrinkToFit="1"/>
      <protection hidden="1"/>
    </xf>
    <xf numFmtId="182" fontId="36" fillId="0" borderId="24" xfId="703" quotePrefix="1" applyNumberFormat="1" applyFont="1" applyBorder="1" applyAlignment="1" applyProtection="1">
      <alignment horizontal="right" vertical="center" shrinkToFit="1"/>
      <protection hidden="1"/>
    </xf>
    <xf numFmtId="182" fontId="37" fillId="0" borderId="33" xfId="703" quotePrefix="1" applyNumberFormat="1" applyFont="1" applyBorder="1" applyAlignment="1" applyProtection="1">
      <alignment horizontal="right" vertical="center" shrinkToFit="1"/>
      <protection hidden="1"/>
    </xf>
    <xf numFmtId="182" fontId="36" fillId="0" borderId="24" xfId="589" applyNumberFormat="1" applyFont="1" applyBorder="1" applyAlignment="1" applyProtection="1">
      <alignment horizontal="left" vertical="center" shrinkToFit="1"/>
      <protection hidden="1"/>
    </xf>
    <xf numFmtId="182" fontId="36" fillId="0" borderId="24" xfId="0" applyNumberFormat="1" applyFont="1" applyBorder="1" applyAlignment="1" applyProtection="1">
      <alignment horizontal="distributed" vertical="center" justifyLastLine="1" shrinkToFit="1"/>
      <protection hidden="1"/>
    </xf>
    <xf numFmtId="185" fontId="36" fillId="0" borderId="24" xfId="0" applyNumberFormat="1" applyFont="1" applyBorder="1" applyAlignment="1" applyProtection="1">
      <alignment horizontal="right" vertical="center" shrinkToFit="1"/>
      <protection hidden="1"/>
    </xf>
    <xf numFmtId="184" fontId="37" fillId="0" borderId="24" xfId="0" applyNumberFormat="1" applyFont="1" applyBorder="1" applyAlignment="1" applyProtection="1">
      <alignment horizontal="right" vertical="center" shrinkToFit="1"/>
      <protection hidden="1"/>
    </xf>
    <xf numFmtId="184" fontId="36" fillId="0" borderId="33" xfId="135" applyNumberFormat="1" applyFont="1" applyFill="1" applyBorder="1" applyAlignment="1" applyProtection="1">
      <alignment vertical="center" shrinkToFit="1"/>
      <protection hidden="1"/>
    </xf>
    <xf numFmtId="181" fontId="44" fillId="0" borderId="24" xfId="0" applyNumberFormat="1" applyFont="1" applyBorder="1" applyAlignment="1" applyProtection="1">
      <alignment horizontal="right" vertical="center" shrinkToFit="1"/>
      <protection hidden="1"/>
    </xf>
    <xf numFmtId="182" fontId="44" fillId="0" borderId="24" xfId="0" applyNumberFormat="1" applyFont="1" applyBorder="1" applyAlignment="1" applyProtection="1">
      <alignment vertical="center" shrinkToFit="1"/>
      <protection hidden="1"/>
    </xf>
    <xf numFmtId="184" fontId="47" fillId="0" borderId="33" xfId="1117" applyNumberFormat="1" applyFont="1" applyFill="1" applyBorder="1" applyAlignment="1" applyProtection="1">
      <alignment horizontal="right" vertical="center" shrinkToFit="1"/>
      <protection hidden="1"/>
    </xf>
    <xf numFmtId="184" fontId="44" fillId="0" borderId="26" xfId="0" applyNumberFormat="1" applyFont="1" applyBorder="1" applyAlignment="1" applyProtection="1">
      <alignment horizontal="right" vertical="center" shrinkToFit="1"/>
      <protection hidden="1"/>
    </xf>
    <xf numFmtId="184" fontId="36" fillId="0" borderId="33" xfId="0" applyNumberFormat="1" applyFont="1" applyBorder="1" applyAlignment="1" applyProtection="1">
      <alignment horizontal="right" vertical="center" shrinkToFit="1"/>
      <protection hidden="1"/>
    </xf>
    <xf numFmtId="0" fontId="37" fillId="0" borderId="24" xfId="0" applyFont="1" applyBorder="1" applyAlignment="1" applyProtection="1">
      <alignment horizontal="right" vertical="center" shrinkToFit="1"/>
      <protection hidden="1"/>
    </xf>
    <xf numFmtId="182" fontId="36" fillId="25" borderId="32" xfId="0" applyNumberFormat="1" applyFont="1" applyFill="1" applyBorder="1" applyAlignment="1">
      <alignment horizontal="center" vertical="center" shrinkToFit="1"/>
    </xf>
    <xf numFmtId="182" fontId="36" fillId="0" borderId="33" xfId="0" applyNumberFormat="1" applyFont="1" applyBorder="1" applyAlignment="1">
      <alignment horizontal="right" vertical="center" shrinkToFit="1"/>
    </xf>
    <xf numFmtId="182" fontId="37" fillId="0" borderId="24" xfId="0" applyNumberFormat="1" applyFont="1" applyBorder="1" applyAlignment="1">
      <alignment horizontal="center" vertical="center" shrinkToFit="1"/>
    </xf>
    <xf numFmtId="182" fontId="36" fillId="0" borderId="33" xfId="0" applyNumberFormat="1" applyFont="1" applyBorder="1" applyAlignment="1">
      <alignment horizontal="right" vertical="center" indent="1" shrinkToFit="1"/>
    </xf>
    <xf numFmtId="182" fontId="37" fillId="0" borderId="29" xfId="0" applyNumberFormat="1" applyFont="1" applyBorder="1" applyAlignment="1">
      <alignment horizontal="center" vertical="center" shrinkToFit="1"/>
    </xf>
    <xf numFmtId="182" fontId="37" fillId="0" borderId="26" xfId="0" applyNumberFormat="1" applyFont="1" applyBorder="1" applyAlignment="1" applyProtection="1">
      <alignment horizontal="right" vertical="center" indent="1" shrinkToFit="1"/>
      <protection hidden="1"/>
    </xf>
    <xf numFmtId="182" fontId="36" fillId="0" borderId="33" xfId="0" applyNumberFormat="1" applyFont="1" applyBorder="1" applyAlignment="1" applyProtection="1">
      <alignment horizontal="distributed" vertical="center" shrinkToFit="1"/>
      <protection hidden="1"/>
    </xf>
    <xf numFmtId="182" fontId="36" fillId="25" borderId="31" xfId="0" applyNumberFormat="1" applyFont="1" applyFill="1" applyBorder="1" applyAlignment="1" applyProtection="1">
      <alignment horizontal="center" vertical="center" wrapText="1" shrinkToFit="1"/>
      <protection hidden="1"/>
    </xf>
    <xf numFmtId="182" fontId="36" fillId="25" borderId="31" xfId="0" applyNumberFormat="1" applyFont="1" applyFill="1" applyBorder="1" applyAlignment="1" applyProtection="1">
      <alignment vertical="center" wrapText="1" shrinkToFit="1"/>
      <protection hidden="1"/>
    </xf>
    <xf numFmtId="182" fontId="36" fillId="0" borderId="33" xfId="0" applyNumberFormat="1" applyFont="1" applyBorder="1" applyAlignment="1" applyProtection="1">
      <alignment vertical="center"/>
      <protection hidden="1"/>
    </xf>
    <xf numFmtId="182" fontId="36" fillId="0" borderId="26" xfId="0" applyNumberFormat="1" applyFont="1" applyBorder="1" applyAlignment="1" applyProtection="1">
      <alignment vertical="center"/>
      <protection hidden="1"/>
    </xf>
    <xf numFmtId="182" fontId="36" fillId="25" borderId="25" xfId="0" applyNumberFormat="1" applyFont="1" applyFill="1" applyBorder="1" applyAlignment="1" applyProtection="1">
      <alignment horizontal="center" vertical="center" shrinkToFit="1"/>
      <protection hidden="1"/>
    </xf>
    <xf numFmtId="182" fontId="36" fillId="25" borderId="15" xfId="0" applyNumberFormat="1" applyFont="1" applyFill="1" applyBorder="1" applyAlignment="1" applyProtection="1">
      <alignment horizontal="center" vertical="center" shrinkToFit="1"/>
      <protection hidden="1"/>
    </xf>
    <xf numFmtId="182" fontId="36" fillId="0" borderId="29" xfId="0" applyNumberFormat="1" applyFont="1" applyBorder="1" applyAlignment="1" applyProtection="1">
      <alignment vertical="center" wrapText="1" shrinkToFit="1"/>
      <protection hidden="1"/>
    </xf>
    <xf numFmtId="181" fontId="36" fillId="0" borderId="26" xfId="467" applyNumberFormat="1" applyFont="1" applyFill="1" applyBorder="1" applyAlignment="1" applyProtection="1">
      <alignment horizontal="right" vertical="center" shrinkToFit="1"/>
      <protection hidden="1"/>
    </xf>
    <xf numFmtId="182" fontId="36" fillId="25" borderId="25" xfId="589" applyNumberFormat="1" applyFont="1" applyFill="1" applyBorder="1" applyAlignment="1" applyProtection="1">
      <alignment vertical="center" shrinkToFit="1"/>
      <protection hidden="1"/>
    </xf>
    <xf numFmtId="182" fontId="36" fillId="0" borderId="31" xfId="617" applyNumberFormat="1" applyFont="1" applyBorder="1" applyAlignment="1" applyProtection="1">
      <alignment horizontal="distributed" vertical="center" shrinkToFit="1"/>
      <protection hidden="1"/>
    </xf>
    <xf numFmtId="182" fontId="36" fillId="0" borderId="30" xfId="0" applyNumberFormat="1" applyFont="1" applyBorder="1" applyAlignment="1" applyProtection="1">
      <alignment vertical="center" shrinkToFit="1"/>
      <protection hidden="1"/>
    </xf>
    <xf numFmtId="182" fontId="36" fillId="0" borderId="32" xfId="617" applyNumberFormat="1" applyFont="1" applyBorder="1" applyAlignment="1" applyProtection="1">
      <alignment horizontal="distributed" vertical="center" shrinkToFit="1"/>
      <protection hidden="1"/>
    </xf>
    <xf numFmtId="182" fontId="36" fillId="0" borderId="23" xfId="617" applyNumberFormat="1" applyFont="1" applyBorder="1" applyAlignment="1" applyProtection="1">
      <alignment horizontal="distributed" vertical="center" shrinkToFit="1"/>
      <protection hidden="1"/>
    </xf>
    <xf numFmtId="184" fontId="36" fillId="0" borderId="24" xfId="0" applyNumberFormat="1" applyFont="1" applyBorder="1" applyAlignment="1" applyProtection="1">
      <alignment horizontal="right" vertical="center" shrinkToFit="1"/>
      <protection hidden="1"/>
    </xf>
    <xf numFmtId="182" fontId="36" fillId="25" borderId="25" xfId="497" applyNumberFormat="1" applyFont="1" applyFill="1" applyBorder="1" applyAlignment="1" applyProtection="1">
      <alignment horizontal="centerContinuous" vertical="center" shrinkToFit="1"/>
      <protection hidden="1"/>
    </xf>
    <xf numFmtId="182" fontId="37" fillId="0" borderId="33" xfId="0" applyNumberFormat="1" applyFont="1" applyBorder="1" applyAlignment="1" applyProtection="1">
      <alignment horizontal="centerContinuous" vertical="center" shrinkToFit="1"/>
      <protection hidden="1"/>
    </xf>
    <xf numFmtId="182" fontId="36" fillId="0" borderId="23" xfId="587" applyNumberFormat="1" applyFont="1" applyBorder="1" applyAlignment="1" applyProtection="1">
      <alignment horizontal="center" vertical="center" shrinkToFit="1"/>
      <protection hidden="1"/>
    </xf>
    <xf numFmtId="181" fontId="52" fillId="0" borderId="26" xfId="0" applyNumberFormat="1" applyFont="1" applyBorder="1" applyAlignment="1">
      <alignment horizontal="right" vertical="center" wrapText="1"/>
    </xf>
    <xf numFmtId="181" fontId="52" fillId="0" borderId="24" xfId="0" applyNumberFormat="1" applyFont="1" applyBorder="1" applyAlignment="1">
      <alignment horizontal="right" vertical="center" wrapText="1"/>
    </xf>
    <xf numFmtId="182" fontId="37" fillId="25" borderId="33" xfId="0" applyNumberFormat="1" applyFont="1" applyFill="1" applyBorder="1" applyAlignment="1" applyProtection="1">
      <alignment horizontal="center" vertical="center" shrinkToFit="1"/>
      <protection hidden="1"/>
    </xf>
    <xf numFmtId="182" fontId="36" fillId="25" borderId="25" xfId="634" applyNumberFormat="1" applyFont="1" applyFill="1" applyBorder="1" applyAlignment="1" applyProtection="1">
      <alignment horizontal="center" vertical="center" shrinkToFit="1"/>
      <protection hidden="1"/>
    </xf>
    <xf numFmtId="182" fontId="36" fillId="25" borderId="15" xfId="634" applyNumberFormat="1" applyFont="1" applyFill="1" applyBorder="1" applyAlignment="1" applyProtection="1">
      <alignment horizontal="center" vertical="center" shrinkToFit="1"/>
      <protection hidden="1"/>
    </xf>
    <xf numFmtId="182" fontId="36" fillId="25" borderId="20" xfId="634" applyNumberFormat="1" applyFont="1" applyFill="1" applyBorder="1" applyAlignment="1" applyProtection="1">
      <alignment horizontal="center" vertical="center" shrinkToFit="1"/>
      <protection hidden="1"/>
    </xf>
    <xf numFmtId="182" fontId="37" fillId="25" borderId="15" xfId="0" applyNumberFormat="1" applyFont="1" applyFill="1" applyBorder="1" applyAlignment="1" applyProtection="1">
      <alignment horizontal="center" vertical="center" shrinkToFit="1"/>
      <protection hidden="1"/>
    </xf>
    <xf numFmtId="182" fontId="36" fillId="25" borderId="16" xfId="634" applyNumberFormat="1" applyFont="1" applyFill="1" applyBorder="1" applyAlignment="1" applyProtection="1">
      <alignment horizontal="center" vertical="center" shrinkToFit="1"/>
      <protection hidden="1"/>
    </xf>
    <xf numFmtId="182" fontId="37" fillId="25" borderId="20" xfId="634" applyNumberFormat="1" applyFont="1" applyFill="1" applyBorder="1" applyAlignment="1" applyProtection="1">
      <alignment horizontal="center" vertical="center" shrinkToFit="1"/>
      <protection hidden="1"/>
    </xf>
    <xf numFmtId="181" fontId="36" fillId="0" borderId="24" xfId="0" applyNumberFormat="1" applyFont="1" applyBorder="1" applyAlignment="1" applyProtection="1">
      <alignment horizontal="centerContinuous" vertical="center" shrinkToFit="1"/>
      <protection hidden="1"/>
    </xf>
    <xf numFmtId="181" fontId="37" fillId="0" borderId="24" xfId="0" applyNumberFormat="1" applyFont="1" applyBorder="1" applyAlignment="1" applyProtection="1">
      <alignment vertical="center" shrinkToFit="1"/>
      <protection hidden="1"/>
    </xf>
    <xf numFmtId="182" fontId="37" fillId="25" borderId="15" xfId="596" applyNumberFormat="1" applyFont="1" applyFill="1" applyBorder="1" applyAlignment="1" applyProtection="1">
      <alignment horizontal="center" vertical="center" shrinkToFit="1"/>
      <protection hidden="1"/>
    </xf>
    <xf numFmtId="182" fontId="36" fillId="0" borderId="29" xfId="589" applyNumberFormat="1" applyFont="1" applyBorder="1" applyAlignment="1" applyProtection="1">
      <alignment horizontal="left" vertical="center"/>
      <protection hidden="1"/>
    </xf>
    <xf numFmtId="182" fontId="36" fillId="25" borderId="15" xfId="589" applyNumberFormat="1" applyFont="1" applyFill="1" applyBorder="1" applyAlignment="1" applyProtection="1">
      <alignment horizontal="centerContinuous" vertical="center" wrapText="1" shrinkToFit="1"/>
      <protection hidden="1"/>
    </xf>
    <xf numFmtId="182" fontId="36" fillId="25" borderId="20" xfId="596" applyNumberFormat="1" applyFont="1" applyFill="1" applyBorder="1" applyAlignment="1" applyProtection="1">
      <alignment horizontal="center" vertical="center" wrapText="1" shrinkToFit="1"/>
      <protection hidden="1"/>
    </xf>
    <xf numFmtId="182" fontId="36" fillId="0" borderId="30" xfId="0" applyNumberFormat="1" applyFont="1" applyBorder="1" applyAlignment="1" applyProtection="1">
      <alignment horizontal="centerContinuous" vertical="center" shrinkToFit="1"/>
      <protection hidden="1"/>
    </xf>
    <xf numFmtId="182" fontId="36" fillId="0" borderId="30" xfId="596" applyNumberFormat="1" applyFont="1" applyBorder="1" applyAlignment="1" applyProtection="1">
      <alignment horizontal="center" vertical="center" textRotation="255"/>
      <protection hidden="1"/>
    </xf>
    <xf numFmtId="182" fontId="36" fillId="0" borderId="33" xfId="596" applyNumberFormat="1" applyFont="1" applyBorder="1" applyAlignment="1" applyProtection="1">
      <alignment horizontal="left" vertical="center"/>
      <protection hidden="1"/>
    </xf>
    <xf numFmtId="182" fontId="36" fillId="0" borderId="30" xfId="596" applyNumberFormat="1" applyFont="1" applyBorder="1" applyAlignment="1" applyProtection="1">
      <alignment vertical="center" textRotation="255"/>
      <protection hidden="1"/>
    </xf>
    <xf numFmtId="182" fontId="36" fillId="25" borderId="20" xfId="596" applyNumberFormat="1" applyFont="1" applyFill="1" applyBorder="1" applyAlignment="1" applyProtection="1">
      <alignment horizontal="centerContinuous" vertical="center" shrinkToFit="1"/>
      <protection hidden="1"/>
    </xf>
    <xf numFmtId="49" fontId="37" fillId="0" borderId="24" xfId="596" applyNumberFormat="1" applyFont="1" applyBorder="1" applyAlignment="1" applyProtection="1">
      <alignment horizontal="center" vertical="center" shrinkToFit="1"/>
      <protection hidden="1"/>
    </xf>
    <xf numFmtId="49" fontId="36" fillId="25" borderId="25" xfId="596" applyNumberFormat="1" applyFont="1" applyFill="1" applyBorder="1" applyAlignment="1" applyProtection="1">
      <alignment vertical="center" shrinkToFit="1"/>
      <protection hidden="1"/>
    </xf>
    <xf numFmtId="183" fontId="36" fillId="25" borderId="25" xfId="1116" applyNumberFormat="1" applyFont="1" applyFill="1" applyBorder="1" applyAlignment="1" applyProtection="1">
      <alignment horizontal="center" vertical="center" shrinkToFit="1"/>
      <protection hidden="1"/>
    </xf>
    <xf numFmtId="183" fontId="36" fillId="25" borderId="25" xfId="1116" applyNumberFormat="1" applyFont="1" applyFill="1" applyBorder="1" applyAlignment="1" applyProtection="1">
      <alignment horizontal="center" vertical="center" wrapText="1" shrinkToFit="1"/>
      <protection hidden="1"/>
    </xf>
    <xf numFmtId="49" fontId="37" fillId="0" borderId="19" xfId="0" applyNumberFormat="1" applyFont="1" applyBorder="1" applyAlignment="1" applyProtection="1">
      <alignment horizontal="center" vertical="center" shrinkToFit="1"/>
      <protection hidden="1"/>
    </xf>
    <xf numFmtId="38" fontId="36" fillId="0" borderId="31" xfId="1116" applyFont="1" applyFill="1" applyBorder="1" applyAlignment="1" applyProtection="1">
      <alignment horizontal="center" vertical="center" shrinkToFit="1"/>
      <protection hidden="1"/>
    </xf>
    <xf numFmtId="38" fontId="36" fillId="0" borderId="32" xfId="1116" applyFont="1" applyFill="1" applyBorder="1" applyAlignment="1" applyProtection="1">
      <alignment horizontal="center" vertical="center" shrinkToFit="1"/>
      <protection hidden="1"/>
    </xf>
    <xf numFmtId="182" fontId="81" fillId="0" borderId="0" xfId="0" applyNumberFormat="1" applyFont="1" applyAlignment="1" applyProtection="1">
      <alignment horizontal="right" vertical="center" shrinkToFit="1"/>
      <protection hidden="1"/>
    </xf>
    <xf numFmtId="190" fontId="36" fillId="0" borderId="0" xfId="0" applyNumberFormat="1" applyFont="1" applyAlignment="1" applyProtection="1">
      <alignment horizontal="center" vertical="center" shrinkToFit="1"/>
      <protection hidden="1"/>
    </xf>
    <xf numFmtId="49" fontId="36" fillId="25" borderId="37" xfId="596" applyNumberFormat="1" applyFont="1" applyFill="1" applyBorder="1" applyAlignment="1" applyProtection="1">
      <alignment horizontal="center" vertical="center" shrinkToFit="1"/>
      <protection hidden="1"/>
    </xf>
    <xf numFmtId="38" fontId="36" fillId="25" borderId="37" xfId="1116" applyFont="1" applyFill="1" applyBorder="1" applyAlignment="1" applyProtection="1">
      <alignment horizontal="center" vertical="center" shrinkToFit="1"/>
      <protection hidden="1"/>
    </xf>
    <xf numFmtId="179" fontId="36" fillId="0" borderId="0" xfId="1116" applyNumberFormat="1" applyFont="1" applyFill="1" applyBorder="1" applyAlignment="1" applyProtection="1">
      <alignment horizontal="right" vertical="center" shrinkToFit="1"/>
      <protection hidden="1"/>
    </xf>
    <xf numFmtId="49" fontId="37" fillId="0" borderId="38" xfId="0" applyNumberFormat="1" applyFont="1" applyBorder="1" applyAlignment="1" applyProtection="1">
      <alignment horizontal="center" vertical="center" shrinkToFit="1"/>
      <protection hidden="1"/>
    </xf>
    <xf numFmtId="38" fontId="36" fillId="0" borderId="36" xfId="1116" applyFont="1" applyFill="1" applyBorder="1" applyAlignment="1" applyProtection="1">
      <alignment horizontal="center" vertical="center" shrinkToFit="1"/>
      <protection hidden="1"/>
    </xf>
    <xf numFmtId="182" fontId="36" fillId="0" borderId="0" xfId="634" applyNumberFormat="1" applyFont="1" applyAlignment="1" applyProtection="1">
      <alignment horizontal="center" vertical="center" shrinkToFit="1"/>
      <protection hidden="1"/>
    </xf>
    <xf numFmtId="179" fontId="36" fillId="0" borderId="41" xfId="1116" applyNumberFormat="1" applyFont="1" applyFill="1" applyBorder="1" applyAlignment="1" applyProtection="1">
      <alignment horizontal="right" vertical="center" shrinkToFit="1"/>
      <protection hidden="1"/>
    </xf>
    <xf numFmtId="182" fontId="80" fillId="0" borderId="0" xfId="0" applyNumberFormat="1" applyFont="1" applyAlignment="1" applyProtection="1">
      <alignment vertical="center" shrinkToFit="1"/>
      <protection hidden="1"/>
    </xf>
    <xf numFmtId="182" fontId="81" fillId="0" borderId="0" xfId="0" applyNumberFormat="1" applyFont="1" applyAlignment="1" applyProtection="1">
      <alignment vertical="center" shrinkToFit="1"/>
      <protection hidden="1"/>
    </xf>
    <xf numFmtId="182" fontId="81" fillId="0" borderId="24" xfId="0" applyNumberFormat="1" applyFont="1" applyBorder="1" applyAlignment="1" applyProtection="1">
      <alignment vertical="center" shrinkToFit="1"/>
      <protection hidden="1"/>
    </xf>
    <xf numFmtId="182" fontId="81" fillId="25" borderId="15" xfId="0" applyNumberFormat="1" applyFont="1" applyFill="1" applyBorder="1" applyAlignment="1" applyProtection="1">
      <alignment horizontal="centerContinuous" vertical="center" shrinkToFit="1"/>
      <protection hidden="1"/>
    </xf>
    <xf numFmtId="182" fontId="36" fillId="25" borderId="43" xfId="0" applyNumberFormat="1" applyFont="1" applyFill="1" applyBorder="1" applyAlignment="1" applyProtection="1">
      <alignment horizontal="center" vertical="center" shrinkToFit="1"/>
      <protection hidden="1"/>
    </xf>
    <xf numFmtId="182" fontId="36" fillId="25" borderId="48" xfId="0" applyNumberFormat="1" applyFont="1" applyFill="1" applyBorder="1" applyAlignment="1" applyProtection="1">
      <alignment horizontal="center" vertical="center" shrinkToFit="1"/>
      <protection hidden="1"/>
    </xf>
    <xf numFmtId="182" fontId="36" fillId="0" borderId="49" xfId="0" applyNumberFormat="1" applyFont="1" applyBorder="1" applyAlignment="1" applyProtection="1">
      <alignment vertical="center" shrinkToFit="1"/>
      <protection hidden="1"/>
    </xf>
    <xf numFmtId="182" fontId="37" fillId="0" borderId="49" xfId="0" applyNumberFormat="1" applyFont="1" applyBorder="1" applyAlignment="1" applyProtection="1">
      <alignment vertical="center" shrinkToFit="1"/>
      <protection hidden="1"/>
    </xf>
    <xf numFmtId="182" fontId="37" fillId="0" borderId="50" xfId="0" applyNumberFormat="1" applyFont="1" applyBorder="1" applyAlignment="1" applyProtection="1">
      <alignment vertical="center" shrinkToFit="1"/>
      <protection hidden="1"/>
    </xf>
    <xf numFmtId="182" fontId="36" fillId="0" borderId="50" xfId="0" applyNumberFormat="1" applyFont="1" applyBorder="1" applyAlignment="1" applyProtection="1">
      <alignment vertical="center" shrinkToFit="1"/>
      <protection hidden="1"/>
    </xf>
    <xf numFmtId="182" fontId="36" fillId="0" borderId="50" xfId="0" applyNumberFormat="1" applyFont="1" applyBorder="1" applyAlignment="1" applyProtection="1">
      <alignment horizontal="right" vertical="center" shrinkToFit="1"/>
      <protection hidden="1"/>
    </xf>
    <xf numFmtId="182" fontId="36" fillId="0" borderId="51" xfId="0" applyNumberFormat="1" applyFont="1" applyBorder="1" applyAlignment="1" applyProtection="1">
      <alignment vertical="center" shrinkToFit="1"/>
      <protection hidden="1"/>
    </xf>
    <xf numFmtId="182" fontId="36" fillId="0" borderId="35" xfId="0" applyNumberFormat="1" applyFont="1" applyBorder="1" applyAlignment="1" applyProtection="1">
      <alignment horizontal="right" vertical="center" shrinkToFit="1"/>
      <protection hidden="1"/>
    </xf>
    <xf numFmtId="182" fontId="36" fillId="0" borderId="35" xfId="0" applyNumberFormat="1" applyFont="1" applyBorder="1" applyAlignment="1" applyProtection="1">
      <alignment vertical="center" shrinkToFit="1"/>
      <protection hidden="1"/>
    </xf>
    <xf numFmtId="182" fontId="36" fillId="0" borderId="52" xfId="0" applyNumberFormat="1" applyFont="1" applyBorder="1" applyAlignment="1" applyProtection="1">
      <alignment vertical="center" shrinkToFit="1"/>
      <protection hidden="1"/>
    </xf>
    <xf numFmtId="182" fontId="81" fillId="25" borderId="15" xfId="591" applyNumberFormat="1" applyFont="1" applyFill="1" applyBorder="1" applyAlignment="1" applyProtection="1">
      <alignment horizontal="centerContinuous" vertical="center" shrinkToFit="1"/>
      <protection hidden="1"/>
    </xf>
    <xf numFmtId="182" fontId="81" fillId="25" borderId="25" xfId="591" applyNumberFormat="1" applyFont="1" applyFill="1" applyBorder="1" applyAlignment="1" applyProtection="1">
      <alignment horizontal="centerContinuous" vertical="center" shrinkToFit="1"/>
      <protection hidden="1"/>
    </xf>
    <xf numFmtId="182" fontId="81" fillId="25" borderId="13" xfId="0" applyNumberFormat="1" applyFont="1" applyFill="1" applyBorder="1" applyAlignment="1" applyProtection="1">
      <alignment horizontal="centerContinuous" vertical="center" shrinkToFit="1"/>
      <protection hidden="1"/>
    </xf>
    <xf numFmtId="182" fontId="81" fillId="25" borderId="14" xfId="0" applyNumberFormat="1" applyFont="1" applyFill="1" applyBorder="1" applyAlignment="1" applyProtection="1">
      <alignment horizontal="centerContinuous" vertical="center" shrinkToFit="1"/>
      <protection hidden="1"/>
    </xf>
    <xf numFmtId="182" fontId="81" fillId="25" borderId="30" xfId="0" applyNumberFormat="1" applyFont="1" applyFill="1" applyBorder="1" applyAlignment="1" applyProtection="1">
      <alignment horizontal="centerContinuous" vertical="center" shrinkToFit="1"/>
      <protection hidden="1"/>
    </xf>
    <xf numFmtId="182" fontId="36" fillId="0" borderId="53" xfId="0" applyNumberFormat="1" applyFont="1" applyBorder="1" applyAlignment="1" applyProtection="1">
      <alignment horizontal="centerContinuous" vertical="center" shrinkToFit="1"/>
      <protection hidden="1"/>
    </xf>
    <xf numFmtId="182" fontId="36" fillId="25" borderId="54" xfId="0" applyNumberFormat="1" applyFont="1" applyFill="1" applyBorder="1" applyAlignment="1" applyProtection="1">
      <alignment horizontal="centerContinuous" vertical="center" shrinkToFit="1"/>
      <protection hidden="1"/>
    </xf>
    <xf numFmtId="182" fontId="36" fillId="25" borderId="54" xfId="0" applyNumberFormat="1" applyFont="1" applyFill="1" applyBorder="1" applyAlignment="1" applyProtection="1">
      <alignment horizontal="center" vertical="center" shrinkToFit="1"/>
      <protection hidden="1"/>
    </xf>
    <xf numFmtId="182" fontId="36" fillId="25" borderId="54" xfId="0" applyNumberFormat="1" applyFont="1" applyFill="1" applyBorder="1" applyAlignment="1" applyProtection="1">
      <alignment vertical="center" shrinkToFit="1"/>
      <protection hidden="1"/>
    </xf>
    <xf numFmtId="182" fontId="36" fillId="0" borderId="53" xfId="0" applyNumberFormat="1" applyFont="1" applyBorder="1" applyAlignment="1" applyProtection="1">
      <alignment horizontal="right" vertical="center" shrinkToFit="1"/>
      <protection hidden="1"/>
    </xf>
    <xf numFmtId="182" fontId="36" fillId="25" borderId="54" xfId="0" applyNumberFormat="1" applyFont="1" applyFill="1" applyBorder="1" applyAlignment="1" applyProtection="1">
      <alignment horizontal="centerContinuous" vertical="center" wrapText="1" shrinkToFit="1"/>
      <protection hidden="1"/>
    </xf>
    <xf numFmtId="182" fontId="36" fillId="25" borderId="54" xfId="0" applyNumberFormat="1" applyFont="1" applyFill="1" applyBorder="1" applyAlignment="1" applyProtection="1">
      <alignment horizontal="center" vertical="center" wrapText="1" shrinkToFit="1"/>
      <protection hidden="1"/>
    </xf>
    <xf numFmtId="182" fontId="37" fillId="0" borderId="53" xfId="589" applyNumberFormat="1" applyFont="1" applyBorder="1" applyAlignment="1" applyProtection="1">
      <alignment vertical="center" shrinkToFit="1"/>
      <protection hidden="1"/>
    </xf>
    <xf numFmtId="182" fontId="36" fillId="25" borderId="54" xfId="589" applyNumberFormat="1" applyFont="1" applyFill="1" applyBorder="1" applyAlignment="1" applyProtection="1">
      <alignment horizontal="center" vertical="center" textRotation="255" wrapText="1"/>
      <protection hidden="1"/>
    </xf>
    <xf numFmtId="182" fontId="44" fillId="25" borderId="54" xfId="0" applyNumberFormat="1" applyFont="1" applyFill="1" applyBorder="1" applyAlignment="1" applyProtection="1">
      <alignment horizontal="center" vertical="center" shrinkToFit="1"/>
      <protection hidden="1"/>
    </xf>
    <xf numFmtId="182" fontId="36" fillId="25" borderId="54" xfId="0" applyNumberFormat="1" applyFont="1" applyFill="1" applyBorder="1" applyAlignment="1">
      <alignment horizontal="center" vertical="center" shrinkToFit="1"/>
    </xf>
    <xf numFmtId="182" fontId="36" fillId="0" borderId="53" xfId="0" applyNumberFormat="1" applyFont="1" applyBorder="1" applyAlignment="1" applyProtection="1">
      <alignment horizontal="center" vertical="center" wrapText="1" shrinkToFit="1"/>
      <protection hidden="1"/>
    </xf>
    <xf numFmtId="182" fontId="36" fillId="0" borderId="53" xfId="0" applyNumberFormat="1" applyFont="1" applyBorder="1" applyAlignment="1" applyProtection="1">
      <alignment vertical="center" shrinkToFit="1"/>
      <protection hidden="1"/>
    </xf>
    <xf numFmtId="182" fontId="36" fillId="0" borderId="53" xfId="0" applyNumberFormat="1" applyFont="1" applyBorder="1" applyAlignment="1" applyProtection="1">
      <alignment horizontal="right" vertical="center" wrapText="1" shrinkToFit="1"/>
      <protection hidden="1"/>
    </xf>
    <xf numFmtId="182" fontId="37" fillId="0" borderId="53" xfId="0" applyNumberFormat="1" applyFont="1" applyBorder="1" applyAlignment="1" applyProtection="1">
      <alignment horizontal="right" vertical="center" wrapText="1" shrinkToFit="1"/>
      <protection hidden="1"/>
    </xf>
    <xf numFmtId="182" fontId="37" fillId="0" borderId="53" xfId="463" applyNumberFormat="1" applyFont="1" applyFill="1" applyBorder="1" applyAlignment="1" applyProtection="1">
      <alignment horizontal="right" vertical="center" shrinkToFit="1"/>
      <protection hidden="1"/>
    </xf>
    <xf numFmtId="182" fontId="36" fillId="25" borderId="55" xfId="0" applyNumberFormat="1" applyFont="1" applyFill="1" applyBorder="1" applyAlignment="1" applyProtection="1">
      <alignment horizontal="center" vertical="center" shrinkToFit="1"/>
      <protection hidden="1"/>
    </xf>
    <xf numFmtId="49" fontId="36" fillId="25" borderId="54" xfId="596" applyNumberFormat="1" applyFont="1" applyFill="1" applyBorder="1" applyAlignment="1" applyProtection="1">
      <alignment vertical="center" shrinkToFit="1"/>
      <protection hidden="1"/>
    </xf>
    <xf numFmtId="0" fontId="31" fillId="24" borderId="54" xfId="577" applyFont="1" applyFill="1" applyBorder="1" applyAlignment="1" applyProtection="1">
      <alignment horizontal="center" vertical="center"/>
      <protection hidden="1"/>
    </xf>
    <xf numFmtId="0" fontId="31" fillId="24" borderId="54" xfId="577" applyFont="1" applyFill="1" applyBorder="1" applyAlignment="1" applyProtection="1">
      <alignment horizontal="center" vertical="center" shrinkToFit="1"/>
      <protection hidden="1"/>
    </xf>
    <xf numFmtId="0" fontId="32" fillId="24" borderId="54" xfId="0" applyFont="1" applyFill="1" applyBorder="1" applyAlignment="1" applyProtection="1">
      <alignment horizontal="center" vertical="center" wrapText="1"/>
      <protection hidden="1"/>
    </xf>
    <xf numFmtId="182" fontId="36" fillId="25" borderId="56" xfId="0" applyNumberFormat="1" applyFont="1" applyFill="1" applyBorder="1" applyAlignment="1" applyProtection="1">
      <alignment vertical="center" shrinkToFit="1"/>
      <protection hidden="1"/>
    </xf>
    <xf numFmtId="182" fontId="36" fillId="25" borderId="57" xfId="0" applyNumberFormat="1" applyFont="1" applyFill="1" applyBorder="1" applyAlignment="1" applyProtection="1">
      <alignment vertical="center" shrinkToFit="1"/>
      <protection hidden="1"/>
    </xf>
    <xf numFmtId="182" fontId="36" fillId="25" borderId="57" xfId="0" applyNumberFormat="1" applyFont="1" applyFill="1" applyBorder="1" applyAlignment="1" applyProtection="1">
      <alignment horizontal="centerContinuous" vertical="center" shrinkToFit="1"/>
      <protection hidden="1"/>
    </xf>
    <xf numFmtId="182" fontId="36" fillId="25" borderId="57" xfId="0" applyNumberFormat="1" applyFont="1" applyFill="1" applyBorder="1" applyAlignment="1" applyProtection="1">
      <alignment horizontal="center" vertical="center" shrinkToFit="1"/>
      <protection hidden="1"/>
    </xf>
    <xf numFmtId="182" fontId="36" fillId="25" borderId="56" xfId="0" applyNumberFormat="1" applyFont="1" applyFill="1" applyBorder="1" applyAlignment="1" applyProtection="1">
      <alignment horizontal="centerContinuous" vertical="center" wrapText="1" shrinkToFit="1"/>
      <protection hidden="1"/>
    </xf>
    <xf numFmtId="182" fontId="36" fillId="25" borderId="57" xfId="0" applyNumberFormat="1" applyFont="1" applyFill="1" applyBorder="1" applyAlignment="1" applyProtection="1">
      <alignment horizontal="centerContinuous" vertical="center" wrapText="1" shrinkToFit="1"/>
      <protection hidden="1"/>
    </xf>
    <xf numFmtId="182" fontId="36" fillId="25" borderId="57" xfId="467" applyNumberFormat="1" applyFont="1" applyFill="1" applyBorder="1" applyAlignment="1" applyProtection="1">
      <alignment horizontal="center" vertical="center" wrapText="1" shrinkToFit="1"/>
      <protection hidden="1"/>
    </xf>
    <xf numFmtId="182" fontId="37" fillId="25" borderId="57" xfId="0" applyNumberFormat="1" applyFont="1" applyFill="1" applyBorder="1" applyAlignment="1" applyProtection="1">
      <alignment horizontal="center" vertical="center" wrapText="1" shrinkToFit="1"/>
      <protection hidden="1"/>
    </xf>
    <xf numFmtId="182" fontId="36" fillId="25" borderId="56" xfId="0" applyNumberFormat="1" applyFont="1" applyFill="1" applyBorder="1" applyAlignment="1" applyProtection="1">
      <alignment horizontal="center" vertical="center" shrinkToFit="1"/>
      <protection hidden="1"/>
    </xf>
    <xf numFmtId="182" fontId="36" fillId="25" borderId="56" xfId="0" applyNumberFormat="1" applyFont="1" applyFill="1" applyBorder="1" applyAlignment="1" applyProtection="1">
      <alignment horizontal="centerContinuous" vertical="center" shrinkToFit="1"/>
      <protection hidden="1"/>
    </xf>
    <xf numFmtId="182" fontId="36" fillId="25" borderId="56" xfId="587" applyNumberFormat="1" applyFont="1" applyFill="1" applyBorder="1" applyAlignment="1" applyProtection="1">
      <alignment horizontal="center" vertical="center" wrapText="1" shrinkToFit="1"/>
      <protection hidden="1"/>
    </xf>
    <xf numFmtId="182" fontId="36" fillId="25" borderId="57" xfId="634" applyNumberFormat="1" applyFont="1" applyFill="1" applyBorder="1" applyAlignment="1" applyProtection="1">
      <alignment horizontal="center" vertical="center" shrinkToFit="1"/>
      <protection hidden="1"/>
    </xf>
    <xf numFmtId="180" fontId="36" fillId="25" borderId="56" xfId="0" applyNumberFormat="1" applyFont="1" applyFill="1" applyBorder="1" applyAlignment="1" applyProtection="1">
      <alignment horizontal="center" vertical="center" shrinkToFit="1"/>
      <protection hidden="1"/>
    </xf>
    <xf numFmtId="182" fontId="36" fillId="25" borderId="16" xfId="0" applyNumberFormat="1" applyFont="1" applyFill="1" applyBorder="1" applyAlignment="1" applyProtection="1">
      <alignment horizontal="centerContinuous" vertical="center" wrapText="1"/>
      <protection hidden="1"/>
    </xf>
    <xf numFmtId="182" fontId="36" fillId="25" borderId="56" xfId="0" applyNumberFormat="1" applyFont="1" applyFill="1" applyBorder="1" applyAlignment="1" applyProtection="1">
      <alignment horizontal="center" vertical="center" wrapText="1"/>
      <protection hidden="1"/>
    </xf>
    <xf numFmtId="182" fontId="36" fillId="25" borderId="57" xfId="0" applyNumberFormat="1" applyFont="1" applyFill="1" applyBorder="1" applyAlignment="1" applyProtection="1">
      <alignment horizontal="center" vertical="center" wrapText="1"/>
      <protection hidden="1"/>
    </xf>
    <xf numFmtId="182" fontId="36" fillId="25" borderId="57" xfId="0" applyNumberFormat="1" applyFont="1" applyFill="1" applyBorder="1" applyAlignment="1" applyProtection="1">
      <alignment vertical="center" wrapText="1"/>
      <protection hidden="1"/>
    </xf>
    <xf numFmtId="182" fontId="36" fillId="25" borderId="57" xfId="0" applyNumberFormat="1" applyFont="1" applyFill="1" applyBorder="1" applyAlignment="1" applyProtection="1">
      <alignment vertical="center" wrapText="1" shrinkToFit="1"/>
      <protection hidden="1"/>
    </xf>
    <xf numFmtId="182" fontId="44" fillId="25" borderId="25" xfId="0" applyNumberFormat="1" applyFont="1" applyFill="1" applyBorder="1" applyAlignment="1" applyProtection="1">
      <alignment horizontal="center" vertical="center" shrinkToFit="1"/>
      <protection hidden="1"/>
    </xf>
    <xf numFmtId="182" fontId="36" fillId="25" borderId="57" xfId="591" applyNumberFormat="1" applyFont="1" applyFill="1" applyBorder="1" applyAlignment="1" applyProtection="1">
      <alignment horizontal="center" vertical="center" shrinkToFit="1"/>
      <protection locked="0"/>
    </xf>
    <xf numFmtId="182" fontId="36" fillId="25" borderId="16" xfId="589" applyNumberFormat="1" applyFont="1" applyFill="1" applyBorder="1" applyAlignment="1" applyProtection="1">
      <alignment horizontal="centerContinuous" vertical="center"/>
      <protection hidden="1"/>
    </xf>
    <xf numFmtId="182" fontId="36" fillId="25" borderId="25" xfId="589" applyNumberFormat="1" applyFont="1" applyFill="1" applyBorder="1" applyAlignment="1" applyProtection="1">
      <alignment horizontal="centerContinuous" vertical="center"/>
      <protection hidden="1"/>
    </xf>
    <xf numFmtId="182" fontId="36" fillId="25" borderId="25" xfId="634" applyNumberFormat="1" applyFont="1" applyFill="1" applyBorder="1" applyAlignment="1" applyProtection="1">
      <alignment horizontal="center" vertical="center" wrapText="1" shrinkToFit="1"/>
      <protection hidden="1"/>
    </xf>
    <xf numFmtId="182" fontId="36" fillId="25" borderId="58" xfId="703" applyNumberFormat="1" applyFont="1" applyFill="1" applyBorder="1" applyAlignment="1" applyProtection="1">
      <alignment horizontal="center" vertical="center" shrinkToFit="1"/>
      <protection hidden="1"/>
    </xf>
    <xf numFmtId="182" fontId="36" fillId="25" borderId="59" xfId="0" applyNumberFormat="1" applyFont="1" applyFill="1" applyBorder="1" applyAlignment="1" applyProtection="1">
      <alignment horizontal="centerContinuous" vertical="center" shrinkToFit="1"/>
      <protection hidden="1"/>
    </xf>
    <xf numFmtId="182" fontId="36" fillId="25" borderId="60" xfId="703" applyNumberFormat="1" applyFont="1" applyFill="1" applyBorder="1" applyAlignment="1" applyProtection="1">
      <alignment horizontal="centerContinuous" vertical="center" shrinkToFit="1"/>
      <protection hidden="1"/>
    </xf>
    <xf numFmtId="182" fontId="36" fillId="25" borderId="58" xfId="703" applyNumberFormat="1" applyFont="1" applyFill="1" applyBorder="1" applyAlignment="1" applyProtection="1">
      <alignment horizontal="centerContinuous" vertical="center" shrinkToFit="1"/>
      <protection hidden="1"/>
    </xf>
    <xf numFmtId="182" fontId="36" fillId="25" borderId="61" xfId="497" applyNumberFormat="1" applyFont="1" applyFill="1" applyBorder="1" applyAlignment="1" applyProtection="1">
      <alignment horizontal="centerContinuous" vertical="center" shrinkToFit="1"/>
      <protection hidden="1"/>
    </xf>
    <xf numFmtId="182" fontId="36" fillId="25" borderId="59" xfId="0" applyNumberFormat="1" applyFont="1" applyFill="1" applyBorder="1" applyAlignment="1" applyProtection="1">
      <alignment horizontal="center" vertical="center" wrapText="1" shrinkToFit="1"/>
      <protection hidden="1"/>
    </xf>
    <xf numFmtId="182" fontId="36" fillId="25" borderId="59" xfId="587" applyNumberFormat="1" applyFont="1" applyFill="1" applyBorder="1" applyAlignment="1" applyProtection="1">
      <alignment vertical="center" wrapText="1" shrinkToFit="1"/>
      <protection hidden="1"/>
    </xf>
    <xf numFmtId="182" fontId="36" fillId="25" borderId="59" xfId="0" applyNumberFormat="1" applyFont="1" applyFill="1" applyBorder="1" applyAlignment="1" applyProtection="1">
      <alignment horizontal="center" vertical="center" shrinkToFit="1"/>
      <protection hidden="1"/>
    </xf>
    <xf numFmtId="182" fontId="36" fillId="25" borderId="59" xfId="589" applyNumberFormat="1" applyFont="1" applyFill="1" applyBorder="1" applyAlignment="1" applyProtection="1">
      <alignment horizontal="centerContinuous" vertical="center"/>
      <protection hidden="1"/>
    </xf>
    <xf numFmtId="182" fontId="36" fillId="25" borderId="62" xfId="589" applyNumberFormat="1" applyFont="1" applyFill="1" applyBorder="1" applyAlignment="1" applyProtection="1">
      <alignment horizontal="centerContinuous" vertical="center" shrinkToFit="1"/>
      <protection hidden="1"/>
    </xf>
    <xf numFmtId="182" fontId="36" fillId="25" borderId="61" xfId="0" applyNumberFormat="1" applyFont="1" applyFill="1" applyBorder="1" applyAlignment="1" applyProtection="1">
      <alignment horizontal="center" vertical="center" wrapText="1" shrinkToFit="1"/>
      <protection hidden="1"/>
    </xf>
    <xf numFmtId="182" fontId="36" fillId="0" borderId="59" xfId="0" applyNumberFormat="1" applyFont="1" applyBorder="1" applyAlignment="1" applyProtection="1">
      <alignment vertical="center"/>
      <protection hidden="1"/>
    </xf>
    <xf numFmtId="182" fontId="36" fillId="0" borderId="59" xfId="0" applyNumberFormat="1" applyFont="1" applyBorder="1" applyAlignment="1" applyProtection="1">
      <alignment vertical="center" shrinkToFit="1"/>
      <protection hidden="1"/>
    </xf>
    <xf numFmtId="182" fontId="36" fillId="25" borderId="61" xfId="0" applyNumberFormat="1" applyFont="1" applyFill="1" applyBorder="1" applyAlignment="1" applyProtection="1">
      <alignment horizontal="center" vertical="center" shrinkToFit="1"/>
      <protection hidden="1"/>
    </xf>
    <xf numFmtId="182" fontId="44" fillId="25" borderId="25" xfId="0" applyNumberFormat="1" applyFont="1" applyFill="1" applyBorder="1" applyAlignment="1" applyProtection="1">
      <alignment horizontal="centerContinuous" vertical="center" shrinkToFit="1"/>
      <protection hidden="1"/>
    </xf>
    <xf numFmtId="182" fontId="44" fillId="25" borderId="16" xfId="0" applyNumberFormat="1" applyFont="1" applyFill="1" applyBorder="1" applyAlignment="1" applyProtection="1">
      <alignment horizontal="centerContinuous" vertical="center" shrinkToFit="1"/>
      <protection hidden="1"/>
    </xf>
    <xf numFmtId="182" fontId="36" fillId="25" borderId="59" xfId="0" applyNumberFormat="1" applyFont="1" applyFill="1" applyBorder="1" applyAlignment="1" applyProtection="1">
      <alignment vertical="center" shrinkToFit="1"/>
      <protection hidden="1"/>
    </xf>
    <xf numFmtId="182" fontId="36" fillId="25" borderId="59" xfId="0" applyNumberFormat="1" applyFont="1" applyFill="1" applyBorder="1" applyAlignment="1">
      <alignment horizontal="center" vertical="center" shrinkToFit="1"/>
    </xf>
    <xf numFmtId="182" fontId="36" fillId="25" borderId="57" xfId="0" applyNumberFormat="1" applyFont="1" applyFill="1" applyBorder="1" applyAlignment="1">
      <alignment horizontal="center" vertical="center" shrinkToFit="1"/>
    </xf>
    <xf numFmtId="182" fontId="36" fillId="25" borderId="16" xfId="0" applyNumberFormat="1" applyFont="1" applyFill="1" applyBorder="1" applyAlignment="1">
      <alignment horizontal="centerContinuous" vertical="center" shrinkToFit="1"/>
    </xf>
    <xf numFmtId="182" fontId="36" fillId="25" borderId="25" xfId="0" applyNumberFormat="1" applyFont="1" applyFill="1" applyBorder="1" applyAlignment="1">
      <alignment horizontal="centerContinuous" vertical="center" shrinkToFit="1"/>
    </xf>
    <xf numFmtId="182" fontId="36" fillId="25" borderId="56" xfId="0" applyNumberFormat="1" applyFont="1" applyFill="1" applyBorder="1" applyAlignment="1">
      <alignment horizontal="center" vertical="center" shrinkToFit="1"/>
    </xf>
    <xf numFmtId="182" fontId="36" fillId="25" borderId="16" xfId="591" applyNumberFormat="1" applyFont="1" applyFill="1" applyBorder="1" applyAlignment="1">
      <alignment horizontal="center" vertical="center" shrinkToFit="1"/>
    </xf>
    <xf numFmtId="182" fontId="36" fillId="25" borderId="63" xfId="0" applyNumberFormat="1" applyFont="1" applyFill="1" applyBorder="1" applyAlignment="1" applyProtection="1">
      <alignment horizontal="center" vertical="center" shrinkToFit="1"/>
      <protection hidden="1"/>
    </xf>
    <xf numFmtId="182" fontId="36" fillId="25" borderId="64" xfId="0" applyNumberFormat="1" applyFont="1" applyFill="1" applyBorder="1" applyAlignment="1" applyProtection="1">
      <alignment horizontal="center" vertical="center" wrapText="1" shrinkToFit="1"/>
      <protection hidden="1"/>
    </xf>
    <xf numFmtId="182" fontId="36" fillId="25" borderId="65" xfId="0" applyNumberFormat="1" applyFont="1" applyFill="1" applyBorder="1" applyAlignment="1" applyProtection="1">
      <alignment horizontal="center" vertical="center" wrapText="1" shrinkToFit="1"/>
      <protection hidden="1"/>
    </xf>
    <xf numFmtId="182" fontId="36" fillId="25" borderId="61" xfId="591" applyNumberFormat="1" applyFont="1" applyFill="1" applyBorder="1" applyAlignment="1" applyProtection="1">
      <alignment vertical="center" shrinkToFit="1"/>
      <protection hidden="1"/>
    </xf>
    <xf numFmtId="182" fontId="36" fillId="0" borderId="61" xfId="0" applyNumberFormat="1" applyFont="1" applyBorder="1" applyAlignment="1" applyProtection="1">
      <alignment vertical="center"/>
      <protection hidden="1"/>
    </xf>
    <xf numFmtId="182" fontId="36" fillId="25" borderId="59" xfId="0" applyNumberFormat="1" applyFont="1" applyFill="1" applyBorder="1" applyAlignment="1" applyProtection="1">
      <alignment horizontal="centerContinuous" vertical="center" wrapText="1" shrinkToFit="1"/>
      <protection hidden="1"/>
    </xf>
    <xf numFmtId="182" fontId="36" fillId="25" borderId="61" xfId="0" applyNumberFormat="1" applyFont="1" applyFill="1" applyBorder="1" applyAlignment="1" applyProtection="1">
      <alignment horizontal="center" vertical="center" wrapText="1"/>
      <protection hidden="1"/>
    </xf>
    <xf numFmtId="182" fontId="36" fillId="25" borderId="62" xfId="589" applyNumberFormat="1" applyFont="1" applyFill="1" applyBorder="1" applyAlignment="1" applyProtection="1">
      <alignment vertical="center" shrinkToFit="1"/>
      <protection hidden="1"/>
    </xf>
    <xf numFmtId="182" fontId="36" fillId="25" borderId="61" xfId="0" applyNumberFormat="1" applyFont="1" applyFill="1" applyBorder="1" applyAlignment="1" applyProtection="1">
      <alignment horizontal="centerContinuous" vertical="center" shrinkToFit="1"/>
      <protection hidden="1"/>
    </xf>
    <xf numFmtId="182" fontId="36" fillId="25" borderId="62" xfId="589" applyNumberFormat="1" applyFont="1" applyFill="1" applyBorder="1" applyAlignment="1" applyProtection="1">
      <alignment horizontal="center" vertical="center" shrinkToFit="1"/>
      <protection hidden="1"/>
    </xf>
    <xf numFmtId="182" fontId="36" fillId="25" borderId="69" xfId="0" applyNumberFormat="1" applyFont="1" applyFill="1" applyBorder="1" applyAlignment="1" applyProtection="1">
      <alignment horizontal="center" vertical="center" shrinkToFit="1"/>
      <protection hidden="1"/>
    </xf>
    <xf numFmtId="182" fontId="36" fillId="25" borderId="69" xfId="0" applyNumberFormat="1" applyFont="1" applyFill="1" applyBorder="1" applyAlignment="1" applyProtection="1">
      <alignment horizontal="center" vertical="center" wrapText="1" shrinkToFit="1"/>
      <protection hidden="1"/>
    </xf>
    <xf numFmtId="182" fontId="36" fillId="25" borderId="68" xfId="0" applyNumberFormat="1" applyFont="1" applyFill="1" applyBorder="1" applyAlignment="1" applyProtection="1">
      <alignment horizontal="center" vertical="center" shrinkToFit="1"/>
      <protection hidden="1"/>
    </xf>
    <xf numFmtId="182" fontId="36" fillId="25" borderId="68" xfId="0" applyNumberFormat="1" applyFont="1" applyFill="1" applyBorder="1" applyAlignment="1" applyProtection="1">
      <alignment horizontal="centerContinuous" vertical="center" shrinkToFit="1"/>
      <protection hidden="1"/>
    </xf>
    <xf numFmtId="182" fontId="36" fillId="0" borderId="67" xfId="0" applyNumberFormat="1" applyFont="1" applyBorder="1" applyAlignment="1" applyProtection="1">
      <alignment horizontal="right" vertical="center" shrinkToFit="1"/>
      <protection hidden="1"/>
    </xf>
    <xf numFmtId="182" fontId="36" fillId="25" borderId="69" xfId="0" applyNumberFormat="1" applyFont="1" applyFill="1" applyBorder="1" applyAlignment="1" applyProtection="1">
      <alignment horizontal="centerContinuous" vertical="center" shrinkToFit="1"/>
      <protection hidden="1"/>
    </xf>
    <xf numFmtId="182" fontId="36" fillId="25" borderId="70" xfId="0" applyNumberFormat="1" applyFont="1" applyFill="1" applyBorder="1" applyAlignment="1" applyProtection="1">
      <alignment horizontal="centerContinuous" vertical="center" shrinkToFit="1"/>
      <protection hidden="1"/>
    </xf>
    <xf numFmtId="182" fontId="36" fillId="25" borderId="71" xfId="0" applyNumberFormat="1" applyFont="1" applyFill="1" applyBorder="1" applyAlignment="1" applyProtection="1">
      <alignment horizontal="centerContinuous" vertical="center" shrinkToFit="1"/>
      <protection hidden="1"/>
    </xf>
    <xf numFmtId="182" fontId="36" fillId="25" borderId="71" xfId="589" applyNumberFormat="1" applyFont="1" applyFill="1" applyBorder="1" applyAlignment="1" applyProtection="1">
      <alignment horizontal="center" vertical="center" wrapText="1" shrinkToFit="1"/>
      <protection hidden="1"/>
    </xf>
    <xf numFmtId="182" fontId="44" fillId="25" borderId="69" xfId="0" applyNumberFormat="1" applyFont="1" applyFill="1" applyBorder="1" applyAlignment="1" applyProtection="1">
      <alignment horizontal="center" vertical="center" shrinkToFit="1"/>
      <protection hidden="1"/>
    </xf>
    <xf numFmtId="182" fontId="36" fillId="0" borderId="68" xfId="0" applyNumberFormat="1" applyFont="1" applyBorder="1" applyAlignment="1" applyProtection="1">
      <alignment horizontal="right" vertical="center" shrinkToFit="1"/>
      <protection hidden="1"/>
    </xf>
    <xf numFmtId="182" fontId="36" fillId="25" borderId="66" xfId="0" applyNumberFormat="1" applyFont="1" applyFill="1" applyBorder="1" applyAlignment="1" applyProtection="1">
      <alignment horizontal="center" vertical="center" shrinkToFit="1"/>
      <protection hidden="1"/>
    </xf>
    <xf numFmtId="182" fontId="36" fillId="25" borderId="69" xfId="0" applyNumberFormat="1" applyFont="1" applyFill="1" applyBorder="1" applyAlignment="1">
      <alignment horizontal="center" vertical="center" shrinkToFit="1"/>
    </xf>
    <xf numFmtId="182" fontId="36" fillId="25" borderId="69" xfId="0" applyNumberFormat="1" applyFont="1" applyFill="1" applyBorder="1" applyAlignment="1" applyProtection="1">
      <alignment horizontal="centerContinuous" vertical="center" wrapText="1" shrinkToFit="1"/>
      <protection hidden="1"/>
    </xf>
    <xf numFmtId="182" fontId="36" fillId="0" borderId="68" xfId="0" applyNumberFormat="1" applyFont="1" applyBorder="1" applyAlignment="1" applyProtection="1">
      <alignment horizontal="centerContinuous" vertical="center" shrinkToFit="1"/>
      <protection hidden="1"/>
    </xf>
    <xf numFmtId="182" fontId="36" fillId="0" borderId="69" xfId="0" applyNumberFormat="1" applyFont="1" applyBorder="1" applyAlignment="1" applyProtection="1">
      <alignment horizontal="centerContinuous" vertical="center" shrinkToFit="1"/>
      <protection hidden="1"/>
    </xf>
    <xf numFmtId="182" fontId="36" fillId="0" borderId="71" xfId="0" applyNumberFormat="1" applyFont="1" applyBorder="1" applyAlignment="1" applyProtection="1">
      <alignment horizontal="centerContinuous" vertical="center" shrinkToFit="1"/>
      <protection hidden="1"/>
    </xf>
    <xf numFmtId="49" fontId="36" fillId="25" borderId="71" xfId="596" applyNumberFormat="1" applyFont="1" applyFill="1" applyBorder="1" applyAlignment="1" applyProtection="1">
      <alignment vertical="center" shrinkToFit="1"/>
      <protection hidden="1"/>
    </xf>
    <xf numFmtId="182" fontId="36" fillId="26" borderId="33" xfId="0" applyNumberFormat="1" applyFont="1" applyFill="1" applyBorder="1" applyAlignment="1" applyProtection="1">
      <alignment horizontal="center" vertical="center" shrinkToFit="1"/>
      <protection hidden="1"/>
    </xf>
    <xf numFmtId="182" fontId="48" fillId="0" borderId="33" xfId="0" applyNumberFormat="1" applyFont="1" applyBorder="1" applyAlignment="1" applyProtection="1">
      <alignment horizontal="right" vertical="center" shrinkToFit="1"/>
      <protection hidden="1"/>
    </xf>
    <xf numFmtId="0" fontId="37" fillId="0" borderId="0" xfId="0" applyFont="1" applyAlignment="1" applyProtection="1">
      <alignment horizontal="right" vertical="center" shrinkToFit="1"/>
      <protection hidden="1"/>
    </xf>
    <xf numFmtId="182" fontId="80" fillId="0" borderId="24" xfId="0" applyNumberFormat="1" applyFont="1" applyBorder="1" applyAlignment="1" applyProtection="1">
      <alignment horizontal="right" vertical="center" shrinkToFit="1"/>
      <protection hidden="1"/>
    </xf>
    <xf numFmtId="0" fontId="87" fillId="0" borderId="0" xfId="0" applyFont="1"/>
    <xf numFmtId="182" fontId="86" fillId="0" borderId="0" xfId="0" applyNumberFormat="1" applyFont="1" applyAlignment="1" applyProtection="1">
      <alignment vertical="center" shrinkToFit="1"/>
      <protection hidden="1"/>
    </xf>
    <xf numFmtId="182" fontId="85" fillId="0" borderId="72" xfId="0" applyNumberFormat="1" applyFont="1" applyBorder="1" applyAlignment="1" applyProtection="1">
      <alignment horizontal="right" vertical="center" shrinkToFit="1"/>
      <protection hidden="1"/>
    </xf>
    <xf numFmtId="182" fontId="36" fillId="0" borderId="72" xfId="0" applyNumberFormat="1" applyFont="1" applyBorder="1" applyAlignment="1" applyProtection="1">
      <alignment horizontal="right" vertical="center" shrinkToFit="1"/>
      <protection hidden="1"/>
    </xf>
    <xf numFmtId="182" fontId="36" fillId="0" borderId="72" xfId="0" applyNumberFormat="1" applyFont="1" applyBorder="1" applyAlignment="1" applyProtection="1">
      <alignment vertical="center" shrinkToFit="1"/>
      <protection hidden="1"/>
    </xf>
    <xf numFmtId="184" fontId="36" fillId="0" borderId="33" xfId="135" applyNumberFormat="1" applyFont="1" applyFill="1" applyBorder="1" applyAlignment="1" applyProtection="1">
      <alignment horizontal="right" vertical="center" shrinkToFit="1"/>
      <protection hidden="1"/>
    </xf>
    <xf numFmtId="182" fontId="36" fillId="25" borderId="71" xfId="589" applyNumberFormat="1" applyFont="1" applyFill="1" applyBorder="1" applyAlignment="1" applyProtection="1">
      <alignment vertical="center" shrinkToFit="1"/>
      <protection hidden="1"/>
    </xf>
    <xf numFmtId="182" fontId="36" fillId="25" borderId="69" xfId="589" applyNumberFormat="1" applyFont="1" applyFill="1" applyBorder="1" applyAlignment="1" applyProtection="1">
      <alignment horizontal="center" vertical="center" textRotation="255" wrapText="1"/>
      <protection hidden="1"/>
    </xf>
    <xf numFmtId="182" fontId="36" fillId="0" borderId="62" xfId="589" applyNumberFormat="1" applyFont="1" applyBorder="1" applyAlignment="1" applyProtection="1">
      <alignment horizontal="center" vertical="center" shrinkToFit="1"/>
      <protection hidden="1"/>
    </xf>
    <xf numFmtId="182" fontId="36" fillId="0" borderId="62" xfId="589" applyNumberFormat="1" applyFont="1" applyBorder="1" applyAlignment="1" applyProtection="1">
      <alignment vertical="center" shrinkToFit="1"/>
      <protection hidden="1"/>
    </xf>
    <xf numFmtId="182" fontId="36" fillId="0" borderId="62" xfId="0" applyNumberFormat="1" applyFont="1" applyBorder="1" applyAlignment="1" applyProtection="1">
      <alignment horizontal="center" vertical="center" shrinkToFit="1"/>
      <protection hidden="1"/>
    </xf>
    <xf numFmtId="182" fontId="36" fillId="0" borderId="62" xfId="589" applyNumberFormat="1" applyFont="1" applyBorder="1" applyAlignment="1" applyProtection="1">
      <alignment horizontal="left" vertical="center"/>
      <protection hidden="1"/>
    </xf>
    <xf numFmtId="182" fontId="36" fillId="0" borderId="62" xfId="596" applyNumberFormat="1" applyFont="1" applyBorder="1" applyAlignment="1" applyProtection="1">
      <alignment horizontal="center" vertical="center"/>
      <protection hidden="1"/>
    </xf>
    <xf numFmtId="182" fontId="36" fillId="0" borderId="62" xfId="589" applyNumberFormat="1" applyFont="1" applyBorder="1" applyAlignment="1" applyProtection="1">
      <alignment horizontal="centerContinuous" vertical="center" shrinkToFit="1"/>
      <protection hidden="1"/>
    </xf>
    <xf numFmtId="182" fontId="36" fillId="0" borderId="62" xfId="596" applyNumberFormat="1" applyFont="1" applyBorder="1" applyAlignment="1" applyProtection="1">
      <alignment vertical="center"/>
      <protection hidden="1"/>
    </xf>
    <xf numFmtId="182" fontId="88" fillId="0" borderId="0" xfId="1115" applyNumberFormat="1" applyFont="1" applyFill="1" applyAlignment="1" applyProtection="1">
      <alignment vertical="center" shrinkToFit="1"/>
      <protection hidden="1"/>
    </xf>
    <xf numFmtId="182" fontId="37" fillId="0" borderId="67" xfId="705" applyNumberFormat="1" applyFont="1" applyBorder="1" applyAlignment="1" applyProtection="1">
      <alignment horizontal="distributed" vertical="center" shrinkToFit="1"/>
      <protection hidden="1"/>
    </xf>
    <xf numFmtId="180" fontId="36" fillId="0" borderId="67" xfId="0" applyNumberFormat="1" applyFont="1" applyBorder="1" applyAlignment="1" applyProtection="1">
      <alignment horizontal="right" vertical="center" shrinkToFit="1"/>
      <protection hidden="1"/>
    </xf>
    <xf numFmtId="182" fontId="36" fillId="0" borderId="67" xfId="0" applyNumberFormat="1" applyFont="1" applyBorder="1" applyAlignment="1" applyProtection="1">
      <alignment horizontal="center" vertical="center" shrinkToFit="1"/>
      <protection hidden="1"/>
    </xf>
    <xf numFmtId="182" fontId="36" fillId="0" borderId="67" xfId="0" applyNumberFormat="1" applyFont="1" applyBorder="1" applyAlignment="1" applyProtection="1">
      <alignment vertical="center" shrinkToFit="1"/>
      <protection hidden="1"/>
    </xf>
    <xf numFmtId="182" fontId="37" fillId="0" borderId="67" xfId="0" applyNumberFormat="1" applyFont="1" applyBorder="1" applyAlignment="1" applyProtection="1">
      <alignment horizontal="right" vertical="center" shrinkToFit="1"/>
      <protection hidden="1"/>
    </xf>
    <xf numFmtId="182" fontId="36" fillId="25" borderId="66" xfId="0" applyNumberFormat="1" applyFont="1" applyFill="1" applyBorder="1" applyAlignment="1" applyProtection="1">
      <alignment horizontal="centerContinuous" vertical="center" shrinkToFit="1"/>
      <protection hidden="1"/>
    </xf>
    <xf numFmtId="182" fontId="37" fillId="0" borderId="67" xfId="587" applyNumberFormat="1" applyFont="1" applyBorder="1" applyAlignment="1" applyProtection="1">
      <alignment vertical="center" shrinkToFit="1"/>
      <protection hidden="1"/>
    </xf>
    <xf numFmtId="182" fontId="36" fillId="25" borderId="70" xfId="0" applyNumberFormat="1" applyFont="1" applyFill="1" applyBorder="1" applyAlignment="1" applyProtection="1">
      <alignment horizontal="center" vertical="center" shrinkToFit="1"/>
      <protection hidden="1"/>
    </xf>
    <xf numFmtId="182" fontId="36" fillId="25" borderId="70" xfId="0" applyNumberFormat="1" applyFont="1" applyFill="1" applyBorder="1" applyAlignment="1" applyProtection="1">
      <alignment horizontal="center" vertical="center" wrapText="1" shrinkToFit="1"/>
      <protection hidden="1"/>
    </xf>
    <xf numFmtId="182" fontId="37" fillId="0" borderId="67" xfId="0" applyNumberFormat="1" applyFont="1" applyBorder="1" applyAlignment="1" applyProtection="1">
      <alignment vertical="center" wrapText="1" shrinkToFit="1"/>
      <protection hidden="1"/>
    </xf>
    <xf numFmtId="181" fontId="36" fillId="0" borderId="67" xfId="0" applyNumberFormat="1" applyFont="1" applyBorder="1" applyAlignment="1" applyProtection="1">
      <alignment horizontal="right" vertical="center" shrinkToFit="1"/>
      <protection hidden="1"/>
    </xf>
    <xf numFmtId="182" fontId="37" fillId="0" borderId="67" xfId="634" quotePrefix="1" applyNumberFormat="1" applyFont="1" applyBorder="1" applyAlignment="1" applyProtection="1">
      <alignment vertical="center" shrinkToFit="1"/>
      <protection hidden="1"/>
    </xf>
    <xf numFmtId="182" fontId="37" fillId="0" borderId="68" xfId="634" applyNumberFormat="1" applyFont="1" applyBorder="1" applyAlignment="1" applyProtection="1">
      <alignment horizontal="right" vertical="center" shrinkToFit="1"/>
      <protection hidden="1"/>
    </xf>
    <xf numFmtId="182" fontId="36" fillId="25" borderId="67" xfId="589" applyNumberFormat="1" applyFont="1" applyFill="1" applyBorder="1" applyAlignment="1" applyProtection="1">
      <alignment horizontal="centerContinuous" vertical="center" shrinkToFit="1"/>
      <protection hidden="1"/>
    </xf>
    <xf numFmtId="182" fontId="36" fillId="25" borderId="70" xfId="589" applyNumberFormat="1" applyFont="1" applyFill="1" applyBorder="1" applyAlignment="1" applyProtection="1">
      <alignment vertical="center" shrinkToFit="1"/>
      <protection hidden="1"/>
    </xf>
    <xf numFmtId="182" fontId="36" fillId="25" borderId="68" xfId="449" applyNumberFormat="1" applyFont="1" applyFill="1" applyBorder="1" applyAlignment="1" applyProtection="1">
      <alignment horizontal="center" vertical="center" wrapText="1" shrinkToFit="1"/>
      <protection hidden="1"/>
    </xf>
    <xf numFmtId="182" fontId="36" fillId="25" borderId="68" xfId="589" applyNumberFormat="1" applyFont="1" applyFill="1" applyBorder="1" applyAlignment="1" applyProtection="1">
      <alignment horizontal="centerContinuous" vertical="center" wrapText="1" shrinkToFit="1"/>
      <protection hidden="1"/>
    </xf>
    <xf numFmtId="182" fontId="36" fillId="25" borderId="66" xfId="589" applyNumberFormat="1" applyFont="1" applyFill="1" applyBorder="1" applyAlignment="1" applyProtection="1">
      <alignment horizontal="center" vertical="center" wrapText="1" shrinkToFit="1"/>
      <protection hidden="1"/>
    </xf>
    <xf numFmtId="49" fontId="36" fillId="25" borderId="66" xfId="589" applyNumberFormat="1" applyFont="1" applyFill="1" applyBorder="1" applyAlignment="1" applyProtection="1">
      <alignment horizontal="right" vertical="center" shrinkToFit="1"/>
      <protection hidden="1"/>
    </xf>
    <xf numFmtId="49" fontId="36" fillId="25" borderId="68" xfId="589" applyNumberFormat="1" applyFont="1" applyFill="1" applyBorder="1" applyAlignment="1" applyProtection="1">
      <alignment horizontal="right" vertical="center" shrinkToFit="1"/>
      <protection hidden="1"/>
    </xf>
    <xf numFmtId="182" fontId="36" fillId="25" borderId="66" xfId="589" applyNumberFormat="1" applyFont="1" applyFill="1" applyBorder="1" applyAlignment="1" applyProtection="1">
      <alignment vertical="center" shrinkToFit="1"/>
      <protection hidden="1"/>
    </xf>
    <xf numFmtId="182" fontId="36" fillId="25" borderId="68" xfId="589" applyNumberFormat="1" applyFont="1" applyFill="1" applyBorder="1" applyAlignment="1" applyProtection="1">
      <alignment vertical="center" shrinkToFit="1"/>
      <protection hidden="1"/>
    </xf>
    <xf numFmtId="182" fontId="36" fillId="25" borderId="67" xfId="0" applyNumberFormat="1" applyFont="1" applyFill="1" applyBorder="1" applyAlignment="1" applyProtection="1">
      <alignment vertical="center" shrinkToFit="1"/>
      <protection hidden="1"/>
    </xf>
    <xf numFmtId="182" fontId="36" fillId="25" borderId="75" xfId="703" applyNumberFormat="1" applyFont="1" applyFill="1" applyBorder="1" applyAlignment="1" applyProtection="1">
      <alignment horizontal="center" vertical="center" wrapText="1" shrinkToFit="1"/>
      <protection hidden="1"/>
    </xf>
    <xf numFmtId="182" fontId="36" fillId="25" borderId="76" xfId="703" applyNumberFormat="1" applyFont="1" applyFill="1" applyBorder="1" applyAlignment="1" applyProtection="1">
      <alignment horizontal="center" vertical="center" wrapText="1" shrinkToFit="1"/>
      <protection hidden="1"/>
    </xf>
    <xf numFmtId="182" fontId="36" fillId="25" borderId="77" xfId="703" applyNumberFormat="1" applyFont="1" applyFill="1" applyBorder="1" applyAlignment="1" applyProtection="1">
      <alignment horizontal="center" vertical="center" wrapText="1" shrinkToFit="1"/>
      <protection hidden="1"/>
    </xf>
    <xf numFmtId="182" fontId="36" fillId="25" borderId="78" xfId="589" applyNumberFormat="1" applyFont="1" applyFill="1" applyBorder="1" applyAlignment="1" applyProtection="1">
      <alignment horizontal="center" vertical="center" wrapText="1" shrinkToFit="1"/>
      <protection hidden="1"/>
    </xf>
    <xf numFmtId="182" fontId="36" fillId="25" borderId="79" xfId="703" applyNumberFormat="1" applyFont="1" applyFill="1" applyBorder="1" applyAlignment="1" applyProtection="1">
      <alignment horizontal="center" vertical="center" wrapText="1" shrinkToFit="1"/>
      <protection hidden="1"/>
    </xf>
    <xf numFmtId="182" fontId="36" fillId="25" borderId="80" xfId="703" applyNumberFormat="1" applyFont="1" applyFill="1" applyBorder="1" applyAlignment="1" applyProtection="1">
      <alignment horizontal="center" vertical="center" wrapText="1" shrinkToFit="1"/>
      <protection hidden="1"/>
    </xf>
    <xf numFmtId="182" fontId="36" fillId="25" borderId="81" xfId="703" applyNumberFormat="1" applyFont="1" applyFill="1" applyBorder="1" applyAlignment="1" applyProtection="1">
      <alignment horizontal="center" vertical="center" wrapText="1" shrinkToFit="1"/>
      <protection hidden="1"/>
    </xf>
    <xf numFmtId="182" fontId="37" fillId="0" borderId="82" xfId="0" applyNumberFormat="1" applyFont="1" applyBorder="1" applyAlignment="1" applyProtection="1">
      <alignment vertical="center" wrapText="1" shrinkToFit="1"/>
      <protection hidden="1"/>
    </xf>
    <xf numFmtId="182" fontId="37" fillId="0" borderId="83" xfId="703" quotePrefix="1" applyNumberFormat="1" applyFont="1" applyBorder="1" applyAlignment="1" applyProtection="1">
      <alignment horizontal="right" vertical="center" shrinkToFit="1"/>
      <protection hidden="1"/>
    </xf>
    <xf numFmtId="182" fontId="37" fillId="0" borderId="82" xfId="703" quotePrefix="1" applyNumberFormat="1" applyFont="1" applyBorder="1" applyAlignment="1" applyProtection="1">
      <alignment horizontal="right" vertical="center" shrinkToFit="1"/>
      <protection hidden="1"/>
    </xf>
    <xf numFmtId="182" fontId="37" fillId="0" borderId="82" xfId="0" applyNumberFormat="1" applyFont="1" applyBorder="1" applyAlignment="1" applyProtection="1">
      <alignment horizontal="right" vertical="center" shrinkToFit="1"/>
      <protection hidden="1"/>
    </xf>
    <xf numFmtId="182" fontId="37" fillId="0" borderId="67" xfId="703" quotePrefix="1" applyNumberFormat="1" applyFont="1" applyBorder="1" applyAlignment="1" applyProtection="1">
      <alignment horizontal="right" vertical="center" shrinkToFit="1"/>
      <protection hidden="1"/>
    </xf>
    <xf numFmtId="184" fontId="36" fillId="0" borderId="68" xfId="135" applyNumberFormat="1" applyFont="1" applyFill="1" applyBorder="1" applyAlignment="1" applyProtection="1">
      <alignment vertical="center" shrinkToFit="1"/>
      <protection hidden="1"/>
    </xf>
    <xf numFmtId="182" fontId="47" fillId="0" borderId="67" xfId="0" applyNumberFormat="1" applyFont="1" applyBorder="1" applyAlignment="1" applyProtection="1">
      <alignment horizontal="right" vertical="center" shrinkToFit="1"/>
      <protection hidden="1"/>
    </xf>
    <xf numFmtId="181" fontId="47" fillId="0" borderId="67" xfId="0" applyNumberFormat="1" applyFont="1" applyBorder="1" applyAlignment="1" applyProtection="1">
      <alignment horizontal="right" vertical="center" shrinkToFit="1"/>
      <protection hidden="1"/>
    </xf>
    <xf numFmtId="184" fontId="47" fillId="0" borderId="67" xfId="135" applyNumberFormat="1" applyFont="1" applyFill="1" applyBorder="1" applyAlignment="1" applyProtection="1">
      <alignment horizontal="right" vertical="center" shrinkToFit="1"/>
      <protection hidden="1"/>
    </xf>
    <xf numFmtId="182" fontId="37" fillId="0" borderId="67" xfId="0" applyNumberFormat="1" applyFont="1" applyBorder="1" applyAlignment="1" applyProtection="1">
      <alignment horizontal="center" vertical="center" shrinkToFit="1"/>
      <protection hidden="1"/>
    </xf>
    <xf numFmtId="182" fontId="36" fillId="25" borderId="67" xfId="0" applyNumberFormat="1" applyFont="1" applyFill="1" applyBorder="1" applyAlignment="1" applyProtection="1">
      <alignment horizontal="centerContinuous" vertical="center" wrapText="1" shrinkToFit="1"/>
      <protection hidden="1"/>
    </xf>
    <xf numFmtId="182" fontId="36" fillId="0" borderId="68" xfId="589" applyNumberFormat="1" applyFont="1" applyBorder="1" applyAlignment="1" applyProtection="1">
      <alignment vertical="center" shrinkToFit="1"/>
      <protection hidden="1"/>
    </xf>
    <xf numFmtId="182" fontId="36" fillId="0" borderId="67" xfId="0" applyNumberFormat="1" applyFont="1" applyBorder="1" applyAlignment="1" applyProtection="1">
      <alignment vertical="center" wrapText="1" shrinkToFit="1"/>
      <protection hidden="1"/>
    </xf>
    <xf numFmtId="182" fontId="36" fillId="0" borderId="66" xfId="617" applyNumberFormat="1" applyFont="1" applyBorder="1" applyAlignment="1" applyProtection="1">
      <alignment horizontal="distributed" vertical="center" shrinkToFit="1"/>
      <protection hidden="1"/>
    </xf>
    <xf numFmtId="182" fontId="36" fillId="0" borderId="67" xfId="589" applyNumberFormat="1" applyFont="1" applyBorder="1" applyAlignment="1" applyProtection="1">
      <alignment horizontal="centerContinuous" vertical="center" shrinkToFit="1"/>
      <protection hidden="1"/>
    </xf>
    <xf numFmtId="182" fontId="37" fillId="0" borderId="67" xfId="0" applyNumberFormat="1" applyFont="1" applyBorder="1" applyAlignment="1" applyProtection="1">
      <alignment horizontal="centerContinuous" vertical="center" shrinkToFit="1"/>
      <protection hidden="1"/>
    </xf>
    <xf numFmtId="182" fontId="36" fillId="0" borderId="66" xfId="0" applyNumberFormat="1" applyFont="1" applyBorder="1" applyAlignment="1" applyProtection="1">
      <alignment horizontal="center" vertical="center" shrinkToFit="1"/>
      <protection hidden="1"/>
    </xf>
    <xf numFmtId="182" fontId="36" fillId="25" borderId="67" xfId="467" applyNumberFormat="1" applyFont="1" applyFill="1" applyBorder="1" applyAlignment="1" applyProtection="1">
      <alignment horizontal="center" vertical="center" wrapText="1" shrinkToFit="1"/>
      <protection hidden="1"/>
    </xf>
    <xf numFmtId="181" fontId="37" fillId="0" borderId="67" xfId="596" applyNumberFormat="1" applyFont="1" applyBorder="1" applyAlignment="1" applyProtection="1">
      <alignment horizontal="right" vertical="center" shrinkToFit="1"/>
      <protection hidden="1"/>
    </xf>
    <xf numFmtId="182" fontId="36" fillId="0" borderId="70" xfId="0" applyNumberFormat="1" applyFont="1" applyBorder="1" applyAlignment="1" applyProtection="1">
      <alignment horizontal="centerContinuous" vertical="center" shrinkToFit="1"/>
      <protection hidden="1"/>
    </xf>
    <xf numFmtId="49" fontId="36" fillId="0" borderId="67" xfId="596" applyNumberFormat="1" applyFont="1" applyBorder="1" applyAlignment="1" applyProtection="1">
      <alignment horizontal="center" vertical="center" shrinkToFit="1"/>
      <protection hidden="1"/>
    </xf>
    <xf numFmtId="182" fontId="36" fillId="0" borderId="14" xfId="0" applyNumberFormat="1" applyFont="1" applyBorder="1" applyAlignment="1" applyProtection="1">
      <alignment vertical="center" shrinkToFit="1"/>
      <protection hidden="1"/>
    </xf>
    <xf numFmtId="181" fontId="52" fillId="0" borderId="14" xfId="0" applyNumberFormat="1" applyFont="1" applyBorder="1" applyAlignment="1">
      <alignment horizontal="right" vertical="center" wrapText="1"/>
    </xf>
    <xf numFmtId="181" fontId="52" fillId="0" borderId="13" xfId="0" applyNumberFormat="1" applyFont="1" applyBorder="1" applyAlignment="1">
      <alignment horizontal="right" vertical="center" wrapText="1"/>
    </xf>
    <xf numFmtId="182" fontId="36" fillId="0" borderId="83" xfId="589" applyNumberFormat="1" applyFont="1" applyBorder="1" applyAlignment="1" applyProtection="1">
      <alignment vertical="center" shrinkToFit="1"/>
      <protection hidden="1"/>
    </xf>
    <xf numFmtId="181" fontId="52" fillId="0" borderId="83" xfId="0" applyNumberFormat="1" applyFont="1" applyBorder="1" applyAlignment="1">
      <alignment horizontal="right" vertical="center" wrapText="1"/>
    </xf>
    <xf numFmtId="181" fontId="52" fillId="0" borderId="82" xfId="0" applyNumberFormat="1" applyFont="1" applyBorder="1" applyAlignment="1">
      <alignment horizontal="right" vertical="center" wrapText="1"/>
    </xf>
    <xf numFmtId="182" fontId="36" fillId="0" borderId="83" xfId="0" applyNumberFormat="1" applyFont="1" applyBorder="1" applyAlignment="1" applyProtection="1">
      <alignment vertical="center" shrinkToFit="1"/>
      <protection hidden="1"/>
    </xf>
    <xf numFmtId="180" fontId="80" fillId="0" borderId="0" xfId="0" applyNumberFormat="1" applyFont="1" applyAlignment="1" applyProtection="1">
      <alignment horizontal="right" vertical="center" shrinkToFit="1"/>
      <protection hidden="1"/>
    </xf>
    <xf numFmtId="182" fontId="81" fillId="25" borderId="15" xfId="591" applyNumberFormat="1" applyFont="1" applyFill="1" applyBorder="1" applyAlignment="1" applyProtection="1">
      <alignment horizontal="center" vertical="center" shrinkToFit="1"/>
      <protection hidden="1"/>
    </xf>
    <xf numFmtId="191" fontId="36" fillId="0" borderId="33" xfId="0" applyNumberFormat="1" applyFont="1" applyBorder="1" applyAlignment="1" applyProtection="1">
      <alignment horizontal="right" vertical="center" shrinkToFit="1"/>
      <protection hidden="1"/>
    </xf>
    <xf numFmtId="191" fontId="36" fillId="0" borderId="0" xfId="0" applyNumberFormat="1" applyFont="1" applyAlignment="1" applyProtection="1">
      <alignment horizontal="right" vertical="center" shrinkToFit="1"/>
      <protection hidden="1"/>
    </xf>
    <xf numFmtId="191" fontId="37" fillId="0" borderId="26" xfId="0" applyNumberFormat="1" applyFont="1" applyBorder="1" applyAlignment="1" applyProtection="1">
      <alignment horizontal="right" vertical="center" shrinkToFit="1"/>
      <protection hidden="1"/>
    </xf>
    <xf numFmtId="191" fontId="37" fillId="0" borderId="24" xfId="0" applyNumberFormat="1" applyFont="1" applyBorder="1" applyAlignment="1" applyProtection="1">
      <alignment horizontal="right" vertical="center" shrinkToFit="1"/>
      <protection hidden="1"/>
    </xf>
    <xf numFmtId="191" fontId="37" fillId="0" borderId="24" xfId="0" applyNumberFormat="1" applyFont="1" applyBorder="1" applyAlignment="1" applyProtection="1">
      <alignment vertical="center" shrinkToFit="1"/>
      <protection hidden="1"/>
    </xf>
    <xf numFmtId="192" fontId="36" fillId="0" borderId="0" xfId="1116" applyNumberFormat="1" applyFont="1" applyFill="1" applyBorder="1" applyAlignment="1" applyProtection="1">
      <alignment horizontal="right" vertical="center" shrinkToFit="1"/>
      <protection hidden="1"/>
    </xf>
    <xf numFmtId="192" fontId="36" fillId="0" borderId="0" xfId="1116" applyNumberFormat="1" applyFont="1" applyFill="1" applyAlignment="1" applyProtection="1">
      <alignment horizontal="right" vertical="center" shrinkToFit="1"/>
      <protection hidden="1"/>
    </xf>
    <xf numFmtId="192" fontId="36" fillId="0" borderId="19" xfId="1116" applyNumberFormat="1" applyFont="1" applyFill="1" applyBorder="1" applyAlignment="1" applyProtection="1">
      <alignment horizontal="right" vertical="center" shrinkToFit="1"/>
      <protection hidden="1"/>
    </xf>
    <xf numFmtId="192" fontId="36" fillId="0" borderId="13" xfId="1116" applyNumberFormat="1" applyFont="1" applyFill="1" applyBorder="1" applyAlignment="1" applyProtection="1">
      <alignment horizontal="right" vertical="center" shrinkToFit="1"/>
      <protection hidden="1"/>
    </xf>
    <xf numFmtId="192" fontId="36" fillId="0" borderId="30" xfId="1116" applyNumberFormat="1" applyFont="1" applyFill="1" applyBorder="1" applyAlignment="1" applyProtection="1">
      <alignment horizontal="right" vertical="center" shrinkToFit="1"/>
      <protection hidden="1"/>
    </xf>
    <xf numFmtId="192" fontId="36" fillId="0" borderId="35" xfId="0" applyNumberFormat="1" applyFont="1" applyBorder="1" applyAlignment="1" applyProtection="1">
      <alignment horizontal="right" vertical="center" shrinkToFit="1"/>
      <protection hidden="1"/>
    </xf>
    <xf numFmtId="192" fontId="36" fillId="0" borderId="35" xfId="1116" applyNumberFormat="1" applyFont="1" applyFill="1" applyBorder="1" applyAlignment="1" applyProtection="1">
      <alignment horizontal="right" vertical="center" shrinkToFit="1"/>
      <protection hidden="1"/>
    </xf>
    <xf numFmtId="192" fontId="36" fillId="0" borderId="42" xfId="1116" applyNumberFormat="1" applyFont="1" applyFill="1" applyBorder="1" applyAlignment="1" applyProtection="1">
      <alignment horizontal="right" vertical="center" shrinkToFit="1"/>
      <protection hidden="1"/>
    </xf>
    <xf numFmtId="179" fontId="36" fillId="0" borderId="0" xfId="1116" applyNumberFormat="1" applyFont="1" applyFill="1" applyAlignment="1" applyProtection="1">
      <alignment horizontal="center" vertical="center" shrinkToFit="1"/>
      <protection hidden="1"/>
    </xf>
    <xf numFmtId="179" fontId="36" fillId="0" borderId="0" xfId="0" applyNumberFormat="1" applyFont="1" applyAlignment="1" applyProtection="1">
      <alignment horizontal="center" vertical="center" shrinkToFit="1"/>
      <protection hidden="1"/>
    </xf>
    <xf numFmtId="179" fontId="36" fillId="25" borderId="71" xfId="1116" applyNumberFormat="1" applyFont="1" applyFill="1" applyBorder="1" applyAlignment="1" applyProtection="1">
      <alignment horizontal="center" vertical="center" shrinkToFit="1"/>
      <protection hidden="1"/>
    </xf>
    <xf numFmtId="179" fontId="36" fillId="25" borderId="54" xfId="1116" applyNumberFormat="1" applyFont="1" applyFill="1" applyBorder="1" applyAlignment="1" applyProtection="1">
      <alignment horizontal="center" vertical="center" shrinkToFit="1"/>
      <protection hidden="1"/>
    </xf>
    <xf numFmtId="179" fontId="36" fillId="0" borderId="0" xfId="1116" applyNumberFormat="1" applyFont="1" applyFill="1" applyBorder="1" applyAlignment="1" applyProtection="1">
      <alignment horizontal="center" vertical="center" shrinkToFit="1"/>
      <protection hidden="1"/>
    </xf>
    <xf numFmtId="179" fontId="36" fillId="25" borderId="34" xfId="1116" applyNumberFormat="1" applyFont="1" applyFill="1" applyBorder="1" applyAlignment="1" applyProtection="1">
      <alignment horizontal="center" vertical="center" shrinkToFit="1"/>
      <protection hidden="1"/>
    </xf>
    <xf numFmtId="179" fontId="36" fillId="25" borderId="39" xfId="1116" applyNumberFormat="1" applyFont="1" applyFill="1" applyBorder="1" applyAlignment="1" applyProtection="1">
      <alignment horizontal="center" vertical="center" shrinkToFit="1"/>
      <protection hidden="1"/>
    </xf>
    <xf numFmtId="179" fontId="36" fillId="25" borderId="40" xfId="1116" applyNumberFormat="1" applyFont="1" applyFill="1" applyBorder="1" applyAlignment="1" applyProtection="1">
      <alignment horizontal="center" vertical="center" shrinkToFit="1"/>
      <protection hidden="1"/>
    </xf>
    <xf numFmtId="182" fontId="36" fillId="0" borderId="93" xfId="0" applyNumberFormat="1" applyFont="1" applyBorder="1" applyAlignment="1" applyProtection="1">
      <alignment horizontal="center" vertical="center" shrinkToFit="1"/>
      <protection hidden="1"/>
    </xf>
    <xf numFmtId="180" fontId="81" fillId="0" borderId="0" xfId="0" applyNumberFormat="1" applyFont="1" applyAlignment="1" applyProtection="1">
      <alignment horizontal="right" vertical="center" shrinkToFit="1"/>
      <protection hidden="1"/>
    </xf>
    <xf numFmtId="182" fontId="37" fillId="0" borderId="94" xfId="0" applyNumberFormat="1" applyFont="1" applyBorder="1" applyAlignment="1" applyProtection="1">
      <alignment horizontal="center" vertical="center" shrinkToFit="1"/>
      <protection hidden="1"/>
    </xf>
    <xf numFmtId="182" fontId="80" fillId="0" borderId="24" xfId="0" applyNumberFormat="1" applyFont="1" applyBorder="1" applyAlignment="1" applyProtection="1">
      <alignment vertical="center" shrinkToFit="1"/>
      <protection hidden="1"/>
    </xf>
    <xf numFmtId="180" fontId="80" fillId="0" borderId="24" xfId="0" applyNumberFormat="1" applyFont="1" applyBorder="1" applyAlignment="1" applyProtection="1">
      <alignment horizontal="right" vertical="center" shrinkToFit="1"/>
      <protection hidden="1"/>
    </xf>
    <xf numFmtId="182" fontId="36" fillId="26" borderId="32" xfId="0" applyNumberFormat="1" applyFont="1" applyFill="1" applyBorder="1" applyAlignment="1" applyProtection="1">
      <alignment horizontal="centerContinuous" vertical="center" shrinkToFit="1"/>
      <protection hidden="1"/>
    </xf>
    <xf numFmtId="182" fontId="81" fillId="0" borderId="19" xfId="0" applyNumberFormat="1" applyFont="1" applyBorder="1" applyAlignment="1" applyProtection="1">
      <alignment horizontal="center" vertical="center" shrinkToFit="1"/>
      <protection hidden="1"/>
    </xf>
    <xf numFmtId="182" fontId="36" fillId="0" borderId="95" xfId="0" applyNumberFormat="1" applyFont="1" applyBorder="1" applyAlignment="1" applyProtection="1">
      <alignment horizontal="center" vertical="center" shrinkToFit="1"/>
      <protection hidden="1"/>
    </xf>
    <xf numFmtId="182" fontId="36" fillId="0" borderId="96" xfId="0" applyNumberFormat="1" applyFont="1" applyBorder="1" applyAlignment="1" applyProtection="1">
      <alignment horizontal="right" vertical="center" shrinkToFit="1"/>
      <protection hidden="1"/>
    </xf>
    <xf numFmtId="182" fontId="36" fillId="0" borderId="97" xfId="0" applyNumberFormat="1" applyFont="1" applyBorder="1" applyAlignment="1" applyProtection="1">
      <alignment horizontal="right" vertical="center" shrinkToFit="1"/>
      <protection hidden="1"/>
    </xf>
    <xf numFmtId="180" fontId="81" fillId="0" borderId="24" xfId="0" applyNumberFormat="1" applyFont="1" applyBorder="1" applyAlignment="1" applyProtection="1">
      <alignment horizontal="right" vertical="center" shrinkToFit="1"/>
      <protection hidden="1"/>
    </xf>
    <xf numFmtId="189" fontId="36" fillId="0" borderId="95" xfId="0" applyNumberFormat="1" applyFont="1" applyBorder="1" applyAlignment="1">
      <alignment vertical="center"/>
    </xf>
    <xf numFmtId="0" fontId="36" fillId="0" borderId="0" xfId="0" applyFont="1" applyAlignment="1">
      <alignment vertical="center"/>
    </xf>
    <xf numFmtId="182" fontId="37" fillId="25" borderId="98" xfId="591" applyNumberFormat="1" applyFont="1" applyFill="1" applyBorder="1" applyAlignment="1" applyProtection="1">
      <alignment horizontal="center" vertical="center" shrinkToFit="1"/>
      <protection hidden="1"/>
    </xf>
    <xf numFmtId="182" fontId="81" fillId="0" borderId="72" xfId="0" applyNumberFormat="1" applyFont="1" applyBorder="1" applyAlignment="1" applyProtection="1">
      <alignment horizontal="right" vertical="center" shrinkToFit="1"/>
      <protection hidden="1"/>
    </xf>
    <xf numFmtId="182" fontId="80" fillId="0" borderId="0" xfId="0" applyNumberFormat="1" applyFont="1" applyAlignment="1" applyProtection="1">
      <alignment horizontal="right" vertical="center" shrinkToFit="1"/>
      <protection hidden="1"/>
    </xf>
    <xf numFmtId="182" fontId="80" fillId="0" borderId="73" xfId="0" applyNumberFormat="1" applyFont="1" applyBorder="1" applyAlignment="1" applyProtection="1">
      <alignment horizontal="right" vertical="center" shrinkToFit="1"/>
      <protection hidden="1"/>
    </xf>
    <xf numFmtId="182" fontId="80" fillId="0" borderId="72" xfId="0" applyNumberFormat="1" applyFont="1" applyBorder="1" applyAlignment="1" applyProtection="1">
      <alignment horizontal="right" vertical="center" shrinkToFit="1"/>
      <protection hidden="1"/>
    </xf>
    <xf numFmtId="0" fontId="36" fillId="0" borderId="72" xfId="0" applyFont="1" applyBorder="1" applyAlignment="1">
      <alignment vertical="center"/>
    </xf>
    <xf numFmtId="182" fontId="36" fillId="0" borderId="96" xfId="0" applyNumberFormat="1" applyFont="1" applyBorder="1" applyAlignment="1" applyProtection="1">
      <alignment vertical="center" shrinkToFit="1"/>
      <protection hidden="1"/>
    </xf>
    <xf numFmtId="182" fontId="36" fillId="0" borderId="97" xfId="0" applyNumberFormat="1" applyFont="1" applyBorder="1" applyAlignment="1" applyProtection="1">
      <alignment vertical="center" shrinkToFit="1"/>
      <protection hidden="1"/>
    </xf>
    <xf numFmtId="0" fontId="36" fillId="0" borderId="99" xfId="0" applyFont="1" applyBorder="1" applyAlignment="1">
      <alignment vertical="center"/>
    </xf>
    <xf numFmtId="182" fontId="36" fillId="25" borderId="16" xfId="591" applyNumberFormat="1" applyFont="1" applyFill="1" applyBorder="1" applyAlignment="1" applyProtection="1">
      <alignment horizontal="center" vertical="center" wrapText="1" shrinkToFit="1"/>
      <protection hidden="1"/>
    </xf>
    <xf numFmtId="182" fontId="80" fillId="0" borderId="82" xfId="0" applyNumberFormat="1" applyFont="1" applyBorder="1" applyAlignment="1" applyProtection="1">
      <alignment vertical="center" shrinkToFit="1"/>
      <protection hidden="1"/>
    </xf>
    <xf numFmtId="181" fontId="80" fillId="0" borderId="82" xfId="0" applyNumberFormat="1" applyFont="1" applyBorder="1" applyAlignment="1" applyProtection="1">
      <alignment vertical="center" shrinkToFit="1"/>
      <protection hidden="1"/>
    </xf>
    <xf numFmtId="181" fontId="36" fillId="0" borderId="97" xfId="0" applyNumberFormat="1" applyFont="1" applyBorder="1" applyAlignment="1" applyProtection="1">
      <alignment vertical="center" shrinkToFit="1"/>
      <protection hidden="1"/>
    </xf>
    <xf numFmtId="182" fontId="80" fillId="0" borderId="0" xfId="0" applyNumberFormat="1" applyFont="1" applyAlignment="1" applyProtection="1">
      <alignment horizontal="center" vertical="center" shrinkToFit="1"/>
      <protection hidden="1"/>
    </xf>
    <xf numFmtId="182" fontId="80" fillId="0" borderId="95" xfId="0" applyNumberFormat="1" applyFont="1" applyBorder="1" applyAlignment="1" applyProtection="1">
      <alignment horizontal="center" vertical="center" shrinkToFit="1"/>
      <protection hidden="1"/>
    </xf>
    <xf numFmtId="182" fontId="37" fillId="0" borderId="97" xfId="0" applyNumberFormat="1" applyFont="1" applyBorder="1" applyAlignment="1" applyProtection="1">
      <alignment horizontal="right" vertical="center" shrinkToFit="1"/>
      <protection hidden="1"/>
    </xf>
    <xf numFmtId="182" fontId="36" fillId="0" borderId="95" xfId="0" applyNumberFormat="1" applyFont="1" applyBorder="1" applyAlignment="1" applyProtection="1">
      <alignment horizontal="left" vertical="center" shrinkToFit="1"/>
      <protection hidden="1"/>
    </xf>
    <xf numFmtId="182" fontId="37" fillId="0" borderId="26" xfId="703" quotePrefix="1" applyNumberFormat="1" applyFont="1" applyBorder="1" applyAlignment="1" applyProtection="1">
      <alignment horizontal="right" vertical="center" shrinkToFit="1"/>
      <protection hidden="1"/>
    </xf>
    <xf numFmtId="182" fontId="37" fillId="0" borderId="24" xfId="703" quotePrefix="1" applyNumberFormat="1" applyFont="1" applyBorder="1" applyAlignment="1" applyProtection="1">
      <alignment horizontal="right" vertical="center" shrinkToFit="1"/>
      <protection hidden="1"/>
    </xf>
    <xf numFmtId="182" fontId="81" fillId="0" borderId="33" xfId="0" applyNumberFormat="1" applyFont="1" applyBorder="1" applyAlignment="1" applyProtection="1">
      <alignment horizontal="right" vertical="center" shrinkToFit="1"/>
      <protection hidden="1"/>
    </xf>
    <xf numFmtId="182" fontId="81" fillId="0" borderId="26" xfId="0" applyNumberFormat="1" applyFont="1" applyBorder="1" applyAlignment="1" applyProtection="1">
      <alignment horizontal="right" vertical="center" shrinkToFit="1"/>
      <protection hidden="1"/>
    </xf>
    <xf numFmtId="182" fontId="81" fillId="0" borderId="24" xfId="0" applyNumberFormat="1" applyFont="1" applyBorder="1" applyAlignment="1" applyProtection="1">
      <alignment horizontal="right" vertical="center" shrinkToFit="1"/>
      <protection hidden="1"/>
    </xf>
    <xf numFmtId="182" fontId="36" fillId="25" borderId="68" xfId="0" applyNumberFormat="1" applyFont="1" applyFill="1" applyBorder="1" applyAlignment="1" applyProtection="1">
      <alignment horizontal="center" vertical="center" wrapText="1" shrinkToFit="1"/>
      <protection hidden="1"/>
    </xf>
    <xf numFmtId="182" fontId="37" fillId="0" borderId="97" xfId="0" applyNumberFormat="1" applyFont="1" applyBorder="1" applyAlignment="1" applyProtection="1">
      <alignment horizontal="center" vertical="center" shrinkToFit="1"/>
      <protection hidden="1"/>
    </xf>
    <xf numFmtId="182" fontId="36" fillId="0" borderId="97" xfId="0" applyNumberFormat="1" applyFont="1" applyBorder="1" applyAlignment="1">
      <alignment horizontal="right" vertical="center" shrinkToFit="1"/>
    </xf>
    <xf numFmtId="0" fontId="34" fillId="0" borderId="100" xfId="1115" applyNumberFormat="1" applyFont="1" applyFill="1" applyBorder="1" applyAlignment="1" applyProtection="1">
      <alignment horizontal="center" vertical="center"/>
      <protection hidden="1"/>
    </xf>
    <xf numFmtId="0" fontId="32" fillId="0" borderId="32" xfId="0" applyFont="1" applyBorder="1" applyAlignment="1" applyProtection="1">
      <alignment vertical="center" wrapText="1"/>
      <protection hidden="1"/>
    </xf>
    <xf numFmtId="0" fontId="32" fillId="0" borderId="10" xfId="0" applyFont="1" applyBorder="1" applyAlignment="1" applyProtection="1">
      <alignment vertical="center" wrapText="1"/>
      <protection hidden="1"/>
    </xf>
    <xf numFmtId="182" fontId="36" fillId="0" borderId="101" xfId="617" applyNumberFormat="1" applyFont="1" applyBorder="1" applyAlignment="1" applyProtection="1">
      <alignment horizontal="distributed" vertical="center" shrinkToFit="1"/>
      <protection hidden="1"/>
    </xf>
    <xf numFmtId="182" fontId="36" fillId="0" borderId="102" xfId="0" applyNumberFormat="1" applyFont="1" applyBorder="1" applyAlignment="1" applyProtection="1">
      <alignment vertical="center" shrinkToFit="1"/>
      <protection hidden="1"/>
    </xf>
    <xf numFmtId="182" fontId="36" fillId="0" borderId="102" xfId="589" applyNumberFormat="1" applyFont="1" applyBorder="1" applyAlignment="1" applyProtection="1">
      <alignment vertical="center" shrinkToFit="1"/>
      <protection hidden="1"/>
    </xf>
    <xf numFmtId="182" fontId="36" fillId="0" borderId="82" xfId="589" applyNumberFormat="1" applyFont="1" applyBorder="1" applyAlignment="1" applyProtection="1">
      <alignment vertical="center" shrinkToFit="1"/>
      <protection hidden="1"/>
    </xf>
    <xf numFmtId="182" fontId="36" fillId="0" borderId="13" xfId="0" applyNumberFormat="1" applyFont="1" applyBorder="1" applyAlignment="1" applyProtection="1">
      <alignment vertical="center" shrinkToFit="1"/>
      <protection hidden="1"/>
    </xf>
    <xf numFmtId="181" fontId="36" fillId="0" borderId="82" xfId="0" applyNumberFormat="1" applyFont="1" applyBorder="1" applyAlignment="1" applyProtection="1">
      <alignment horizontal="right" vertical="center" shrinkToFit="1"/>
      <protection hidden="1"/>
    </xf>
    <xf numFmtId="182" fontId="80" fillId="0" borderId="0" xfId="0" applyNumberFormat="1" applyFont="1" applyAlignment="1" applyProtection="1">
      <alignment horizontal="centerContinuous" vertical="center" shrinkToFit="1"/>
      <protection hidden="1"/>
    </xf>
    <xf numFmtId="182" fontId="80" fillId="0" borderId="97" xfId="0" applyNumberFormat="1" applyFont="1" applyBorder="1" applyAlignment="1" applyProtection="1">
      <alignment horizontal="right" vertical="center" shrinkToFit="1"/>
      <protection hidden="1"/>
    </xf>
    <xf numFmtId="182" fontId="81" fillId="0" borderId="0" xfId="0" applyNumberFormat="1" applyFont="1" applyAlignment="1" applyProtection="1">
      <alignment vertical="center"/>
      <protection hidden="1"/>
    </xf>
    <xf numFmtId="0" fontId="89" fillId="0" borderId="11" xfId="577" applyFont="1" applyBorder="1" applyAlignment="1" applyProtection="1">
      <alignment horizontal="center" vertical="center" shrinkToFit="1"/>
      <protection hidden="1"/>
    </xf>
    <xf numFmtId="181" fontId="81" fillId="0" borderId="0" xfId="0" applyNumberFormat="1" applyFont="1" applyAlignment="1" applyProtection="1">
      <alignment horizontal="right" vertical="center" shrinkToFit="1"/>
      <protection hidden="1"/>
    </xf>
    <xf numFmtId="182" fontId="81" fillId="0" borderId="96" xfId="0" applyNumberFormat="1" applyFont="1" applyBorder="1" applyAlignment="1" applyProtection="1">
      <alignment horizontal="right" vertical="center" shrinkToFit="1"/>
      <protection hidden="1"/>
    </xf>
    <xf numFmtId="182" fontId="81" fillId="25" borderId="103" xfId="0" applyNumberFormat="1" applyFont="1" applyFill="1" applyBorder="1" applyAlignment="1" applyProtection="1">
      <alignment horizontal="centerContinuous" vertical="center" shrinkToFit="1"/>
      <protection hidden="1"/>
    </xf>
    <xf numFmtId="182" fontId="81" fillId="25" borderId="103" xfId="634" applyNumberFormat="1" applyFont="1" applyFill="1" applyBorder="1" applyAlignment="1" applyProtection="1">
      <alignment horizontal="center" vertical="center" shrinkToFit="1"/>
      <protection hidden="1"/>
    </xf>
    <xf numFmtId="182" fontId="80" fillId="25" borderId="103" xfId="596" applyNumberFormat="1" applyFont="1" applyFill="1" applyBorder="1" applyAlignment="1" applyProtection="1">
      <alignment horizontal="center" vertical="center" shrinkToFit="1"/>
      <protection hidden="1"/>
    </xf>
    <xf numFmtId="182" fontId="81" fillId="0" borderId="83" xfId="0" applyNumberFormat="1" applyFont="1" applyBorder="1" applyAlignment="1" applyProtection="1">
      <alignment horizontal="center" vertical="center" shrinkToFit="1"/>
      <protection hidden="1"/>
    </xf>
    <xf numFmtId="182" fontId="81" fillId="0" borderId="83" xfId="0" applyNumberFormat="1" applyFont="1" applyBorder="1" applyAlignment="1" applyProtection="1">
      <alignment horizontal="centerContinuous" vertical="center" shrinkToFit="1"/>
      <protection hidden="1"/>
    </xf>
    <xf numFmtId="182" fontId="81" fillId="0" borderId="102" xfId="596" applyNumberFormat="1" applyFont="1" applyBorder="1" applyAlignment="1" applyProtection="1">
      <alignment horizontal="center" vertical="center"/>
      <protection hidden="1"/>
    </xf>
    <xf numFmtId="182" fontId="81" fillId="0" borderId="83" xfId="596" applyNumberFormat="1" applyFont="1" applyBorder="1" applyAlignment="1" applyProtection="1">
      <alignment horizontal="left" vertical="center"/>
      <protection hidden="1"/>
    </xf>
    <xf numFmtId="182" fontId="81" fillId="0" borderId="82" xfId="589" applyNumberFormat="1" applyFont="1" applyBorder="1" applyAlignment="1" applyProtection="1">
      <alignment horizontal="centerContinuous" vertical="center" shrinkToFit="1"/>
      <protection hidden="1"/>
    </xf>
    <xf numFmtId="182" fontId="81" fillId="0" borderId="102" xfId="596" applyNumberFormat="1" applyFont="1" applyBorder="1" applyAlignment="1" applyProtection="1">
      <alignment vertical="center" textRotation="255"/>
      <protection hidden="1"/>
    </xf>
    <xf numFmtId="182" fontId="81" fillId="0" borderId="102" xfId="0" applyNumberFormat="1" applyFont="1" applyBorder="1" applyAlignment="1" applyProtection="1">
      <alignment horizontal="centerContinuous" vertical="center" shrinkToFit="1"/>
      <protection hidden="1"/>
    </xf>
    <xf numFmtId="182" fontId="81" fillId="0" borderId="0" xfId="0" applyNumberFormat="1" applyFont="1" applyAlignment="1" applyProtection="1">
      <alignment horizontal="centerContinuous" vertical="center" shrinkToFit="1"/>
      <protection hidden="1"/>
    </xf>
    <xf numFmtId="182" fontId="81" fillId="0" borderId="33" xfId="596" applyNumberFormat="1" applyFont="1" applyBorder="1" applyAlignment="1" applyProtection="1">
      <alignment horizontal="left" vertical="center"/>
      <protection hidden="1"/>
    </xf>
    <xf numFmtId="182" fontId="81" fillId="0" borderId="95" xfId="596" applyNumberFormat="1" applyFont="1" applyBorder="1" applyAlignment="1" applyProtection="1">
      <alignment vertical="center" textRotation="255"/>
      <protection hidden="1"/>
    </xf>
    <xf numFmtId="182" fontId="81" fillId="0" borderId="96" xfId="596" applyNumberFormat="1" applyFont="1" applyBorder="1" applyAlignment="1" applyProtection="1">
      <alignment horizontal="left" vertical="center"/>
      <protection hidden="1"/>
    </xf>
    <xf numFmtId="182" fontId="81" fillId="0" borderId="97" xfId="0" applyNumberFormat="1" applyFont="1" applyBorder="1" applyAlignment="1" applyProtection="1">
      <alignment horizontal="centerContinuous" vertical="center" shrinkToFit="1"/>
      <protection hidden="1"/>
    </xf>
    <xf numFmtId="182" fontId="81" fillId="0" borderId="95" xfId="0" applyNumberFormat="1" applyFont="1" applyBorder="1" applyAlignment="1" applyProtection="1">
      <alignment horizontal="centerContinuous" vertical="center" shrinkToFit="1"/>
      <protection hidden="1"/>
    </xf>
    <xf numFmtId="182" fontId="81" fillId="0" borderId="97" xfId="0" applyNumberFormat="1" applyFont="1" applyBorder="1" applyAlignment="1" applyProtection="1">
      <alignment horizontal="right" vertical="center" shrinkToFit="1"/>
      <protection hidden="1"/>
    </xf>
    <xf numFmtId="182" fontId="81" fillId="25" borderId="14" xfId="0" applyNumberFormat="1" applyFont="1" applyFill="1" applyBorder="1" applyAlignment="1" applyProtection="1">
      <alignment horizontal="center" vertical="center" shrinkToFit="1"/>
      <protection hidden="1"/>
    </xf>
    <xf numFmtId="182" fontId="81" fillId="25" borderId="0" xfId="634" applyNumberFormat="1" applyFont="1" applyFill="1" applyAlignment="1" applyProtection="1">
      <alignment horizontal="center" vertical="center" shrinkToFit="1"/>
      <protection hidden="1"/>
    </xf>
    <xf numFmtId="182" fontId="40" fillId="0" borderId="97" xfId="0" applyNumberFormat="1" applyFont="1" applyBorder="1" applyAlignment="1" applyProtection="1">
      <alignment vertical="center" shrinkToFit="1"/>
      <protection hidden="1"/>
    </xf>
    <xf numFmtId="182" fontId="40" fillId="0" borderId="97" xfId="705" applyNumberFormat="1" applyFont="1" applyBorder="1" applyAlignment="1" applyProtection="1">
      <alignment vertical="center" shrinkToFit="1"/>
      <protection hidden="1"/>
    </xf>
    <xf numFmtId="180" fontId="36" fillId="0" borderId="97" xfId="0" applyNumberFormat="1" applyFont="1" applyBorder="1" applyAlignment="1" applyProtection="1">
      <alignment horizontal="right" vertical="center" shrinkToFit="1"/>
      <protection hidden="1"/>
    </xf>
    <xf numFmtId="180" fontId="81" fillId="0" borderId="97" xfId="0" applyNumberFormat="1" applyFont="1" applyBorder="1" applyAlignment="1" applyProtection="1">
      <alignment horizontal="right" vertical="center" shrinkToFit="1"/>
      <protection hidden="1"/>
    </xf>
    <xf numFmtId="182" fontId="36" fillId="26" borderId="15" xfId="0" applyNumberFormat="1" applyFont="1" applyFill="1" applyBorder="1" applyAlignment="1" applyProtection="1">
      <alignment horizontal="centerContinuous" vertical="center" shrinkToFit="1"/>
      <protection hidden="1"/>
    </xf>
    <xf numFmtId="182" fontId="36" fillId="26" borderId="16" xfId="0" applyNumberFormat="1" applyFont="1" applyFill="1" applyBorder="1" applyAlignment="1" applyProtection="1">
      <alignment horizontal="centerContinuous" vertical="center" shrinkToFit="1"/>
      <protection hidden="1"/>
    </xf>
    <xf numFmtId="182" fontId="36" fillId="26" borderId="69" xfId="0" applyNumberFormat="1" applyFont="1" applyFill="1" applyBorder="1" applyAlignment="1" applyProtection="1">
      <alignment horizontal="centerContinuous" vertical="center" shrinkToFit="1"/>
      <protection hidden="1"/>
    </xf>
    <xf numFmtId="182" fontId="36" fillId="26" borderId="70" xfId="0" applyNumberFormat="1" applyFont="1" applyFill="1" applyBorder="1" applyAlignment="1" applyProtection="1">
      <alignment horizontal="centerContinuous" vertical="center" shrinkToFit="1"/>
      <protection hidden="1"/>
    </xf>
    <xf numFmtId="182" fontId="36" fillId="26" borderId="71" xfId="0" applyNumberFormat="1" applyFont="1" applyFill="1" applyBorder="1" applyAlignment="1" applyProtection="1">
      <alignment horizontal="centerContinuous" vertical="center" shrinkToFit="1"/>
      <protection hidden="1"/>
    </xf>
    <xf numFmtId="182" fontId="36" fillId="26" borderId="68" xfId="0" applyNumberFormat="1" applyFont="1" applyFill="1" applyBorder="1" applyAlignment="1" applyProtection="1">
      <alignment horizontal="center" vertical="center" shrinkToFit="1"/>
      <protection hidden="1"/>
    </xf>
    <xf numFmtId="182" fontId="36" fillId="26" borderId="66" xfId="0" applyNumberFormat="1" applyFont="1" applyFill="1" applyBorder="1" applyAlignment="1" applyProtection="1">
      <alignment horizontal="center" vertical="center" shrinkToFit="1"/>
      <protection hidden="1"/>
    </xf>
    <xf numFmtId="182" fontId="36" fillId="26" borderId="14" xfId="0" applyNumberFormat="1" applyFont="1" applyFill="1" applyBorder="1" applyAlignment="1" applyProtection="1">
      <alignment horizontal="center" vertical="center" shrinkToFit="1"/>
      <protection hidden="1"/>
    </xf>
    <xf numFmtId="182" fontId="36" fillId="26" borderId="32" xfId="0" applyNumberFormat="1" applyFont="1" applyFill="1" applyBorder="1" applyAlignment="1" applyProtection="1">
      <alignment horizontal="center" vertical="center" shrinkToFit="1"/>
      <protection hidden="1"/>
    </xf>
    <xf numFmtId="182" fontId="81" fillId="0" borderId="0" xfId="0" applyNumberFormat="1" applyFont="1" applyAlignment="1" applyProtection="1">
      <alignment horizontal="center" vertical="center" shrinkToFit="1"/>
      <protection hidden="1"/>
    </xf>
    <xf numFmtId="182" fontId="37" fillId="0" borderId="0" xfId="0" applyNumberFormat="1" applyFont="1" applyAlignment="1" applyProtection="1">
      <alignment horizontal="left" vertical="center"/>
      <protection hidden="1"/>
    </xf>
    <xf numFmtId="183" fontId="36" fillId="0" borderId="33" xfId="1116" applyNumberFormat="1" applyFont="1" applyFill="1" applyBorder="1" applyAlignment="1" applyProtection="1">
      <alignment horizontal="center" vertical="center" shrinkToFit="1"/>
      <protection hidden="1"/>
    </xf>
    <xf numFmtId="179" fontId="36" fillId="0" borderId="62" xfId="1116" applyNumberFormat="1" applyFont="1" applyFill="1" applyBorder="1" applyAlignment="1" applyProtection="1">
      <alignment horizontal="right" vertical="center" shrinkToFit="1"/>
      <protection hidden="1"/>
    </xf>
    <xf numFmtId="182" fontId="36" fillId="0" borderId="53" xfId="0" applyNumberFormat="1" applyFont="1" applyBorder="1" applyAlignment="1" applyProtection="1">
      <alignment horizontal="center" vertical="center" shrinkToFit="1"/>
      <protection hidden="1"/>
    </xf>
    <xf numFmtId="182" fontId="36" fillId="0" borderId="104" xfId="0" applyNumberFormat="1" applyFont="1" applyBorder="1" applyAlignment="1" applyProtection="1">
      <alignment horizontal="center" vertical="center" wrapText="1" shrinkToFit="1"/>
      <protection hidden="1"/>
    </xf>
    <xf numFmtId="182" fontId="36" fillId="0" borderId="17" xfId="0" applyNumberFormat="1" applyFont="1" applyBorder="1" applyAlignment="1" applyProtection="1">
      <alignment horizontal="centerContinuous" vertical="center" shrinkToFit="1"/>
      <protection hidden="1"/>
    </xf>
    <xf numFmtId="182" fontId="36" fillId="0" borderId="18" xfId="0" applyNumberFormat="1" applyFont="1" applyBorder="1" applyAlignment="1" applyProtection="1">
      <alignment horizontal="centerContinuous" vertical="center" shrinkToFit="1"/>
      <protection hidden="1"/>
    </xf>
    <xf numFmtId="182" fontId="36" fillId="0" borderId="104" xfId="0" applyNumberFormat="1" applyFont="1" applyBorder="1" applyAlignment="1" applyProtection="1">
      <alignment horizontal="centerContinuous" vertical="center" wrapText="1" shrinkToFit="1"/>
      <protection hidden="1"/>
    </xf>
    <xf numFmtId="182" fontId="36" fillId="0" borderId="17" xfId="0" applyNumberFormat="1" applyFont="1" applyBorder="1" applyAlignment="1" applyProtection="1">
      <alignment horizontal="centerContinuous" vertical="center" wrapText="1" shrinkToFit="1"/>
      <protection hidden="1"/>
    </xf>
    <xf numFmtId="182" fontId="36" fillId="0" borderId="53" xfId="0" applyNumberFormat="1" applyFont="1" applyBorder="1" applyAlignment="1" applyProtection="1">
      <alignment horizontal="centerContinuous" vertical="center" wrapText="1" shrinkToFit="1"/>
      <protection hidden="1"/>
    </xf>
    <xf numFmtId="182" fontId="36" fillId="0" borderId="104" xfId="0" applyNumberFormat="1" applyFont="1" applyBorder="1" applyAlignment="1" applyProtection="1">
      <alignment horizontal="centerContinuous" vertical="center" shrinkToFit="1"/>
      <protection hidden="1"/>
    </xf>
    <xf numFmtId="182" fontId="36" fillId="0" borderId="33" xfId="0" applyNumberFormat="1" applyFont="1" applyBorder="1" applyAlignment="1" applyProtection="1">
      <alignment vertical="center" wrapText="1" shrinkToFit="1"/>
      <protection hidden="1"/>
    </xf>
    <xf numFmtId="182" fontId="81" fillId="25" borderId="14" xfId="587" applyNumberFormat="1" applyFont="1" applyFill="1" applyBorder="1" applyAlignment="1" applyProtection="1">
      <alignment horizontal="centerContinuous" vertical="center" shrinkToFit="1"/>
      <protection hidden="1"/>
    </xf>
    <xf numFmtId="182" fontId="36" fillId="25" borderId="15" xfId="0" applyNumberFormat="1" applyFont="1" applyFill="1" applyBorder="1" applyAlignment="1" applyProtection="1">
      <alignment horizontal="centerContinuous" vertical="center" wrapText="1" shrinkToFit="1"/>
      <protection hidden="1"/>
    </xf>
    <xf numFmtId="182" fontId="90" fillId="0" borderId="0" xfId="1115" applyNumberFormat="1" applyFont="1" applyFill="1" applyAlignment="1" applyProtection="1">
      <alignment vertical="center" shrinkToFit="1"/>
      <protection hidden="1"/>
    </xf>
    <xf numFmtId="182" fontId="36" fillId="25" borderId="15" xfId="591" applyNumberFormat="1" applyFont="1" applyFill="1" applyBorder="1" applyAlignment="1" applyProtection="1">
      <alignment horizontal="center" vertical="center" shrinkToFit="1"/>
      <protection hidden="1"/>
    </xf>
    <xf numFmtId="182" fontId="36" fillId="25" borderId="16" xfId="591" applyNumberFormat="1" applyFont="1" applyFill="1" applyBorder="1" applyAlignment="1" applyProtection="1">
      <alignment horizontal="center" vertical="center" shrinkToFit="1"/>
      <protection hidden="1"/>
    </xf>
    <xf numFmtId="182" fontId="36" fillId="25" borderId="25" xfId="0" applyNumberFormat="1" applyFont="1" applyFill="1" applyBorder="1" applyAlignment="1" applyProtection="1">
      <alignment horizontal="center" vertical="center" shrinkToFit="1"/>
      <protection hidden="1"/>
    </xf>
    <xf numFmtId="182" fontId="36" fillId="25" borderId="69" xfId="0" applyNumberFormat="1" applyFont="1" applyFill="1" applyBorder="1" applyAlignment="1" applyProtection="1">
      <alignment horizontal="center" vertical="center" shrinkToFit="1"/>
      <protection hidden="1"/>
    </xf>
    <xf numFmtId="182" fontId="36" fillId="25" borderId="70" xfId="0" applyNumberFormat="1" applyFont="1" applyFill="1" applyBorder="1" applyAlignment="1" applyProtection="1">
      <alignment horizontal="center" vertical="center" shrinkToFit="1"/>
      <protection hidden="1"/>
    </xf>
    <xf numFmtId="182" fontId="36" fillId="25" borderId="71" xfId="0" applyNumberFormat="1" applyFont="1" applyFill="1" applyBorder="1" applyAlignment="1" applyProtection="1">
      <alignment horizontal="center" vertical="center" shrinkToFit="1"/>
      <protection hidden="1"/>
    </xf>
    <xf numFmtId="182" fontId="36" fillId="25" borderId="14" xfId="0" applyNumberFormat="1" applyFont="1" applyFill="1" applyBorder="1" applyAlignment="1" applyProtection="1">
      <alignment horizontal="center" vertical="center" shrinkToFit="1"/>
      <protection hidden="1"/>
    </xf>
    <xf numFmtId="182" fontId="36" fillId="25" borderId="13" xfId="0" applyNumberFormat="1" applyFont="1" applyFill="1" applyBorder="1" applyAlignment="1" applyProtection="1">
      <alignment horizontal="center" vertical="center" shrinkToFit="1"/>
      <protection hidden="1"/>
    </xf>
    <xf numFmtId="182" fontId="36" fillId="25" borderId="30" xfId="0" applyNumberFormat="1" applyFont="1" applyFill="1" applyBorder="1" applyAlignment="1" applyProtection="1">
      <alignment horizontal="center" vertical="center" shrinkToFit="1"/>
      <protection hidden="1"/>
    </xf>
    <xf numFmtId="182" fontId="36" fillId="0" borderId="59" xfId="0" applyNumberFormat="1" applyFont="1" applyBorder="1" applyAlignment="1" applyProtection="1">
      <alignment vertical="center"/>
      <protection hidden="1"/>
    </xf>
    <xf numFmtId="182" fontId="36" fillId="25" borderId="15" xfId="0" applyNumberFormat="1" applyFont="1" applyFill="1" applyBorder="1" applyAlignment="1" applyProtection="1">
      <alignment horizontal="center" vertical="center" shrinkToFit="1"/>
      <protection hidden="1"/>
    </xf>
    <xf numFmtId="182" fontId="36" fillId="0" borderId="62" xfId="0" applyNumberFormat="1" applyFont="1" applyBorder="1" applyAlignment="1" applyProtection="1">
      <alignment horizontal="center" vertical="center" shrinkToFit="1"/>
      <protection hidden="1"/>
    </xf>
    <xf numFmtId="182" fontId="36" fillId="0" borderId="30" xfId="0" applyNumberFormat="1" applyFont="1" applyBorder="1" applyAlignment="1" applyProtection="1">
      <alignment horizontal="center" vertical="center" shrinkToFit="1"/>
      <protection hidden="1"/>
    </xf>
    <xf numFmtId="182" fontId="36" fillId="0" borderId="29" xfId="0" applyNumberFormat="1" applyFont="1" applyBorder="1" applyAlignment="1" applyProtection="1">
      <alignment horizontal="center" vertical="center" shrinkToFit="1"/>
      <protection hidden="1"/>
    </xf>
    <xf numFmtId="182" fontId="37" fillId="0" borderId="0" xfId="0" applyNumberFormat="1" applyFont="1" applyAlignment="1" applyProtection="1">
      <alignment horizontal="center" vertical="center" shrinkToFit="1"/>
      <protection hidden="1"/>
    </xf>
    <xf numFmtId="182" fontId="37" fillId="0" borderId="50" xfId="0" applyNumberFormat="1" applyFont="1" applyBorder="1" applyAlignment="1" applyProtection="1">
      <alignment horizontal="center" vertical="center" shrinkToFit="1"/>
      <protection hidden="1"/>
    </xf>
    <xf numFmtId="182" fontId="36" fillId="25" borderId="44" xfId="591" applyNumberFormat="1" applyFont="1" applyFill="1" applyBorder="1" applyAlignment="1" applyProtection="1">
      <alignment horizontal="center" vertical="center" shrinkToFit="1"/>
      <protection hidden="1"/>
    </xf>
    <xf numFmtId="182" fontId="36" fillId="25" borderId="45" xfId="591" applyNumberFormat="1" applyFont="1" applyFill="1" applyBorder="1" applyAlignment="1" applyProtection="1">
      <alignment horizontal="center" vertical="center" shrinkToFit="1"/>
      <protection hidden="1"/>
    </xf>
    <xf numFmtId="182" fontId="36" fillId="25" borderId="46" xfId="591" applyNumberFormat="1" applyFont="1" applyFill="1" applyBorder="1" applyAlignment="1" applyProtection="1">
      <alignment horizontal="center" vertical="center" shrinkToFit="1"/>
      <protection hidden="1"/>
    </xf>
    <xf numFmtId="182" fontId="37" fillId="25" borderId="44" xfId="591" applyNumberFormat="1" applyFont="1" applyFill="1" applyBorder="1" applyAlignment="1" applyProtection="1">
      <alignment horizontal="center" vertical="center" shrinkToFit="1"/>
      <protection hidden="1"/>
    </xf>
    <xf numFmtId="182" fontId="37" fillId="25" borderId="45" xfId="591" applyNumberFormat="1" applyFont="1" applyFill="1" applyBorder="1" applyAlignment="1" applyProtection="1">
      <alignment horizontal="center" vertical="center" shrinkToFit="1"/>
      <protection hidden="1"/>
    </xf>
    <xf numFmtId="182" fontId="37" fillId="25" borderId="47" xfId="591" applyNumberFormat="1" applyFont="1" applyFill="1" applyBorder="1" applyAlignment="1" applyProtection="1">
      <alignment horizontal="center" vertical="center" shrinkToFit="1"/>
      <protection hidden="1"/>
    </xf>
    <xf numFmtId="182" fontId="37" fillId="0" borderId="67" xfId="0" applyNumberFormat="1" applyFont="1" applyBorder="1" applyAlignment="1" applyProtection="1">
      <alignment horizontal="center" vertical="center" shrinkToFit="1"/>
      <protection hidden="1"/>
    </xf>
    <xf numFmtId="182" fontId="37" fillId="0" borderId="74" xfId="0" applyNumberFormat="1" applyFont="1" applyBorder="1" applyAlignment="1" applyProtection="1">
      <alignment horizontal="center" vertical="center" shrinkToFit="1"/>
      <protection hidden="1"/>
    </xf>
    <xf numFmtId="182" fontId="37" fillId="25" borderId="15" xfId="591" applyNumberFormat="1" applyFont="1" applyFill="1" applyBorder="1" applyAlignment="1" applyProtection="1">
      <alignment horizontal="center" vertical="center" shrinkToFit="1"/>
      <protection hidden="1"/>
    </xf>
    <xf numFmtId="182" fontId="37" fillId="25" borderId="16" xfId="591" applyNumberFormat="1" applyFont="1" applyFill="1" applyBorder="1" applyAlignment="1" applyProtection="1">
      <alignment horizontal="center" vertical="center" shrinkToFit="1"/>
      <protection hidden="1"/>
    </xf>
  </cellXfs>
  <cellStyles count="2291">
    <cellStyle name="20% - アクセント 1" xfId="1" builtinId="30" customBuiltin="1"/>
    <cellStyle name="20% - アクセント 1 2" xfId="2" xr:uid="{00000000-0005-0000-0000-000001000000}"/>
    <cellStyle name="20% - アクセント 1 2 2" xfId="3" xr:uid="{00000000-0005-0000-0000-000002000000}"/>
    <cellStyle name="20% - アクセント 1 2 2 2" xfId="4" xr:uid="{00000000-0005-0000-0000-000003000000}"/>
    <cellStyle name="20% - アクセント 1 2 3" xfId="5" xr:uid="{00000000-0005-0000-0000-000004000000}"/>
    <cellStyle name="20% - アクセント 1 3" xfId="6" xr:uid="{00000000-0005-0000-0000-000005000000}"/>
    <cellStyle name="20% - アクセント 1 4" xfId="7" xr:uid="{00000000-0005-0000-0000-000006000000}"/>
    <cellStyle name="20% - アクセント 2" xfId="8" builtinId="34" customBuiltin="1"/>
    <cellStyle name="20% - アクセント 2 2" xfId="9" xr:uid="{00000000-0005-0000-0000-000008000000}"/>
    <cellStyle name="20% - アクセント 2 2 2" xfId="10" xr:uid="{00000000-0005-0000-0000-000009000000}"/>
    <cellStyle name="20% - アクセント 2 2 2 2" xfId="11" xr:uid="{00000000-0005-0000-0000-00000A000000}"/>
    <cellStyle name="20% - アクセント 2 2 3" xfId="12" xr:uid="{00000000-0005-0000-0000-00000B000000}"/>
    <cellStyle name="20% - アクセント 2 3" xfId="13" xr:uid="{00000000-0005-0000-0000-00000C000000}"/>
    <cellStyle name="20% - アクセント 2 4" xfId="14" xr:uid="{00000000-0005-0000-0000-00000D000000}"/>
    <cellStyle name="20% - アクセント 3" xfId="15" builtinId="38" customBuiltin="1"/>
    <cellStyle name="20% - アクセント 3 2" xfId="16" xr:uid="{00000000-0005-0000-0000-00000F000000}"/>
    <cellStyle name="20% - アクセント 3 2 2" xfId="17" xr:uid="{00000000-0005-0000-0000-000010000000}"/>
    <cellStyle name="20% - アクセント 3 2 2 2" xfId="18" xr:uid="{00000000-0005-0000-0000-000011000000}"/>
    <cellStyle name="20% - アクセント 3 2 3" xfId="19" xr:uid="{00000000-0005-0000-0000-000012000000}"/>
    <cellStyle name="20% - アクセント 3 3" xfId="20" xr:uid="{00000000-0005-0000-0000-000013000000}"/>
    <cellStyle name="20% - アクセント 3 4" xfId="21" xr:uid="{00000000-0005-0000-0000-000014000000}"/>
    <cellStyle name="20% - アクセント 4" xfId="22" builtinId="42" customBuiltin="1"/>
    <cellStyle name="20% - アクセント 4 2" xfId="23" xr:uid="{00000000-0005-0000-0000-000016000000}"/>
    <cellStyle name="20% - アクセント 4 2 2" xfId="24" xr:uid="{00000000-0005-0000-0000-000017000000}"/>
    <cellStyle name="20% - アクセント 4 2 2 2" xfId="25" xr:uid="{00000000-0005-0000-0000-000018000000}"/>
    <cellStyle name="20% - アクセント 4 2 3" xfId="26" xr:uid="{00000000-0005-0000-0000-000019000000}"/>
    <cellStyle name="20% - アクセント 4 3" xfId="27" xr:uid="{00000000-0005-0000-0000-00001A000000}"/>
    <cellStyle name="20% - アクセント 4 4" xfId="28" xr:uid="{00000000-0005-0000-0000-00001B000000}"/>
    <cellStyle name="20% - アクセント 5" xfId="29" builtinId="46" customBuiltin="1"/>
    <cellStyle name="20% - アクセント 5 2" xfId="30" xr:uid="{00000000-0005-0000-0000-00001D000000}"/>
    <cellStyle name="20% - アクセント 5 2 2" xfId="31" xr:uid="{00000000-0005-0000-0000-00001E000000}"/>
    <cellStyle name="20% - アクセント 5 2 2 2" xfId="32" xr:uid="{00000000-0005-0000-0000-00001F000000}"/>
    <cellStyle name="20% - アクセント 5 2 3" xfId="33" xr:uid="{00000000-0005-0000-0000-000020000000}"/>
    <cellStyle name="20% - アクセント 5 3" xfId="34" xr:uid="{00000000-0005-0000-0000-000021000000}"/>
    <cellStyle name="20% - アクセント 5 4" xfId="35" xr:uid="{00000000-0005-0000-0000-000022000000}"/>
    <cellStyle name="20% - アクセント 6" xfId="36" builtinId="50" customBuiltin="1"/>
    <cellStyle name="20% - アクセント 6 2" xfId="37" xr:uid="{00000000-0005-0000-0000-000024000000}"/>
    <cellStyle name="20% - アクセント 6 2 2" xfId="38" xr:uid="{00000000-0005-0000-0000-000025000000}"/>
    <cellStyle name="20% - アクセント 6 2 2 2" xfId="39" xr:uid="{00000000-0005-0000-0000-000026000000}"/>
    <cellStyle name="20% - アクセント 6 2 3" xfId="40" xr:uid="{00000000-0005-0000-0000-000027000000}"/>
    <cellStyle name="20% - アクセント 6 3" xfId="41" xr:uid="{00000000-0005-0000-0000-000028000000}"/>
    <cellStyle name="20% - アクセント 6 4" xfId="42" xr:uid="{00000000-0005-0000-0000-000029000000}"/>
    <cellStyle name="40% - アクセント 1" xfId="43" builtinId="31" customBuiltin="1"/>
    <cellStyle name="40% - アクセント 1 2" xfId="44" xr:uid="{00000000-0005-0000-0000-00002B000000}"/>
    <cellStyle name="40% - アクセント 1 2 2" xfId="45" xr:uid="{00000000-0005-0000-0000-00002C000000}"/>
    <cellStyle name="40% - アクセント 1 2 2 2" xfId="46" xr:uid="{00000000-0005-0000-0000-00002D000000}"/>
    <cellStyle name="40% - アクセント 1 2 3" xfId="47" xr:uid="{00000000-0005-0000-0000-00002E000000}"/>
    <cellStyle name="40% - アクセント 1 3" xfId="48" xr:uid="{00000000-0005-0000-0000-00002F000000}"/>
    <cellStyle name="40% - アクセント 1 4" xfId="49" xr:uid="{00000000-0005-0000-0000-000030000000}"/>
    <cellStyle name="40% - アクセント 2" xfId="50" builtinId="35" customBuiltin="1"/>
    <cellStyle name="40% - アクセント 2 2" xfId="51" xr:uid="{00000000-0005-0000-0000-000032000000}"/>
    <cellStyle name="40% - アクセント 2 2 2" xfId="52" xr:uid="{00000000-0005-0000-0000-000033000000}"/>
    <cellStyle name="40% - アクセント 2 2 2 2" xfId="53" xr:uid="{00000000-0005-0000-0000-000034000000}"/>
    <cellStyle name="40% - アクセント 2 2 3" xfId="54" xr:uid="{00000000-0005-0000-0000-000035000000}"/>
    <cellStyle name="40% - アクセント 2 3" xfId="55" xr:uid="{00000000-0005-0000-0000-000036000000}"/>
    <cellStyle name="40% - アクセント 2 4" xfId="56" xr:uid="{00000000-0005-0000-0000-000037000000}"/>
    <cellStyle name="40% - アクセント 3" xfId="57" builtinId="39" customBuiltin="1"/>
    <cellStyle name="40% - アクセント 3 2" xfId="58" xr:uid="{00000000-0005-0000-0000-000039000000}"/>
    <cellStyle name="40% - アクセント 3 2 2" xfId="59" xr:uid="{00000000-0005-0000-0000-00003A000000}"/>
    <cellStyle name="40% - アクセント 3 2 2 2" xfId="60" xr:uid="{00000000-0005-0000-0000-00003B000000}"/>
    <cellStyle name="40% - アクセント 3 2 3" xfId="61" xr:uid="{00000000-0005-0000-0000-00003C000000}"/>
    <cellStyle name="40% - アクセント 3 3" xfId="62" xr:uid="{00000000-0005-0000-0000-00003D000000}"/>
    <cellStyle name="40% - アクセント 3 4" xfId="63" xr:uid="{00000000-0005-0000-0000-00003E000000}"/>
    <cellStyle name="40% - アクセント 4" xfId="64" builtinId="43" customBuiltin="1"/>
    <cellStyle name="40% - アクセント 4 2" xfId="65" xr:uid="{00000000-0005-0000-0000-000040000000}"/>
    <cellStyle name="40% - アクセント 4 2 2" xfId="66" xr:uid="{00000000-0005-0000-0000-000041000000}"/>
    <cellStyle name="40% - アクセント 4 2 2 2" xfId="67" xr:uid="{00000000-0005-0000-0000-000042000000}"/>
    <cellStyle name="40% - アクセント 4 2 3" xfId="68" xr:uid="{00000000-0005-0000-0000-000043000000}"/>
    <cellStyle name="40% - アクセント 4 3" xfId="69" xr:uid="{00000000-0005-0000-0000-000044000000}"/>
    <cellStyle name="40% - アクセント 4 4" xfId="70" xr:uid="{00000000-0005-0000-0000-000045000000}"/>
    <cellStyle name="40% - アクセント 5" xfId="71" builtinId="47" customBuiltin="1"/>
    <cellStyle name="40% - アクセント 5 2" xfId="72" xr:uid="{00000000-0005-0000-0000-000047000000}"/>
    <cellStyle name="40% - アクセント 5 2 2" xfId="73" xr:uid="{00000000-0005-0000-0000-000048000000}"/>
    <cellStyle name="40% - アクセント 5 2 2 2" xfId="74" xr:uid="{00000000-0005-0000-0000-000049000000}"/>
    <cellStyle name="40% - アクセント 5 2 3" xfId="75" xr:uid="{00000000-0005-0000-0000-00004A000000}"/>
    <cellStyle name="40% - アクセント 5 3" xfId="76" xr:uid="{00000000-0005-0000-0000-00004B000000}"/>
    <cellStyle name="40% - アクセント 5 4" xfId="77" xr:uid="{00000000-0005-0000-0000-00004C000000}"/>
    <cellStyle name="40% - アクセント 6" xfId="78" builtinId="51" customBuiltin="1"/>
    <cellStyle name="40% - アクセント 6 2" xfId="79" xr:uid="{00000000-0005-0000-0000-00004E000000}"/>
    <cellStyle name="40% - アクセント 6 2 2" xfId="80" xr:uid="{00000000-0005-0000-0000-00004F000000}"/>
    <cellStyle name="40% - アクセント 6 2 2 2" xfId="81" xr:uid="{00000000-0005-0000-0000-000050000000}"/>
    <cellStyle name="40% - アクセント 6 2 3" xfId="82" xr:uid="{00000000-0005-0000-0000-000051000000}"/>
    <cellStyle name="40% - アクセント 6 3" xfId="83" xr:uid="{00000000-0005-0000-0000-000052000000}"/>
    <cellStyle name="40% - アクセント 6 4" xfId="84" xr:uid="{00000000-0005-0000-0000-000053000000}"/>
    <cellStyle name="60% - アクセント 1" xfId="85" builtinId="32" customBuiltin="1"/>
    <cellStyle name="60% - アクセント 1 2" xfId="86" xr:uid="{00000000-0005-0000-0000-000055000000}"/>
    <cellStyle name="60% - アクセント 1 3" xfId="87" xr:uid="{00000000-0005-0000-0000-000056000000}"/>
    <cellStyle name="60% - アクセント 2" xfId="88" builtinId="36" customBuiltin="1"/>
    <cellStyle name="60% - アクセント 2 2" xfId="89" xr:uid="{00000000-0005-0000-0000-000058000000}"/>
    <cellStyle name="60% - アクセント 2 3" xfId="90" xr:uid="{00000000-0005-0000-0000-000059000000}"/>
    <cellStyle name="60% - アクセント 3" xfId="91" builtinId="40" customBuiltin="1"/>
    <cellStyle name="60% - アクセント 3 2" xfId="92" xr:uid="{00000000-0005-0000-0000-00005B000000}"/>
    <cellStyle name="60% - アクセント 3 3" xfId="93" xr:uid="{00000000-0005-0000-0000-00005C000000}"/>
    <cellStyle name="60% - アクセント 4" xfId="94" builtinId="44" customBuiltin="1"/>
    <cellStyle name="60% - アクセント 4 2" xfId="95" xr:uid="{00000000-0005-0000-0000-00005E000000}"/>
    <cellStyle name="60% - アクセント 4 3" xfId="96" xr:uid="{00000000-0005-0000-0000-00005F000000}"/>
    <cellStyle name="60% - アクセント 5" xfId="97" builtinId="48" customBuiltin="1"/>
    <cellStyle name="60% - アクセント 5 2" xfId="98" xr:uid="{00000000-0005-0000-0000-000061000000}"/>
    <cellStyle name="60% - アクセント 5 3" xfId="99" xr:uid="{00000000-0005-0000-0000-000062000000}"/>
    <cellStyle name="60% - アクセント 6" xfId="100" builtinId="52" customBuiltin="1"/>
    <cellStyle name="60% - アクセント 6 2" xfId="101" xr:uid="{00000000-0005-0000-0000-000064000000}"/>
    <cellStyle name="60% - アクセント 6 3" xfId="102" xr:uid="{00000000-0005-0000-0000-000065000000}"/>
    <cellStyle name="アクセント 1" xfId="106" builtinId="29" customBuiltin="1"/>
    <cellStyle name="アクセント 1 2" xfId="107" xr:uid="{00000000-0005-0000-0000-00006A000000}"/>
    <cellStyle name="アクセント 1 3" xfId="108" xr:uid="{00000000-0005-0000-0000-00006B000000}"/>
    <cellStyle name="アクセント 2" xfId="109" builtinId="33" customBuiltin="1"/>
    <cellStyle name="アクセント 2 2" xfId="110" xr:uid="{00000000-0005-0000-0000-00006D000000}"/>
    <cellStyle name="アクセント 2 3" xfId="111" xr:uid="{00000000-0005-0000-0000-00006E000000}"/>
    <cellStyle name="アクセント 3" xfId="112" builtinId="37" customBuiltin="1"/>
    <cellStyle name="アクセント 3 2" xfId="113" xr:uid="{00000000-0005-0000-0000-000070000000}"/>
    <cellStyle name="アクセント 3 3" xfId="114" xr:uid="{00000000-0005-0000-0000-000071000000}"/>
    <cellStyle name="アクセント 4" xfId="115" builtinId="41" customBuiltin="1"/>
    <cellStyle name="アクセント 4 2" xfId="116" xr:uid="{00000000-0005-0000-0000-000073000000}"/>
    <cellStyle name="アクセント 4 3" xfId="117" xr:uid="{00000000-0005-0000-0000-000074000000}"/>
    <cellStyle name="アクセント 5" xfId="118" builtinId="45" customBuiltin="1"/>
    <cellStyle name="アクセント 5 2" xfId="119" xr:uid="{00000000-0005-0000-0000-000076000000}"/>
    <cellStyle name="アクセント 5 3" xfId="120" xr:uid="{00000000-0005-0000-0000-000077000000}"/>
    <cellStyle name="アクセント 6" xfId="121" builtinId="49" customBuiltin="1"/>
    <cellStyle name="アクセント 6 2" xfId="122" xr:uid="{00000000-0005-0000-0000-000079000000}"/>
    <cellStyle name="アクセント 6 3" xfId="123" xr:uid="{00000000-0005-0000-0000-00007A000000}"/>
    <cellStyle name="タイトル" xfId="124" builtinId="15" customBuiltin="1"/>
    <cellStyle name="タイトル 2" xfId="125" xr:uid="{00000000-0005-0000-0000-00007C000000}"/>
    <cellStyle name="タイトル 3" xfId="126" xr:uid="{00000000-0005-0000-0000-00007D000000}"/>
    <cellStyle name="チェック セル" xfId="127" builtinId="23" customBuiltin="1"/>
    <cellStyle name="チェック セル 2" xfId="128" xr:uid="{00000000-0005-0000-0000-00007F000000}"/>
    <cellStyle name="チェック セル 3" xfId="129" xr:uid="{00000000-0005-0000-0000-000080000000}"/>
    <cellStyle name="どちらでもない" xfId="103" builtinId="28" customBuiltin="1"/>
    <cellStyle name="どちらでもない 2" xfId="104" xr:uid="{00000000-0005-0000-0000-000067000000}"/>
    <cellStyle name="どちらでもない 3" xfId="105" xr:uid="{00000000-0005-0000-0000-000068000000}"/>
    <cellStyle name="パーセント" xfId="1117" builtinId="5"/>
    <cellStyle name="パーセント 2" xfId="133" xr:uid="{00000000-0005-0000-0000-000084000000}"/>
    <cellStyle name="パーセント 3" xfId="134" xr:uid="{00000000-0005-0000-0000-000085000000}"/>
    <cellStyle name="パーセント 3 2" xfId="135" xr:uid="{00000000-0005-0000-0000-000086000000}"/>
    <cellStyle name="パーセント 3 2 2" xfId="136" xr:uid="{00000000-0005-0000-0000-000087000000}"/>
    <cellStyle name="パーセント 3 3" xfId="137" xr:uid="{00000000-0005-0000-0000-000088000000}"/>
    <cellStyle name="パーセント 4" xfId="138" xr:uid="{00000000-0005-0000-0000-000089000000}"/>
    <cellStyle name="パーセント 5" xfId="139" xr:uid="{00000000-0005-0000-0000-00008A000000}"/>
    <cellStyle name="ハイパーリンク" xfId="1115" builtinId="8"/>
    <cellStyle name="ハイパーリンク 2" xfId="130" xr:uid="{00000000-0005-0000-0000-000081000000}"/>
    <cellStyle name="ハイパーリンク 3" xfId="131" xr:uid="{00000000-0005-0000-0000-000082000000}"/>
    <cellStyle name="ハイパーリンク 4" xfId="132" xr:uid="{00000000-0005-0000-0000-000083000000}"/>
    <cellStyle name="メモ" xfId="140" builtinId="10" customBuiltin="1"/>
    <cellStyle name="メモ 2" xfId="141" xr:uid="{00000000-0005-0000-0000-00008C000000}"/>
    <cellStyle name="メモ 2 10" xfId="142" xr:uid="{00000000-0005-0000-0000-00008D000000}"/>
    <cellStyle name="メモ 2 10 2" xfId="143" xr:uid="{00000000-0005-0000-0000-00008E000000}"/>
    <cellStyle name="メモ 2 10 2 2" xfId="1122" xr:uid="{A0279348-4F70-4B81-A393-474C90EBBD2D}"/>
    <cellStyle name="メモ 2 10 2 3" xfId="1503" xr:uid="{C6408C84-9BB8-48CA-A4FA-23C5055B76EE}"/>
    <cellStyle name="メモ 2 10 3" xfId="1121" xr:uid="{0223F26A-6BD2-4BFC-8C36-2C217CD99695}"/>
    <cellStyle name="メモ 2 10 4" xfId="1504" xr:uid="{CB01E44D-7457-4A91-A182-705924A3367C}"/>
    <cellStyle name="メモ 2 11" xfId="144" xr:uid="{00000000-0005-0000-0000-00008F000000}"/>
    <cellStyle name="メモ 2 11 2" xfId="145" xr:uid="{00000000-0005-0000-0000-000090000000}"/>
    <cellStyle name="メモ 2 11 2 2" xfId="1124" xr:uid="{1DDE8A76-6A3D-4886-AA19-C8F63BC21EAF}"/>
    <cellStyle name="メモ 2 11 2 3" xfId="1501" xr:uid="{D991A653-824D-4A94-8CBC-E90D67C71D7A}"/>
    <cellStyle name="メモ 2 11 3" xfId="1123" xr:uid="{5D9A5147-0DB9-41DD-BEEB-580455A3DB5B}"/>
    <cellStyle name="メモ 2 11 4" xfId="1502" xr:uid="{B002BE6A-922B-46C1-83E2-B2788A8B30C8}"/>
    <cellStyle name="メモ 2 12" xfId="146" xr:uid="{00000000-0005-0000-0000-000091000000}"/>
    <cellStyle name="メモ 2 12 2" xfId="147" xr:uid="{00000000-0005-0000-0000-000092000000}"/>
    <cellStyle name="メモ 2 12 2 2" xfId="1126" xr:uid="{A78CBCF8-2C80-463B-8F7F-8C810CF70107}"/>
    <cellStyle name="メモ 2 12 2 3" xfId="1499" xr:uid="{68E34DF7-F9DC-40CA-9A07-6B0AB887A78E}"/>
    <cellStyle name="メモ 2 12 3" xfId="1125" xr:uid="{40865E56-74D8-4611-90DA-AC919C34181F}"/>
    <cellStyle name="メモ 2 12 4" xfId="1500" xr:uid="{98EA37E6-F74D-4252-ABE3-C26CEF9E96C9}"/>
    <cellStyle name="メモ 2 13" xfId="148" xr:uid="{00000000-0005-0000-0000-000093000000}"/>
    <cellStyle name="メモ 2 13 2" xfId="149" xr:uid="{00000000-0005-0000-0000-000094000000}"/>
    <cellStyle name="メモ 2 13 2 2" xfId="1128" xr:uid="{6501AD44-95B4-446E-9505-79E934E35864}"/>
    <cellStyle name="メモ 2 13 2 3" xfId="1497" xr:uid="{4A8125E0-87C6-4C9C-8E08-5FA9B106F4D0}"/>
    <cellStyle name="メモ 2 13 3" xfId="1127" xr:uid="{1E6D11DE-2E1B-4625-848C-FDC76D8A0E1E}"/>
    <cellStyle name="メモ 2 13 4" xfId="1498" xr:uid="{440BE86C-EFC9-457D-BBE0-652A238B3F32}"/>
    <cellStyle name="メモ 2 14" xfId="150" xr:uid="{00000000-0005-0000-0000-000095000000}"/>
    <cellStyle name="メモ 2 14 2" xfId="151" xr:uid="{00000000-0005-0000-0000-000096000000}"/>
    <cellStyle name="メモ 2 14 2 2" xfId="1130" xr:uid="{BA2C6ACC-3A56-4846-A4B0-314CB442DDD0}"/>
    <cellStyle name="メモ 2 14 2 3" xfId="1495" xr:uid="{17A1D721-E831-4CC3-8574-A669F6C30EBD}"/>
    <cellStyle name="メモ 2 14 3" xfId="1129" xr:uid="{DA201593-0BBC-4827-BBE8-32916F80BCD5}"/>
    <cellStyle name="メモ 2 14 4" xfId="1496" xr:uid="{8643CE77-D11E-431B-A474-55DC40075990}"/>
    <cellStyle name="メモ 2 15" xfId="152" xr:uid="{00000000-0005-0000-0000-000097000000}"/>
    <cellStyle name="メモ 2 15 2" xfId="153" xr:uid="{00000000-0005-0000-0000-000098000000}"/>
    <cellStyle name="メモ 2 15 2 2" xfId="1132" xr:uid="{E469A919-3987-4B8E-BC96-234BDA8099AB}"/>
    <cellStyle name="メモ 2 15 2 3" xfId="1493" xr:uid="{E629C348-7E73-4E6D-B515-86E52EE790F1}"/>
    <cellStyle name="メモ 2 15 3" xfId="1131" xr:uid="{6D7C1535-7182-4B15-AEDD-01F05FB54CC6}"/>
    <cellStyle name="メモ 2 15 4" xfId="1494" xr:uid="{D43258C7-194A-4D55-B837-26119B1169A0}"/>
    <cellStyle name="メモ 2 16" xfId="154" xr:uid="{00000000-0005-0000-0000-000099000000}"/>
    <cellStyle name="メモ 2 16 2" xfId="155" xr:uid="{00000000-0005-0000-0000-00009A000000}"/>
    <cellStyle name="メモ 2 16 2 2" xfId="1134" xr:uid="{1AE2C738-9DB0-41E8-BFB1-FE00EC71FB37}"/>
    <cellStyle name="メモ 2 16 2 3" xfId="1491" xr:uid="{C6533A59-2F12-4FE6-B132-F90716289F74}"/>
    <cellStyle name="メモ 2 16 3" xfId="1133" xr:uid="{B27339C0-0E7C-464D-89FE-39E9249B29C8}"/>
    <cellStyle name="メモ 2 16 4" xfId="1492" xr:uid="{EF8F1500-6656-4FA6-B7EF-D112FBB51152}"/>
    <cellStyle name="メモ 2 17" xfId="156" xr:uid="{00000000-0005-0000-0000-00009B000000}"/>
    <cellStyle name="メモ 2 17 2" xfId="157" xr:uid="{00000000-0005-0000-0000-00009C000000}"/>
    <cellStyle name="メモ 2 17 2 2" xfId="1136" xr:uid="{7C2A730B-EFA9-4984-8392-3E38BDD9E792}"/>
    <cellStyle name="メモ 2 17 2 3" xfId="1489" xr:uid="{867835E8-A2FC-47C0-9A19-9EF198972836}"/>
    <cellStyle name="メモ 2 17 3" xfId="1135" xr:uid="{DC40C5E8-8F6A-4BA6-91B4-FC456842E454}"/>
    <cellStyle name="メモ 2 17 4" xfId="1490" xr:uid="{91E4BEB5-6D06-4CBC-B504-9F5DB705C6E7}"/>
    <cellStyle name="メモ 2 18" xfId="158" xr:uid="{00000000-0005-0000-0000-00009D000000}"/>
    <cellStyle name="メモ 2 18 2" xfId="159" xr:uid="{00000000-0005-0000-0000-00009E000000}"/>
    <cellStyle name="メモ 2 18 2 2" xfId="1138" xr:uid="{7588875A-C98D-44D2-88DD-77E50E578A23}"/>
    <cellStyle name="メモ 2 18 2 3" xfId="1487" xr:uid="{761D5DE5-DD31-42EF-B693-E4E172A38C45}"/>
    <cellStyle name="メモ 2 18 3" xfId="1137" xr:uid="{3AA8D783-6773-4A0D-90B4-10C0E9B9B13A}"/>
    <cellStyle name="メモ 2 18 4" xfId="1488" xr:uid="{1BEB94AA-DBA3-4C9D-A7AD-0AA805AE47C1}"/>
    <cellStyle name="メモ 2 19" xfId="160" xr:uid="{00000000-0005-0000-0000-00009F000000}"/>
    <cellStyle name="メモ 2 19 2" xfId="161" xr:uid="{00000000-0005-0000-0000-0000A0000000}"/>
    <cellStyle name="メモ 2 19 2 2" xfId="1140" xr:uid="{A5966899-2D5E-472B-861A-5DFCBA82C1ED}"/>
    <cellStyle name="メモ 2 19 2 3" xfId="1485" xr:uid="{7C495504-7E22-4EDA-991C-CDDE64B9DB0F}"/>
    <cellStyle name="メモ 2 19 3" xfId="1139" xr:uid="{CB35B279-19EE-42D7-AFD6-DE67BBF6B1AF}"/>
    <cellStyle name="メモ 2 19 4" xfId="1486" xr:uid="{4AC01950-B105-4CF2-960F-F9F8B104E6AF}"/>
    <cellStyle name="メモ 2 2" xfId="162" xr:uid="{00000000-0005-0000-0000-0000A1000000}"/>
    <cellStyle name="メモ 2 2 2" xfId="163" xr:uid="{00000000-0005-0000-0000-0000A2000000}"/>
    <cellStyle name="メモ 2 2 2 2" xfId="1142" xr:uid="{CFFEC0F9-CE2D-4A5D-B899-062CDB9CF6A4}"/>
    <cellStyle name="メモ 2 2 2 3" xfId="1483" xr:uid="{C08A4227-9F7D-4087-BEB1-8D0A88E3A163}"/>
    <cellStyle name="メモ 2 2 3" xfId="1141" xr:uid="{CEE5A20F-821A-4157-8B15-6CA73E73E2FC}"/>
    <cellStyle name="メモ 2 2 4" xfId="1484" xr:uid="{5DA8E1D3-A81B-4EBE-86E4-BCC5AC92995A}"/>
    <cellStyle name="メモ 2 20" xfId="164" xr:uid="{00000000-0005-0000-0000-0000A3000000}"/>
    <cellStyle name="メモ 2 20 2" xfId="165" xr:uid="{00000000-0005-0000-0000-0000A4000000}"/>
    <cellStyle name="メモ 2 20 2 2" xfId="1144" xr:uid="{3476F4DB-C1F8-4886-B29B-E176280A7151}"/>
    <cellStyle name="メモ 2 20 2 3" xfId="1481" xr:uid="{398CF8F5-61FB-49CE-92F1-AEE7520C9243}"/>
    <cellStyle name="メモ 2 20 3" xfId="1143" xr:uid="{BA5937B6-7D71-4504-91BE-044BD1EE893D}"/>
    <cellStyle name="メモ 2 20 4" xfId="1482" xr:uid="{E95EC338-95CF-4DDD-9CCD-A5D9DAF5FAC9}"/>
    <cellStyle name="メモ 2 21" xfId="166" xr:uid="{00000000-0005-0000-0000-0000A5000000}"/>
    <cellStyle name="メモ 2 21 2" xfId="167" xr:uid="{00000000-0005-0000-0000-0000A6000000}"/>
    <cellStyle name="メモ 2 21 2 2" xfId="1146" xr:uid="{C5CC050E-A378-4813-8FC8-182A59E812CC}"/>
    <cellStyle name="メモ 2 21 2 3" xfId="1479" xr:uid="{9C2593F0-BFD1-4D89-8541-8FCF66C4C17A}"/>
    <cellStyle name="メモ 2 21 3" xfId="1145" xr:uid="{55482EAC-CE5A-4C29-9D57-5E8F91174D97}"/>
    <cellStyle name="メモ 2 21 4" xfId="1480" xr:uid="{D0CFCC03-704F-43E9-8BA1-DA48CCB237B7}"/>
    <cellStyle name="メモ 2 22" xfId="168" xr:uid="{00000000-0005-0000-0000-0000A7000000}"/>
    <cellStyle name="メモ 2 22 2" xfId="169" xr:uid="{00000000-0005-0000-0000-0000A8000000}"/>
    <cellStyle name="メモ 2 22 2 2" xfId="1148" xr:uid="{F62ADFA5-9A04-448E-8A61-7CE678314246}"/>
    <cellStyle name="メモ 2 22 2 3" xfId="1477" xr:uid="{9C917411-B744-4C2F-8EC3-71203FC3E0C2}"/>
    <cellStyle name="メモ 2 22 3" xfId="1147" xr:uid="{9DB04096-2FD1-453D-928A-A82C7D239A0A}"/>
    <cellStyle name="メモ 2 22 4" xfId="1478" xr:uid="{75E1C380-FC5B-4F21-AD07-079CC3954A6C}"/>
    <cellStyle name="メモ 2 23" xfId="170" xr:uid="{00000000-0005-0000-0000-0000A9000000}"/>
    <cellStyle name="メモ 2 23 2" xfId="171" xr:uid="{00000000-0005-0000-0000-0000AA000000}"/>
    <cellStyle name="メモ 2 23 2 2" xfId="1150" xr:uid="{1BDB385D-4041-4B0B-817F-9DEAE75050AC}"/>
    <cellStyle name="メモ 2 23 2 3" xfId="1475" xr:uid="{D7980B84-C87F-4D7F-8514-9FB6A925F95E}"/>
    <cellStyle name="メモ 2 23 3" xfId="1149" xr:uid="{C90FF9D0-9237-45C3-88AD-54005381A9A7}"/>
    <cellStyle name="メモ 2 23 4" xfId="1476" xr:uid="{C3079740-D217-4A6B-8CC2-C0666C51D70C}"/>
    <cellStyle name="メモ 2 24" xfId="172" xr:uid="{00000000-0005-0000-0000-0000AB000000}"/>
    <cellStyle name="メモ 2 24 2" xfId="173" xr:uid="{00000000-0005-0000-0000-0000AC000000}"/>
    <cellStyle name="メモ 2 24 2 2" xfId="1152" xr:uid="{255F4621-6F40-43FD-BD34-14660FBB3E2E}"/>
    <cellStyle name="メモ 2 24 2 3" xfId="1473" xr:uid="{A8938372-A1ED-45EF-8D9D-9686EE332E7B}"/>
    <cellStyle name="メモ 2 24 3" xfId="1151" xr:uid="{74101F7B-18D1-4D28-992B-85C7158648B6}"/>
    <cellStyle name="メモ 2 24 4" xfId="1474" xr:uid="{CCA59C0D-A445-461D-B435-70902691825F}"/>
    <cellStyle name="メモ 2 25" xfId="174" xr:uid="{00000000-0005-0000-0000-0000AD000000}"/>
    <cellStyle name="メモ 2 25 2" xfId="175" xr:uid="{00000000-0005-0000-0000-0000AE000000}"/>
    <cellStyle name="メモ 2 25 2 2" xfId="1154" xr:uid="{F161E98B-0FE8-49D6-BCE2-95FBD1D5763D}"/>
    <cellStyle name="メモ 2 25 2 3" xfId="1471" xr:uid="{9BE42700-BB3B-406E-AAD0-F769A8C905BD}"/>
    <cellStyle name="メモ 2 25 3" xfId="1153" xr:uid="{315BD533-637D-46B4-A907-3BF1B0E3B7E0}"/>
    <cellStyle name="メモ 2 25 4" xfId="1472" xr:uid="{F6D1994E-805E-4CB5-9568-8374DE33716E}"/>
    <cellStyle name="メモ 2 26" xfId="176" xr:uid="{00000000-0005-0000-0000-0000AF000000}"/>
    <cellStyle name="メモ 2 26 2" xfId="177" xr:uid="{00000000-0005-0000-0000-0000B0000000}"/>
    <cellStyle name="メモ 2 26 2 2" xfId="1156" xr:uid="{16444198-01D3-4CB8-A37F-E942F041F011}"/>
    <cellStyle name="メモ 2 26 2 3" xfId="1469" xr:uid="{E8738A9A-78AA-4DD3-AEB8-50BDD6C6227F}"/>
    <cellStyle name="メモ 2 26 3" xfId="1155" xr:uid="{841C5993-84CF-4810-9B27-87F745A1287A}"/>
    <cellStyle name="メモ 2 26 4" xfId="1470" xr:uid="{11E57392-2544-4F0D-A8DD-6CB075F3591F}"/>
    <cellStyle name="メモ 2 27" xfId="178" xr:uid="{00000000-0005-0000-0000-0000B1000000}"/>
    <cellStyle name="メモ 2 27 2" xfId="179" xr:uid="{00000000-0005-0000-0000-0000B2000000}"/>
    <cellStyle name="メモ 2 27 2 2" xfId="1158" xr:uid="{9CA16861-FD27-410E-AC3A-AF13F989E5CC}"/>
    <cellStyle name="メモ 2 27 2 3" xfId="1467" xr:uid="{BE90C76B-2BA5-485A-8130-3C8B9ADD3C36}"/>
    <cellStyle name="メモ 2 27 3" xfId="1157" xr:uid="{9F03BE3C-3C64-4E5E-ACDD-D5177B90B774}"/>
    <cellStyle name="メモ 2 27 4" xfId="1468" xr:uid="{D09AEF91-417B-492B-B72B-508812FFF71F}"/>
    <cellStyle name="メモ 2 28" xfId="180" xr:uid="{00000000-0005-0000-0000-0000B3000000}"/>
    <cellStyle name="メモ 2 28 2" xfId="181" xr:uid="{00000000-0005-0000-0000-0000B4000000}"/>
    <cellStyle name="メモ 2 28 2 2" xfId="1160" xr:uid="{7A5284DA-5581-416B-80F0-F8C23DB8D496}"/>
    <cellStyle name="メモ 2 28 2 3" xfId="1465" xr:uid="{EBBF5708-CABC-4D5B-8780-D1A0BD961D0B}"/>
    <cellStyle name="メモ 2 28 3" xfId="1159" xr:uid="{2030791F-7539-4968-9413-3FC2D0A1DC68}"/>
    <cellStyle name="メモ 2 28 4" xfId="1466" xr:uid="{3074E809-4A3D-485D-8853-0DF5BBC90609}"/>
    <cellStyle name="メモ 2 29" xfId="182" xr:uid="{00000000-0005-0000-0000-0000B5000000}"/>
    <cellStyle name="メモ 2 29 2" xfId="183" xr:uid="{00000000-0005-0000-0000-0000B6000000}"/>
    <cellStyle name="メモ 2 29 2 2" xfId="1162" xr:uid="{1BA1A510-5C52-4C36-AFB0-62BC99882B5A}"/>
    <cellStyle name="メモ 2 29 2 3" xfId="1463" xr:uid="{4511F13D-B4B2-4470-A297-94F459ADAA12}"/>
    <cellStyle name="メモ 2 29 3" xfId="1161" xr:uid="{A3678892-7938-4B46-86A4-27B5755154AB}"/>
    <cellStyle name="メモ 2 29 4" xfId="1464" xr:uid="{D872AB43-47A2-47FE-991D-7539C184CDE8}"/>
    <cellStyle name="メモ 2 3" xfId="184" xr:uid="{00000000-0005-0000-0000-0000B7000000}"/>
    <cellStyle name="メモ 2 3 2" xfId="185" xr:uid="{00000000-0005-0000-0000-0000B8000000}"/>
    <cellStyle name="メモ 2 3 2 2" xfId="1164" xr:uid="{192A9B68-7AB3-4462-BDE4-FF55453E5495}"/>
    <cellStyle name="メモ 2 3 2 3" xfId="1461" xr:uid="{4E701FB7-EC3B-4A76-B34D-801129CD9837}"/>
    <cellStyle name="メモ 2 3 3" xfId="1163" xr:uid="{F28FC0F5-8873-48B4-AAA5-0FD445F738B5}"/>
    <cellStyle name="メモ 2 3 4" xfId="1462" xr:uid="{E715AA5C-70D1-49AD-8AF5-AA80D4B04BE6}"/>
    <cellStyle name="メモ 2 30" xfId="186" xr:uid="{00000000-0005-0000-0000-0000B9000000}"/>
    <cellStyle name="メモ 2 30 2" xfId="187" xr:uid="{00000000-0005-0000-0000-0000BA000000}"/>
    <cellStyle name="メモ 2 30 2 2" xfId="1166" xr:uid="{A950B5A3-E739-4B95-AA3B-4CAF27B0499D}"/>
    <cellStyle name="メモ 2 30 2 3" xfId="1459" xr:uid="{A3A754A9-1520-4034-B154-006562A63AE9}"/>
    <cellStyle name="メモ 2 30 3" xfId="1165" xr:uid="{531F472B-C211-4A98-8FAE-A7ACDBB0E7A4}"/>
    <cellStyle name="メモ 2 30 4" xfId="1460" xr:uid="{851DB956-3E7E-48F5-9211-27256174C21B}"/>
    <cellStyle name="メモ 2 31" xfId="188" xr:uid="{00000000-0005-0000-0000-0000BB000000}"/>
    <cellStyle name="メモ 2 31 2" xfId="189" xr:uid="{00000000-0005-0000-0000-0000BC000000}"/>
    <cellStyle name="メモ 2 31 2 2" xfId="1168" xr:uid="{7AC323CE-6E25-48BE-8948-A991D7CA5987}"/>
    <cellStyle name="メモ 2 31 2 3" xfId="1457" xr:uid="{66A6AA5B-B595-4551-A0DE-434A6B084EC1}"/>
    <cellStyle name="メモ 2 31 3" xfId="1167" xr:uid="{D833C542-4AB4-41A1-8B27-D7A9631EEE66}"/>
    <cellStyle name="メモ 2 31 4" xfId="1458" xr:uid="{7C986624-92DF-4BEA-BE7F-F99EEF75CF13}"/>
    <cellStyle name="メモ 2 32" xfId="190" xr:uid="{00000000-0005-0000-0000-0000BD000000}"/>
    <cellStyle name="メモ 2 32 2" xfId="191" xr:uid="{00000000-0005-0000-0000-0000BE000000}"/>
    <cellStyle name="メモ 2 32 2 2" xfId="1170" xr:uid="{30094793-2B5C-438A-9986-DAD1065A4367}"/>
    <cellStyle name="メモ 2 32 2 3" xfId="1455" xr:uid="{8F511E84-4B5C-4C22-B5D5-A3AE7799453D}"/>
    <cellStyle name="メモ 2 32 3" xfId="1169" xr:uid="{0E1296B0-6A09-4B3C-B4B9-D065A4EDB027}"/>
    <cellStyle name="メモ 2 32 4" xfId="1456" xr:uid="{211DFE05-5B26-409E-B286-35EF77209BE2}"/>
    <cellStyle name="メモ 2 33" xfId="192" xr:uid="{00000000-0005-0000-0000-0000BF000000}"/>
    <cellStyle name="メモ 2 33 2" xfId="193" xr:uid="{00000000-0005-0000-0000-0000C0000000}"/>
    <cellStyle name="メモ 2 33 2 2" xfId="1172" xr:uid="{9B54616C-F4D7-44E8-A292-64CBE3A53612}"/>
    <cellStyle name="メモ 2 33 2 3" xfId="1453" xr:uid="{A362FC8B-5F8A-4F87-A0CE-80013DFF9A2A}"/>
    <cellStyle name="メモ 2 33 3" xfId="1171" xr:uid="{B9C244C6-46CE-43AF-948E-E38E17529BA1}"/>
    <cellStyle name="メモ 2 33 4" xfId="1454" xr:uid="{D7C89300-D4C5-4918-A5C2-234AFD0654BF}"/>
    <cellStyle name="メモ 2 34" xfId="194" xr:uid="{00000000-0005-0000-0000-0000C1000000}"/>
    <cellStyle name="メモ 2 34 2" xfId="195" xr:uid="{00000000-0005-0000-0000-0000C2000000}"/>
    <cellStyle name="メモ 2 34 2 2" xfId="1174" xr:uid="{92A15F16-A1DA-48BA-B2C6-3B3F05461E08}"/>
    <cellStyle name="メモ 2 34 2 3" xfId="1451" xr:uid="{1ECFD50F-6F29-42B1-BBF0-D27DFA2D411C}"/>
    <cellStyle name="メモ 2 34 3" xfId="1173" xr:uid="{3C3D8884-D632-49B3-9286-41D240788FE1}"/>
    <cellStyle name="メモ 2 34 4" xfId="1452" xr:uid="{1EE1D448-9FE8-4E96-A711-9D0525C42340}"/>
    <cellStyle name="メモ 2 35" xfId="196" xr:uid="{00000000-0005-0000-0000-0000C3000000}"/>
    <cellStyle name="メモ 2 35 2" xfId="197" xr:uid="{00000000-0005-0000-0000-0000C4000000}"/>
    <cellStyle name="メモ 2 35 2 2" xfId="1176" xr:uid="{29003A9B-3F94-4F75-A6A3-F4078B9667F8}"/>
    <cellStyle name="メモ 2 35 2 3" xfId="1449" xr:uid="{91CEC447-EA04-461B-887D-65615E8E15E0}"/>
    <cellStyle name="メモ 2 35 3" xfId="1175" xr:uid="{6196FA49-5168-41A9-A1D4-944F3FABFF96}"/>
    <cellStyle name="メモ 2 35 4" xfId="1450" xr:uid="{62DB1D2C-B9E2-446B-BA7C-0AFE64C0F235}"/>
    <cellStyle name="メモ 2 36" xfId="198" xr:uid="{00000000-0005-0000-0000-0000C5000000}"/>
    <cellStyle name="メモ 2 36 2" xfId="199" xr:uid="{00000000-0005-0000-0000-0000C6000000}"/>
    <cellStyle name="メモ 2 36 2 2" xfId="1178" xr:uid="{0A09B6DC-9C49-45A0-B17A-C86E9040DBDD}"/>
    <cellStyle name="メモ 2 36 2 3" xfId="1447" xr:uid="{66608F35-AD62-47D9-AD8C-49C04711C8D2}"/>
    <cellStyle name="メモ 2 36 3" xfId="1177" xr:uid="{149ED13B-DE5F-4F41-BE31-CEE1D637FEC5}"/>
    <cellStyle name="メモ 2 36 4" xfId="1448" xr:uid="{1E19BF49-1CAC-48BC-96D0-4A45448FB7FB}"/>
    <cellStyle name="メモ 2 37" xfId="200" xr:uid="{00000000-0005-0000-0000-0000C7000000}"/>
    <cellStyle name="メモ 2 37 2" xfId="201" xr:uid="{00000000-0005-0000-0000-0000C8000000}"/>
    <cellStyle name="メモ 2 37 2 2" xfId="1180" xr:uid="{78B73F6B-6898-408E-8C0F-1740A7EC5C62}"/>
    <cellStyle name="メモ 2 37 2 3" xfId="1445" xr:uid="{2AD22A7C-1822-49C5-AA86-601D6EBE20BF}"/>
    <cellStyle name="メモ 2 37 3" xfId="1179" xr:uid="{83CF0538-FE18-4C23-BB48-2C1E0C6937DF}"/>
    <cellStyle name="メモ 2 37 4" xfId="1446" xr:uid="{D8600EBF-F89D-4A94-AE15-ACE9A16B2AE9}"/>
    <cellStyle name="メモ 2 38" xfId="202" xr:uid="{00000000-0005-0000-0000-0000C9000000}"/>
    <cellStyle name="メモ 2 38 2" xfId="203" xr:uid="{00000000-0005-0000-0000-0000CA000000}"/>
    <cellStyle name="メモ 2 38 2 2" xfId="1182" xr:uid="{C8EB3C1C-C264-47E9-922D-5797DD4A54C7}"/>
    <cellStyle name="メモ 2 38 2 3" xfId="1443" xr:uid="{38A03A03-86EE-4BBD-A4D2-41C6819A747E}"/>
    <cellStyle name="メモ 2 38 3" xfId="1181" xr:uid="{069552FC-04A4-4689-A56C-2BAC8E79E21C}"/>
    <cellStyle name="メモ 2 38 4" xfId="1444" xr:uid="{EA01F49A-C151-4A6D-A5E8-0D6ECEE66BBA}"/>
    <cellStyle name="メモ 2 39" xfId="204" xr:uid="{00000000-0005-0000-0000-0000CB000000}"/>
    <cellStyle name="メモ 2 39 2" xfId="205" xr:uid="{00000000-0005-0000-0000-0000CC000000}"/>
    <cellStyle name="メモ 2 39 2 2" xfId="1184" xr:uid="{DF51050D-38FD-4D78-8556-3DA6AAE59E03}"/>
    <cellStyle name="メモ 2 39 2 3" xfId="1441" xr:uid="{FB2E8CDF-A8AF-4531-A5A3-8BE9D8830856}"/>
    <cellStyle name="メモ 2 39 3" xfId="1183" xr:uid="{3C6922B8-7CDE-4D31-A7EE-5216609B43B4}"/>
    <cellStyle name="メモ 2 39 4" xfId="1442" xr:uid="{051DBBD1-79B4-4669-9208-80D319E91000}"/>
    <cellStyle name="メモ 2 4" xfId="206" xr:uid="{00000000-0005-0000-0000-0000CD000000}"/>
    <cellStyle name="メモ 2 4 2" xfId="207" xr:uid="{00000000-0005-0000-0000-0000CE000000}"/>
    <cellStyle name="メモ 2 4 2 2" xfId="1186" xr:uid="{3E8F795F-5A70-4A46-AAAC-8A1CBB7B231E}"/>
    <cellStyle name="メモ 2 4 2 3" xfId="1439" xr:uid="{FF4CD68D-B77E-4477-9AFC-3E976C659926}"/>
    <cellStyle name="メモ 2 4 3" xfId="1185" xr:uid="{553B94CC-E6F4-467C-A001-6ACE62A93FA9}"/>
    <cellStyle name="メモ 2 4 4" xfId="1440" xr:uid="{E3D8B96C-7C84-470D-A3B8-DB75DA207689}"/>
    <cellStyle name="メモ 2 40" xfId="208" xr:uid="{00000000-0005-0000-0000-0000CF000000}"/>
    <cellStyle name="メモ 2 40 2" xfId="209" xr:uid="{00000000-0005-0000-0000-0000D0000000}"/>
    <cellStyle name="メモ 2 40 2 2" xfId="1188" xr:uid="{AA63B376-2947-4AF9-9DAB-89B8829549FA}"/>
    <cellStyle name="メモ 2 40 2 3" xfId="1803" xr:uid="{9DE9FDEC-84FE-472D-AF13-5AB8A3BF1D5B}"/>
    <cellStyle name="メモ 2 40 3" xfId="1187" xr:uid="{8C064EA8-9A48-4ECC-A84F-4D8CE3EF691A}"/>
    <cellStyle name="メモ 2 40 4" xfId="1118" xr:uid="{42F4177B-0F37-429C-A4EA-C71B6B62CC2B}"/>
    <cellStyle name="メモ 2 41" xfId="210" xr:uid="{00000000-0005-0000-0000-0000D1000000}"/>
    <cellStyle name="メモ 2 41 2" xfId="211" xr:uid="{00000000-0005-0000-0000-0000D2000000}"/>
    <cellStyle name="メモ 2 41 2 2" xfId="1190" xr:uid="{22AFF6C9-A898-4668-B405-93344CD99EBB}"/>
    <cellStyle name="メモ 2 41 2 3" xfId="1801" xr:uid="{B26EF16E-C49E-4FBC-B074-F9990DC7D920}"/>
    <cellStyle name="メモ 2 41 3" xfId="1189" xr:uid="{8A8DA9F1-7D72-4758-B170-0C9310D3EF19}"/>
    <cellStyle name="メモ 2 41 4" xfId="1802" xr:uid="{B5B51B8E-D699-478C-A5BA-2293FE8B8A6F}"/>
    <cellStyle name="メモ 2 42" xfId="212" xr:uid="{00000000-0005-0000-0000-0000D3000000}"/>
    <cellStyle name="メモ 2 42 2" xfId="213" xr:uid="{00000000-0005-0000-0000-0000D4000000}"/>
    <cellStyle name="メモ 2 42 2 2" xfId="1192" xr:uid="{CB2CDAD0-10AC-444C-9DA9-57E7346261A5}"/>
    <cellStyle name="メモ 2 42 2 3" xfId="1701" xr:uid="{267A79BF-3357-46F0-969D-17C5F55B1F5E}"/>
    <cellStyle name="メモ 2 42 3" xfId="1191" xr:uid="{2BE9384B-E441-4DF6-B6AA-6B7A4437E1BC}"/>
    <cellStyle name="メモ 2 42 4" xfId="1702" xr:uid="{C3500357-5BBB-412A-8714-D733C3A697E1}"/>
    <cellStyle name="メモ 2 43" xfId="214" xr:uid="{00000000-0005-0000-0000-0000D5000000}"/>
    <cellStyle name="メモ 2 43 2" xfId="215" xr:uid="{00000000-0005-0000-0000-0000D6000000}"/>
    <cellStyle name="メモ 2 43 2 2" xfId="1194" xr:uid="{20A385CF-8D81-4735-A77F-0EA048F646B1}"/>
    <cellStyle name="メモ 2 43 2 3" xfId="1699" xr:uid="{F6B5AB73-0A6B-442D-AA9A-96B4BD456AD4}"/>
    <cellStyle name="メモ 2 43 3" xfId="1193" xr:uid="{004FE1E4-4AC8-400A-B07F-F3369D384A6C}"/>
    <cellStyle name="メモ 2 43 4" xfId="1700" xr:uid="{EBB0F278-DF8C-48FE-AFA4-6D31A9DAC21A}"/>
    <cellStyle name="メモ 2 44" xfId="216" xr:uid="{00000000-0005-0000-0000-0000D7000000}"/>
    <cellStyle name="メモ 2 44 2" xfId="217" xr:uid="{00000000-0005-0000-0000-0000D8000000}"/>
    <cellStyle name="メモ 2 44 2 2" xfId="1196" xr:uid="{3AAAA7DF-F10B-448F-8454-9088570D3F1F}"/>
    <cellStyle name="メモ 2 44 2 3" xfId="1697" xr:uid="{FF1A36C0-1651-4589-846B-486C54AD8534}"/>
    <cellStyle name="メモ 2 44 3" xfId="1195" xr:uid="{E04B1682-5F09-47C3-A5A6-DE02CE68E55C}"/>
    <cellStyle name="メモ 2 44 4" xfId="1698" xr:uid="{84EAC72C-5221-4B95-9668-FADBF19873F3}"/>
    <cellStyle name="メモ 2 45" xfId="218" xr:uid="{00000000-0005-0000-0000-0000D9000000}"/>
    <cellStyle name="メモ 2 45 2" xfId="219" xr:uid="{00000000-0005-0000-0000-0000DA000000}"/>
    <cellStyle name="メモ 2 45 2 2" xfId="1198" xr:uid="{1CF83734-EAA1-4712-8E1A-9957E696951F}"/>
    <cellStyle name="メモ 2 45 2 3" xfId="1695" xr:uid="{0C5DE8E5-E52A-4ACE-ADAB-C2B9B595BDBA}"/>
    <cellStyle name="メモ 2 45 3" xfId="1197" xr:uid="{B5E90059-235E-4967-88C3-B5B073B59E26}"/>
    <cellStyle name="メモ 2 45 4" xfId="1696" xr:uid="{C6B1851B-3B07-406B-97C0-5135415454B8}"/>
    <cellStyle name="メモ 2 46" xfId="220" xr:uid="{00000000-0005-0000-0000-0000DB000000}"/>
    <cellStyle name="メモ 2 46 2" xfId="221" xr:uid="{00000000-0005-0000-0000-0000DC000000}"/>
    <cellStyle name="メモ 2 46 2 2" xfId="1200" xr:uid="{4E0FE688-1459-4F0E-97A2-1CE45213ECF8}"/>
    <cellStyle name="メモ 2 46 2 3" xfId="1693" xr:uid="{34601AAB-C7E7-4DB3-95D1-88D837D614D7}"/>
    <cellStyle name="メモ 2 46 3" xfId="1199" xr:uid="{FEC27D38-E69E-4924-9154-1804BAAD3F2E}"/>
    <cellStyle name="メモ 2 46 4" xfId="1694" xr:uid="{0A34E895-D563-48F6-979A-F776E261ADBB}"/>
    <cellStyle name="メモ 2 47" xfId="222" xr:uid="{00000000-0005-0000-0000-0000DD000000}"/>
    <cellStyle name="メモ 2 47 2" xfId="223" xr:uid="{00000000-0005-0000-0000-0000DE000000}"/>
    <cellStyle name="メモ 2 47 2 2" xfId="1202" xr:uid="{0AD43E11-5603-4A97-97BE-B9569B536EB3}"/>
    <cellStyle name="メモ 2 47 2 3" xfId="1691" xr:uid="{5C84EA5D-4718-4DCD-A79E-870DE850F482}"/>
    <cellStyle name="メモ 2 47 3" xfId="1201" xr:uid="{68861A89-536C-4A55-A20F-571E7FF6842F}"/>
    <cellStyle name="メモ 2 47 4" xfId="1692" xr:uid="{BCF54B2E-8D31-473C-A1A8-B065522242C8}"/>
    <cellStyle name="メモ 2 48" xfId="224" xr:uid="{00000000-0005-0000-0000-0000DF000000}"/>
    <cellStyle name="メモ 2 48 2" xfId="225" xr:uid="{00000000-0005-0000-0000-0000E0000000}"/>
    <cellStyle name="メモ 2 48 2 2" xfId="1204" xr:uid="{F6A8652C-EE1A-49BB-A557-04C8911A7499}"/>
    <cellStyle name="メモ 2 48 2 3" xfId="1689" xr:uid="{6885EBB8-BDA9-40A0-8B01-ED7D1D347317}"/>
    <cellStyle name="メモ 2 48 3" xfId="1203" xr:uid="{A11341FA-6C68-4ACB-915B-BF46DFDC0075}"/>
    <cellStyle name="メモ 2 48 4" xfId="1690" xr:uid="{EF23B736-7FF1-4049-9CE2-798E2E558F98}"/>
    <cellStyle name="メモ 2 49" xfId="226" xr:uid="{00000000-0005-0000-0000-0000E1000000}"/>
    <cellStyle name="メモ 2 49 2" xfId="1205" xr:uid="{A7C6D7FC-C3D7-4BEB-94A8-175BF96C09A8}"/>
    <cellStyle name="メモ 2 49 3" xfId="1688" xr:uid="{C7623455-1F7B-4F43-82D6-DEAC34950B36}"/>
    <cellStyle name="メモ 2 5" xfId="227" xr:uid="{00000000-0005-0000-0000-0000E2000000}"/>
    <cellStyle name="メモ 2 5 2" xfId="228" xr:uid="{00000000-0005-0000-0000-0000E3000000}"/>
    <cellStyle name="メモ 2 5 2 2" xfId="1207" xr:uid="{3C466661-F8CC-4B67-B5C1-5CDBEB6130DB}"/>
    <cellStyle name="メモ 2 5 2 3" xfId="1686" xr:uid="{C09265E0-5DC4-4531-934F-2186C1BB8A89}"/>
    <cellStyle name="メモ 2 5 3" xfId="1206" xr:uid="{60EB790F-E67E-419C-96D9-8A5D47E9B7EA}"/>
    <cellStyle name="メモ 2 5 4" xfId="1687" xr:uid="{7690CE10-CB92-4E29-A5B4-AB7B5CECAF85}"/>
    <cellStyle name="メモ 2 50" xfId="1120" xr:uid="{FB1BB072-500D-4785-BA99-55E036ABBAE5}"/>
    <cellStyle name="メモ 2 51" xfId="1505" xr:uid="{8EB54459-BEC8-49CD-AFC6-ABCB79534EFC}"/>
    <cellStyle name="メモ 2 6" xfId="229" xr:uid="{00000000-0005-0000-0000-0000E4000000}"/>
    <cellStyle name="メモ 2 6 2" xfId="230" xr:uid="{00000000-0005-0000-0000-0000E5000000}"/>
    <cellStyle name="メモ 2 6 2 2" xfId="1209" xr:uid="{B9C439E0-1B22-46A8-AB59-E6086BFD0999}"/>
    <cellStyle name="メモ 2 6 2 3" xfId="1684" xr:uid="{F648075A-AC87-498E-9AE5-AC29B9C5F2F4}"/>
    <cellStyle name="メモ 2 6 3" xfId="1208" xr:uid="{8E646AB1-018F-4866-9A5F-28858EFE5CE6}"/>
    <cellStyle name="メモ 2 6 4" xfId="1685" xr:uid="{661F1121-7E42-44FC-82B6-0B6A3D02F463}"/>
    <cellStyle name="メモ 2 7" xfId="231" xr:uid="{00000000-0005-0000-0000-0000E6000000}"/>
    <cellStyle name="メモ 2 7 2" xfId="232" xr:uid="{00000000-0005-0000-0000-0000E7000000}"/>
    <cellStyle name="メモ 2 7 2 2" xfId="1211" xr:uid="{AA5DFD18-88C1-4A82-B1CE-A27BB0330BDB}"/>
    <cellStyle name="メモ 2 7 2 3" xfId="1682" xr:uid="{39A85FEB-495B-4031-BD1C-EDF8B77FC1FD}"/>
    <cellStyle name="メモ 2 7 3" xfId="1210" xr:uid="{4D4AC8D4-A9D9-432B-8255-BCDF9BFB410E}"/>
    <cellStyle name="メモ 2 7 4" xfId="1683" xr:uid="{AB57F8C9-1E67-4E8B-8153-8F52BEA6EB77}"/>
    <cellStyle name="メモ 2 8" xfId="233" xr:uid="{00000000-0005-0000-0000-0000E8000000}"/>
    <cellStyle name="メモ 2 8 2" xfId="234" xr:uid="{00000000-0005-0000-0000-0000E9000000}"/>
    <cellStyle name="メモ 2 8 2 2" xfId="1213" xr:uid="{792FE226-A41E-4479-9DFC-9009A50B20A1}"/>
    <cellStyle name="メモ 2 8 2 3" xfId="1680" xr:uid="{6DA1D27A-AFCB-4C4A-B2ED-11C1D09AD520}"/>
    <cellStyle name="メモ 2 8 3" xfId="1212" xr:uid="{3DDBFDD5-E11F-4B0C-98E1-1D838A7C9F44}"/>
    <cellStyle name="メモ 2 8 4" xfId="1681" xr:uid="{49164F24-C2D3-48ED-BF38-EA47459A81BA}"/>
    <cellStyle name="メモ 2 9" xfId="235" xr:uid="{00000000-0005-0000-0000-0000EA000000}"/>
    <cellStyle name="メモ 2 9 2" xfId="236" xr:uid="{00000000-0005-0000-0000-0000EB000000}"/>
    <cellStyle name="メモ 2 9 2 2" xfId="1215" xr:uid="{EB1C0122-746F-43AF-BC81-7B6B22ADE109}"/>
    <cellStyle name="メモ 2 9 2 3" xfId="1678" xr:uid="{48CB5324-36FA-4311-9455-685D26C307F6}"/>
    <cellStyle name="メモ 2 9 3" xfId="1214" xr:uid="{92762B11-4485-4CB3-BE60-1689A6CAF817}"/>
    <cellStyle name="メモ 2 9 4" xfId="1679" xr:uid="{97C611EB-4EFD-4DAF-ABE6-F73D6A347EC4}"/>
    <cellStyle name="メモ 3" xfId="237" xr:uid="{00000000-0005-0000-0000-0000EC000000}"/>
    <cellStyle name="メモ 3 2" xfId="1216" xr:uid="{32BFCAAB-988A-4DD4-82CE-7232D6C74DCD}"/>
    <cellStyle name="メモ 3 3" xfId="1677" xr:uid="{7E176476-D753-4A3C-9042-64B18957AC27}"/>
    <cellStyle name="メモ 4" xfId="1119" xr:uid="{A9281A53-7127-4337-8C4E-940188C8DF95}"/>
    <cellStyle name="メモ 5" xfId="1506" xr:uid="{86A0F1AA-59D8-4146-A079-E48FF1A275E7}"/>
    <cellStyle name="リンク セル" xfId="238" builtinId="24" customBuiltin="1"/>
    <cellStyle name="リンク セル 2" xfId="239" xr:uid="{00000000-0005-0000-0000-0000EE000000}"/>
    <cellStyle name="リンク セル 3" xfId="240" xr:uid="{00000000-0005-0000-0000-0000EF000000}"/>
    <cellStyle name="悪い" xfId="437" builtinId="27" customBuiltin="1"/>
    <cellStyle name="悪い 2" xfId="438" xr:uid="{00000000-0005-0000-0000-0000B5010000}"/>
    <cellStyle name="悪い 3" xfId="439" xr:uid="{00000000-0005-0000-0000-0000B6010000}"/>
    <cellStyle name="計算" xfId="910" builtinId="22" customBuiltin="1"/>
    <cellStyle name="計算 2" xfId="911" xr:uid="{00000000-0005-0000-0000-00008F030000}"/>
    <cellStyle name="計算 2 10" xfId="912" xr:uid="{00000000-0005-0000-0000-000090030000}"/>
    <cellStyle name="計算 2 10 2" xfId="913" xr:uid="{00000000-0005-0000-0000-000091030000}"/>
    <cellStyle name="計算 2 10 2 2" xfId="1706" xr:uid="{68461A01-0AE2-4AC2-A5BA-E9599F2F702A}"/>
    <cellStyle name="計算 2 10 2 3" xfId="2098" xr:uid="{12D5655C-2795-465B-8377-441F7DCF3105}"/>
    <cellStyle name="計算 2 10 3" xfId="1705" xr:uid="{94ACA5E5-76FB-4E4D-A11F-33B948030C33}"/>
    <cellStyle name="計算 2 10 4" xfId="2097" xr:uid="{2DEDBC2F-BDD6-48C0-8B15-636A197C8A4A}"/>
    <cellStyle name="計算 2 11" xfId="914" xr:uid="{00000000-0005-0000-0000-000092030000}"/>
    <cellStyle name="計算 2 11 2" xfId="915" xr:uid="{00000000-0005-0000-0000-000093030000}"/>
    <cellStyle name="計算 2 11 2 2" xfId="1708" xr:uid="{9AE37C7F-C2EE-4443-A876-823F423C2F93}"/>
    <cellStyle name="計算 2 11 2 3" xfId="2100" xr:uid="{373CF048-9C40-427F-A3DE-859B12546470}"/>
    <cellStyle name="計算 2 11 3" xfId="1707" xr:uid="{DCEDF4FB-B835-4DE9-B4D3-D16DAF325992}"/>
    <cellStyle name="計算 2 11 4" xfId="2099" xr:uid="{2C9D3B45-52E0-4949-978F-E8F2BB195077}"/>
    <cellStyle name="計算 2 12" xfId="916" xr:uid="{00000000-0005-0000-0000-000094030000}"/>
    <cellStyle name="計算 2 12 2" xfId="917" xr:uid="{00000000-0005-0000-0000-000095030000}"/>
    <cellStyle name="計算 2 12 2 2" xfId="1710" xr:uid="{D5C7225F-3B70-4C95-9AF4-6ECA55A712CE}"/>
    <cellStyle name="計算 2 12 2 3" xfId="2102" xr:uid="{7BE72DF5-9D8D-49D6-ACA5-8857B242653C}"/>
    <cellStyle name="計算 2 12 3" xfId="1709" xr:uid="{23C2194F-67C9-4631-A6C3-53A8FE5C8D3F}"/>
    <cellStyle name="計算 2 12 4" xfId="2101" xr:uid="{79A87DDE-D176-47FE-9EE9-A35A7A92737D}"/>
    <cellStyle name="計算 2 13" xfId="918" xr:uid="{00000000-0005-0000-0000-000096030000}"/>
    <cellStyle name="計算 2 13 2" xfId="919" xr:uid="{00000000-0005-0000-0000-000097030000}"/>
    <cellStyle name="計算 2 13 2 2" xfId="1712" xr:uid="{96C4572B-2580-48AA-99E1-039BEFE9C3FF}"/>
    <cellStyle name="計算 2 13 2 3" xfId="2104" xr:uid="{AEF267A7-CB11-4236-B1AF-8654F159FC19}"/>
    <cellStyle name="計算 2 13 3" xfId="1711" xr:uid="{54ADDE55-D9E7-4A6F-AC07-5A97D27BBA1A}"/>
    <cellStyle name="計算 2 13 4" xfId="2103" xr:uid="{26DC43B9-25C9-4D44-9D9C-AED54FDB37C8}"/>
    <cellStyle name="計算 2 14" xfId="920" xr:uid="{00000000-0005-0000-0000-000098030000}"/>
    <cellStyle name="計算 2 14 2" xfId="921" xr:uid="{00000000-0005-0000-0000-000099030000}"/>
    <cellStyle name="計算 2 14 2 2" xfId="1714" xr:uid="{B7188C02-C0B0-43AD-8AF0-FEC5DD0B21F8}"/>
    <cellStyle name="計算 2 14 2 3" xfId="2106" xr:uid="{355B69C1-163F-4DD4-9B1E-327DCD2FE981}"/>
    <cellStyle name="計算 2 14 3" xfId="1713" xr:uid="{9CA971AD-FD84-4624-8182-424B8772F101}"/>
    <cellStyle name="計算 2 14 4" xfId="2105" xr:uid="{0A0ABA8C-121B-4DB8-A9EA-0EE60E57884F}"/>
    <cellStyle name="計算 2 15" xfId="922" xr:uid="{00000000-0005-0000-0000-00009A030000}"/>
    <cellStyle name="計算 2 15 2" xfId="923" xr:uid="{00000000-0005-0000-0000-00009B030000}"/>
    <cellStyle name="計算 2 15 2 2" xfId="1716" xr:uid="{4BD314C3-2501-4589-A47B-4E8A2B4F183F}"/>
    <cellStyle name="計算 2 15 2 3" xfId="2108" xr:uid="{C9990667-D0C4-450E-8FF0-826CA4B1E51F}"/>
    <cellStyle name="計算 2 15 3" xfId="1715" xr:uid="{4D0ADD1E-2D79-4E0F-8D08-DF05E8C4BDDA}"/>
    <cellStyle name="計算 2 15 4" xfId="2107" xr:uid="{70A78108-6D77-4FF6-9783-AE10F9C17F3E}"/>
    <cellStyle name="計算 2 16" xfId="924" xr:uid="{00000000-0005-0000-0000-00009C030000}"/>
    <cellStyle name="計算 2 16 2" xfId="925" xr:uid="{00000000-0005-0000-0000-00009D030000}"/>
    <cellStyle name="計算 2 16 2 2" xfId="1718" xr:uid="{0D94D5F0-A499-48EE-9FC4-00AA8BC139BC}"/>
    <cellStyle name="計算 2 16 2 3" xfId="2110" xr:uid="{68EBD87F-2CC0-4991-9E6C-B50E05D86617}"/>
    <cellStyle name="計算 2 16 3" xfId="1717" xr:uid="{F2FE3093-4E4F-489C-AD7E-9DD8A78EE1C2}"/>
    <cellStyle name="計算 2 16 4" xfId="2109" xr:uid="{0DF57C27-D11D-41B5-B2D8-38CD2DDAE8AF}"/>
    <cellStyle name="計算 2 17" xfId="926" xr:uid="{00000000-0005-0000-0000-00009E030000}"/>
    <cellStyle name="計算 2 17 2" xfId="927" xr:uid="{00000000-0005-0000-0000-00009F030000}"/>
    <cellStyle name="計算 2 17 2 2" xfId="1720" xr:uid="{43F400AF-7EC4-4DC5-886D-D3FEAA7FEC69}"/>
    <cellStyle name="計算 2 17 2 3" xfId="2112" xr:uid="{7415CAA3-C7ED-47E5-B0BE-09397B1C1403}"/>
    <cellStyle name="計算 2 17 3" xfId="1719" xr:uid="{DF14FD84-B2A5-4781-AF53-A1677372F6A4}"/>
    <cellStyle name="計算 2 17 4" xfId="2111" xr:uid="{E1DF2DD1-804A-4B2C-BDA9-3E58ECD2AF38}"/>
    <cellStyle name="計算 2 18" xfId="928" xr:uid="{00000000-0005-0000-0000-0000A0030000}"/>
    <cellStyle name="計算 2 18 2" xfId="929" xr:uid="{00000000-0005-0000-0000-0000A1030000}"/>
    <cellStyle name="計算 2 18 2 2" xfId="1722" xr:uid="{40296FC7-CE3B-4E24-9952-74D5460D9169}"/>
    <cellStyle name="計算 2 18 2 3" xfId="2114" xr:uid="{9FAEABA1-EB66-4926-9F0A-C2C68B0D4307}"/>
    <cellStyle name="計算 2 18 3" xfId="1721" xr:uid="{EAF95A25-2FA4-4DEA-B908-597F1F62B7BD}"/>
    <cellStyle name="計算 2 18 4" xfId="2113" xr:uid="{52BF2BE1-F82C-430A-A17A-8F4035BB864F}"/>
    <cellStyle name="計算 2 19" xfId="930" xr:uid="{00000000-0005-0000-0000-0000A2030000}"/>
    <cellStyle name="計算 2 19 2" xfId="931" xr:uid="{00000000-0005-0000-0000-0000A3030000}"/>
    <cellStyle name="計算 2 19 2 2" xfId="1724" xr:uid="{8A9ACBBE-F558-47E4-AF4C-DE8339C6B850}"/>
    <cellStyle name="計算 2 19 2 3" xfId="2116" xr:uid="{668AF6B2-FC16-41F4-925A-7F7CC24702F8}"/>
    <cellStyle name="計算 2 19 3" xfId="1723" xr:uid="{D2AF9344-1064-4064-A35D-1C9D1676C594}"/>
    <cellStyle name="計算 2 19 4" xfId="2115" xr:uid="{4E51994B-C3D9-4BB5-B2EC-A26EB8C2C896}"/>
    <cellStyle name="計算 2 2" xfId="932" xr:uid="{00000000-0005-0000-0000-0000A4030000}"/>
    <cellStyle name="計算 2 2 2" xfId="933" xr:uid="{00000000-0005-0000-0000-0000A5030000}"/>
    <cellStyle name="計算 2 2 2 2" xfId="1726" xr:uid="{0E302E55-E087-46DB-8200-867147B9BDFD}"/>
    <cellStyle name="計算 2 2 2 3" xfId="2118" xr:uid="{7849C8E0-3A4C-41C3-97C7-FBD48EA553C8}"/>
    <cellStyle name="計算 2 2 3" xfId="1725" xr:uid="{E928A59B-6232-4CFE-9E65-8E4FEAE4CC27}"/>
    <cellStyle name="計算 2 2 4" xfId="2117" xr:uid="{F39C964B-4B1E-438E-BA45-E4859F90350E}"/>
    <cellStyle name="計算 2 20" xfId="934" xr:uid="{00000000-0005-0000-0000-0000A6030000}"/>
    <cellStyle name="計算 2 20 2" xfId="935" xr:uid="{00000000-0005-0000-0000-0000A7030000}"/>
    <cellStyle name="計算 2 20 2 2" xfId="1728" xr:uid="{0FB28C40-CDDA-402E-8832-C6C6A7F86DF6}"/>
    <cellStyle name="計算 2 20 2 3" xfId="2120" xr:uid="{C228E810-4FDD-409F-B8C3-A3319E0259DB}"/>
    <cellStyle name="計算 2 20 3" xfId="1727" xr:uid="{AE1EC880-3A04-4040-B269-086387220294}"/>
    <cellStyle name="計算 2 20 4" xfId="2119" xr:uid="{A51A19F6-B047-4A2F-AAB1-ED9F18A4DAFC}"/>
    <cellStyle name="計算 2 21" xfId="936" xr:uid="{00000000-0005-0000-0000-0000A8030000}"/>
    <cellStyle name="計算 2 21 2" xfId="937" xr:uid="{00000000-0005-0000-0000-0000A9030000}"/>
    <cellStyle name="計算 2 21 2 2" xfId="1730" xr:uid="{9200AE33-7BFE-4F9C-8AD5-B5EF7BCAF5EE}"/>
    <cellStyle name="計算 2 21 2 3" xfId="2122" xr:uid="{AEDEBE40-5A08-4FE2-9087-2910C1D73D13}"/>
    <cellStyle name="計算 2 21 3" xfId="1729" xr:uid="{AD7E1AF3-06AA-448A-832F-9EBACC0FB020}"/>
    <cellStyle name="計算 2 21 4" xfId="2121" xr:uid="{D57DDCA5-12DA-4312-8AF6-DBAEE83676DF}"/>
    <cellStyle name="計算 2 22" xfId="938" xr:uid="{00000000-0005-0000-0000-0000AA030000}"/>
    <cellStyle name="計算 2 22 2" xfId="939" xr:uid="{00000000-0005-0000-0000-0000AB030000}"/>
    <cellStyle name="計算 2 22 2 2" xfId="1732" xr:uid="{A40FA88C-F85C-4D0E-B05F-ED3BD7C3197D}"/>
    <cellStyle name="計算 2 22 2 3" xfId="2124" xr:uid="{6F9CF75C-6607-4B77-A562-4ED0E93F51DD}"/>
    <cellStyle name="計算 2 22 3" xfId="1731" xr:uid="{CE25130D-91C7-4E5E-8794-E49A5A269E42}"/>
    <cellStyle name="計算 2 22 4" xfId="2123" xr:uid="{D36C7424-94D5-4C9C-8405-49833A886AFC}"/>
    <cellStyle name="計算 2 23" xfId="940" xr:uid="{00000000-0005-0000-0000-0000AC030000}"/>
    <cellStyle name="計算 2 23 2" xfId="941" xr:uid="{00000000-0005-0000-0000-0000AD030000}"/>
    <cellStyle name="計算 2 23 2 2" xfId="1734" xr:uid="{0A609E47-7D02-4F0D-9E03-8715B8CE299E}"/>
    <cellStyle name="計算 2 23 2 3" xfId="2126" xr:uid="{963EE3D5-072A-4057-B89A-4276543CF1A2}"/>
    <cellStyle name="計算 2 23 3" xfId="1733" xr:uid="{7A9BD364-AB84-4F84-ADB0-729095705C78}"/>
    <cellStyle name="計算 2 23 4" xfId="2125" xr:uid="{37AB8590-9E42-454A-A160-9FEFE9BF39F8}"/>
    <cellStyle name="計算 2 24" xfId="942" xr:uid="{00000000-0005-0000-0000-0000AE030000}"/>
    <cellStyle name="計算 2 24 2" xfId="943" xr:uid="{00000000-0005-0000-0000-0000AF030000}"/>
    <cellStyle name="計算 2 24 2 2" xfId="1736" xr:uid="{F6A7DC90-A1DC-451F-89CA-C5C1584F0A18}"/>
    <cellStyle name="計算 2 24 2 3" xfId="2128" xr:uid="{EAED1642-B5CA-4F2B-81D2-2DBE6B6BA2AF}"/>
    <cellStyle name="計算 2 24 3" xfId="1735" xr:uid="{92AD1EB3-A8F1-4C1F-B995-A3DF3C22D05F}"/>
    <cellStyle name="計算 2 24 4" xfId="2127" xr:uid="{624FB1C3-35EC-4625-ADB2-3CC419EAF512}"/>
    <cellStyle name="計算 2 25" xfId="944" xr:uid="{00000000-0005-0000-0000-0000B0030000}"/>
    <cellStyle name="計算 2 25 2" xfId="945" xr:uid="{00000000-0005-0000-0000-0000B1030000}"/>
    <cellStyle name="計算 2 25 2 2" xfId="1738" xr:uid="{D9168657-DAAE-433E-A60B-575402E00CA6}"/>
    <cellStyle name="計算 2 25 2 3" xfId="2130" xr:uid="{2C2B788C-DEB2-44CF-B123-549CD9BBD461}"/>
    <cellStyle name="計算 2 25 3" xfId="1737" xr:uid="{AC57614A-E4E7-44E2-AE79-902A360F880D}"/>
    <cellStyle name="計算 2 25 4" xfId="2129" xr:uid="{6A1992AE-8255-4B2F-8499-4D498C19C33F}"/>
    <cellStyle name="計算 2 26" xfId="946" xr:uid="{00000000-0005-0000-0000-0000B2030000}"/>
    <cellStyle name="計算 2 26 2" xfId="947" xr:uid="{00000000-0005-0000-0000-0000B3030000}"/>
    <cellStyle name="計算 2 26 2 2" xfId="1740" xr:uid="{068C3578-B224-49C4-B2D2-AF3D989F33F0}"/>
    <cellStyle name="計算 2 26 2 3" xfId="2132" xr:uid="{868975E3-E8AD-4B46-819E-AFDA046ECEAB}"/>
    <cellStyle name="計算 2 26 3" xfId="1739" xr:uid="{17CBFCD3-96A8-472D-8664-DEC812938C89}"/>
    <cellStyle name="計算 2 26 4" xfId="2131" xr:uid="{EB3F7832-CF40-436D-AB8A-72A98CC38113}"/>
    <cellStyle name="計算 2 27" xfId="948" xr:uid="{00000000-0005-0000-0000-0000B4030000}"/>
    <cellStyle name="計算 2 27 2" xfId="949" xr:uid="{00000000-0005-0000-0000-0000B5030000}"/>
    <cellStyle name="計算 2 27 2 2" xfId="1742" xr:uid="{58A55213-1F57-4FC4-988F-BA4293E0B110}"/>
    <cellStyle name="計算 2 27 2 3" xfId="2134" xr:uid="{0AD6EF56-2495-45D7-A49C-064F4147A609}"/>
    <cellStyle name="計算 2 27 3" xfId="1741" xr:uid="{4A888458-A002-4D39-842B-0C71BB407801}"/>
    <cellStyle name="計算 2 27 4" xfId="2133" xr:uid="{C458A51B-E5D4-4DC6-AD2B-9D71C95EE41D}"/>
    <cellStyle name="計算 2 28" xfId="950" xr:uid="{00000000-0005-0000-0000-0000B6030000}"/>
    <cellStyle name="計算 2 28 2" xfId="951" xr:uid="{00000000-0005-0000-0000-0000B7030000}"/>
    <cellStyle name="計算 2 28 2 2" xfId="1744" xr:uid="{1B4D21C2-7702-4B2E-A476-2FB812842572}"/>
    <cellStyle name="計算 2 28 2 3" xfId="2136" xr:uid="{0F2A784C-B70E-4FAA-844B-9C29BA78E642}"/>
    <cellStyle name="計算 2 28 3" xfId="1743" xr:uid="{B068D78E-40BF-4BCF-9465-D5D6700D4546}"/>
    <cellStyle name="計算 2 28 4" xfId="2135" xr:uid="{DF09A326-C21C-4DDA-A41B-58A9824DA882}"/>
    <cellStyle name="計算 2 29" xfId="952" xr:uid="{00000000-0005-0000-0000-0000B8030000}"/>
    <cellStyle name="計算 2 29 2" xfId="953" xr:uid="{00000000-0005-0000-0000-0000B9030000}"/>
    <cellStyle name="計算 2 29 2 2" xfId="1746" xr:uid="{A0EFBBAB-47EA-4867-823B-DF91F5523CA7}"/>
    <cellStyle name="計算 2 29 2 3" xfId="2138" xr:uid="{7113A209-DBF8-45C7-9988-17814D919362}"/>
    <cellStyle name="計算 2 29 3" xfId="1745" xr:uid="{7E7C6C7C-BDBF-4124-AE81-DECCEA645CEC}"/>
    <cellStyle name="計算 2 29 4" xfId="2137" xr:uid="{865E09DD-4483-439A-A11F-C9FA7A1FA3FF}"/>
    <cellStyle name="計算 2 3" xfId="954" xr:uid="{00000000-0005-0000-0000-0000BA030000}"/>
    <cellStyle name="計算 2 3 2" xfId="955" xr:uid="{00000000-0005-0000-0000-0000BB030000}"/>
    <cellStyle name="計算 2 3 2 2" xfId="1748" xr:uid="{A9646439-40BB-434F-A6B0-C85F151AB007}"/>
    <cellStyle name="計算 2 3 2 3" xfId="2140" xr:uid="{5E489890-15FC-45EB-8800-E863374A6E31}"/>
    <cellStyle name="計算 2 3 3" xfId="1747" xr:uid="{21E3BF2D-556C-4B54-A284-869BEB4E44F2}"/>
    <cellStyle name="計算 2 3 4" xfId="2139" xr:uid="{2FA41A9E-3065-452F-B06D-40CEBB096319}"/>
    <cellStyle name="計算 2 30" xfId="956" xr:uid="{00000000-0005-0000-0000-0000BC030000}"/>
    <cellStyle name="計算 2 30 2" xfId="957" xr:uid="{00000000-0005-0000-0000-0000BD030000}"/>
    <cellStyle name="計算 2 30 2 2" xfId="1750" xr:uid="{79DC4454-4E3A-45D0-BA78-FFE09CD13ED8}"/>
    <cellStyle name="計算 2 30 2 3" xfId="2142" xr:uid="{3C82CF33-47AA-4AF8-A816-9ECB7E66780C}"/>
    <cellStyle name="計算 2 30 3" xfId="1749" xr:uid="{C4F51C77-46C3-4B80-A4CA-4CEE2915FB60}"/>
    <cellStyle name="計算 2 30 4" xfId="2141" xr:uid="{2B7807BC-8B3A-4169-977B-7CC23722DCD6}"/>
    <cellStyle name="計算 2 31" xfId="958" xr:uid="{00000000-0005-0000-0000-0000BE030000}"/>
    <cellStyle name="計算 2 31 2" xfId="959" xr:uid="{00000000-0005-0000-0000-0000BF030000}"/>
    <cellStyle name="計算 2 31 2 2" xfId="1752" xr:uid="{99839A29-3FAC-4679-8CDA-44465635F4F9}"/>
    <cellStyle name="計算 2 31 2 3" xfId="2144" xr:uid="{C3DCE94F-DE2D-4B56-9E7D-C77F2E840038}"/>
    <cellStyle name="計算 2 31 3" xfId="1751" xr:uid="{B611040F-368A-4254-BE44-B278CE7A1C25}"/>
    <cellStyle name="計算 2 31 4" xfId="2143" xr:uid="{26EF3B2A-DFE2-4895-A0D3-498B4F4A069F}"/>
    <cellStyle name="計算 2 32" xfId="960" xr:uid="{00000000-0005-0000-0000-0000C0030000}"/>
    <cellStyle name="計算 2 32 2" xfId="961" xr:uid="{00000000-0005-0000-0000-0000C1030000}"/>
    <cellStyle name="計算 2 32 2 2" xfId="1754" xr:uid="{EA3A1657-60F2-4F7E-98EF-0C4825193940}"/>
    <cellStyle name="計算 2 32 2 3" xfId="2146" xr:uid="{A1B923CF-145F-4F0E-B3DA-87E346A6B6F7}"/>
    <cellStyle name="計算 2 32 3" xfId="1753" xr:uid="{6F1F9DAF-53B5-4D54-8EEF-C1F67976F833}"/>
    <cellStyle name="計算 2 32 4" xfId="2145" xr:uid="{225463C9-D835-4F4F-AB2A-2C6A0C17FCBE}"/>
    <cellStyle name="計算 2 33" xfId="962" xr:uid="{00000000-0005-0000-0000-0000C2030000}"/>
    <cellStyle name="計算 2 33 2" xfId="963" xr:uid="{00000000-0005-0000-0000-0000C3030000}"/>
    <cellStyle name="計算 2 33 2 2" xfId="1756" xr:uid="{5591F9D9-6969-4238-8F97-1651292E825E}"/>
    <cellStyle name="計算 2 33 2 3" xfId="2148" xr:uid="{26F7AD99-1A39-4592-A546-237450DA09FD}"/>
    <cellStyle name="計算 2 33 3" xfId="1755" xr:uid="{D4AA5B6A-5B4D-4229-9973-513ECE4E1F85}"/>
    <cellStyle name="計算 2 33 4" xfId="2147" xr:uid="{8DC39EED-EDCE-4381-8251-7A14381E7D4F}"/>
    <cellStyle name="計算 2 34" xfId="964" xr:uid="{00000000-0005-0000-0000-0000C4030000}"/>
    <cellStyle name="計算 2 34 2" xfId="965" xr:uid="{00000000-0005-0000-0000-0000C5030000}"/>
    <cellStyle name="計算 2 34 2 2" xfId="1758" xr:uid="{CB8E84D7-48FC-4648-9DCA-9ADFE0BF3E47}"/>
    <cellStyle name="計算 2 34 2 3" xfId="2150" xr:uid="{E219F919-0C67-4F5E-8D61-382C7EF4117B}"/>
    <cellStyle name="計算 2 34 3" xfId="1757" xr:uid="{268582D9-A9A2-400A-B7D1-85BA41C53B2A}"/>
    <cellStyle name="計算 2 34 4" xfId="2149" xr:uid="{84C762B0-A5F3-4AFE-A54C-3EDAE1EE0646}"/>
    <cellStyle name="計算 2 35" xfId="966" xr:uid="{00000000-0005-0000-0000-0000C6030000}"/>
    <cellStyle name="計算 2 35 2" xfId="967" xr:uid="{00000000-0005-0000-0000-0000C7030000}"/>
    <cellStyle name="計算 2 35 2 2" xfId="1760" xr:uid="{CF9B3C01-560B-46F2-8E14-3A95367338B8}"/>
    <cellStyle name="計算 2 35 2 3" xfId="2152" xr:uid="{B75C3D28-E86F-4B8B-AE49-6B921CF40294}"/>
    <cellStyle name="計算 2 35 3" xfId="1759" xr:uid="{0FA5E4A8-8FD1-4EAC-BF88-CA5FDD8AB176}"/>
    <cellStyle name="計算 2 35 4" xfId="2151" xr:uid="{BC273DEC-E13B-4474-A724-42B7F28466AA}"/>
    <cellStyle name="計算 2 36" xfId="968" xr:uid="{00000000-0005-0000-0000-0000C8030000}"/>
    <cellStyle name="計算 2 36 2" xfId="969" xr:uid="{00000000-0005-0000-0000-0000C9030000}"/>
    <cellStyle name="計算 2 36 2 2" xfId="1762" xr:uid="{ACD950E3-6556-48F6-A61E-CD396A0AF3E7}"/>
    <cellStyle name="計算 2 36 2 3" xfId="2154" xr:uid="{B479D17F-13A5-43D4-AF0B-343E1A619FD0}"/>
    <cellStyle name="計算 2 36 3" xfId="1761" xr:uid="{2247664E-C05F-4E30-A661-B5793257BF2D}"/>
    <cellStyle name="計算 2 36 4" xfId="2153" xr:uid="{E34DF97E-DC87-4179-A015-849B052A1A62}"/>
    <cellStyle name="計算 2 37" xfId="970" xr:uid="{00000000-0005-0000-0000-0000CA030000}"/>
    <cellStyle name="計算 2 37 2" xfId="971" xr:uid="{00000000-0005-0000-0000-0000CB030000}"/>
    <cellStyle name="計算 2 37 2 2" xfId="1764" xr:uid="{F1A83658-9045-49E5-BAA1-26F0A4AF30AE}"/>
    <cellStyle name="計算 2 37 2 3" xfId="2156" xr:uid="{E3644927-15ED-4327-9760-70DAD6CB2E9F}"/>
    <cellStyle name="計算 2 37 3" xfId="1763" xr:uid="{5A068FAB-EDA4-4D72-AA08-1E35E736A80C}"/>
    <cellStyle name="計算 2 37 4" xfId="2155" xr:uid="{05952364-646F-40E0-AE18-6615242AB506}"/>
    <cellStyle name="計算 2 38" xfId="972" xr:uid="{00000000-0005-0000-0000-0000CC030000}"/>
    <cellStyle name="計算 2 38 2" xfId="973" xr:uid="{00000000-0005-0000-0000-0000CD030000}"/>
    <cellStyle name="計算 2 38 2 2" xfId="1766" xr:uid="{4032649B-CD6B-41C1-AFDB-61C2EE203644}"/>
    <cellStyle name="計算 2 38 2 3" xfId="2158" xr:uid="{A9245F08-D07F-4540-BF1C-33A857A31C91}"/>
    <cellStyle name="計算 2 38 3" xfId="1765" xr:uid="{7BF2650E-F7D9-4469-BC78-64FC039C591F}"/>
    <cellStyle name="計算 2 38 4" xfId="2157" xr:uid="{AB7BAA68-DA04-4B05-9D0F-1883F3E17553}"/>
    <cellStyle name="計算 2 39" xfId="974" xr:uid="{00000000-0005-0000-0000-0000CE030000}"/>
    <cellStyle name="計算 2 39 2" xfId="975" xr:uid="{00000000-0005-0000-0000-0000CF030000}"/>
    <cellStyle name="計算 2 39 2 2" xfId="1768" xr:uid="{AA9C94E8-A2EA-4670-99AB-80FBE02EE173}"/>
    <cellStyle name="計算 2 39 2 3" xfId="2160" xr:uid="{C4917312-DE4E-4A1B-B1C6-45B458C0B009}"/>
    <cellStyle name="計算 2 39 3" xfId="1767" xr:uid="{FC052A82-7347-4B7E-86B7-262404F734D7}"/>
    <cellStyle name="計算 2 39 4" xfId="2159" xr:uid="{4A405C7E-C648-44D3-8F8B-5F3CB82FE2A0}"/>
    <cellStyle name="計算 2 4" xfId="976" xr:uid="{00000000-0005-0000-0000-0000D0030000}"/>
    <cellStyle name="計算 2 4 2" xfId="977" xr:uid="{00000000-0005-0000-0000-0000D1030000}"/>
    <cellStyle name="計算 2 4 2 2" xfId="1770" xr:uid="{A872917E-3070-48F4-B6B0-DB0CBBAF9831}"/>
    <cellStyle name="計算 2 4 2 3" xfId="2162" xr:uid="{E395FC53-235E-4F27-A5F6-E3063D54318F}"/>
    <cellStyle name="計算 2 4 3" xfId="1769" xr:uid="{D7D2F21A-3D2D-48AF-801E-C3A94C7E7D85}"/>
    <cellStyle name="計算 2 4 4" xfId="2161" xr:uid="{F2B27782-DC8D-4AD4-AD2E-21F252D7CCF6}"/>
    <cellStyle name="計算 2 40" xfId="978" xr:uid="{00000000-0005-0000-0000-0000D2030000}"/>
    <cellStyle name="計算 2 40 2" xfId="979" xr:uid="{00000000-0005-0000-0000-0000D3030000}"/>
    <cellStyle name="計算 2 40 2 2" xfId="1772" xr:uid="{E9D63827-837D-4AED-AB0C-8A5BD7A1F906}"/>
    <cellStyle name="計算 2 40 2 3" xfId="2164" xr:uid="{C6AB9ED5-E9D7-4181-B570-7834B7E79EC9}"/>
    <cellStyle name="計算 2 40 3" xfId="1771" xr:uid="{763B1FF5-0F4B-4A3E-BC1E-7A91691E8843}"/>
    <cellStyle name="計算 2 40 4" xfId="2163" xr:uid="{2658A3B8-2E87-4DB3-82C3-3B1429879367}"/>
    <cellStyle name="計算 2 41" xfId="980" xr:uid="{00000000-0005-0000-0000-0000D4030000}"/>
    <cellStyle name="計算 2 41 2" xfId="981" xr:uid="{00000000-0005-0000-0000-0000D5030000}"/>
    <cellStyle name="計算 2 41 2 2" xfId="1774" xr:uid="{ED87512E-0243-4FB0-8FB9-C938B6715D87}"/>
    <cellStyle name="計算 2 41 2 3" xfId="2166" xr:uid="{EDE50043-AAA7-4830-8A7A-753CEA7784CD}"/>
    <cellStyle name="計算 2 41 3" xfId="1773" xr:uid="{C77E1728-A678-48B0-9C17-2F96AFE787DD}"/>
    <cellStyle name="計算 2 41 4" xfId="2165" xr:uid="{D962CC8B-8B6B-4525-88CC-C9681E62D387}"/>
    <cellStyle name="計算 2 42" xfId="982" xr:uid="{00000000-0005-0000-0000-0000D6030000}"/>
    <cellStyle name="計算 2 42 2" xfId="983" xr:uid="{00000000-0005-0000-0000-0000D7030000}"/>
    <cellStyle name="計算 2 42 2 2" xfId="1776" xr:uid="{833220A7-7F10-43AB-8B21-986E44A6E3F6}"/>
    <cellStyle name="計算 2 42 2 3" xfId="2168" xr:uid="{BCD1EA8E-A289-44ED-A703-98B2CC92B4C8}"/>
    <cellStyle name="計算 2 42 3" xfId="1775" xr:uid="{C2C0D5DC-E4AB-4775-9697-4ACDBD80CE7C}"/>
    <cellStyle name="計算 2 42 4" xfId="2167" xr:uid="{1022CCC6-3223-47B6-AEFE-F91158A5600A}"/>
    <cellStyle name="計算 2 43" xfId="984" xr:uid="{00000000-0005-0000-0000-0000D8030000}"/>
    <cellStyle name="計算 2 43 2" xfId="985" xr:uid="{00000000-0005-0000-0000-0000D9030000}"/>
    <cellStyle name="計算 2 43 2 2" xfId="1778" xr:uid="{B313812A-378A-4F1C-A73B-F0F9DF91A29F}"/>
    <cellStyle name="計算 2 43 2 3" xfId="2170" xr:uid="{F9156E98-7A73-4FBE-9C70-07BCA88B983A}"/>
    <cellStyle name="計算 2 43 3" xfId="1777" xr:uid="{1BE0FC27-E81D-443C-8712-99C02FA44095}"/>
    <cellStyle name="計算 2 43 4" xfId="2169" xr:uid="{96EE4D33-E079-445B-AB00-25768D022C4C}"/>
    <cellStyle name="計算 2 44" xfId="986" xr:uid="{00000000-0005-0000-0000-0000DA030000}"/>
    <cellStyle name="計算 2 44 2" xfId="987" xr:uid="{00000000-0005-0000-0000-0000DB030000}"/>
    <cellStyle name="計算 2 44 2 2" xfId="1780" xr:uid="{DBDBE912-5017-455E-B1AF-316E1CFF8911}"/>
    <cellStyle name="計算 2 44 2 3" xfId="2172" xr:uid="{673C75E1-273F-4026-8F88-6D52C68B6F71}"/>
    <cellStyle name="計算 2 44 3" xfId="1779" xr:uid="{A8770FAA-B5A1-47EF-B3AB-AB51BF9D89BC}"/>
    <cellStyle name="計算 2 44 4" xfId="2171" xr:uid="{9D5A664A-38CE-4332-A9AD-6E38397CC153}"/>
    <cellStyle name="計算 2 45" xfId="988" xr:uid="{00000000-0005-0000-0000-0000DC030000}"/>
    <cellStyle name="計算 2 45 2" xfId="989" xr:uid="{00000000-0005-0000-0000-0000DD030000}"/>
    <cellStyle name="計算 2 45 2 2" xfId="1782" xr:uid="{7E13D485-7650-4A81-A543-D763233C2904}"/>
    <cellStyle name="計算 2 45 2 3" xfId="2174" xr:uid="{E48D36F8-AA77-40B8-BE1F-32CE9BDFC323}"/>
    <cellStyle name="計算 2 45 3" xfId="1781" xr:uid="{3DBE3236-0553-4E06-900D-04D08AA5B948}"/>
    <cellStyle name="計算 2 45 4" xfId="2173" xr:uid="{BA3F6E0C-FDD6-4492-9D1B-81AC2F59DF42}"/>
    <cellStyle name="計算 2 46" xfId="990" xr:uid="{00000000-0005-0000-0000-0000DE030000}"/>
    <cellStyle name="計算 2 46 2" xfId="991" xr:uid="{00000000-0005-0000-0000-0000DF030000}"/>
    <cellStyle name="計算 2 46 2 2" xfId="1784" xr:uid="{B8B570AF-4486-47DE-80C9-BBEB3D6E2DD4}"/>
    <cellStyle name="計算 2 46 2 3" xfId="2176" xr:uid="{C8458BEA-5A60-496A-8E5B-6E1D04E3C5E0}"/>
    <cellStyle name="計算 2 46 3" xfId="1783" xr:uid="{C722F03D-8F63-4AA1-8A7F-E5D0F1299494}"/>
    <cellStyle name="計算 2 46 4" xfId="2175" xr:uid="{F00D51DF-78F9-44B5-BEDA-3CC4353C053D}"/>
    <cellStyle name="計算 2 47" xfId="992" xr:uid="{00000000-0005-0000-0000-0000E0030000}"/>
    <cellStyle name="計算 2 47 2" xfId="993" xr:uid="{00000000-0005-0000-0000-0000E1030000}"/>
    <cellStyle name="計算 2 47 2 2" xfId="1786" xr:uid="{003228C8-59C2-4A5C-A236-5D35E4AAEB77}"/>
    <cellStyle name="計算 2 47 2 3" xfId="2178" xr:uid="{23FFDAC8-DBB6-4FE6-9CBE-357BA040BEB9}"/>
    <cellStyle name="計算 2 47 3" xfId="1785" xr:uid="{618ED2F8-33F6-4BF9-9105-76FE69DE4B0D}"/>
    <cellStyle name="計算 2 47 4" xfId="2177" xr:uid="{D6C90E33-FA68-4523-BEE2-653EFBBF816F}"/>
    <cellStyle name="計算 2 48" xfId="994" xr:uid="{00000000-0005-0000-0000-0000E2030000}"/>
    <cellStyle name="計算 2 48 2" xfId="995" xr:uid="{00000000-0005-0000-0000-0000E3030000}"/>
    <cellStyle name="計算 2 48 2 2" xfId="1788" xr:uid="{5CF2CD3E-0F64-4AB5-82A1-C39DC59BC601}"/>
    <cellStyle name="計算 2 48 2 3" xfId="2180" xr:uid="{4570F92D-78CF-4DE8-8A29-8E07F6989B2C}"/>
    <cellStyle name="計算 2 48 3" xfId="1787" xr:uid="{858CD416-1AC3-4E5B-8718-C77C754E60DE}"/>
    <cellStyle name="計算 2 48 4" xfId="2179" xr:uid="{B4077F67-DB5A-47CE-AC76-D9725243D6B9}"/>
    <cellStyle name="計算 2 49" xfId="996" xr:uid="{00000000-0005-0000-0000-0000E4030000}"/>
    <cellStyle name="計算 2 49 2" xfId="1789" xr:uid="{4614AD11-6482-4095-B7A8-18E9F9C80175}"/>
    <cellStyle name="計算 2 49 3" xfId="2181" xr:uid="{ECD8B390-E553-4D4E-BD15-512ED78940B5}"/>
    <cellStyle name="計算 2 5" xfId="997" xr:uid="{00000000-0005-0000-0000-0000E5030000}"/>
    <cellStyle name="計算 2 5 2" xfId="998" xr:uid="{00000000-0005-0000-0000-0000E6030000}"/>
    <cellStyle name="計算 2 5 2 2" xfId="1791" xr:uid="{8CB34579-ECB6-45AC-8A6A-418DBCE5E969}"/>
    <cellStyle name="計算 2 5 2 3" xfId="2183" xr:uid="{667CC028-2DC8-4071-BA8A-639EC1964206}"/>
    <cellStyle name="計算 2 5 3" xfId="1790" xr:uid="{1EC5D84D-465E-4038-AE36-EA149D95975B}"/>
    <cellStyle name="計算 2 5 4" xfId="2182" xr:uid="{D667AE4D-EDF5-457B-9EF2-297A764B5B9C}"/>
    <cellStyle name="計算 2 50" xfId="1704" xr:uid="{B438E62A-368F-4BA3-8EA2-1C492951763D}"/>
    <cellStyle name="計算 2 51" xfId="2096" xr:uid="{448AB603-C639-4601-8626-7523A4D5F4F4}"/>
    <cellStyle name="計算 2 6" xfId="999" xr:uid="{00000000-0005-0000-0000-0000E7030000}"/>
    <cellStyle name="計算 2 6 2" xfId="1000" xr:uid="{00000000-0005-0000-0000-0000E8030000}"/>
    <cellStyle name="計算 2 6 2 2" xfId="1793" xr:uid="{F4739EC9-B1C5-45D0-B5F6-F50B91DCD73C}"/>
    <cellStyle name="計算 2 6 2 3" xfId="2185" xr:uid="{8C86D5D0-7BE0-48A4-B709-A348F84EDB4A}"/>
    <cellStyle name="計算 2 6 3" xfId="1792" xr:uid="{12CAD5DC-003A-4AE2-B8B3-0F5C76393667}"/>
    <cellStyle name="計算 2 6 4" xfId="2184" xr:uid="{DEEE7252-D069-4553-9316-EC45966180A7}"/>
    <cellStyle name="計算 2 7" xfId="1001" xr:uid="{00000000-0005-0000-0000-0000E9030000}"/>
    <cellStyle name="計算 2 7 2" xfId="1002" xr:uid="{00000000-0005-0000-0000-0000EA030000}"/>
    <cellStyle name="計算 2 7 2 2" xfId="1795" xr:uid="{517ABF7C-47A9-42A4-B0F9-A3277D17733C}"/>
    <cellStyle name="計算 2 7 2 3" xfId="2187" xr:uid="{C8B23E15-EE9F-4C85-851F-E75F1F180349}"/>
    <cellStyle name="計算 2 7 3" xfId="1794" xr:uid="{21AF58AF-EAD2-47CB-90C6-E12F97786103}"/>
    <cellStyle name="計算 2 7 4" xfId="2186" xr:uid="{748A0237-4F16-435A-8239-858B58ACA8C7}"/>
    <cellStyle name="計算 2 8" xfId="1003" xr:uid="{00000000-0005-0000-0000-0000EB030000}"/>
    <cellStyle name="計算 2 8 2" xfId="1004" xr:uid="{00000000-0005-0000-0000-0000EC030000}"/>
    <cellStyle name="計算 2 8 2 2" xfId="1797" xr:uid="{DCB8492C-DE6B-46B2-9EEF-EB58B14D8785}"/>
    <cellStyle name="計算 2 8 2 3" xfId="2189" xr:uid="{CC9016C0-72DA-407F-9346-68654C23803D}"/>
    <cellStyle name="計算 2 8 3" xfId="1796" xr:uid="{89EF72C1-23D2-45F5-8A93-F1E20D9B8E1E}"/>
    <cellStyle name="計算 2 8 4" xfId="2188" xr:uid="{011E42CF-4258-46F4-9F92-8D5EE73102C2}"/>
    <cellStyle name="計算 2 9" xfId="1005" xr:uid="{00000000-0005-0000-0000-0000ED030000}"/>
    <cellStyle name="計算 2 9 2" xfId="1006" xr:uid="{00000000-0005-0000-0000-0000EE030000}"/>
    <cellStyle name="計算 2 9 2 2" xfId="1799" xr:uid="{102E7638-8B78-4FCE-B2BC-71FC975678F3}"/>
    <cellStyle name="計算 2 9 2 3" xfId="2191" xr:uid="{E500BC13-A11A-446B-BD59-E7B4825DE977}"/>
    <cellStyle name="計算 2 9 3" xfId="1798" xr:uid="{625E818C-66C5-4670-A767-5FBFF3205468}"/>
    <cellStyle name="計算 2 9 4" xfId="2190" xr:uid="{9F4ADA34-5A5D-4B24-8081-2853040F5076}"/>
    <cellStyle name="計算 3" xfId="1007" xr:uid="{00000000-0005-0000-0000-0000EF030000}"/>
    <cellStyle name="計算 3 2" xfId="1800" xr:uid="{6A21F2BF-8C96-44BC-8CEE-8EC127501209}"/>
    <cellStyle name="計算 3 3" xfId="2192" xr:uid="{CAB89948-250F-4D64-986F-AAF315134523}"/>
    <cellStyle name="計算 4" xfId="1703" xr:uid="{3BFF8140-4A60-4455-97F4-3D44BFE5514A}"/>
    <cellStyle name="計算 5" xfId="2095" xr:uid="{D8ED5B7F-02A0-4A0A-B386-3F19EA3F16FA}"/>
    <cellStyle name="警告文" xfId="1011" builtinId="11" customBuiltin="1"/>
    <cellStyle name="警告文 2" xfId="1012" xr:uid="{00000000-0005-0000-0000-0000F4030000}"/>
    <cellStyle name="警告文 3" xfId="1013" xr:uid="{00000000-0005-0000-0000-0000F5030000}"/>
    <cellStyle name="桁区切り" xfId="1116" builtinId="6"/>
    <cellStyle name="桁区切り 10" xfId="440" xr:uid="{00000000-0005-0000-0000-0000B7010000}"/>
    <cellStyle name="桁区切り 11" xfId="441" xr:uid="{00000000-0005-0000-0000-0000B8010000}"/>
    <cellStyle name="桁区切り 11 2" xfId="442" xr:uid="{00000000-0005-0000-0000-0000B9010000}"/>
    <cellStyle name="桁区切り 12" xfId="443" xr:uid="{00000000-0005-0000-0000-0000BA010000}"/>
    <cellStyle name="桁区切り 13" xfId="444" xr:uid="{00000000-0005-0000-0000-0000BB010000}"/>
    <cellStyle name="桁区切り 14" xfId="445" xr:uid="{00000000-0005-0000-0000-0000BC010000}"/>
    <cellStyle name="桁区切り 15" xfId="446" xr:uid="{00000000-0005-0000-0000-0000BD010000}"/>
    <cellStyle name="桁区切り 16" xfId="447" xr:uid="{00000000-0005-0000-0000-0000BE010000}"/>
    <cellStyle name="桁区切り 17" xfId="448" xr:uid="{00000000-0005-0000-0000-0000BF010000}"/>
    <cellStyle name="桁区切り 2" xfId="449" xr:uid="{00000000-0005-0000-0000-0000C0010000}"/>
    <cellStyle name="桁区切り 2 10" xfId="450" xr:uid="{00000000-0005-0000-0000-0000C1010000}"/>
    <cellStyle name="桁区切り 2 11" xfId="451" xr:uid="{00000000-0005-0000-0000-0000C2010000}"/>
    <cellStyle name="桁区切り 2 12" xfId="452" xr:uid="{00000000-0005-0000-0000-0000C3010000}"/>
    <cellStyle name="桁区切り 2 13" xfId="453" xr:uid="{00000000-0005-0000-0000-0000C4010000}"/>
    <cellStyle name="桁区切り 2 2" xfId="454" xr:uid="{00000000-0005-0000-0000-0000C5010000}"/>
    <cellStyle name="桁区切り 2 3" xfId="455" xr:uid="{00000000-0005-0000-0000-0000C6010000}"/>
    <cellStyle name="桁区切り 2 4" xfId="456" xr:uid="{00000000-0005-0000-0000-0000C7010000}"/>
    <cellStyle name="桁区切り 2 5" xfId="457" xr:uid="{00000000-0005-0000-0000-0000C8010000}"/>
    <cellStyle name="桁区切り 2 6" xfId="458" xr:uid="{00000000-0005-0000-0000-0000C9010000}"/>
    <cellStyle name="桁区切り 2 7" xfId="459" xr:uid="{00000000-0005-0000-0000-0000CA010000}"/>
    <cellStyle name="桁区切り 2 8" xfId="460" xr:uid="{00000000-0005-0000-0000-0000CB010000}"/>
    <cellStyle name="桁区切り 2 9" xfId="461" xr:uid="{00000000-0005-0000-0000-0000CC010000}"/>
    <cellStyle name="桁区切り 3" xfId="462" xr:uid="{00000000-0005-0000-0000-0000CD010000}"/>
    <cellStyle name="桁区切り 3 2" xfId="463" xr:uid="{00000000-0005-0000-0000-0000CE010000}"/>
    <cellStyle name="桁区切り 3 3" xfId="464" xr:uid="{00000000-0005-0000-0000-0000CF010000}"/>
    <cellStyle name="桁区切り 4" xfId="465" xr:uid="{00000000-0005-0000-0000-0000D0010000}"/>
    <cellStyle name="桁区切り 4 2" xfId="466" xr:uid="{00000000-0005-0000-0000-0000D1010000}"/>
    <cellStyle name="桁区切り 4 2 2" xfId="467" xr:uid="{00000000-0005-0000-0000-0000D2010000}"/>
    <cellStyle name="桁区切り 4 2 2 2" xfId="468" xr:uid="{00000000-0005-0000-0000-0000D3010000}"/>
    <cellStyle name="桁区切り 4 2 3" xfId="469" xr:uid="{00000000-0005-0000-0000-0000D4010000}"/>
    <cellStyle name="桁区切り 4 3" xfId="470" xr:uid="{00000000-0005-0000-0000-0000D5010000}"/>
    <cellStyle name="桁区切り 4 3 2" xfId="471" xr:uid="{00000000-0005-0000-0000-0000D6010000}"/>
    <cellStyle name="桁区切り 4 3 2 2" xfId="472" xr:uid="{00000000-0005-0000-0000-0000D7010000}"/>
    <cellStyle name="桁区切り 4 3 3" xfId="473" xr:uid="{00000000-0005-0000-0000-0000D8010000}"/>
    <cellStyle name="桁区切り 4 4" xfId="474" xr:uid="{00000000-0005-0000-0000-0000D9010000}"/>
    <cellStyle name="桁区切り 4 4 2" xfId="475" xr:uid="{00000000-0005-0000-0000-0000DA010000}"/>
    <cellStyle name="桁区切り 4 4 2 2" xfId="476" xr:uid="{00000000-0005-0000-0000-0000DB010000}"/>
    <cellStyle name="桁区切り 4 4 3" xfId="477" xr:uid="{00000000-0005-0000-0000-0000DC010000}"/>
    <cellStyle name="桁区切り 4 5" xfId="478" xr:uid="{00000000-0005-0000-0000-0000DD010000}"/>
    <cellStyle name="桁区切り 4 5 2" xfId="479" xr:uid="{00000000-0005-0000-0000-0000DE010000}"/>
    <cellStyle name="桁区切り 4 6" xfId="480" xr:uid="{00000000-0005-0000-0000-0000DF010000}"/>
    <cellStyle name="桁区切り 5" xfId="481" xr:uid="{00000000-0005-0000-0000-0000E0010000}"/>
    <cellStyle name="桁区切り 6" xfId="482" xr:uid="{00000000-0005-0000-0000-0000E1010000}"/>
    <cellStyle name="桁区切り 6 2" xfId="483" xr:uid="{00000000-0005-0000-0000-0000E2010000}"/>
    <cellStyle name="桁区切り 6 2 2" xfId="484" xr:uid="{00000000-0005-0000-0000-0000E3010000}"/>
    <cellStyle name="桁区切り 6 3" xfId="485" xr:uid="{00000000-0005-0000-0000-0000E4010000}"/>
    <cellStyle name="桁区切り 7" xfId="486" xr:uid="{00000000-0005-0000-0000-0000E5010000}"/>
    <cellStyle name="桁区切り 7 2" xfId="487" xr:uid="{00000000-0005-0000-0000-0000E6010000}"/>
    <cellStyle name="桁区切り 7 2 2" xfId="488" xr:uid="{00000000-0005-0000-0000-0000E7010000}"/>
    <cellStyle name="桁区切り 7 3" xfId="489" xr:uid="{00000000-0005-0000-0000-0000E8010000}"/>
    <cellStyle name="桁区切り 8" xfId="490" xr:uid="{00000000-0005-0000-0000-0000E9010000}"/>
    <cellStyle name="桁区切り 8 2" xfId="491" xr:uid="{00000000-0005-0000-0000-0000EA010000}"/>
    <cellStyle name="桁区切り 8 2 2" xfId="492" xr:uid="{00000000-0005-0000-0000-0000EB010000}"/>
    <cellStyle name="桁区切り 8 3" xfId="493" xr:uid="{00000000-0005-0000-0000-0000EC010000}"/>
    <cellStyle name="桁区切り 9" xfId="494" xr:uid="{00000000-0005-0000-0000-0000ED010000}"/>
    <cellStyle name="桁区切り 9 2" xfId="495" xr:uid="{00000000-0005-0000-0000-0000EE010000}"/>
    <cellStyle name="桁区切り 9 3" xfId="496" xr:uid="{00000000-0005-0000-0000-0000EF010000}"/>
    <cellStyle name="桁区切り_☆【更新用】統計表" xfId="497" xr:uid="{00000000-0005-0000-0000-0000F0010000}"/>
    <cellStyle name="見出し 1" xfId="711" builtinId="16" customBuiltin="1"/>
    <cellStyle name="見出し 1 2" xfId="712" xr:uid="{00000000-0005-0000-0000-0000C8020000}"/>
    <cellStyle name="見出し 1 3" xfId="713" xr:uid="{00000000-0005-0000-0000-0000C9020000}"/>
    <cellStyle name="見出し 2" xfId="714" builtinId="17" customBuiltin="1"/>
    <cellStyle name="見出し 2 2" xfId="715" xr:uid="{00000000-0005-0000-0000-0000CB020000}"/>
    <cellStyle name="見出し 2 3" xfId="716" xr:uid="{00000000-0005-0000-0000-0000CC020000}"/>
    <cellStyle name="見出し 3" xfId="717" builtinId="18" customBuiltin="1"/>
    <cellStyle name="見出し 3 2" xfId="718" xr:uid="{00000000-0005-0000-0000-0000CE020000}"/>
    <cellStyle name="見出し 3 2 10" xfId="719" xr:uid="{00000000-0005-0000-0000-0000CF020000}"/>
    <cellStyle name="見出し 3 2 10 2" xfId="720" xr:uid="{00000000-0005-0000-0000-0000D0020000}"/>
    <cellStyle name="見出し 3 2 10 2 2" xfId="721" xr:uid="{00000000-0005-0000-0000-0000D1020000}"/>
    <cellStyle name="見出し 3 2 10 2 2 2" xfId="1909" xr:uid="{9B4C84B2-3876-43BA-AAF2-2FBDC780EB3C}"/>
    <cellStyle name="見出し 3 2 10 2 3" xfId="1908" xr:uid="{53913C46-F002-4B88-A240-53152F23790A}"/>
    <cellStyle name="見出し 3 2 10 3" xfId="722" xr:uid="{00000000-0005-0000-0000-0000D2020000}"/>
    <cellStyle name="見出し 3 2 10 3 2" xfId="1910" xr:uid="{C83AB618-1526-4875-BEC3-573060496652}"/>
    <cellStyle name="見出し 3 2 10 4" xfId="1907" xr:uid="{E115C6B0-CDA4-42D2-9EE0-4681F1A1DF3B}"/>
    <cellStyle name="見出し 3 2 11" xfId="723" xr:uid="{00000000-0005-0000-0000-0000D3020000}"/>
    <cellStyle name="見出し 3 2 11 2" xfId="724" xr:uid="{00000000-0005-0000-0000-0000D4020000}"/>
    <cellStyle name="見出し 3 2 11 2 2" xfId="725" xr:uid="{00000000-0005-0000-0000-0000D5020000}"/>
    <cellStyle name="見出し 3 2 11 2 2 2" xfId="1913" xr:uid="{ECB0DB00-A2E2-49C0-9B1E-F7D2B581F5A0}"/>
    <cellStyle name="見出し 3 2 11 2 3" xfId="1912" xr:uid="{0A612CB6-5944-4E39-A238-2AE4CF1DDF6E}"/>
    <cellStyle name="見出し 3 2 11 3" xfId="726" xr:uid="{00000000-0005-0000-0000-0000D6020000}"/>
    <cellStyle name="見出し 3 2 11 3 2" xfId="1914" xr:uid="{0049A9D5-A5CB-410A-B445-F1E3DB444B39}"/>
    <cellStyle name="見出し 3 2 11 4" xfId="1911" xr:uid="{70551140-2AB8-4AF9-8581-F840F5A43AD6}"/>
    <cellStyle name="見出し 3 2 12" xfId="727" xr:uid="{00000000-0005-0000-0000-0000D7020000}"/>
    <cellStyle name="見出し 3 2 12 2" xfId="728" xr:uid="{00000000-0005-0000-0000-0000D8020000}"/>
    <cellStyle name="見出し 3 2 12 2 2" xfId="729" xr:uid="{00000000-0005-0000-0000-0000D9020000}"/>
    <cellStyle name="見出し 3 2 12 2 2 2" xfId="1917" xr:uid="{FD48EE66-DBA8-4491-A613-99BC3BB8125F}"/>
    <cellStyle name="見出し 3 2 12 2 3" xfId="1916" xr:uid="{F50E5E31-DAF6-4AC7-B42D-94C996E561AF}"/>
    <cellStyle name="見出し 3 2 12 3" xfId="730" xr:uid="{00000000-0005-0000-0000-0000DA020000}"/>
    <cellStyle name="見出し 3 2 12 3 2" xfId="1918" xr:uid="{7FFD057A-8C98-4CA2-99F5-9839E05362A8}"/>
    <cellStyle name="見出し 3 2 12 4" xfId="1915" xr:uid="{899FCB5C-9FDD-4A3A-9AF0-A72B8E18507D}"/>
    <cellStyle name="見出し 3 2 13" xfId="731" xr:uid="{00000000-0005-0000-0000-0000DB020000}"/>
    <cellStyle name="見出し 3 2 13 2" xfId="732" xr:uid="{00000000-0005-0000-0000-0000DC020000}"/>
    <cellStyle name="見出し 3 2 13 2 2" xfId="733" xr:uid="{00000000-0005-0000-0000-0000DD020000}"/>
    <cellStyle name="見出し 3 2 13 2 2 2" xfId="1921" xr:uid="{782C210B-284A-4D67-A594-C1E69E90D31A}"/>
    <cellStyle name="見出し 3 2 13 2 3" xfId="1920" xr:uid="{79B311BB-4000-4946-BAD6-4CB12B32E4B2}"/>
    <cellStyle name="見出し 3 2 13 3" xfId="734" xr:uid="{00000000-0005-0000-0000-0000DE020000}"/>
    <cellStyle name="見出し 3 2 13 3 2" xfId="1922" xr:uid="{C1C30FDD-AD5C-4A7A-AF45-0A8B7EF7CD44}"/>
    <cellStyle name="見出し 3 2 13 4" xfId="1919" xr:uid="{C4771E31-77BF-4C53-8243-4A7B939D89E4}"/>
    <cellStyle name="見出し 3 2 14" xfId="735" xr:uid="{00000000-0005-0000-0000-0000DF020000}"/>
    <cellStyle name="見出し 3 2 14 2" xfId="736" xr:uid="{00000000-0005-0000-0000-0000E0020000}"/>
    <cellStyle name="見出し 3 2 14 2 2" xfId="737" xr:uid="{00000000-0005-0000-0000-0000E1020000}"/>
    <cellStyle name="見出し 3 2 14 2 2 2" xfId="1925" xr:uid="{038E3CC2-D831-4787-A87C-3A6FF4176719}"/>
    <cellStyle name="見出し 3 2 14 2 3" xfId="1924" xr:uid="{D4A6A90E-2CA5-4939-9FDA-2C38D455E491}"/>
    <cellStyle name="見出し 3 2 14 3" xfId="738" xr:uid="{00000000-0005-0000-0000-0000E2020000}"/>
    <cellStyle name="見出し 3 2 14 3 2" xfId="1926" xr:uid="{2C35CF7B-B69C-45F7-9204-23775D2E1240}"/>
    <cellStyle name="見出し 3 2 14 4" xfId="1923" xr:uid="{1A17AA91-6238-43C1-9906-469D94020719}"/>
    <cellStyle name="見出し 3 2 15" xfId="739" xr:uid="{00000000-0005-0000-0000-0000E3020000}"/>
    <cellStyle name="見出し 3 2 15 2" xfId="740" xr:uid="{00000000-0005-0000-0000-0000E4020000}"/>
    <cellStyle name="見出し 3 2 15 2 2" xfId="741" xr:uid="{00000000-0005-0000-0000-0000E5020000}"/>
    <cellStyle name="見出し 3 2 15 2 2 2" xfId="1929" xr:uid="{53D22E4F-74DD-4776-A48E-BB9D3AA668CC}"/>
    <cellStyle name="見出し 3 2 15 2 3" xfId="1928" xr:uid="{7CEBE688-919E-4E77-B27C-357D44E93613}"/>
    <cellStyle name="見出し 3 2 15 3" xfId="742" xr:uid="{00000000-0005-0000-0000-0000E6020000}"/>
    <cellStyle name="見出し 3 2 15 3 2" xfId="1930" xr:uid="{62B8AA47-ECCE-4AF9-8AF1-7805027EB524}"/>
    <cellStyle name="見出し 3 2 15 4" xfId="1927" xr:uid="{9C304F0B-BC92-4232-9853-669BD3530877}"/>
    <cellStyle name="見出し 3 2 16" xfId="743" xr:uid="{00000000-0005-0000-0000-0000E7020000}"/>
    <cellStyle name="見出し 3 2 16 2" xfId="744" xr:uid="{00000000-0005-0000-0000-0000E8020000}"/>
    <cellStyle name="見出し 3 2 16 2 2" xfId="745" xr:uid="{00000000-0005-0000-0000-0000E9020000}"/>
    <cellStyle name="見出し 3 2 16 2 2 2" xfId="1933" xr:uid="{17BF33E5-F4B8-41CC-9D5A-C2BD2D19B4DB}"/>
    <cellStyle name="見出し 3 2 16 2 3" xfId="1932" xr:uid="{9C17E2C6-4A8B-46A7-ABCC-6DA1EA3DBB43}"/>
    <cellStyle name="見出し 3 2 16 3" xfId="746" xr:uid="{00000000-0005-0000-0000-0000EA020000}"/>
    <cellStyle name="見出し 3 2 16 3 2" xfId="1934" xr:uid="{E2AFEBE7-735F-40F3-A123-C7E46A30DEB4}"/>
    <cellStyle name="見出し 3 2 16 4" xfId="1931" xr:uid="{E2C2A373-8B65-48AC-BD3D-BCBB99D38697}"/>
    <cellStyle name="見出し 3 2 17" xfId="747" xr:uid="{00000000-0005-0000-0000-0000EB020000}"/>
    <cellStyle name="見出し 3 2 17 2" xfId="748" xr:uid="{00000000-0005-0000-0000-0000EC020000}"/>
    <cellStyle name="見出し 3 2 17 2 2" xfId="749" xr:uid="{00000000-0005-0000-0000-0000ED020000}"/>
    <cellStyle name="見出し 3 2 17 2 2 2" xfId="1937" xr:uid="{2321A198-0297-4621-9E31-90DC996C6D0B}"/>
    <cellStyle name="見出し 3 2 17 2 3" xfId="1936" xr:uid="{B8E5A738-457C-441B-8104-50F738CDC1ED}"/>
    <cellStyle name="見出し 3 2 17 3" xfId="750" xr:uid="{00000000-0005-0000-0000-0000EE020000}"/>
    <cellStyle name="見出し 3 2 17 3 2" xfId="1938" xr:uid="{A083B888-8CBB-42D3-BCEB-A30078C5A908}"/>
    <cellStyle name="見出し 3 2 17 4" xfId="1935" xr:uid="{BA561C83-40D4-40EC-802A-A2C23703983E}"/>
    <cellStyle name="見出し 3 2 18" xfId="751" xr:uid="{00000000-0005-0000-0000-0000EF020000}"/>
    <cellStyle name="見出し 3 2 18 2" xfId="752" xr:uid="{00000000-0005-0000-0000-0000F0020000}"/>
    <cellStyle name="見出し 3 2 18 2 2" xfId="753" xr:uid="{00000000-0005-0000-0000-0000F1020000}"/>
    <cellStyle name="見出し 3 2 18 2 2 2" xfId="1941" xr:uid="{3A299F9C-9C8F-4A19-B6E9-D0EF4A98B64F}"/>
    <cellStyle name="見出し 3 2 18 2 3" xfId="1940" xr:uid="{72717A8A-374E-422E-A077-EE478D773039}"/>
    <cellStyle name="見出し 3 2 18 3" xfId="754" xr:uid="{00000000-0005-0000-0000-0000F2020000}"/>
    <cellStyle name="見出し 3 2 18 3 2" xfId="1942" xr:uid="{41BA5A25-1444-42F1-AB46-331D0A0E2AE0}"/>
    <cellStyle name="見出し 3 2 18 4" xfId="1939" xr:uid="{F597581E-48B7-4997-8576-644CC5876795}"/>
    <cellStyle name="見出し 3 2 19" xfId="755" xr:uid="{00000000-0005-0000-0000-0000F3020000}"/>
    <cellStyle name="見出し 3 2 19 2" xfId="756" xr:uid="{00000000-0005-0000-0000-0000F4020000}"/>
    <cellStyle name="見出し 3 2 19 2 2" xfId="757" xr:uid="{00000000-0005-0000-0000-0000F5020000}"/>
    <cellStyle name="見出し 3 2 19 2 2 2" xfId="1945" xr:uid="{FA2A0D42-0B21-4593-9485-2D31B5EDF12B}"/>
    <cellStyle name="見出し 3 2 19 2 3" xfId="1944" xr:uid="{2144D2F6-792C-40FC-BCD1-F265DECB9C42}"/>
    <cellStyle name="見出し 3 2 19 3" xfId="758" xr:uid="{00000000-0005-0000-0000-0000F6020000}"/>
    <cellStyle name="見出し 3 2 19 3 2" xfId="1946" xr:uid="{AD889E57-5691-4124-945F-D9342AC1751D}"/>
    <cellStyle name="見出し 3 2 19 4" xfId="1943" xr:uid="{700EE9C8-A234-4C59-8AF7-B18945B9DEF0}"/>
    <cellStyle name="見出し 3 2 2" xfId="759" xr:uid="{00000000-0005-0000-0000-0000F7020000}"/>
    <cellStyle name="見出し 3 2 2 2" xfId="760" xr:uid="{00000000-0005-0000-0000-0000F8020000}"/>
    <cellStyle name="見出し 3 2 2 2 2" xfId="761" xr:uid="{00000000-0005-0000-0000-0000F9020000}"/>
    <cellStyle name="見出し 3 2 2 2 2 2" xfId="1949" xr:uid="{C29F8A2A-C042-41E6-B0AE-2A19AB35550C}"/>
    <cellStyle name="見出し 3 2 2 2 3" xfId="1948" xr:uid="{3B26E659-5BD0-4D5A-A91B-7CF666654007}"/>
    <cellStyle name="見出し 3 2 2 3" xfId="762" xr:uid="{00000000-0005-0000-0000-0000FA020000}"/>
    <cellStyle name="見出し 3 2 2 3 2" xfId="1950" xr:uid="{983C6C65-F6E8-40B4-9DB5-91AAF87794F0}"/>
    <cellStyle name="見出し 3 2 2 4" xfId="1947" xr:uid="{74D11703-AF00-47EF-98F2-E96C608EFF4E}"/>
    <cellStyle name="見出し 3 2 20" xfId="763" xr:uid="{00000000-0005-0000-0000-0000FB020000}"/>
    <cellStyle name="見出し 3 2 20 2" xfId="764" xr:uid="{00000000-0005-0000-0000-0000FC020000}"/>
    <cellStyle name="見出し 3 2 20 2 2" xfId="765" xr:uid="{00000000-0005-0000-0000-0000FD020000}"/>
    <cellStyle name="見出し 3 2 20 2 2 2" xfId="1953" xr:uid="{9AB426AF-C902-4D84-B2D8-F491B0558E3B}"/>
    <cellStyle name="見出し 3 2 20 2 3" xfId="1952" xr:uid="{FAA8E48B-76F2-4DD3-9FBF-D512A993F9EF}"/>
    <cellStyle name="見出し 3 2 20 3" xfId="766" xr:uid="{00000000-0005-0000-0000-0000FE020000}"/>
    <cellStyle name="見出し 3 2 20 3 2" xfId="1954" xr:uid="{83177E25-520D-4564-AE6D-9D00E6393003}"/>
    <cellStyle name="見出し 3 2 20 4" xfId="1951" xr:uid="{74EC6A8A-318F-4F48-B5E7-0CF72BE35DF6}"/>
    <cellStyle name="見出し 3 2 21" xfId="767" xr:uid="{00000000-0005-0000-0000-0000FF020000}"/>
    <cellStyle name="見出し 3 2 21 2" xfId="768" xr:uid="{00000000-0005-0000-0000-000000030000}"/>
    <cellStyle name="見出し 3 2 21 2 2" xfId="769" xr:uid="{00000000-0005-0000-0000-000001030000}"/>
    <cellStyle name="見出し 3 2 21 2 2 2" xfId="1957" xr:uid="{09D15262-7B33-4AE3-854B-CB1830235986}"/>
    <cellStyle name="見出し 3 2 21 2 3" xfId="1956" xr:uid="{8FE45E96-EC38-4E8B-8FBA-993C4471ABB8}"/>
    <cellStyle name="見出し 3 2 21 3" xfId="770" xr:uid="{00000000-0005-0000-0000-000002030000}"/>
    <cellStyle name="見出し 3 2 21 3 2" xfId="1958" xr:uid="{BDEDE94C-F247-4FFB-9EAF-67F20E403B44}"/>
    <cellStyle name="見出し 3 2 21 4" xfId="1955" xr:uid="{EAB23466-B77F-4D27-99AD-ACF8EFC51603}"/>
    <cellStyle name="見出し 3 2 22" xfId="771" xr:uid="{00000000-0005-0000-0000-000003030000}"/>
    <cellStyle name="見出し 3 2 22 2" xfId="772" xr:uid="{00000000-0005-0000-0000-000004030000}"/>
    <cellStyle name="見出し 3 2 22 2 2" xfId="773" xr:uid="{00000000-0005-0000-0000-000005030000}"/>
    <cellStyle name="見出し 3 2 22 2 2 2" xfId="1961" xr:uid="{57BC63A0-C59C-44CC-909A-384EFE49946A}"/>
    <cellStyle name="見出し 3 2 22 2 3" xfId="1960" xr:uid="{9F33A809-58FD-455F-815D-B8543BC04733}"/>
    <cellStyle name="見出し 3 2 22 3" xfId="774" xr:uid="{00000000-0005-0000-0000-000006030000}"/>
    <cellStyle name="見出し 3 2 22 3 2" xfId="1962" xr:uid="{0227BD93-EC95-4115-B369-FAEAA88AE934}"/>
    <cellStyle name="見出し 3 2 22 4" xfId="1959" xr:uid="{4672C8BF-FDBC-4BE9-AA83-AB01CA961093}"/>
    <cellStyle name="見出し 3 2 23" xfId="775" xr:uid="{00000000-0005-0000-0000-000007030000}"/>
    <cellStyle name="見出し 3 2 23 2" xfId="776" xr:uid="{00000000-0005-0000-0000-000008030000}"/>
    <cellStyle name="見出し 3 2 23 2 2" xfId="777" xr:uid="{00000000-0005-0000-0000-000009030000}"/>
    <cellStyle name="見出し 3 2 23 2 2 2" xfId="1965" xr:uid="{3F8D9EDC-3B7F-44C5-A333-8E166C804C39}"/>
    <cellStyle name="見出し 3 2 23 2 3" xfId="1964" xr:uid="{FA4E944E-2AE0-40BF-97E0-9D682C0D6DAD}"/>
    <cellStyle name="見出し 3 2 23 3" xfId="778" xr:uid="{00000000-0005-0000-0000-00000A030000}"/>
    <cellStyle name="見出し 3 2 23 3 2" xfId="1966" xr:uid="{71836710-E04A-4BA4-ABAE-C00F05D61CBE}"/>
    <cellStyle name="見出し 3 2 23 4" xfId="1963" xr:uid="{94352E5E-34B7-46A1-9023-8050B8612CCD}"/>
    <cellStyle name="見出し 3 2 24" xfId="779" xr:uid="{00000000-0005-0000-0000-00000B030000}"/>
    <cellStyle name="見出し 3 2 24 2" xfId="780" xr:uid="{00000000-0005-0000-0000-00000C030000}"/>
    <cellStyle name="見出し 3 2 24 2 2" xfId="781" xr:uid="{00000000-0005-0000-0000-00000D030000}"/>
    <cellStyle name="見出し 3 2 24 2 2 2" xfId="1969" xr:uid="{A6E4848D-E2B9-472A-A16B-68C82EB354EA}"/>
    <cellStyle name="見出し 3 2 24 2 3" xfId="1968" xr:uid="{19BACE7E-AB7A-4C70-BAA9-1163E56F5834}"/>
    <cellStyle name="見出し 3 2 24 3" xfId="782" xr:uid="{00000000-0005-0000-0000-00000E030000}"/>
    <cellStyle name="見出し 3 2 24 3 2" xfId="1970" xr:uid="{B90A5C28-95BE-4F6C-9D59-C59255957029}"/>
    <cellStyle name="見出し 3 2 24 4" xfId="1967" xr:uid="{6ED782EC-EB2C-4D16-B35C-235E2D7FEC2A}"/>
    <cellStyle name="見出し 3 2 25" xfId="783" xr:uid="{00000000-0005-0000-0000-00000F030000}"/>
    <cellStyle name="見出し 3 2 25 2" xfId="784" xr:uid="{00000000-0005-0000-0000-000010030000}"/>
    <cellStyle name="見出し 3 2 25 2 2" xfId="785" xr:uid="{00000000-0005-0000-0000-000011030000}"/>
    <cellStyle name="見出し 3 2 25 2 2 2" xfId="1973" xr:uid="{BDBF6D7C-2AD0-4F92-8FA6-E910E07BCED2}"/>
    <cellStyle name="見出し 3 2 25 2 3" xfId="1972" xr:uid="{11BFE66B-F969-41ED-985A-B2EDD3F767A7}"/>
    <cellStyle name="見出し 3 2 25 3" xfId="786" xr:uid="{00000000-0005-0000-0000-000012030000}"/>
    <cellStyle name="見出し 3 2 25 3 2" xfId="1974" xr:uid="{514EF43E-667C-4623-9C71-732B97469BFE}"/>
    <cellStyle name="見出し 3 2 25 4" xfId="1971" xr:uid="{812D3845-C3B9-48B3-B3E8-A02BCD08D7CB}"/>
    <cellStyle name="見出し 3 2 26" xfId="787" xr:uid="{00000000-0005-0000-0000-000013030000}"/>
    <cellStyle name="見出し 3 2 26 2" xfId="788" xr:uid="{00000000-0005-0000-0000-000014030000}"/>
    <cellStyle name="見出し 3 2 26 2 2" xfId="789" xr:uid="{00000000-0005-0000-0000-000015030000}"/>
    <cellStyle name="見出し 3 2 26 2 2 2" xfId="1977" xr:uid="{8598F064-D1FA-420A-852A-AA6B10A3F755}"/>
    <cellStyle name="見出し 3 2 26 2 3" xfId="1976" xr:uid="{E88221E1-AAF2-45A4-88A2-BB6E899DE611}"/>
    <cellStyle name="見出し 3 2 26 3" xfId="790" xr:uid="{00000000-0005-0000-0000-000016030000}"/>
    <cellStyle name="見出し 3 2 26 3 2" xfId="1978" xr:uid="{61DE2D65-77C2-4498-A0D8-8950E25D7CE6}"/>
    <cellStyle name="見出し 3 2 26 4" xfId="1975" xr:uid="{1EA0A6C7-B742-4C9E-9AA7-D01A6A01DF0F}"/>
    <cellStyle name="見出し 3 2 27" xfId="791" xr:uid="{00000000-0005-0000-0000-000017030000}"/>
    <cellStyle name="見出し 3 2 27 2" xfId="792" xr:uid="{00000000-0005-0000-0000-000018030000}"/>
    <cellStyle name="見出し 3 2 27 2 2" xfId="793" xr:uid="{00000000-0005-0000-0000-000019030000}"/>
    <cellStyle name="見出し 3 2 27 2 2 2" xfId="1981" xr:uid="{B0512ABE-5BF3-42B7-A8B4-CD87739CA50B}"/>
    <cellStyle name="見出し 3 2 27 2 3" xfId="1980" xr:uid="{E346464A-3E41-4E2A-B560-AA15E2E32D30}"/>
    <cellStyle name="見出し 3 2 27 3" xfId="794" xr:uid="{00000000-0005-0000-0000-00001A030000}"/>
    <cellStyle name="見出し 3 2 27 3 2" xfId="1982" xr:uid="{494EF260-A7B9-4A93-862D-ACEB53B3CB6C}"/>
    <cellStyle name="見出し 3 2 27 4" xfId="1979" xr:uid="{F891EC29-902C-4964-88F4-8CC748E97A79}"/>
    <cellStyle name="見出し 3 2 28" xfId="795" xr:uid="{00000000-0005-0000-0000-00001B030000}"/>
    <cellStyle name="見出し 3 2 28 2" xfId="796" xr:uid="{00000000-0005-0000-0000-00001C030000}"/>
    <cellStyle name="見出し 3 2 28 2 2" xfId="797" xr:uid="{00000000-0005-0000-0000-00001D030000}"/>
    <cellStyle name="見出し 3 2 28 2 2 2" xfId="1985" xr:uid="{CEB12E9B-2B35-4DCD-AE6A-2593C3F9DC53}"/>
    <cellStyle name="見出し 3 2 28 2 3" xfId="1984" xr:uid="{C4C05D18-AD43-4DBA-A02E-E5BDA5E37A22}"/>
    <cellStyle name="見出し 3 2 28 3" xfId="798" xr:uid="{00000000-0005-0000-0000-00001E030000}"/>
    <cellStyle name="見出し 3 2 28 3 2" xfId="1986" xr:uid="{D6FC3D07-659F-41D3-868E-C352FCC3370B}"/>
    <cellStyle name="見出し 3 2 28 4" xfId="1983" xr:uid="{A763D563-C261-465E-BDF7-C13597BC9C5C}"/>
    <cellStyle name="見出し 3 2 29" xfId="799" xr:uid="{00000000-0005-0000-0000-00001F030000}"/>
    <cellStyle name="見出し 3 2 29 2" xfId="800" xr:uid="{00000000-0005-0000-0000-000020030000}"/>
    <cellStyle name="見出し 3 2 29 2 2" xfId="801" xr:uid="{00000000-0005-0000-0000-000021030000}"/>
    <cellStyle name="見出し 3 2 29 2 2 2" xfId="1989" xr:uid="{10913E86-E08F-4490-BA37-D0725D3A0F29}"/>
    <cellStyle name="見出し 3 2 29 2 3" xfId="1988" xr:uid="{67C69603-3DFB-4512-A982-5BD121C7B508}"/>
    <cellStyle name="見出し 3 2 29 3" xfId="802" xr:uid="{00000000-0005-0000-0000-000022030000}"/>
    <cellStyle name="見出し 3 2 29 3 2" xfId="1990" xr:uid="{800765FD-E681-4689-AC2F-D6218C2BD264}"/>
    <cellStyle name="見出し 3 2 29 4" xfId="1987" xr:uid="{7EA9A32E-8D58-4CEA-AE96-93B5EFC02BBC}"/>
    <cellStyle name="見出し 3 2 3" xfId="803" xr:uid="{00000000-0005-0000-0000-000023030000}"/>
    <cellStyle name="見出し 3 2 3 2" xfId="804" xr:uid="{00000000-0005-0000-0000-000024030000}"/>
    <cellStyle name="見出し 3 2 3 2 2" xfId="805" xr:uid="{00000000-0005-0000-0000-000025030000}"/>
    <cellStyle name="見出し 3 2 3 2 2 2" xfId="1993" xr:uid="{2A282412-D020-4298-BD79-B0E6F1288DD4}"/>
    <cellStyle name="見出し 3 2 3 2 3" xfId="1992" xr:uid="{A1151B97-6A20-49AF-ADA9-725B407CCF4A}"/>
    <cellStyle name="見出し 3 2 3 3" xfId="806" xr:uid="{00000000-0005-0000-0000-000026030000}"/>
    <cellStyle name="見出し 3 2 3 3 2" xfId="1994" xr:uid="{3B2FC63B-995D-418D-9A89-4C75C8F85089}"/>
    <cellStyle name="見出し 3 2 3 4" xfId="1991" xr:uid="{FF429D61-D581-476F-A42B-A9C9B64252D3}"/>
    <cellStyle name="見出し 3 2 30" xfId="807" xr:uid="{00000000-0005-0000-0000-000027030000}"/>
    <cellStyle name="見出し 3 2 30 2" xfId="808" xr:uid="{00000000-0005-0000-0000-000028030000}"/>
    <cellStyle name="見出し 3 2 30 2 2" xfId="809" xr:uid="{00000000-0005-0000-0000-000029030000}"/>
    <cellStyle name="見出し 3 2 30 2 2 2" xfId="1997" xr:uid="{39E5ECA0-615F-4186-985C-F77C95ED2258}"/>
    <cellStyle name="見出し 3 2 30 2 3" xfId="1996" xr:uid="{06979E03-B8A5-4B32-9DF2-D782EDE70B35}"/>
    <cellStyle name="見出し 3 2 30 3" xfId="810" xr:uid="{00000000-0005-0000-0000-00002A030000}"/>
    <cellStyle name="見出し 3 2 30 3 2" xfId="1998" xr:uid="{864DDCD6-D11B-4C93-91EE-E572F9D9488F}"/>
    <cellStyle name="見出し 3 2 30 4" xfId="1995" xr:uid="{58FBBA0C-5914-429A-8CF3-69E22A425618}"/>
    <cellStyle name="見出し 3 2 31" xfId="811" xr:uid="{00000000-0005-0000-0000-00002B030000}"/>
    <cellStyle name="見出し 3 2 31 2" xfId="812" xr:uid="{00000000-0005-0000-0000-00002C030000}"/>
    <cellStyle name="見出し 3 2 31 2 2" xfId="813" xr:uid="{00000000-0005-0000-0000-00002D030000}"/>
    <cellStyle name="見出し 3 2 31 2 2 2" xfId="2001" xr:uid="{EBB5D02B-64B4-40A1-9DD5-2272E079049B}"/>
    <cellStyle name="見出し 3 2 31 2 3" xfId="2000" xr:uid="{1C97A725-CBA9-4D3C-B68C-0376BD081FAA}"/>
    <cellStyle name="見出し 3 2 31 3" xfId="814" xr:uid="{00000000-0005-0000-0000-00002E030000}"/>
    <cellStyle name="見出し 3 2 31 3 2" xfId="2002" xr:uid="{1A44F193-242C-45D6-9298-3ED885DE9953}"/>
    <cellStyle name="見出し 3 2 31 4" xfId="1999" xr:uid="{633BA5AE-2D1C-4000-A7AF-76E675E4B625}"/>
    <cellStyle name="見出し 3 2 32" xfId="815" xr:uid="{00000000-0005-0000-0000-00002F030000}"/>
    <cellStyle name="見出し 3 2 32 2" xfId="816" xr:uid="{00000000-0005-0000-0000-000030030000}"/>
    <cellStyle name="見出し 3 2 32 2 2" xfId="817" xr:uid="{00000000-0005-0000-0000-000031030000}"/>
    <cellStyle name="見出し 3 2 32 2 2 2" xfId="2005" xr:uid="{955E1C78-B997-42ED-A5B1-FD29E259F354}"/>
    <cellStyle name="見出し 3 2 32 2 3" xfId="2004" xr:uid="{3F82ED90-38B9-492A-8FC3-CF07A06705E6}"/>
    <cellStyle name="見出し 3 2 32 3" xfId="818" xr:uid="{00000000-0005-0000-0000-000032030000}"/>
    <cellStyle name="見出し 3 2 32 3 2" xfId="2006" xr:uid="{ED910F60-C5BD-4377-BA22-2F8E4B11473A}"/>
    <cellStyle name="見出し 3 2 32 4" xfId="2003" xr:uid="{275F568E-2E7C-4669-BC10-1B2DA47D178C}"/>
    <cellStyle name="見出し 3 2 33" xfId="819" xr:uid="{00000000-0005-0000-0000-000033030000}"/>
    <cellStyle name="見出し 3 2 33 2" xfId="820" xr:uid="{00000000-0005-0000-0000-000034030000}"/>
    <cellStyle name="見出し 3 2 33 2 2" xfId="821" xr:uid="{00000000-0005-0000-0000-000035030000}"/>
    <cellStyle name="見出し 3 2 33 2 2 2" xfId="2009" xr:uid="{53E4A0F5-3958-431D-B9CB-FE312226D950}"/>
    <cellStyle name="見出し 3 2 33 2 3" xfId="2008" xr:uid="{A7673F8F-7135-4B50-9634-67782E4698D4}"/>
    <cellStyle name="見出し 3 2 33 3" xfId="822" xr:uid="{00000000-0005-0000-0000-000036030000}"/>
    <cellStyle name="見出し 3 2 33 3 2" xfId="2010" xr:uid="{BB716ABA-4D78-48AE-9A11-3D41F8D7DC72}"/>
    <cellStyle name="見出し 3 2 33 4" xfId="2007" xr:uid="{7615D38A-3E4C-42D8-B2D9-BD7851307D79}"/>
    <cellStyle name="見出し 3 2 34" xfId="823" xr:uid="{00000000-0005-0000-0000-000037030000}"/>
    <cellStyle name="見出し 3 2 34 2" xfId="824" xr:uid="{00000000-0005-0000-0000-000038030000}"/>
    <cellStyle name="見出し 3 2 34 2 2" xfId="825" xr:uid="{00000000-0005-0000-0000-000039030000}"/>
    <cellStyle name="見出し 3 2 34 2 2 2" xfId="2013" xr:uid="{CD2DE913-CDD8-4B74-B5C8-CC7501632FA9}"/>
    <cellStyle name="見出し 3 2 34 2 3" xfId="2012" xr:uid="{DC93EFA2-7F2D-48D4-B207-7444EEEAA3E4}"/>
    <cellStyle name="見出し 3 2 34 3" xfId="826" xr:uid="{00000000-0005-0000-0000-00003A030000}"/>
    <cellStyle name="見出し 3 2 34 3 2" xfId="2014" xr:uid="{953754DE-1610-47CE-9C58-DDB6862C865E}"/>
    <cellStyle name="見出し 3 2 34 4" xfId="2011" xr:uid="{E432747A-F035-4C2A-86A1-6F05F74DD930}"/>
    <cellStyle name="見出し 3 2 35" xfId="827" xr:uid="{00000000-0005-0000-0000-00003B030000}"/>
    <cellStyle name="見出し 3 2 35 2" xfId="828" xr:uid="{00000000-0005-0000-0000-00003C030000}"/>
    <cellStyle name="見出し 3 2 35 2 2" xfId="829" xr:uid="{00000000-0005-0000-0000-00003D030000}"/>
    <cellStyle name="見出し 3 2 35 2 2 2" xfId="2017" xr:uid="{9B2551BD-DA7B-4F92-8C6E-2F52B24DD5A0}"/>
    <cellStyle name="見出し 3 2 35 2 3" xfId="2016" xr:uid="{5C643B74-B227-4794-976C-3E1F28BAC516}"/>
    <cellStyle name="見出し 3 2 35 3" xfId="830" xr:uid="{00000000-0005-0000-0000-00003E030000}"/>
    <cellStyle name="見出し 3 2 35 3 2" xfId="2018" xr:uid="{85112821-A767-44A2-BE6E-62020C44FFB1}"/>
    <cellStyle name="見出し 3 2 35 4" xfId="2015" xr:uid="{5B0B41DB-09CF-49AC-A98D-CEDCACBAD07B}"/>
    <cellStyle name="見出し 3 2 36" xfId="831" xr:uid="{00000000-0005-0000-0000-00003F030000}"/>
    <cellStyle name="見出し 3 2 36 2" xfId="832" xr:uid="{00000000-0005-0000-0000-000040030000}"/>
    <cellStyle name="見出し 3 2 36 2 2" xfId="833" xr:uid="{00000000-0005-0000-0000-000041030000}"/>
    <cellStyle name="見出し 3 2 36 2 2 2" xfId="2021" xr:uid="{97F2F3D4-750A-4D10-B6DD-D678F1E168C1}"/>
    <cellStyle name="見出し 3 2 36 2 3" xfId="2020" xr:uid="{D1B63BEC-0CFC-4699-B540-D979A0E3253F}"/>
    <cellStyle name="見出し 3 2 36 3" xfId="834" xr:uid="{00000000-0005-0000-0000-000042030000}"/>
    <cellStyle name="見出し 3 2 36 3 2" xfId="2022" xr:uid="{0F986D03-665D-4BBC-B148-FAF4ED539CA2}"/>
    <cellStyle name="見出し 3 2 36 4" xfId="2019" xr:uid="{2126B5EA-6D0E-4254-8D36-AB50A4B2B4D2}"/>
    <cellStyle name="見出し 3 2 37" xfId="835" xr:uid="{00000000-0005-0000-0000-000043030000}"/>
    <cellStyle name="見出し 3 2 37 2" xfId="836" xr:uid="{00000000-0005-0000-0000-000044030000}"/>
    <cellStyle name="見出し 3 2 37 2 2" xfId="837" xr:uid="{00000000-0005-0000-0000-000045030000}"/>
    <cellStyle name="見出し 3 2 37 2 2 2" xfId="2025" xr:uid="{28F46A46-892A-4A52-8C0D-E2B335B0E342}"/>
    <cellStyle name="見出し 3 2 37 2 3" xfId="2024" xr:uid="{E46B0961-4367-4711-9066-53D2E015D0DA}"/>
    <cellStyle name="見出し 3 2 37 3" xfId="838" xr:uid="{00000000-0005-0000-0000-000046030000}"/>
    <cellStyle name="見出し 3 2 37 3 2" xfId="2026" xr:uid="{A64FD9CF-622E-47BE-9581-B884A633DB56}"/>
    <cellStyle name="見出し 3 2 37 4" xfId="2023" xr:uid="{5497B474-B39D-4C3B-AAE4-ED1C661151E9}"/>
    <cellStyle name="見出し 3 2 38" xfId="839" xr:uid="{00000000-0005-0000-0000-000047030000}"/>
    <cellStyle name="見出し 3 2 38 2" xfId="840" xr:uid="{00000000-0005-0000-0000-000048030000}"/>
    <cellStyle name="見出し 3 2 38 2 2" xfId="841" xr:uid="{00000000-0005-0000-0000-000049030000}"/>
    <cellStyle name="見出し 3 2 38 2 2 2" xfId="2029" xr:uid="{39D8C24F-3C0D-49A8-B802-12E6E20870BB}"/>
    <cellStyle name="見出し 3 2 38 2 3" xfId="2028" xr:uid="{DF979FCE-1F72-4468-8F53-E72561A99486}"/>
    <cellStyle name="見出し 3 2 38 3" xfId="842" xr:uid="{00000000-0005-0000-0000-00004A030000}"/>
    <cellStyle name="見出し 3 2 38 3 2" xfId="2030" xr:uid="{A58B71CB-BFB6-4771-B4BF-FACA542A8F3C}"/>
    <cellStyle name="見出し 3 2 38 4" xfId="2027" xr:uid="{666CBBB1-0989-4D68-9293-8F8845CCAAB8}"/>
    <cellStyle name="見出し 3 2 39" xfId="843" xr:uid="{00000000-0005-0000-0000-00004B030000}"/>
    <cellStyle name="見出し 3 2 39 2" xfId="844" xr:uid="{00000000-0005-0000-0000-00004C030000}"/>
    <cellStyle name="見出し 3 2 39 2 2" xfId="845" xr:uid="{00000000-0005-0000-0000-00004D030000}"/>
    <cellStyle name="見出し 3 2 39 2 2 2" xfId="2033" xr:uid="{E73BA063-4DD9-4ECD-A331-5AB37BFB5F84}"/>
    <cellStyle name="見出し 3 2 39 2 3" xfId="2032" xr:uid="{2C1CCECD-3F98-4965-8A8C-246B3AB44255}"/>
    <cellStyle name="見出し 3 2 39 3" xfId="846" xr:uid="{00000000-0005-0000-0000-00004E030000}"/>
    <cellStyle name="見出し 3 2 39 3 2" xfId="2034" xr:uid="{B58632C0-D2CC-4EDD-B0DC-D62D0FC5AF97}"/>
    <cellStyle name="見出し 3 2 39 4" xfId="2031" xr:uid="{772D912D-0333-44DD-834A-61B7061B1BC9}"/>
    <cellStyle name="見出し 3 2 4" xfId="847" xr:uid="{00000000-0005-0000-0000-00004F030000}"/>
    <cellStyle name="見出し 3 2 4 2" xfId="848" xr:uid="{00000000-0005-0000-0000-000050030000}"/>
    <cellStyle name="見出し 3 2 4 2 2" xfId="849" xr:uid="{00000000-0005-0000-0000-000051030000}"/>
    <cellStyle name="見出し 3 2 4 2 2 2" xfId="2037" xr:uid="{59988197-4167-4E0F-83A3-4126A77DBB09}"/>
    <cellStyle name="見出し 3 2 4 2 3" xfId="2036" xr:uid="{BBAB9F43-EDB2-4FE4-8353-137BC1EA46A6}"/>
    <cellStyle name="見出し 3 2 4 3" xfId="850" xr:uid="{00000000-0005-0000-0000-000052030000}"/>
    <cellStyle name="見出し 3 2 4 3 2" xfId="2038" xr:uid="{8998F77E-383B-4F61-9F58-298B28A1D414}"/>
    <cellStyle name="見出し 3 2 4 4" xfId="2035" xr:uid="{11BA71E1-4C83-4CCB-8E3A-34443744F63E}"/>
    <cellStyle name="見出し 3 2 40" xfId="851" xr:uid="{00000000-0005-0000-0000-000053030000}"/>
    <cellStyle name="見出し 3 2 40 2" xfId="852" xr:uid="{00000000-0005-0000-0000-000054030000}"/>
    <cellStyle name="見出し 3 2 40 2 2" xfId="853" xr:uid="{00000000-0005-0000-0000-000055030000}"/>
    <cellStyle name="見出し 3 2 40 2 2 2" xfId="2041" xr:uid="{CA8A101A-5639-4C65-B377-37CCFE4B83FF}"/>
    <cellStyle name="見出し 3 2 40 2 3" xfId="2040" xr:uid="{14DE0FE8-7649-4692-B60C-5C4B341CBC28}"/>
    <cellStyle name="見出し 3 2 40 3" xfId="854" xr:uid="{00000000-0005-0000-0000-000056030000}"/>
    <cellStyle name="見出し 3 2 40 3 2" xfId="2042" xr:uid="{5055978C-BDCB-460B-ABC9-79CD7AAD1D2E}"/>
    <cellStyle name="見出し 3 2 40 4" xfId="2039" xr:uid="{C88ABE5C-61D3-4333-B3A6-9EBEC723E040}"/>
    <cellStyle name="見出し 3 2 41" xfId="855" xr:uid="{00000000-0005-0000-0000-000057030000}"/>
    <cellStyle name="見出し 3 2 41 2" xfId="856" xr:uid="{00000000-0005-0000-0000-000058030000}"/>
    <cellStyle name="見出し 3 2 41 2 2" xfId="857" xr:uid="{00000000-0005-0000-0000-000059030000}"/>
    <cellStyle name="見出し 3 2 41 2 2 2" xfId="2045" xr:uid="{C95946A1-F0EB-4C09-B969-8B58EF791F12}"/>
    <cellStyle name="見出し 3 2 41 2 3" xfId="2044" xr:uid="{8C3A000D-B67E-4EDD-B6D9-CD9EAAF81877}"/>
    <cellStyle name="見出し 3 2 41 3" xfId="858" xr:uid="{00000000-0005-0000-0000-00005A030000}"/>
    <cellStyle name="見出し 3 2 41 3 2" xfId="2046" xr:uid="{6A73172B-74BD-4951-BC69-291A357DA8A0}"/>
    <cellStyle name="見出し 3 2 41 4" xfId="2043" xr:uid="{27CBAD8C-8A42-42A9-B51E-BB9AF68D98BC}"/>
    <cellStyle name="見出し 3 2 42" xfId="859" xr:uid="{00000000-0005-0000-0000-00005B030000}"/>
    <cellStyle name="見出し 3 2 42 2" xfId="860" xr:uid="{00000000-0005-0000-0000-00005C030000}"/>
    <cellStyle name="見出し 3 2 42 2 2" xfId="861" xr:uid="{00000000-0005-0000-0000-00005D030000}"/>
    <cellStyle name="見出し 3 2 42 2 2 2" xfId="2049" xr:uid="{EED240DB-516A-4846-AE16-313440562036}"/>
    <cellStyle name="見出し 3 2 42 2 3" xfId="2048" xr:uid="{8D24DCAD-76E9-46B4-8ACE-29540CE6395D}"/>
    <cellStyle name="見出し 3 2 42 3" xfId="862" xr:uid="{00000000-0005-0000-0000-00005E030000}"/>
    <cellStyle name="見出し 3 2 42 3 2" xfId="2050" xr:uid="{D82710CC-35DF-4EFA-A486-6E9DDD8B199B}"/>
    <cellStyle name="見出し 3 2 42 4" xfId="2047" xr:uid="{E478A6E2-0DD2-4E71-9902-0916BA616530}"/>
    <cellStyle name="見出し 3 2 43" xfId="863" xr:uid="{00000000-0005-0000-0000-00005F030000}"/>
    <cellStyle name="見出し 3 2 43 2" xfId="864" xr:uid="{00000000-0005-0000-0000-000060030000}"/>
    <cellStyle name="見出し 3 2 43 2 2" xfId="865" xr:uid="{00000000-0005-0000-0000-000061030000}"/>
    <cellStyle name="見出し 3 2 43 2 2 2" xfId="2053" xr:uid="{E59968BB-E924-4FFB-B9F9-7EA3D049763F}"/>
    <cellStyle name="見出し 3 2 43 2 3" xfId="2052" xr:uid="{09994231-E879-4C60-B9CA-BCE0659FC01E}"/>
    <cellStyle name="見出し 3 2 43 3" xfId="866" xr:uid="{00000000-0005-0000-0000-000062030000}"/>
    <cellStyle name="見出し 3 2 43 3 2" xfId="2054" xr:uid="{A35ED041-56CB-494C-81BD-DB59233FEEA9}"/>
    <cellStyle name="見出し 3 2 43 4" xfId="2051" xr:uid="{7D00C457-3D2A-4AB1-9B97-7C3BD74D24D5}"/>
    <cellStyle name="見出し 3 2 44" xfId="867" xr:uid="{00000000-0005-0000-0000-000063030000}"/>
    <cellStyle name="見出し 3 2 44 2" xfId="868" xr:uid="{00000000-0005-0000-0000-000064030000}"/>
    <cellStyle name="見出し 3 2 44 2 2" xfId="869" xr:uid="{00000000-0005-0000-0000-000065030000}"/>
    <cellStyle name="見出し 3 2 44 2 2 2" xfId="2057" xr:uid="{6509B104-242F-4BFC-9E27-2796A95F4130}"/>
    <cellStyle name="見出し 3 2 44 2 3" xfId="2056" xr:uid="{7DBB1AF2-788D-4FBA-BB06-A454C9BB7482}"/>
    <cellStyle name="見出し 3 2 44 3" xfId="870" xr:uid="{00000000-0005-0000-0000-000066030000}"/>
    <cellStyle name="見出し 3 2 44 3 2" xfId="2058" xr:uid="{8B7FC672-0E16-408C-ABE3-350ED92709F3}"/>
    <cellStyle name="見出し 3 2 44 4" xfId="2055" xr:uid="{2C02B183-C445-4060-A884-C78CDD5A97B4}"/>
    <cellStyle name="見出し 3 2 45" xfId="871" xr:uid="{00000000-0005-0000-0000-000067030000}"/>
    <cellStyle name="見出し 3 2 45 2" xfId="872" xr:uid="{00000000-0005-0000-0000-000068030000}"/>
    <cellStyle name="見出し 3 2 45 2 2" xfId="873" xr:uid="{00000000-0005-0000-0000-000069030000}"/>
    <cellStyle name="見出し 3 2 45 2 2 2" xfId="2061" xr:uid="{9356D598-93D8-4CB7-BA1B-69A8B763DB70}"/>
    <cellStyle name="見出し 3 2 45 2 3" xfId="2060" xr:uid="{76136920-30C0-454E-9BCA-927158D01DB0}"/>
    <cellStyle name="見出し 3 2 45 3" xfId="874" xr:uid="{00000000-0005-0000-0000-00006A030000}"/>
    <cellStyle name="見出し 3 2 45 3 2" xfId="2062" xr:uid="{2FDA65F0-EA79-46C3-AD71-4C1ECD081811}"/>
    <cellStyle name="見出し 3 2 45 4" xfId="2059" xr:uid="{C844798E-91B8-48D1-AA9A-40E96EE6A1AE}"/>
    <cellStyle name="見出し 3 2 46" xfId="875" xr:uid="{00000000-0005-0000-0000-00006B030000}"/>
    <cellStyle name="見出し 3 2 46 2" xfId="876" xr:uid="{00000000-0005-0000-0000-00006C030000}"/>
    <cellStyle name="見出し 3 2 46 2 2" xfId="877" xr:uid="{00000000-0005-0000-0000-00006D030000}"/>
    <cellStyle name="見出し 3 2 46 2 2 2" xfId="2065" xr:uid="{96AEEBDF-3ED9-4DF5-A348-EEED093AF78B}"/>
    <cellStyle name="見出し 3 2 46 2 3" xfId="2064" xr:uid="{BF53856E-1726-4D41-82C2-A8CF21ED3BB3}"/>
    <cellStyle name="見出し 3 2 46 3" xfId="878" xr:uid="{00000000-0005-0000-0000-00006E030000}"/>
    <cellStyle name="見出し 3 2 46 3 2" xfId="2066" xr:uid="{EA639CF3-3DDD-4FA5-A3C0-0A04B62B97EC}"/>
    <cellStyle name="見出し 3 2 46 4" xfId="2063" xr:uid="{59C6DF4F-FE60-4D98-8E1F-2E669EB4C1E0}"/>
    <cellStyle name="見出し 3 2 47" xfId="879" xr:uid="{00000000-0005-0000-0000-00006F030000}"/>
    <cellStyle name="見出し 3 2 47 2" xfId="880" xr:uid="{00000000-0005-0000-0000-000070030000}"/>
    <cellStyle name="見出し 3 2 47 2 2" xfId="881" xr:uid="{00000000-0005-0000-0000-000071030000}"/>
    <cellStyle name="見出し 3 2 47 2 2 2" xfId="2069" xr:uid="{AA78AF14-3C02-4B39-A191-D395D7760150}"/>
    <cellStyle name="見出し 3 2 47 2 3" xfId="2068" xr:uid="{260B2529-E953-4825-9679-E8BC8D5F385B}"/>
    <cellStyle name="見出し 3 2 47 3" xfId="882" xr:uid="{00000000-0005-0000-0000-000072030000}"/>
    <cellStyle name="見出し 3 2 47 3 2" xfId="2070" xr:uid="{56067AFD-96AD-4FA9-BA78-2C0AA71927C2}"/>
    <cellStyle name="見出し 3 2 47 4" xfId="2067" xr:uid="{EAA69ED0-B2BA-49A7-B322-0832FA43D21C}"/>
    <cellStyle name="見出し 3 2 48" xfId="883" xr:uid="{00000000-0005-0000-0000-000073030000}"/>
    <cellStyle name="見出し 3 2 48 2" xfId="884" xr:uid="{00000000-0005-0000-0000-000074030000}"/>
    <cellStyle name="見出し 3 2 48 2 2" xfId="2072" xr:uid="{BE098622-E27F-4C65-90E6-3F3387E41055}"/>
    <cellStyle name="見出し 3 2 48 3" xfId="2071" xr:uid="{9162CE7C-0D10-4D12-A48D-F85FF56591E0}"/>
    <cellStyle name="見出し 3 2 49" xfId="885" xr:uid="{00000000-0005-0000-0000-000075030000}"/>
    <cellStyle name="見出し 3 2 49 2" xfId="2073" xr:uid="{577DDC85-0AFF-4199-A6E1-B2CD5F250D55}"/>
    <cellStyle name="見出し 3 2 5" xfId="886" xr:uid="{00000000-0005-0000-0000-000076030000}"/>
    <cellStyle name="見出し 3 2 5 2" xfId="887" xr:uid="{00000000-0005-0000-0000-000077030000}"/>
    <cellStyle name="見出し 3 2 5 2 2" xfId="888" xr:uid="{00000000-0005-0000-0000-000078030000}"/>
    <cellStyle name="見出し 3 2 5 2 2 2" xfId="2076" xr:uid="{8420EB4B-D89B-4A26-9BA8-AA15F5C3BF28}"/>
    <cellStyle name="見出し 3 2 5 2 3" xfId="2075" xr:uid="{FF1CF1CF-6835-4F59-87C3-89AF4E6CC9E7}"/>
    <cellStyle name="見出し 3 2 5 3" xfId="889" xr:uid="{00000000-0005-0000-0000-000079030000}"/>
    <cellStyle name="見出し 3 2 5 3 2" xfId="2077" xr:uid="{36F9518E-40D6-45C7-A755-D216D9BB206E}"/>
    <cellStyle name="見出し 3 2 5 4" xfId="2074" xr:uid="{49CE84B7-15EF-4A61-AC0D-DD0CAB97E4B2}"/>
    <cellStyle name="見出し 3 2 50" xfId="1906" xr:uid="{2D9A49A4-3EC8-4861-9F81-B2BB7F5A8DC4}"/>
    <cellStyle name="見出し 3 2 6" xfId="890" xr:uid="{00000000-0005-0000-0000-00007A030000}"/>
    <cellStyle name="見出し 3 2 6 2" xfId="891" xr:uid="{00000000-0005-0000-0000-00007B030000}"/>
    <cellStyle name="見出し 3 2 6 2 2" xfId="892" xr:uid="{00000000-0005-0000-0000-00007C030000}"/>
    <cellStyle name="見出し 3 2 6 2 2 2" xfId="2080" xr:uid="{3924BD68-0DED-4572-BDA0-77CEF6C4F3BA}"/>
    <cellStyle name="見出し 3 2 6 2 3" xfId="2079" xr:uid="{9AF6BF0C-5A82-401D-BED3-1365102C5916}"/>
    <cellStyle name="見出し 3 2 6 3" xfId="893" xr:uid="{00000000-0005-0000-0000-00007D030000}"/>
    <cellStyle name="見出し 3 2 6 3 2" xfId="2081" xr:uid="{6BC5B681-1861-4058-BEBB-3156E68D66D4}"/>
    <cellStyle name="見出し 3 2 6 4" xfId="2078" xr:uid="{477E4EF9-EAA4-443B-8115-720BCADCACE4}"/>
    <cellStyle name="見出し 3 2 7" xfId="894" xr:uid="{00000000-0005-0000-0000-00007E030000}"/>
    <cellStyle name="見出し 3 2 7 2" xfId="895" xr:uid="{00000000-0005-0000-0000-00007F030000}"/>
    <cellStyle name="見出し 3 2 7 2 2" xfId="896" xr:uid="{00000000-0005-0000-0000-000080030000}"/>
    <cellStyle name="見出し 3 2 7 2 2 2" xfId="2084" xr:uid="{DB28CA0B-73B0-49F0-914F-02917ECAEBE3}"/>
    <cellStyle name="見出し 3 2 7 2 3" xfId="2083" xr:uid="{1E46F30C-F755-4337-AFD5-4B9036B7CC7D}"/>
    <cellStyle name="見出し 3 2 7 3" xfId="897" xr:uid="{00000000-0005-0000-0000-000081030000}"/>
    <cellStyle name="見出し 3 2 7 3 2" xfId="2085" xr:uid="{008B2141-BE34-4346-99EC-380F1ACF3D6B}"/>
    <cellStyle name="見出し 3 2 7 4" xfId="2082" xr:uid="{00EC2736-2964-471A-95F7-056D5B15F8C8}"/>
    <cellStyle name="見出し 3 2 8" xfId="898" xr:uid="{00000000-0005-0000-0000-000082030000}"/>
    <cellStyle name="見出し 3 2 8 2" xfId="899" xr:uid="{00000000-0005-0000-0000-000083030000}"/>
    <cellStyle name="見出し 3 2 8 2 2" xfId="900" xr:uid="{00000000-0005-0000-0000-000084030000}"/>
    <cellStyle name="見出し 3 2 8 2 2 2" xfId="2088" xr:uid="{BAC57D85-B4B3-4364-A3D8-45201F2B6A36}"/>
    <cellStyle name="見出し 3 2 8 2 3" xfId="2087" xr:uid="{077963F0-DAB0-4627-88D6-05EA392F6476}"/>
    <cellStyle name="見出し 3 2 8 3" xfId="901" xr:uid="{00000000-0005-0000-0000-000085030000}"/>
    <cellStyle name="見出し 3 2 8 3 2" xfId="2089" xr:uid="{E92921C9-3735-454F-B5BA-D8D976F9D2C5}"/>
    <cellStyle name="見出し 3 2 8 4" xfId="2086" xr:uid="{11396D43-48E2-4838-94F5-85F175B39546}"/>
    <cellStyle name="見出し 3 2 9" xfId="902" xr:uid="{00000000-0005-0000-0000-000086030000}"/>
    <cellStyle name="見出し 3 2 9 2" xfId="903" xr:uid="{00000000-0005-0000-0000-000087030000}"/>
    <cellStyle name="見出し 3 2 9 2 2" xfId="904" xr:uid="{00000000-0005-0000-0000-000088030000}"/>
    <cellStyle name="見出し 3 2 9 2 2 2" xfId="2092" xr:uid="{045A148E-4D2F-4FFC-8FCB-A0222974F8C2}"/>
    <cellStyle name="見出し 3 2 9 2 3" xfId="2091" xr:uid="{7DF30540-96BF-4439-86A8-33C8D7ED627E}"/>
    <cellStyle name="見出し 3 2 9 3" xfId="905" xr:uid="{00000000-0005-0000-0000-000089030000}"/>
    <cellStyle name="見出し 3 2 9 3 2" xfId="2093" xr:uid="{70FD81DF-86D1-44FF-A337-F57A4CDBDDB8}"/>
    <cellStyle name="見出し 3 2 9 4" xfId="2090" xr:uid="{379D251B-44E6-4CA3-ADE5-34AD44D5AECA}"/>
    <cellStyle name="見出し 3 3" xfId="906" xr:uid="{00000000-0005-0000-0000-00008A030000}"/>
    <cellStyle name="見出し 3 3 2" xfId="2094" xr:uid="{739C84F4-8C65-4459-8438-B6531F3B4FDB}"/>
    <cellStyle name="見出し 3 4" xfId="1905" xr:uid="{AF4C8BAF-4301-47B2-A77B-DE346EBDB12B}"/>
    <cellStyle name="見出し 4" xfId="907" builtinId="19" customBuiltin="1"/>
    <cellStyle name="見出し 4 2" xfId="908" xr:uid="{00000000-0005-0000-0000-00008C030000}"/>
    <cellStyle name="見出し 4 3" xfId="909" xr:uid="{00000000-0005-0000-0000-00008D030000}"/>
    <cellStyle name="集計" xfId="1017" builtinId="25" customBuiltin="1"/>
    <cellStyle name="集計 2" xfId="1018" xr:uid="{00000000-0005-0000-0000-0000FA030000}"/>
    <cellStyle name="集計 2 10" xfId="1019" xr:uid="{00000000-0005-0000-0000-0000FB030000}"/>
    <cellStyle name="集計 2 10 2" xfId="1020" xr:uid="{00000000-0005-0000-0000-0000FC030000}"/>
    <cellStyle name="集計 2 10 2 2" xfId="1810" xr:uid="{40935BE9-59CB-4E81-8FBA-0ABAAD2D6002}"/>
    <cellStyle name="集計 2 10 2 3" xfId="2196" xr:uid="{ED5D186D-60CB-4D1F-A86B-EEE5E4A88B5F}"/>
    <cellStyle name="集計 2 10 3" xfId="1809" xr:uid="{F1A371C3-5041-4E49-B9AC-CE0681757CC1}"/>
    <cellStyle name="集計 2 10 4" xfId="2195" xr:uid="{56DBA8BE-3485-4FE2-989F-0AF2C16DF8D8}"/>
    <cellStyle name="集計 2 11" xfId="1021" xr:uid="{00000000-0005-0000-0000-0000FD030000}"/>
    <cellStyle name="集計 2 11 2" xfId="1022" xr:uid="{00000000-0005-0000-0000-0000FE030000}"/>
    <cellStyle name="集計 2 11 2 2" xfId="1812" xr:uid="{A74CF4CB-5F3C-4D0B-8F47-A0BC63543BC0}"/>
    <cellStyle name="集計 2 11 2 3" xfId="2198" xr:uid="{87D7B3AC-6445-40A8-9EFE-74A37A231561}"/>
    <cellStyle name="集計 2 11 3" xfId="1811" xr:uid="{2D2C911F-3BE0-48B9-8786-91A6D7ABEC5C}"/>
    <cellStyle name="集計 2 11 4" xfId="2197" xr:uid="{01BB88E5-D50F-4E84-A1AC-A8BA757D26EE}"/>
    <cellStyle name="集計 2 12" xfId="1023" xr:uid="{00000000-0005-0000-0000-0000FF030000}"/>
    <cellStyle name="集計 2 12 2" xfId="1024" xr:uid="{00000000-0005-0000-0000-000000040000}"/>
    <cellStyle name="集計 2 12 2 2" xfId="1814" xr:uid="{EA97E81A-092E-4FB9-BEDC-A85C2876614B}"/>
    <cellStyle name="集計 2 12 2 3" xfId="2200" xr:uid="{F031A023-F5DD-4C94-BFE9-D5F20D155686}"/>
    <cellStyle name="集計 2 12 3" xfId="1813" xr:uid="{D655013B-6DC0-4143-AB74-67CB0B6D23FA}"/>
    <cellStyle name="集計 2 12 4" xfId="2199" xr:uid="{4FFD67FB-D6D7-47D3-95B7-1C6D081E61E9}"/>
    <cellStyle name="集計 2 13" xfId="1025" xr:uid="{00000000-0005-0000-0000-000001040000}"/>
    <cellStyle name="集計 2 13 2" xfId="1026" xr:uid="{00000000-0005-0000-0000-000002040000}"/>
    <cellStyle name="集計 2 13 2 2" xfId="1816" xr:uid="{9F51ECBB-48BA-4EB9-9123-E7B5896C426F}"/>
    <cellStyle name="集計 2 13 2 3" xfId="2202" xr:uid="{F6DE843B-E642-475D-8A35-91659DBA6196}"/>
    <cellStyle name="集計 2 13 3" xfId="1815" xr:uid="{AEE4D84A-7DFB-4C89-9BB8-DAF8D4B0F7AE}"/>
    <cellStyle name="集計 2 13 4" xfId="2201" xr:uid="{A9BD0876-F8C1-482D-9E99-11E98DBAFD33}"/>
    <cellStyle name="集計 2 14" xfId="1027" xr:uid="{00000000-0005-0000-0000-000003040000}"/>
    <cellStyle name="集計 2 14 2" xfId="1028" xr:uid="{00000000-0005-0000-0000-000004040000}"/>
    <cellStyle name="集計 2 14 2 2" xfId="1818" xr:uid="{87E10CC3-6C0B-4C8C-94DA-12594BDF2F0E}"/>
    <cellStyle name="集計 2 14 2 3" xfId="2204" xr:uid="{77D730A2-0310-478B-9C0B-18BDA2F9412E}"/>
    <cellStyle name="集計 2 14 3" xfId="1817" xr:uid="{7064E2D0-253D-4B34-83FD-36DF8220E8EB}"/>
    <cellStyle name="集計 2 14 4" xfId="2203" xr:uid="{F3BDCD22-664C-414A-9F9F-D4CCA6B5F907}"/>
    <cellStyle name="集計 2 15" xfId="1029" xr:uid="{00000000-0005-0000-0000-000005040000}"/>
    <cellStyle name="集計 2 15 2" xfId="1030" xr:uid="{00000000-0005-0000-0000-000006040000}"/>
    <cellStyle name="集計 2 15 2 2" xfId="1820" xr:uid="{C209F734-2EE5-400F-A587-3536121367E9}"/>
    <cellStyle name="集計 2 15 2 3" xfId="2206" xr:uid="{61AA91C8-013B-419A-AE46-7A57EA76FBAA}"/>
    <cellStyle name="集計 2 15 3" xfId="1819" xr:uid="{EDA8E08B-09B1-401D-908E-43F0C9D8648D}"/>
    <cellStyle name="集計 2 15 4" xfId="2205" xr:uid="{BB9BDFBD-A693-43D2-9797-0AFAAEE8A4F9}"/>
    <cellStyle name="集計 2 16" xfId="1031" xr:uid="{00000000-0005-0000-0000-000007040000}"/>
    <cellStyle name="集計 2 16 2" xfId="1032" xr:uid="{00000000-0005-0000-0000-000008040000}"/>
    <cellStyle name="集計 2 16 2 2" xfId="1822" xr:uid="{34C7335C-2195-45F9-8D24-C03538EB10CC}"/>
    <cellStyle name="集計 2 16 2 3" xfId="2208" xr:uid="{8820FF57-AE55-4F9A-8849-300CD821AC98}"/>
    <cellStyle name="集計 2 16 3" xfId="1821" xr:uid="{4F8A27E5-5F72-41CD-8AC7-E1DFF95C975A}"/>
    <cellStyle name="集計 2 16 4" xfId="2207" xr:uid="{5C86C1A7-DE7C-4D7B-BD6E-688655D5DA84}"/>
    <cellStyle name="集計 2 17" xfId="1033" xr:uid="{00000000-0005-0000-0000-000009040000}"/>
    <cellStyle name="集計 2 17 2" xfId="1034" xr:uid="{00000000-0005-0000-0000-00000A040000}"/>
    <cellStyle name="集計 2 17 2 2" xfId="1824" xr:uid="{0C22C462-3D85-407A-A5C3-A31BEA6DC5D6}"/>
    <cellStyle name="集計 2 17 2 3" xfId="2210" xr:uid="{929BD5A5-7CEA-4D60-99A6-A177D39DCA8D}"/>
    <cellStyle name="集計 2 17 3" xfId="1823" xr:uid="{026826FA-8654-4586-9141-61A0262C27D3}"/>
    <cellStyle name="集計 2 17 4" xfId="2209" xr:uid="{51044388-D4E3-4146-ABDB-A1DF95569EC5}"/>
    <cellStyle name="集計 2 18" xfId="1035" xr:uid="{00000000-0005-0000-0000-00000B040000}"/>
    <cellStyle name="集計 2 18 2" xfId="1036" xr:uid="{00000000-0005-0000-0000-00000C040000}"/>
    <cellStyle name="集計 2 18 2 2" xfId="1826" xr:uid="{DD2ED543-E29C-47D7-8AC2-7F639254BD6C}"/>
    <cellStyle name="集計 2 18 2 3" xfId="2212" xr:uid="{7473F8BA-9C62-45BF-87EB-D7842BCA2551}"/>
    <cellStyle name="集計 2 18 3" xfId="1825" xr:uid="{8485E0F1-D5CD-4AEB-8FBE-502E835CE3CC}"/>
    <cellStyle name="集計 2 18 4" xfId="2211" xr:uid="{86162481-F9DB-4F0F-A25E-074CB68CD58B}"/>
    <cellStyle name="集計 2 19" xfId="1037" xr:uid="{00000000-0005-0000-0000-00000D040000}"/>
    <cellStyle name="集計 2 19 2" xfId="1038" xr:uid="{00000000-0005-0000-0000-00000E040000}"/>
    <cellStyle name="集計 2 19 2 2" xfId="1828" xr:uid="{B7BAB466-9087-4620-8039-0883C87A751E}"/>
    <cellStyle name="集計 2 19 2 3" xfId="2214" xr:uid="{79DF609A-4674-4D56-A652-B59E0F6D6024}"/>
    <cellStyle name="集計 2 19 3" xfId="1827" xr:uid="{2BF2F17E-EDE5-42C4-9527-4D5CED8BD386}"/>
    <cellStyle name="集計 2 19 4" xfId="2213" xr:uid="{92E365BC-E603-4CCD-B789-39349771BE3E}"/>
    <cellStyle name="集計 2 2" xfId="1039" xr:uid="{00000000-0005-0000-0000-00000F040000}"/>
    <cellStyle name="集計 2 2 2" xfId="1040" xr:uid="{00000000-0005-0000-0000-000010040000}"/>
    <cellStyle name="集計 2 2 2 2" xfId="1830" xr:uid="{207F9721-761B-4C44-A6FA-5B2743E3CB1E}"/>
    <cellStyle name="集計 2 2 2 3" xfId="2216" xr:uid="{C259CE51-238D-4D51-8A70-411642ABE7A2}"/>
    <cellStyle name="集計 2 2 3" xfId="1829" xr:uid="{735E9DF0-7066-4BDD-AEB9-4E7F904BE773}"/>
    <cellStyle name="集計 2 2 4" xfId="2215" xr:uid="{B8EA1B39-3C5F-4CA2-8283-91A629BA6385}"/>
    <cellStyle name="集計 2 20" xfId="1041" xr:uid="{00000000-0005-0000-0000-000011040000}"/>
    <cellStyle name="集計 2 20 2" xfId="1042" xr:uid="{00000000-0005-0000-0000-000012040000}"/>
    <cellStyle name="集計 2 20 2 2" xfId="1832" xr:uid="{DD955414-2471-4CC8-AB8E-F01DB5257804}"/>
    <cellStyle name="集計 2 20 2 3" xfId="2218" xr:uid="{C1F9052E-18BE-44D6-AFFB-271F188BA64A}"/>
    <cellStyle name="集計 2 20 3" xfId="1831" xr:uid="{2D6FD186-B7D6-469D-B7F8-786504B87594}"/>
    <cellStyle name="集計 2 20 4" xfId="2217" xr:uid="{5815E41E-14CB-4A95-9423-5940E4ABF409}"/>
    <cellStyle name="集計 2 21" xfId="1043" xr:uid="{00000000-0005-0000-0000-000013040000}"/>
    <cellStyle name="集計 2 21 2" xfId="1044" xr:uid="{00000000-0005-0000-0000-000014040000}"/>
    <cellStyle name="集計 2 21 2 2" xfId="1834" xr:uid="{AB087154-327F-4FBD-90DD-4ED71145859A}"/>
    <cellStyle name="集計 2 21 2 3" xfId="2220" xr:uid="{3860EBF7-FF5F-499B-B483-9676FC8E505E}"/>
    <cellStyle name="集計 2 21 3" xfId="1833" xr:uid="{10324373-D20D-4A7B-8A1B-DAE80CCB1F71}"/>
    <cellStyle name="集計 2 21 4" xfId="2219" xr:uid="{077FFFBE-8A33-43A7-832B-4D13D1666B73}"/>
    <cellStyle name="集計 2 22" xfId="1045" xr:uid="{00000000-0005-0000-0000-000015040000}"/>
    <cellStyle name="集計 2 22 2" xfId="1046" xr:uid="{00000000-0005-0000-0000-000016040000}"/>
    <cellStyle name="集計 2 22 2 2" xfId="1836" xr:uid="{D803366A-D171-4188-9965-3AB1A0AF8DC4}"/>
    <cellStyle name="集計 2 22 2 3" xfId="2222" xr:uid="{52CB235D-5B15-49DA-A953-5662884F7326}"/>
    <cellStyle name="集計 2 22 3" xfId="1835" xr:uid="{F1956BFA-6BD7-4FFA-B886-056EB1FEE596}"/>
    <cellStyle name="集計 2 22 4" xfId="2221" xr:uid="{704865AE-8304-4A90-8707-16CF4E431FCB}"/>
    <cellStyle name="集計 2 23" xfId="1047" xr:uid="{00000000-0005-0000-0000-000017040000}"/>
    <cellStyle name="集計 2 23 2" xfId="1048" xr:uid="{00000000-0005-0000-0000-000018040000}"/>
    <cellStyle name="集計 2 23 2 2" xfId="1838" xr:uid="{7B65B0F6-1F2A-496F-958A-816D21BA2B65}"/>
    <cellStyle name="集計 2 23 2 3" xfId="2224" xr:uid="{4AA46140-575B-4434-8FF6-A457E2AEDE90}"/>
    <cellStyle name="集計 2 23 3" xfId="1837" xr:uid="{EEF2954B-A231-4636-92E1-A1FB0F35F2FE}"/>
    <cellStyle name="集計 2 23 4" xfId="2223" xr:uid="{E95F1282-E15F-42C2-AD93-B0B8199F5D35}"/>
    <cellStyle name="集計 2 24" xfId="1049" xr:uid="{00000000-0005-0000-0000-000019040000}"/>
    <cellStyle name="集計 2 24 2" xfId="1050" xr:uid="{00000000-0005-0000-0000-00001A040000}"/>
    <cellStyle name="集計 2 24 2 2" xfId="1840" xr:uid="{4394F234-9148-4A04-85D6-B3C5646EADF5}"/>
    <cellStyle name="集計 2 24 2 3" xfId="2226" xr:uid="{58B25EF1-B811-4B3C-9082-AB60B43ECAF7}"/>
    <cellStyle name="集計 2 24 3" xfId="1839" xr:uid="{1091AA90-63EC-41A3-9FF1-13970A7650BC}"/>
    <cellStyle name="集計 2 24 4" xfId="2225" xr:uid="{01E68EFC-C22C-4873-9B0B-3D7017E5943A}"/>
    <cellStyle name="集計 2 25" xfId="1051" xr:uid="{00000000-0005-0000-0000-00001B040000}"/>
    <cellStyle name="集計 2 25 2" xfId="1052" xr:uid="{00000000-0005-0000-0000-00001C040000}"/>
    <cellStyle name="集計 2 25 2 2" xfId="1842" xr:uid="{3508973D-3CD1-4874-A3DB-0BE2D2D6BCBF}"/>
    <cellStyle name="集計 2 25 2 3" xfId="2228" xr:uid="{DB3EE519-2F10-4989-B6D2-74B517AC9A32}"/>
    <cellStyle name="集計 2 25 3" xfId="1841" xr:uid="{467B1CAF-7B2C-478D-AE90-D757A1E41636}"/>
    <cellStyle name="集計 2 25 4" xfId="2227" xr:uid="{A4DBF8BF-12C3-4B40-8F3B-5FF8AB79AAAE}"/>
    <cellStyle name="集計 2 26" xfId="1053" xr:uid="{00000000-0005-0000-0000-00001D040000}"/>
    <cellStyle name="集計 2 26 2" xfId="1054" xr:uid="{00000000-0005-0000-0000-00001E040000}"/>
    <cellStyle name="集計 2 26 2 2" xfId="1844" xr:uid="{EF05E329-8BB8-46CF-80F3-4AA90FC3033B}"/>
    <cellStyle name="集計 2 26 2 3" xfId="2230" xr:uid="{BF43EA1F-08BA-4A10-A9F1-D661774887CE}"/>
    <cellStyle name="集計 2 26 3" xfId="1843" xr:uid="{4E5E8D91-C9B1-48AB-BBD1-B087452B62D8}"/>
    <cellStyle name="集計 2 26 4" xfId="2229" xr:uid="{DAE95DD3-FFF2-48E7-9D54-BFD328335FE9}"/>
    <cellStyle name="集計 2 27" xfId="1055" xr:uid="{00000000-0005-0000-0000-00001F040000}"/>
    <cellStyle name="集計 2 27 2" xfId="1056" xr:uid="{00000000-0005-0000-0000-000020040000}"/>
    <cellStyle name="集計 2 27 2 2" xfId="1846" xr:uid="{E03C16D0-C97E-47A3-B060-F60F97FE949E}"/>
    <cellStyle name="集計 2 27 2 3" xfId="2232" xr:uid="{E1D9B1A5-FB80-42D0-8993-86291E61AFB4}"/>
    <cellStyle name="集計 2 27 3" xfId="1845" xr:uid="{6CB16BDE-6E1E-4A59-AF45-54E9BFC31C98}"/>
    <cellStyle name="集計 2 27 4" xfId="2231" xr:uid="{694A1449-F0DC-4E02-BAD4-008EEFE6BBA4}"/>
    <cellStyle name="集計 2 28" xfId="1057" xr:uid="{00000000-0005-0000-0000-000021040000}"/>
    <cellStyle name="集計 2 28 2" xfId="1058" xr:uid="{00000000-0005-0000-0000-000022040000}"/>
    <cellStyle name="集計 2 28 2 2" xfId="1848" xr:uid="{01232A41-46A5-4580-BA5E-D0745624340E}"/>
    <cellStyle name="集計 2 28 2 3" xfId="2234" xr:uid="{9285069C-EF7E-4DCE-8FF1-E071F8A5F87E}"/>
    <cellStyle name="集計 2 28 3" xfId="1847" xr:uid="{684FEDE6-5BA8-4E1C-80AE-D670C20723FC}"/>
    <cellStyle name="集計 2 28 4" xfId="2233" xr:uid="{BF77F6B0-AD2B-4852-AAA0-21B89C4624EC}"/>
    <cellStyle name="集計 2 29" xfId="1059" xr:uid="{00000000-0005-0000-0000-000023040000}"/>
    <cellStyle name="集計 2 29 2" xfId="1060" xr:uid="{00000000-0005-0000-0000-000024040000}"/>
    <cellStyle name="集計 2 29 2 2" xfId="1850" xr:uid="{ED981F65-FB80-4283-8A68-528EF63F6F0E}"/>
    <cellStyle name="集計 2 29 2 3" xfId="2236" xr:uid="{D3F30548-9949-410B-A012-D803B81A0B6F}"/>
    <cellStyle name="集計 2 29 3" xfId="1849" xr:uid="{0A5C530D-B4B9-4BC4-A808-80CE72CFBBCC}"/>
    <cellStyle name="集計 2 29 4" xfId="2235" xr:uid="{180DC37E-554D-462B-ADFA-91DE495A9936}"/>
    <cellStyle name="集計 2 3" xfId="1061" xr:uid="{00000000-0005-0000-0000-000025040000}"/>
    <cellStyle name="集計 2 3 2" xfId="1062" xr:uid="{00000000-0005-0000-0000-000026040000}"/>
    <cellStyle name="集計 2 3 2 2" xfId="1852" xr:uid="{C1144238-CCF9-4E96-BFB7-AA2DE843A994}"/>
    <cellStyle name="集計 2 3 2 3" xfId="2238" xr:uid="{EC68E73A-8FB5-4B3F-A384-A3EA93FF8E6B}"/>
    <cellStyle name="集計 2 3 3" xfId="1851" xr:uid="{C43E8571-CD10-4B04-BB0D-197F5CBF2536}"/>
    <cellStyle name="集計 2 3 4" xfId="2237" xr:uid="{78D858A7-EE0F-42B5-B069-153AEB29D1AF}"/>
    <cellStyle name="集計 2 30" xfId="1063" xr:uid="{00000000-0005-0000-0000-000027040000}"/>
    <cellStyle name="集計 2 30 2" xfId="1064" xr:uid="{00000000-0005-0000-0000-000028040000}"/>
    <cellStyle name="集計 2 30 2 2" xfId="1854" xr:uid="{B69A82BA-506D-4C40-82C6-0A6D27F19940}"/>
    <cellStyle name="集計 2 30 2 3" xfId="2240" xr:uid="{E3D9DF00-4795-4B4A-B87A-177BD10FDE76}"/>
    <cellStyle name="集計 2 30 3" xfId="1853" xr:uid="{3FE728DA-C027-4F66-864B-4D2A78058939}"/>
    <cellStyle name="集計 2 30 4" xfId="2239" xr:uid="{AEA7FE48-A523-46A3-9333-3E28C2B34D3E}"/>
    <cellStyle name="集計 2 31" xfId="1065" xr:uid="{00000000-0005-0000-0000-000029040000}"/>
    <cellStyle name="集計 2 31 2" xfId="1066" xr:uid="{00000000-0005-0000-0000-00002A040000}"/>
    <cellStyle name="集計 2 31 2 2" xfId="1856" xr:uid="{77CD3392-5A05-4DE9-B8A4-0C185371187C}"/>
    <cellStyle name="集計 2 31 2 3" xfId="2242" xr:uid="{614DEA4E-F33D-4AA5-864A-F95DA2DA0CE7}"/>
    <cellStyle name="集計 2 31 3" xfId="1855" xr:uid="{234A7275-5840-4D69-8EF8-D5A56C0E141A}"/>
    <cellStyle name="集計 2 31 4" xfId="2241" xr:uid="{CF148674-2A5C-4E22-B615-14574016FA00}"/>
    <cellStyle name="集計 2 32" xfId="1067" xr:uid="{00000000-0005-0000-0000-00002B040000}"/>
    <cellStyle name="集計 2 32 2" xfId="1068" xr:uid="{00000000-0005-0000-0000-00002C040000}"/>
    <cellStyle name="集計 2 32 2 2" xfId="1858" xr:uid="{EE088A2E-8040-4021-830B-80F9E9F60AFF}"/>
    <cellStyle name="集計 2 32 2 3" xfId="2244" xr:uid="{001F10B6-5CBF-4D05-946F-3D7146FD3406}"/>
    <cellStyle name="集計 2 32 3" xfId="1857" xr:uid="{E362BC2C-8673-4D6B-815A-C417E650E070}"/>
    <cellStyle name="集計 2 32 4" xfId="2243" xr:uid="{CEE1EE5B-D6D0-42E6-A575-78D0F924B3A4}"/>
    <cellStyle name="集計 2 33" xfId="1069" xr:uid="{00000000-0005-0000-0000-00002D040000}"/>
    <cellStyle name="集計 2 33 2" xfId="1070" xr:uid="{00000000-0005-0000-0000-00002E040000}"/>
    <cellStyle name="集計 2 33 2 2" xfId="1860" xr:uid="{1EDE49B4-C5A7-4C69-97E3-0E0D6B1E35C3}"/>
    <cellStyle name="集計 2 33 2 3" xfId="2246" xr:uid="{DCC7ECD6-35A1-469B-A704-2638E5E1CB90}"/>
    <cellStyle name="集計 2 33 3" xfId="1859" xr:uid="{C50F3B5B-EB2E-43B9-AF4C-CB51B20D61E2}"/>
    <cellStyle name="集計 2 33 4" xfId="2245" xr:uid="{0FCEE190-4118-48C6-B6E0-9697B4ED50EF}"/>
    <cellStyle name="集計 2 34" xfId="1071" xr:uid="{00000000-0005-0000-0000-00002F040000}"/>
    <cellStyle name="集計 2 34 2" xfId="1072" xr:uid="{00000000-0005-0000-0000-000030040000}"/>
    <cellStyle name="集計 2 34 2 2" xfId="1862" xr:uid="{9B115A24-C427-476D-A7AB-35FE4934B17E}"/>
    <cellStyle name="集計 2 34 2 3" xfId="2248" xr:uid="{16ABC475-84DF-4BD0-B4A5-957BC8001A11}"/>
    <cellStyle name="集計 2 34 3" xfId="1861" xr:uid="{E9FF8A03-28FA-4742-8D1A-2EF0F2A667BF}"/>
    <cellStyle name="集計 2 34 4" xfId="2247" xr:uid="{98E84A1D-9CAF-4EED-87B1-A6E77B66CD54}"/>
    <cellStyle name="集計 2 35" xfId="1073" xr:uid="{00000000-0005-0000-0000-000031040000}"/>
    <cellStyle name="集計 2 35 2" xfId="1074" xr:uid="{00000000-0005-0000-0000-000032040000}"/>
    <cellStyle name="集計 2 35 2 2" xfId="1864" xr:uid="{F5784A3E-93C9-43C8-B518-7FB65B0C9C0E}"/>
    <cellStyle name="集計 2 35 2 3" xfId="2250" xr:uid="{0BA7117E-A358-4D17-AAE3-E72AD39B6843}"/>
    <cellStyle name="集計 2 35 3" xfId="1863" xr:uid="{D3A50B0C-576A-45EC-8AF7-4862350A09FA}"/>
    <cellStyle name="集計 2 35 4" xfId="2249" xr:uid="{FEBAE93B-2FEF-4071-A609-0CD94249985E}"/>
    <cellStyle name="集計 2 36" xfId="1075" xr:uid="{00000000-0005-0000-0000-000033040000}"/>
    <cellStyle name="集計 2 36 2" xfId="1076" xr:uid="{00000000-0005-0000-0000-000034040000}"/>
    <cellStyle name="集計 2 36 2 2" xfId="1866" xr:uid="{6257B543-CAFD-4C6C-8DCA-36CDF0F9E868}"/>
    <cellStyle name="集計 2 36 2 3" xfId="2252" xr:uid="{5FD8C370-CAC2-489B-B0FD-B1864E0A89D3}"/>
    <cellStyle name="集計 2 36 3" xfId="1865" xr:uid="{BEB16AE9-3AAF-4380-AEB0-413AE9C4C531}"/>
    <cellStyle name="集計 2 36 4" xfId="2251" xr:uid="{E92AA7FA-86E2-416D-9123-BEAC1C81D631}"/>
    <cellStyle name="集計 2 37" xfId="1077" xr:uid="{00000000-0005-0000-0000-000035040000}"/>
    <cellStyle name="集計 2 37 2" xfId="1078" xr:uid="{00000000-0005-0000-0000-000036040000}"/>
    <cellStyle name="集計 2 37 2 2" xfId="1868" xr:uid="{1F9D2EC3-0480-4EA5-8F0E-AA2189967AF4}"/>
    <cellStyle name="集計 2 37 2 3" xfId="2254" xr:uid="{7BCC4436-E027-4D74-AFA7-1519C6B5F75A}"/>
    <cellStyle name="集計 2 37 3" xfId="1867" xr:uid="{945DB427-0AAA-4CE6-A916-1C2E7FCA70E9}"/>
    <cellStyle name="集計 2 37 4" xfId="2253" xr:uid="{60218B22-72C9-4ABD-A5B4-4187A61D6DC9}"/>
    <cellStyle name="集計 2 38" xfId="1079" xr:uid="{00000000-0005-0000-0000-000037040000}"/>
    <cellStyle name="集計 2 38 2" xfId="1080" xr:uid="{00000000-0005-0000-0000-000038040000}"/>
    <cellStyle name="集計 2 38 2 2" xfId="1870" xr:uid="{3FF43725-7A3E-4E0E-9D9E-7DBA5BD5FC26}"/>
    <cellStyle name="集計 2 38 2 3" xfId="2256" xr:uid="{91473DDB-9BFA-49A8-820D-63041D0639B5}"/>
    <cellStyle name="集計 2 38 3" xfId="1869" xr:uid="{7C0C8A07-AA01-435B-8C9B-81050F0B91FF}"/>
    <cellStyle name="集計 2 38 4" xfId="2255" xr:uid="{878E72D5-3549-4093-B1C2-CEB2DF0D135A}"/>
    <cellStyle name="集計 2 39" xfId="1081" xr:uid="{00000000-0005-0000-0000-000039040000}"/>
    <cellStyle name="集計 2 39 2" xfId="1082" xr:uid="{00000000-0005-0000-0000-00003A040000}"/>
    <cellStyle name="集計 2 39 2 2" xfId="1872" xr:uid="{150D4C39-7631-4FB2-8125-594F7C9E8D65}"/>
    <cellStyle name="集計 2 39 2 3" xfId="2258" xr:uid="{668E0846-3A52-4F73-B8FB-042CD43645B8}"/>
    <cellStyle name="集計 2 39 3" xfId="1871" xr:uid="{DCB5013B-51D3-420F-A274-CAA0899389FA}"/>
    <cellStyle name="集計 2 39 4" xfId="2257" xr:uid="{E727FBF1-213F-49B9-B72C-53B3AEC6C023}"/>
    <cellStyle name="集計 2 4" xfId="1083" xr:uid="{00000000-0005-0000-0000-00003B040000}"/>
    <cellStyle name="集計 2 4 2" xfId="1084" xr:uid="{00000000-0005-0000-0000-00003C040000}"/>
    <cellStyle name="集計 2 4 2 2" xfId="1874" xr:uid="{83437CEA-322B-449B-9D4C-FA1DA00777D3}"/>
    <cellStyle name="集計 2 4 2 3" xfId="2260" xr:uid="{F281E494-778C-4CAB-B07A-7DA870179152}"/>
    <cellStyle name="集計 2 4 3" xfId="1873" xr:uid="{B64E9297-5AB0-45F0-AA06-5D996F77DFCB}"/>
    <cellStyle name="集計 2 4 4" xfId="2259" xr:uid="{69A57C78-D914-47AF-A3A4-119ADDC8A26E}"/>
    <cellStyle name="集計 2 40" xfId="1085" xr:uid="{00000000-0005-0000-0000-00003D040000}"/>
    <cellStyle name="集計 2 40 2" xfId="1086" xr:uid="{00000000-0005-0000-0000-00003E040000}"/>
    <cellStyle name="集計 2 40 2 2" xfId="1876" xr:uid="{863D13D6-EEE4-491B-874B-1B20C02D4F0D}"/>
    <cellStyle name="集計 2 40 2 3" xfId="2262" xr:uid="{462AEA70-5182-46C8-AC16-3569D011EF83}"/>
    <cellStyle name="集計 2 40 3" xfId="1875" xr:uid="{B2694828-B673-4BB2-A338-8DA04AD4420A}"/>
    <cellStyle name="集計 2 40 4" xfId="2261" xr:uid="{CFD22F36-7A26-4C39-9B06-D76565D95567}"/>
    <cellStyle name="集計 2 41" xfId="1087" xr:uid="{00000000-0005-0000-0000-00003F040000}"/>
    <cellStyle name="集計 2 41 2" xfId="1088" xr:uid="{00000000-0005-0000-0000-000040040000}"/>
    <cellStyle name="集計 2 41 2 2" xfId="1878" xr:uid="{1C06F4C6-C19C-416E-9700-C034E2B7E272}"/>
    <cellStyle name="集計 2 41 2 3" xfId="2264" xr:uid="{BD836D53-5B98-4B8B-AAAA-64EA19FD147B}"/>
    <cellStyle name="集計 2 41 3" xfId="1877" xr:uid="{CA986697-A32A-4C31-B016-42CB4CF7BA4A}"/>
    <cellStyle name="集計 2 41 4" xfId="2263" xr:uid="{D0F01CB5-1475-46B9-B3AF-A328329E80A9}"/>
    <cellStyle name="集計 2 42" xfId="1089" xr:uid="{00000000-0005-0000-0000-000041040000}"/>
    <cellStyle name="集計 2 42 2" xfId="1090" xr:uid="{00000000-0005-0000-0000-000042040000}"/>
    <cellStyle name="集計 2 42 2 2" xfId="1880" xr:uid="{967DCC4A-4975-49B9-9D7E-0F81C42C17C1}"/>
    <cellStyle name="集計 2 42 2 3" xfId="2266" xr:uid="{325748E7-64FD-4D9E-B1CF-1986F61D9673}"/>
    <cellStyle name="集計 2 42 3" xfId="1879" xr:uid="{33B471D6-529F-49CB-AD2E-8F2A13DD6275}"/>
    <cellStyle name="集計 2 42 4" xfId="2265" xr:uid="{7E1E5AA1-7AF2-4152-8475-C4F53E4978EB}"/>
    <cellStyle name="集計 2 43" xfId="1091" xr:uid="{00000000-0005-0000-0000-000043040000}"/>
    <cellStyle name="集計 2 43 2" xfId="1092" xr:uid="{00000000-0005-0000-0000-000044040000}"/>
    <cellStyle name="集計 2 43 2 2" xfId="1882" xr:uid="{6F64F586-D715-4008-A14B-56E88E7C09A8}"/>
    <cellStyle name="集計 2 43 2 3" xfId="2268" xr:uid="{FCE8B75E-FA15-4338-AB3A-08A53D81A81A}"/>
    <cellStyle name="集計 2 43 3" xfId="1881" xr:uid="{50277744-A422-448E-AD59-7259A6C79E5E}"/>
    <cellStyle name="集計 2 43 4" xfId="2267" xr:uid="{05A78FBD-0091-43E6-A722-1E0672F03C91}"/>
    <cellStyle name="集計 2 44" xfId="1093" xr:uid="{00000000-0005-0000-0000-000045040000}"/>
    <cellStyle name="集計 2 44 2" xfId="1094" xr:uid="{00000000-0005-0000-0000-000046040000}"/>
    <cellStyle name="集計 2 44 2 2" xfId="1884" xr:uid="{9028A677-4BDB-4149-931B-379A3E922DDA}"/>
    <cellStyle name="集計 2 44 2 3" xfId="2270" xr:uid="{A4F1C417-9B13-4BAC-A462-A14BBC994E30}"/>
    <cellStyle name="集計 2 44 3" xfId="1883" xr:uid="{6CD25902-7A21-4CF0-82C1-7D30F0385839}"/>
    <cellStyle name="集計 2 44 4" xfId="2269" xr:uid="{A9249738-69CD-4ED1-AEF2-AF70CB3216D7}"/>
    <cellStyle name="集計 2 45" xfId="1095" xr:uid="{00000000-0005-0000-0000-000047040000}"/>
    <cellStyle name="集計 2 45 2" xfId="1096" xr:uid="{00000000-0005-0000-0000-000048040000}"/>
    <cellStyle name="集計 2 45 2 2" xfId="1886" xr:uid="{578503C0-399A-44F2-872A-D17A9C244E7A}"/>
    <cellStyle name="集計 2 45 2 3" xfId="2272" xr:uid="{A03CAC07-216D-4910-A092-7AAA144EFFBF}"/>
    <cellStyle name="集計 2 45 3" xfId="1885" xr:uid="{29615327-E38A-4B5B-9C01-1145BD004FE9}"/>
    <cellStyle name="集計 2 45 4" xfId="2271" xr:uid="{9BFEB138-2BE8-4B97-BBC7-118F5058FD54}"/>
    <cellStyle name="集計 2 46" xfId="1097" xr:uid="{00000000-0005-0000-0000-000049040000}"/>
    <cellStyle name="集計 2 46 2" xfId="1098" xr:uid="{00000000-0005-0000-0000-00004A040000}"/>
    <cellStyle name="集計 2 46 2 2" xfId="1888" xr:uid="{9FCEFFC4-9820-447F-85E6-744B40C8310B}"/>
    <cellStyle name="集計 2 46 2 3" xfId="2274" xr:uid="{656D9F38-44D0-48A6-BF8D-2402A5BBF28C}"/>
    <cellStyle name="集計 2 46 3" xfId="1887" xr:uid="{9E5CD123-C2CF-4246-8F28-6A73E0A82DC5}"/>
    <cellStyle name="集計 2 46 4" xfId="2273" xr:uid="{5E900D98-E9F8-462C-9D8C-C750CE501E8D}"/>
    <cellStyle name="集計 2 47" xfId="1099" xr:uid="{00000000-0005-0000-0000-00004B040000}"/>
    <cellStyle name="集計 2 47 2" xfId="1100" xr:uid="{00000000-0005-0000-0000-00004C040000}"/>
    <cellStyle name="集計 2 47 2 2" xfId="1890" xr:uid="{050C3B70-1206-4404-947D-049AC0DFC140}"/>
    <cellStyle name="集計 2 47 2 3" xfId="2276" xr:uid="{09A639B2-FF5B-4D48-8AAB-F52ED8CBF274}"/>
    <cellStyle name="集計 2 47 3" xfId="1889" xr:uid="{2B55A872-F37B-42FE-824E-0DFE5052CABD}"/>
    <cellStyle name="集計 2 47 4" xfId="2275" xr:uid="{F8B89F76-4F01-4157-B3F9-610BB4960FEF}"/>
    <cellStyle name="集計 2 48" xfId="1101" xr:uid="{00000000-0005-0000-0000-00004D040000}"/>
    <cellStyle name="集計 2 48 2" xfId="1102" xr:uid="{00000000-0005-0000-0000-00004E040000}"/>
    <cellStyle name="集計 2 48 2 2" xfId="1892" xr:uid="{EFD006CC-0C97-4635-83A4-095A3047985F}"/>
    <cellStyle name="集計 2 48 2 3" xfId="2278" xr:uid="{0713E748-7191-4CBE-B47C-AC98994CB7CC}"/>
    <cellStyle name="集計 2 48 3" xfId="1891" xr:uid="{D730967A-41FD-4AB4-888D-ADF39F88CB22}"/>
    <cellStyle name="集計 2 48 4" xfId="2277" xr:uid="{6C6F9F2F-728F-41B2-9CFE-CE0C50352AC7}"/>
    <cellStyle name="集計 2 49" xfId="1103" xr:uid="{00000000-0005-0000-0000-00004F040000}"/>
    <cellStyle name="集計 2 49 2" xfId="1893" xr:uid="{00E6C19D-3199-4D97-9B27-7272FA1A6B69}"/>
    <cellStyle name="集計 2 49 3" xfId="2279" xr:uid="{2FB35FC7-0DAE-4EC7-95B2-B08AA44D9AE4}"/>
    <cellStyle name="集計 2 5" xfId="1104" xr:uid="{00000000-0005-0000-0000-000050040000}"/>
    <cellStyle name="集計 2 5 2" xfId="1105" xr:uid="{00000000-0005-0000-0000-000051040000}"/>
    <cellStyle name="集計 2 5 2 2" xfId="1895" xr:uid="{7CC52F76-3D07-4565-A86F-C9A7F4B3CEBA}"/>
    <cellStyle name="集計 2 5 2 3" xfId="2281" xr:uid="{32CFA536-746D-404F-96B1-1143B039E2D0}"/>
    <cellStyle name="集計 2 5 3" xfId="1894" xr:uid="{24A152AC-ABA3-47C0-80D4-D29A8D1496B8}"/>
    <cellStyle name="集計 2 5 4" xfId="2280" xr:uid="{E44E787F-6B0C-43DB-8E5B-DE50DFF7E415}"/>
    <cellStyle name="集計 2 50" xfId="1808" xr:uid="{FB3E798B-AB42-48DE-84AB-0B0168044BC8}"/>
    <cellStyle name="集計 2 51" xfId="2194" xr:uid="{59CFF5A8-44EA-4A16-9F0E-1CCAD403C150}"/>
    <cellStyle name="集計 2 6" xfId="1106" xr:uid="{00000000-0005-0000-0000-000052040000}"/>
    <cellStyle name="集計 2 6 2" xfId="1107" xr:uid="{00000000-0005-0000-0000-000053040000}"/>
    <cellStyle name="集計 2 6 2 2" xfId="1897" xr:uid="{BD545006-334F-4841-B16A-74E477441399}"/>
    <cellStyle name="集計 2 6 2 3" xfId="2283" xr:uid="{458D87BE-C9A1-4F2E-9E53-9C5A188B8460}"/>
    <cellStyle name="集計 2 6 3" xfId="1896" xr:uid="{C5A78086-500C-433B-ADBF-1E29A3AF46A3}"/>
    <cellStyle name="集計 2 6 4" xfId="2282" xr:uid="{1F7CF0D1-86EA-47A2-9C3B-2775BDE9977C}"/>
    <cellStyle name="集計 2 7" xfId="1108" xr:uid="{00000000-0005-0000-0000-000054040000}"/>
    <cellStyle name="集計 2 7 2" xfId="1109" xr:uid="{00000000-0005-0000-0000-000055040000}"/>
    <cellStyle name="集計 2 7 2 2" xfId="1899" xr:uid="{D7390A29-AB9F-4744-9034-28D4272B1F6F}"/>
    <cellStyle name="集計 2 7 2 3" xfId="2285" xr:uid="{34A07E2C-AFC4-4EAF-A1DB-1732BEC8C384}"/>
    <cellStyle name="集計 2 7 3" xfId="1898" xr:uid="{EC3B5174-947D-4AAD-BCE4-7597C5621E75}"/>
    <cellStyle name="集計 2 7 4" xfId="2284" xr:uid="{80BD1F86-DFDF-446B-B7AA-B705A58D3812}"/>
    <cellStyle name="集計 2 8" xfId="1110" xr:uid="{00000000-0005-0000-0000-000056040000}"/>
    <cellStyle name="集計 2 8 2" xfId="1111" xr:uid="{00000000-0005-0000-0000-000057040000}"/>
    <cellStyle name="集計 2 8 2 2" xfId="1901" xr:uid="{306B5191-5F28-46C3-80C5-83DC199F5345}"/>
    <cellStyle name="集計 2 8 2 3" xfId="2287" xr:uid="{195598B0-7139-4C1F-A20E-A686F1473EBA}"/>
    <cellStyle name="集計 2 8 3" xfId="1900" xr:uid="{BE344CB5-B420-485E-867F-F4BA321BDB53}"/>
    <cellStyle name="集計 2 8 4" xfId="2286" xr:uid="{7667A268-36D3-47C1-8893-4739E5270BFA}"/>
    <cellStyle name="集計 2 9" xfId="1112" xr:uid="{00000000-0005-0000-0000-000058040000}"/>
    <cellStyle name="集計 2 9 2" xfId="1113" xr:uid="{00000000-0005-0000-0000-000059040000}"/>
    <cellStyle name="集計 2 9 2 2" xfId="1903" xr:uid="{FD9F68B8-17A5-478D-966B-CC4BA7FD17B9}"/>
    <cellStyle name="集計 2 9 2 3" xfId="2289" xr:uid="{2C8D9E66-DF29-4B67-BCA7-42FC8C8360AD}"/>
    <cellStyle name="集計 2 9 3" xfId="1902" xr:uid="{ACC3B58E-A285-4B91-9D97-8F0B35BDDFD5}"/>
    <cellStyle name="集計 2 9 4" xfId="2288" xr:uid="{AFF92D9D-D864-4F7C-AFB4-900A404AA7E7}"/>
    <cellStyle name="集計 3" xfId="1114" xr:uid="{00000000-0005-0000-0000-00005A040000}"/>
    <cellStyle name="集計 3 2" xfId="1904" xr:uid="{79C843B0-BB57-453B-9B8D-597D21003705}"/>
    <cellStyle name="集計 3 3" xfId="2290" xr:uid="{03ADD43D-2012-4CC4-BCFB-8619D9F7DDF8}"/>
    <cellStyle name="集計 4" xfId="1807" xr:uid="{6EF6168D-573B-47A2-9115-09C0B784FAF3}"/>
    <cellStyle name="集計 5" xfId="2193" xr:uid="{DB415AFC-C356-4755-95FF-70D7FD03A26E}"/>
    <cellStyle name="出力" xfId="339" builtinId="21" customBuiltin="1"/>
    <cellStyle name="出力 2" xfId="340" xr:uid="{00000000-0005-0000-0000-000053010000}"/>
    <cellStyle name="出力 2 10" xfId="341" xr:uid="{00000000-0005-0000-0000-000054010000}"/>
    <cellStyle name="出力 2 10 2" xfId="342" xr:uid="{00000000-0005-0000-0000-000055010000}"/>
    <cellStyle name="出力 2 10 2 2" xfId="1318" xr:uid="{EC9F321E-B65C-449F-A856-F334B25642C8}"/>
    <cellStyle name="出力 2 10 2 3" xfId="1575" xr:uid="{DD876DC3-D067-468C-AB4C-A36258BAE5C1}"/>
    <cellStyle name="出力 2 10 3" xfId="1317" xr:uid="{C5F2FA98-0C63-4EE0-BD2E-6B18FC52DC15}"/>
    <cellStyle name="出力 2 10 4" xfId="1576" xr:uid="{98B45FDF-2CF7-426D-8F5C-A85A279D0AE3}"/>
    <cellStyle name="出力 2 11" xfId="343" xr:uid="{00000000-0005-0000-0000-000056010000}"/>
    <cellStyle name="出力 2 11 2" xfId="344" xr:uid="{00000000-0005-0000-0000-000057010000}"/>
    <cellStyle name="出力 2 11 2 2" xfId="1320" xr:uid="{7A352A03-D912-4E0F-B1CA-B94D6A2E1A35}"/>
    <cellStyle name="出力 2 11 2 3" xfId="1573" xr:uid="{EA366C43-8D45-4C59-8648-8A6B5E533AB1}"/>
    <cellStyle name="出力 2 11 3" xfId="1319" xr:uid="{1526D771-E1B5-422D-872A-C8B735A126E8}"/>
    <cellStyle name="出力 2 11 4" xfId="1574" xr:uid="{4CAEEA09-958F-41D1-A360-E1AA5056B46A}"/>
    <cellStyle name="出力 2 12" xfId="345" xr:uid="{00000000-0005-0000-0000-000058010000}"/>
    <cellStyle name="出力 2 12 2" xfId="346" xr:uid="{00000000-0005-0000-0000-000059010000}"/>
    <cellStyle name="出力 2 12 2 2" xfId="1322" xr:uid="{9941FAA2-0F89-4347-BCAB-30D51700A99E}"/>
    <cellStyle name="出力 2 12 2 3" xfId="1571" xr:uid="{AD3D1D39-BB18-4D17-B86F-9A8318046649}"/>
    <cellStyle name="出力 2 12 3" xfId="1321" xr:uid="{76B05F24-2DE3-49D5-87EE-31787BEBE93C}"/>
    <cellStyle name="出力 2 12 4" xfId="1572" xr:uid="{B8AABB68-DA3E-4646-9DCD-56A58A357207}"/>
    <cellStyle name="出力 2 13" xfId="347" xr:uid="{00000000-0005-0000-0000-00005A010000}"/>
    <cellStyle name="出力 2 13 2" xfId="348" xr:uid="{00000000-0005-0000-0000-00005B010000}"/>
    <cellStyle name="出力 2 13 2 2" xfId="1324" xr:uid="{29A7BDBE-3850-4043-8379-A23FCE5AD4F3}"/>
    <cellStyle name="出力 2 13 2 3" xfId="1569" xr:uid="{EB71A2D4-A93B-46A6-A86F-EE7BD04132E1}"/>
    <cellStyle name="出力 2 13 3" xfId="1323" xr:uid="{5042314C-9966-4504-A991-5487A8F6C328}"/>
    <cellStyle name="出力 2 13 4" xfId="1570" xr:uid="{D0D61798-76AD-4FDC-9FA8-7AA47EF03E02}"/>
    <cellStyle name="出力 2 14" xfId="349" xr:uid="{00000000-0005-0000-0000-00005C010000}"/>
    <cellStyle name="出力 2 14 2" xfId="350" xr:uid="{00000000-0005-0000-0000-00005D010000}"/>
    <cellStyle name="出力 2 14 2 2" xfId="1326" xr:uid="{8EA22558-076F-490A-9A8E-A2C1520D3C82}"/>
    <cellStyle name="出力 2 14 2 3" xfId="1567" xr:uid="{956D2FBC-0B01-4D4C-8A76-25DAA40A86D7}"/>
    <cellStyle name="出力 2 14 3" xfId="1325" xr:uid="{618C10B4-F70D-4990-968D-0A82F72EEFC2}"/>
    <cellStyle name="出力 2 14 4" xfId="1568" xr:uid="{FCD11F19-DB9B-4C67-8214-F3B044BF5D42}"/>
    <cellStyle name="出力 2 15" xfId="351" xr:uid="{00000000-0005-0000-0000-00005E010000}"/>
    <cellStyle name="出力 2 15 2" xfId="352" xr:uid="{00000000-0005-0000-0000-00005F010000}"/>
    <cellStyle name="出力 2 15 2 2" xfId="1328" xr:uid="{5F42BAA0-540C-4E3A-B51E-72D32C9698C9}"/>
    <cellStyle name="出力 2 15 2 3" xfId="1565" xr:uid="{DBEC9E1E-D6E5-4F39-9448-B898FF3FA8DA}"/>
    <cellStyle name="出力 2 15 3" xfId="1327" xr:uid="{E1EBDED7-D92F-4BE4-BB06-1B036A19755E}"/>
    <cellStyle name="出力 2 15 4" xfId="1566" xr:uid="{767E571A-1BC0-4D39-8AE6-F94D6AD9212C}"/>
    <cellStyle name="出力 2 16" xfId="353" xr:uid="{00000000-0005-0000-0000-000060010000}"/>
    <cellStyle name="出力 2 16 2" xfId="354" xr:uid="{00000000-0005-0000-0000-000061010000}"/>
    <cellStyle name="出力 2 16 2 2" xfId="1330" xr:uid="{6B58B1BD-E2B7-46E0-A271-8161FDD0C2B3}"/>
    <cellStyle name="出力 2 16 2 3" xfId="1563" xr:uid="{BB84FF4A-CEDA-42A8-894B-1CDE8F99428B}"/>
    <cellStyle name="出力 2 16 3" xfId="1329" xr:uid="{0E8663EA-3BD3-4591-AE90-B9D22D1A6AF4}"/>
    <cellStyle name="出力 2 16 4" xfId="1564" xr:uid="{290AD51F-1A72-48BB-8527-5601BADD81F8}"/>
    <cellStyle name="出力 2 17" xfId="355" xr:uid="{00000000-0005-0000-0000-000062010000}"/>
    <cellStyle name="出力 2 17 2" xfId="356" xr:uid="{00000000-0005-0000-0000-000063010000}"/>
    <cellStyle name="出力 2 17 2 2" xfId="1332" xr:uid="{B71CAB92-3808-440D-8CE4-A545404A1D65}"/>
    <cellStyle name="出力 2 17 2 3" xfId="1561" xr:uid="{EE44987B-20EF-43C6-A8B9-C867752B06E2}"/>
    <cellStyle name="出力 2 17 3" xfId="1331" xr:uid="{52E8D477-3323-40FB-9929-CDC5653BBAA1}"/>
    <cellStyle name="出力 2 17 4" xfId="1562" xr:uid="{8FC0153B-429D-47CE-91A9-4AF9530E16B8}"/>
    <cellStyle name="出力 2 18" xfId="357" xr:uid="{00000000-0005-0000-0000-000064010000}"/>
    <cellStyle name="出力 2 18 2" xfId="358" xr:uid="{00000000-0005-0000-0000-000065010000}"/>
    <cellStyle name="出力 2 18 2 2" xfId="1334" xr:uid="{7972ABBB-C1EF-41D9-9435-EC5F13A80432}"/>
    <cellStyle name="出力 2 18 2 3" xfId="1559" xr:uid="{3B9E0952-62E9-4A38-B871-19F81AB44CED}"/>
    <cellStyle name="出力 2 18 3" xfId="1333" xr:uid="{A07D8CA4-0D91-494B-A4E8-20C0AEBA3E15}"/>
    <cellStyle name="出力 2 18 4" xfId="1560" xr:uid="{EF26F67B-CC75-47F3-B905-D9E9CCFB6F6B}"/>
    <cellStyle name="出力 2 19" xfId="359" xr:uid="{00000000-0005-0000-0000-000066010000}"/>
    <cellStyle name="出力 2 19 2" xfId="360" xr:uid="{00000000-0005-0000-0000-000067010000}"/>
    <cellStyle name="出力 2 19 2 2" xfId="1336" xr:uid="{0B32E842-1994-48DD-9844-CF73791BF7DC}"/>
    <cellStyle name="出力 2 19 2 3" xfId="1557" xr:uid="{FD927787-907B-4D74-8714-FDB7F1F8209B}"/>
    <cellStyle name="出力 2 19 3" xfId="1335" xr:uid="{246B417F-2CEA-421A-82FD-130DE4A2F847}"/>
    <cellStyle name="出力 2 19 4" xfId="1558" xr:uid="{05261D7B-E07F-4A05-AF54-C3377F3349A9}"/>
    <cellStyle name="出力 2 2" xfId="361" xr:uid="{00000000-0005-0000-0000-000068010000}"/>
    <cellStyle name="出力 2 2 2" xfId="362" xr:uid="{00000000-0005-0000-0000-000069010000}"/>
    <cellStyle name="出力 2 2 2 2" xfId="1338" xr:uid="{A048EA17-0ED7-4A09-AF8E-B51ED068F96D}"/>
    <cellStyle name="出力 2 2 2 3" xfId="1555" xr:uid="{1B4EABCE-E400-492A-8A2F-C8717950B082}"/>
    <cellStyle name="出力 2 2 3" xfId="1337" xr:uid="{4E748BF7-E506-4217-B01F-B25C82F62D77}"/>
    <cellStyle name="出力 2 2 4" xfId="1556" xr:uid="{8AF45BDB-7CD7-4116-84A6-3A8B263FD5FA}"/>
    <cellStyle name="出力 2 20" xfId="363" xr:uid="{00000000-0005-0000-0000-00006A010000}"/>
    <cellStyle name="出力 2 20 2" xfId="364" xr:uid="{00000000-0005-0000-0000-00006B010000}"/>
    <cellStyle name="出力 2 20 2 2" xfId="1340" xr:uid="{A32ACDD8-0FA3-4717-9829-A52EE619023E}"/>
    <cellStyle name="出力 2 20 2 3" xfId="1553" xr:uid="{143B1804-2159-4BD5-9853-4BDB126640E1}"/>
    <cellStyle name="出力 2 20 3" xfId="1339" xr:uid="{48AF8C13-8DED-472C-A923-D39168F8DD64}"/>
    <cellStyle name="出力 2 20 4" xfId="1554" xr:uid="{F4F7D228-CC33-4D55-96BF-7DB02850AB6A}"/>
    <cellStyle name="出力 2 21" xfId="365" xr:uid="{00000000-0005-0000-0000-00006C010000}"/>
    <cellStyle name="出力 2 21 2" xfId="366" xr:uid="{00000000-0005-0000-0000-00006D010000}"/>
    <cellStyle name="出力 2 21 2 2" xfId="1342" xr:uid="{A5ACBBE2-B91A-40CE-A10F-8CCFFE9891AD}"/>
    <cellStyle name="出力 2 21 2 3" xfId="1551" xr:uid="{18391FB5-D479-487C-BFCE-73709F79CBA9}"/>
    <cellStyle name="出力 2 21 3" xfId="1341" xr:uid="{DB7CABC9-1205-4E73-BE25-A8CE8A228A51}"/>
    <cellStyle name="出力 2 21 4" xfId="1552" xr:uid="{B37839D9-EBFB-4964-B1FB-7DF9A78A89E7}"/>
    <cellStyle name="出力 2 22" xfId="367" xr:uid="{00000000-0005-0000-0000-00006E010000}"/>
    <cellStyle name="出力 2 22 2" xfId="368" xr:uid="{00000000-0005-0000-0000-00006F010000}"/>
    <cellStyle name="出力 2 22 2 2" xfId="1344" xr:uid="{A9523CF5-B2D3-4AEF-8233-FE3416726857}"/>
    <cellStyle name="出力 2 22 2 3" xfId="1549" xr:uid="{585EB09A-D802-4FF2-A18E-D70A3BB4DBA9}"/>
    <cellStyle name="出力 2 22 3" xfId="1343" xr:uid="{F321B03B-F512-458F-9B55-8CE0E39C5DE3}"/>
    <cellStyle name="出力 2 22 4" xfId="1550" xr:uid="{167A4BD9-076A-4201-A90A-0344B3ABD6DB}"/>
    <cellStyle name="出力 2 23" xfId="369" xr:uid="{00000000-0005-0000-0000-000070010000}"/>
    <cellStyle name="出力 2 23 2" xfId="370" xr:uid="{00000000-0005-0000-0000-000071010000}"/>
    <cellStyle name="出力 2 23 2 2" xfId="1346" xr:uid="{90E2D4F3-8A47-4709-9804-82B335AF31C1}"/>
    <cellStyle name="出力 2 23 2 3" xfId="1547" xr:uid="{40345A87-4D1C-4899-9C6B-EF4EF4DF5BF4}"/>
    <cellStyle name="出力 2 23 3" xfId="1345" xr:uid="{0015A1A0-9F5D-4C6D-A0AC-9C6804D80675}"/>
    <cellStyle name="出力 2 23 4" xfId="1548" xr:uid="{CA8C71C6-78EC-46D5-8845-C9A4D4F39918}"/>
    <cellStyle name="出力 2 24" xfId="371" xr:uid="{00000000-0005-0000-0000-000072010000}"/>
    <cellStyle name="出力 2 24 2" xfId="372" xr:uid="{00000000-0005-0000-0000-000073010000}"/>
    <cellStyle name="出力 2 24 2 2" xfId="1348" xr:uid="{747FCA81-039E-408D-8C19-7608D9DFB84D}"/>
    <cellStyle name="出力 2 24 2 3" xfId="1545" xr:uid="{0949A0D5-BF2E-4BBF-9AE1-455CF811CEB9}"/>
    <cellStyle name="出力 2 24 3" xfId="1347" xr:uid="{F5C7E67D-2D87-426E-BD8D-EE64A35623C7}"/>
    <cellStyle name="出力 2 24 4" xfId="1546" xr:uid="{B7532A6F-B378-4893-B678-D9BBA5A4384D}"/>
    <cellStyle name="出力 2 25" xfId="373" xr:uid="{00000000-0005-0000-0000-000074010000}"/>
    <cellStyle name="出力 2 25 2" xfId="374" xr:uid="{00000000-0005-0000-0000-000075010000}"/>
    <cellStyle name="出力 2 25 2 2" xfId="1350" xr:uid="{9FA86535-C4E3-4DB3-880B-9FDBDEF92780}"/>
    <cellStyle name="出力 2 25 2 3" xfId="1543" xr:uid="{77D91240-554E-4152-971B-37CE5E9CEA17}"/>
    <cellStyle name="出力 2 25 3" xfId="1349" xr:uid="{3EB53877-564F-4516-87A4-09D4B927153B}"/>
    <cellStyle name="出力 2 25 4" xfId="1544" xr:uid="{BB7ACFE2-7CE7-4433-8749-EEE655ADBA87}"/>
    <cellStyle name="出力 2 26" xfId="375" xr:uid="{00000000-0005-0000-0000-000076010000}"/>
    <cellStyle name="出力 2 26 2" xfId="376" xr:uid="{00000000-0005-0000-0000-000077010000}"/>
    <cellStyle name="出力 2 26 2 2" xfId="1352" xr:uid="{FE100D63-A58D-4E0D-A25D-2397566374AB}"/>
    <cellStyle name="出力 2 26 2 3" xfId="1541" xr:uid="{F649AF3D-45D1-467B-B1F7-532CDEF2E02D}"/>
    <cellStyle name="出力 2 26 3" xfId="1351" xr:uid="{EB301313-61CB-4784-B9D9-CD71E35655BD}"/>
    <cellStyle name="出力 2 26 4" xfId="1542" xr:uid="{BD82B8F9-1C6D-4B09-B807-9685FC679220}"/>
    <cellStyle name="出力 2 27" xfId="377" xr:uid="{00000000-0005-0000-0000-000078010000}"/>
    <cellStyle name="出力 2 27 2" xfId="378" xr:uid="{00000000-0005-0000-0000-000079010000}"/>
    <cellStyle name="出力 2 27 2 2" xfId="1354" xr:uid="{C31B86DC-9DD8-4653-99E5-14745EEE1E53}"/>
    <cellStyle name="出力 2 27 2 3" xfId="1539" xr:uid="{BC32B973-4026-4F18-892D-84D11E457805}"/>
    <cellStyle name="出力 2 27 3" xfId="1353" xr:uid="{93372233-18DC-4D4F-A198-D10EF810DA63}"/>
    <cellStyle name="出力 2 27 4" xfId="1540" xr:uid="{B93F2DD9-6D4F-4300-B7DD-858E2E445E83}"/>
    <cellStyle name="出力 2 28" xfId="379" xr:uid="{00000000-0005-0000-0000-00007A010000}"/>
    <cellStyle name="出力 2 28 2" xfId="380" xr:uid="{00000000-0005-0000-0000-00007B010000}"/>
    <cellStyle name="出力 2 28 2 2" xfId="1356" xr:uid="{404F07C1-54C0-48F7-A490-AF41D7CCDB15}"/>
    <cellStyle name="出力 2 28 2 3" xfId="1537" xr:uid="{6F57FC5D-F726-40EF-B2FE-CC9AE4BC832B}"/>
    <cellStyle name="出力 2 28 3" xfId="1355" xr:uid="{ED7B71AA-774D-459A-844C-CF03132F5B95}"/>
    <cellStyle name="出力 2 28 4" xfId="1538" xr:uid="{670B4E13-6A98-4254-9F49-167815D0E667}"/>
    <cellStyle name="出力 2 29" xfId="381" xr:uid="{00000000-0005-0000-0000-00007C010000}"/>
    <cellStyle name="出力 2 29 2" xfId="382" xr:uid="{00000000-0005-0000-0000-00007D010000}"/>
    <cellStyle name="出力 2 29 2 2" xfId="1358" xr:uid="{7E312334-574F-4B07-B747-5A3CD6EDC2A9}"/>
    <cellStyle name="出力 2 29 2 3" xfId="1535" xr:uid="{C3E29163-37E1-415F-AA13-A3CFAF202C55}"/>
    <cellStyle name="出力 2 29 3" xfId="1357" xr:uid="{861FED3B-C5B9-404F-90AF-A0C8719DF685}"/>
    <cellStyle name="出力 2 29 4" xfId="1536" xr:uid="{BF81E1C1-178C-40E7-8300-9C849EF5553E}"/>
    <cellStyle name="出力 2 3" xfId="383" xr:uid="{00000000-0005-0000-0000-00007E010000}"/>
    <cellStyle name="出力 2 3 2" xfId="384" xr:uid="{00000000-0005-0000-0000-00007F010000}"/>
    <cellStyle name="出力 2 3 2 2" xfId="1360" xr:uid="{033C6A85-E850-4AEF-A1A8-C3162C94E86E}"/>
    <cellStyle name="出力 2 3 2 3" xfId="1533" xr:uid="{24085BFD-4DC6-455E-9EC7-C798038C1392}"/>
    <cellStyle name="出力 2 3 3" xfId="1359" xr:uid="{6F864399-8718-43C7-96ED-C487B58E78A3}"/>
    <cellStyle name="出力 2 3 4" xfId="1534" xr:uid="{935F80E8-3DC6-4B17-AA13-774ECDE27892}"/>
    <cellStyle name="出力 2 30" xfId="385" xr:uid="{00000000-0005-0000-0000-000080010000}"/>
    <cellStyle name="出力 2 30 2" xfId="386" xr:uid="{00000000-0005-0000-0000-000081010000}"/>
    <cellStyle name="出力 2 30 2 2" xfId="1362" xr:uid="{7D121FF6-C5D7-468E-8EEE-C7D1E1F7EFF6}"/>
    <cellStyle name="出力 2 30 2 3" xfId="1531" xr:uid="{DADC6ABB-5E0C-471D-BC84-39C3ADA762A3}"/>
    <cellStyle name="出力 2 30 3" xfId="1361" xr:uid="{27F85A55-5D56-4431-AF01-B0A11B6B6411}"/>
    <cellStyle name="出力 2 30 4" xfId="1532" xr:uid="{CAB47989-6097-4DEF-8BE2-302B659B240E}"/>
    <cellStyle name="出力 2 31" xfId="387" xr:uid="{00000000-0005-0000-0000-000082010000}"/>
    <cellStyle name="出力 2 31 2" xfId="388" xr:uid="{00000000-0005-0000-0000-000083010000}"/>
    <cellStyle name="出力 2 31 2 2" xfId="1364" xr:uid="{C4DD475B-0ADB-4BFA-B317-12A6C51F4B3E}"/>
    <cellStyle name="出力 2 31 2 3" xfId="1529" xr:uid="{F0696AE9-E56B-40D7-979C-AF95E889F686}"/>
    <cellStyle name="出力 2 31 3" xfId="1363" xr:uid="{05FC6338-4D41-49A5-ABB6-225F0566FF38}"/>
    <cellStyle name="出力 2 31 4" xfId="1530" xr:uid="{5506CCCE-9C66-4F3C-ABD8-E7775E189A08}"/>
    <cellStyle name="出力 2 32" xfId="389" xr:uid="{00000000-0005-0000-0000-000084010000}"/>
    <cellStyle name="出力 2 32 2" xfId="390" xr:uid="{00000000-0005-0000-0000-000085010000}"/>
    <cellStyle name="出力 2 32 2 2" xfId="1366" xr:uid="{BA75C02A-9C42-43C5-850E-4C05C5045B8C}"/>
    <cellStyle name="出力 2 32 2 3" xfId="1527" xr:uid="{6DDD79AA-90EF-4801-AB5A-BB948FAE592B}"/>
    <cellStyle name="出力 2 32 3" xfId="1365" xr:uid="{8C0140EE-21D3-41EC-B24B-3F50EDABCE51}"/>
    <cellStyle name="出力 2 32 4" xfId="1528" xr:uid="{737974DF-93B0-49AB-BD04-08CBE38606E4}"/>
    <cellStyle name="出力 2 33" xfId="391" xr:uid="{00000000-0005-0000-0000-000086010000}"/>
    <cellStyle name="出力 2 33 2" xfId="392" xr:uid="{00000000-0005-0000-0000-000087010000}"/>
    <cellStyle name="出力 2 33 2 2" xfId="1368" xr:uid="{A51DE887-268D-48DD-A4CC-E3F283E50D79}"/>
    <cellStyle name="出力 2 33 2 3" xfId="1525" xr:uid="{CE5ACEDC-6D6C-4549-9950-0D0A0B960651}"/>
    <cellStyle name="出力 2 33 3" xfId="1367" xr:uid="{E4D5F53B-1900-4C65-8E9B-2831CBA94EA1}"/>
    <cellStyle name="出力 2 33 4" xfId="1526" xr:uid="{3D509BE0-D767-4C5C-B897-987DB4B778F6}"/>
    <cellStyle name="出力 2 34" xfId="393" xr:uid="{00000000-0005-0000-0000-000088010000}"/>
    <cellStyle name="出力 2 34 2" xfId="394" xr:uid="{00000000-0005-0000-0000-000089010000}"/>
    <cellStyle name="出力 2 34 2 2" xfId="1370" xr:uid="{DA2C4287-3474-4ED7-B566-046038839264}"/>
    <cellStyle name="出力 2 34 2 3" xfId="1523" xr:uid="{A388107B-0D9D-45A3-85FE-149D6F7535E4}"/>
    <cellStyle name="出力 2 34 3" xfId="1369" xr:uid="{BDD4FBA7-42EC-4E40-B9BC-23E8B26988D6}"/>
    <cellStyle name="出力 2 34 4" xfId="1524" xr:uid="{12189DB5-28E3-4928-A618-E38BA957C9AF}"/>
    <cellStyle name="出力 2 35" xfId="395" xr:uid="{00000000-0005-0000-0000-00008A010000}"/>
    <cellStyle name="出力 2 35 2" xfId="396" xr:uid="{00000000-0005-0000-0000-00008B010000}"/>
    <cellStyle name="出力 2 35 2 2" xfId="1372" xr:uid="{7C6AA782-4B74-4193-8643-53E4ABB112A6}"/>
    <cellStyle name="出力 2 35 2 3" xfId="1521" xr:uid="{07228744-FFB3-493F-BBAD-575DF68F5216}"/>
    <cellStyle name="出力 2 35 3" xfId="1371" xr:uid="{9F444EC7-909C-46B0-827A-6E8A4EFC1D47}"/>
    <cellStyle name="出力 2 35 4" xfId="1522" xr:uid="{E826D26E-5D5F-484D-9557-691A9AA35E3E}"/>
    <cellStyle name="出力 2 36" xfId="397" xr:uid="{00000000-0005-0000-0000-00008C010000}"/>
    <cellStyle name="出力 2 36 2" xfId="398" xr:uid="{00000000-0005-0000-0000-00008D010000}"/>
    <cellStyle name="出力 2 36 2 2" xfId="1374" xr:uid="{6FB04908-9E17-4A75-875C-8D886E877C42}"/>
    <cellStyle name="出力 2 36 2 3" xfId="1519" xr:uid="{804E5B59-8E22-44AC-82C0-58198A85F868}"/>
    <cellStyle name="出力 2 36 3" xfId="1373" xr:uid="{5D1608EC-B245-43B9-8A0C-9244887B9E5F}"/>
    <cellStyle name="出力 2 36 4" xfId="1520" xr:uid="{E26FEB99-7727-4B2F-AE68-A5B4FB9EF570}"/>
    <cellStyle name="出力 2 37" xfId="399" xr:uid="{00000000-0005-0000-0000-00008E010000}"/>
    <cellStyle name="出力 2 37 2" xfId="400" xr:uid="{00000000-0005-0000-0000-00008F010000}"/>
    <cellStyle name="出力 2 37 2 2" xfId="1376" xr:uid="{B679676E-6FA8-4A21-A064-4F2680265DE7}"/>
    <cellStyle name="出力 2 37 2 3" xfId="1517" xr:uid="{72FE186F-12D2-4C45-B812-304B5BDA4C20}"/>
    <cellStyle name="出力 2 37 3" xfId="1375" xr:uid="{5EF3FE2E-534A-4559-A444-3EF56C7F4EE6}"/>
    <cellStyle name="出力 2 37 4" xfId="1518" xr:uid="{43382CB8-CB77-4636-8CCF-2FDB102758CB}"/>
    <cellStyle name="出力 2 38" xfId="401" xr:uid="{00000000-0005-0000-0000-000090010000}"/>
    <cellStyle name="出力 2 38 2" xfId="402" xr:uid="{00000000-0005-0000-0000-000091010000}"/>
    <cellStyle name="出力 2 38 2 2" xfId="1378" xr:uid="{B5C208C4-8225-499E-8D1C-12EF87BF14C2}"/>
    <cellStyle name="出力 2 38 2 3" xfId="1515" xr:uid="{D9B78743-8735-4FCC-916D-BC0C4BBD49B2}"/>
    <cellStyle name="出力 2 38 3" xfId="1377" xr:uid="{BF563400-D050-4949-8F4B-EC372B15B656}"/>
    <cellStyle name="出力 2 38 4" xfId="1516" xr:uid="{B6515118-BE4F-4CA4-A4B9-B320C2CD107C}"/>
    <cellStyle name="出力 2 39" xfId="403" xr:uid="{00000000-0005-0000-0000-000092010000}"/>
    <cellStyle name="出力 2 39 2" xfId="404" xr:uid="{00000000-0005-0000-0000-000093010000}"/>
    <cellStyle name="出力 2 39 2 2" xfId="1380" xr:uid="{D729660C-980C-49E8-A27B-7657EFFF9771}"/>
    <cellStyle name="出力 2 39 2 3" xfId="1513" xr:uid="{73E4D671-821D-4D08-A364-0CB6B4E361D5}"/>
    <cellStyle name="出力 2 39 3" xfId="1379" xr:uid="{EDA28A5E-D350-4992-8565-85AA3B715376}"/>
    <cellStyle name="出力 2 39 4" xfId="1514" xr:uid="{471A221D-53E0-4B0B-9F24-532B313B9CF0}"/>
    <cellStyle name="出力 2 4" xfId="405" xr:uid="{00000000-0005-0000-0000-000094010000}"/>
    <cellStyle name="出力 2 4 2" xfId="406" xr:uid="{00000000-0005-0000-0000-000095010000}"/>
    <cellStyle name="出力 2 4 2 2" xfId="1382" xr:uid="{5AC972C8-1308-41FE-97A8-A0082150D034}"/>
    <cellStyle name="出力 2 4 2 3" xfId="1511" xr:uid="{6436D360-5339-4DAD-A68E-AB1751B81B6E}"/>
    <cellStyle name="出力 2 4 3" xfId="1381" xr:uid="{A67093FB-EA89-4A28-B987-76900F839B77}"/>
    <cellStyle name="出力 2 4 4" xfId="1512" xr:uid="{EB9BEF80-97FB-4C4F-B256-21D5745CA820}"/>
    <cellStyle name="出力 2 40" xfId="407" xr:uid="{00000000-0005-0000-0000-000096010000}"/>
    <cellStyle name="出力 2 40 2" xfId="408" xr:uid="{00000000-0005-0000-0000-000097010000}"/>
    <cellStyle name="出力 2 40 2 2" xfId="1384" xr:uid="{520781AA-6512-4A57-BA58-0A1C939FF9AD}"/>
    <cellStyle name="出力 2 40 2 3" xfId="1509" xr:uid="{FB2ACA7B-E927-42BA-9721-477419891065}"/>
    <cellStyle name="出力 2 40 3" xfId="1383" xr:uid="{AE2CD1FF-92BB-4F44-A66B-4A4C9DF65A8B}"/>
    <cellStyle name="出力 2 40 4" xfId="1510" xr:uid="{6467BE62-FD37-4C50-A35C-E2E8127279AC}"/>
    <cellStyle name="出力 2 41" xfId="409" xr:uid="{00000000-0005-0000-0000-000098010000}"/>
    <cellStyle name="出力 2 41 2" xfId="410" xr:uid="{00000000-0005-0000-0000-000099010000}"/>
    <cellStyle name="出力 2 41 2 2" xfId="1386" xr:uid="{A23F6909-8551-4B9A-9B6D-2F2C35C23973}"/>
    <cellStyle name="出力 2 41 2 3" xfId="1507" xr:uid="{570376C6-1675-4340-BDE0-87D100D40E73}"/>
    <cellStyle name="出力 2 41 3" xfId="1385" xr:uid="{CAEF51DB-4BF6-4527-B19D-A7D40037472C}"/>
    <cellStyle name="出力 2 41 4" xfId="1508" xr:uid="{B7D0E850-E55C-4938-89FA-3233A3518A99}"/>
    <cellStyle name="出力 2 42" xfId="411" xr:uid="{00000000-0005-0000-0000-00009A010000}"/>
    <cellStyle name="出力 2 42 2" xfId="412" xr:uid="{00000000-0005-0000-0000-00009B010000}"/>
    <cellStyle name="出力 2 42 2 2" xfId="1388" xr:uid="{A14A72CF-3290-4C2B-A08E-83480906636D}"/>
    <cellStyle name="出力 2 42 2 3" xfId="1437" xr:uid="{F7C64F91-5304-4144-A88D-9EC8B9C4E723}"/>
    <cellStyle name="出力 2 42 3" xfId="1387" xr:uid="{B78A58B0-D18A-4E7C-B508-5C4B57A19A96}"/>
    <cellStyle name="出力 2 42 4" xfId="1438" xr:uid="{5C9FF33C-456D-493F-B2AC-F8F3BE3AAD6A}"/>
    <cellStyle name="出力 2 43" xfId="413" xr:uid="{00000000-0005-0000-0000-00009C010000}"/>
    <cellStyle name="出力 2 43 2" xfId="414" xr:uid="{00000000-0005-0000-0000-00009D010000}"/>
    <cellStyle name="出力 2 43 2 2" xfId="1390" xr:uid="{C727BAA4-D449-424E-B854-DC53B3E39997}"/>
    <cellStyle name="出力 2 43 2 3" xfId="1435" xr:uid="{AF9034D5-8083-4965-AEB4-7465F9960305}"/>
    <cellStyle name="出力 2 43 3" xfId="1389" xr:uid="{5BB235C6-2172-4696-B202-F773F853BA83}"/>
    <cellStyle name="出力 2 43 4" xfId="1436" xr:uid="{B989A196-E16E-4619-8DF7-28B472394841}"/>
    <cellStyle name="出力 2 44" xfId="415" xr:uid="{00000000-0005-0000-0000-00009E010000}"/>
    <cellStyle name="出力 2 44 2" xfId="416" xr:uid="{00000000-0005-0000-0000-00009F010000}"/>
    <cellStyle name="出力 2 44 2 2" xfId="1392" xr:uid="{B49C3DB9-1AF1-47C5-8335-19F80B7EA843}"/>
    <cellStyle name="出力 2 44 2 3" xfId="1433" xr:uid="{2B3E6A30-1296-4537-9189-4CE6115E10F9}"/>
    <cellStyle name="出力 2 44 3" xfId="1391" xr:uid="{B031D108-3D23-41BA-8C97-998C4879ED7F}"/>
    <cellStyle name="出力 2 44 4" xfId="1434" xr:uid="{CA9D1859-222F-46BF-AAC2-AAD16943D3D9}"/>
    <cellStyle name="出力 2 45" xfId="417" xr:uid="{00000000-0005-0000-0000-0000A0010000}"/>
    <cellStyle name="出力 2 45 2" xfId="418" xr:uid="{00000000-0005-0000-0000-0000A1010000}"/>
    <cellStyle name="出力 2 45 2 2" xfId="1394" xr:uid="{2D87D156-9E3D-48AC-8999-BF13F975C1DC}"/>
    <cellStyle name="出力 2 45 2 3" xfId="1431" xr:uid="{39DD0538-F9B8-4C5D-9BD3-254A54CDB582}"/>
    <cellStyle name="出力 2 45 3" xfId="1393" xr:uid="{2011B883-699D-4232-B878-7543F952C4F9}"/>
    <cellStyle name="出力 2 45 4" xfId="1432" xr:uid="{BB512CF4-6DA5-4682-8AE5-0056B0BF15C2}"/>
    <cellStyle name="出力 2 46" xfId="419" xr:uid="{00000000-0005-0000-0000-0000A2010000}"/>
    <cellStyle name="出力 2 46 2" xfId="420" xr:uid="{00000000-0005-0000-0000-0000A3010000}"/>
    <cellStyle name="出力 2 46 2 2" xfId="1396" xr:uid="{D665DD21-BF49-43C2-8553-A6D5C7985A05}"/>
    <cellStyle name="出力 2 46 2 3" xfId="1429" xr:uid="{1EE30B08-D37C-4C03-8A63-2BCA1535152F}"/>
    <cellStyle name="出力 2 46 3" xfId="1395" xr:uid="{FBE6924B-8EAD-462D-B602-11FE06B91AAA}"/>
    <cellStyle name="出力 2 46 4" xfId="1430" xr:uid="{C4F48CBA-896C-46A4-90BC-1B66F7E2F286}"/>
    <cellStyle name="出力 2 47" xfId="421" xr:uid="{00000000-0005-0000-0000-0000A4010000}"/>
    <cellStyle name="出力 2 47 2" xfId="422" xr:uid="{00000000-0005-0000-0000-0000A5010000}"/>
    <cellStyle name="出力 2 47 2 2" xfId="1398" xr:uid="{A066CAF9-C8B8-4E02-BF4B-9609DD775604}"/>
    <cellStyle name="出力 2 47 2 3" xfId="1427" xr:uid="{281BE2C3-6B38-4BD4-A5F1-91B810AECC51}"/>
    <cellStyle name="出力 2 47 3" xfId="1397" xr:uid="{1D231DDE-AA0D-44CD-84CD-7A7EA0F3A2CD}"/>
    <cellStyle name="出力 2 47 4" xfId="1428" xr:uid="{B7F7254D-F69B-4C11-A5F7-5954689AFBE7}"/>
    <cellStyle name="出力 2 48" xfId="423" xr:uid="{00000000-0005-0000-0000-0000A6010000}"/>
    <cellStyle name="出力 2 48 2" xfId="424" xr:uid="{00000000-0005-0000-0000-0000A7010000}"/>
    <cellStyle name="出力 2 48 2 2" xfId="1400" xr:uid="{514D35A7-94FE-45E5-8F22-8762B099058E}"/>
    <cellStyle name="出力 2 48 2 3" xfId="1425" xr:uid="{E9A5DCA2-188C-4653-A017-C3B39BB36F7A}"/>
    <cellStyle name="出力 2 48 3" xfId="1399" xr:uid="{99B48316-D3B2-4BDC-A8A6-10D3483E6436}"/>
    <cellStyle name="出力 2 48 4" xfId="1426" xr:uid="{1F189898-676F-4B69-840A-F3636659D022}"/>
    <cellStyle name="出力 2 49" xfId="425" xr:uid="{00000000-0005-0000-0000-0000A8010000}"/>
    <cellStyle name="出力 2 49 2" xfId="1401" xr:uid="{DA355A92-1762-464D-8332-544AE0C4150D}"/>
    <cellStyle name="出力 2 49 3" xfId="1424" xr:uid="{69B03C5E-DA6D-452D-ABA9-D29EFBFDDF92}"/>
    <cellStyle name="出力 2 5" xfId="426" xr:uid="{00000000-0005-0000-0000-0000A9010000}"/>
    <cellStyle name="出力 2 5 2" xfId="427" xr:uid="{00000000-0005-0000-0000-0000AA010000}"/>
    <cellStyle name="出力 2 5 2 2" xfId="1403" xr:uid="{E0D5180D-5358-41B5-8B7F-39F85CB8E88C}"/>
    <cellStyle name="出力 2 5 2 3" xfId="1422" xr:uid="{3A4D7AC2-6600-411C-94E5-B73EBFEADBD2}"/>
    <cellStyle name="出力 2 5 3" xfId="1402" xr:uid="{35F80039-E153-4983-A2CB-30A5D1EA9FD4}"/>
    <cellStyle name="出力 2 5 4" xfId="1423" xr:uid="{B33E6907-8C50-4296-89EB-FF7BC608FB06}"/>
    <cellStyle name="出力 2 50" xfId="1316" xr:uid="{D253A616-53E0-481E-956A-45B82A71AF21}"/>
    <cellStyle name="出力 2 51" xfId="1577" xr:uid="{9456E57A-5093-4B71-BFAF-87748F576516}"/>
    <cellStyle name="出力 2 6" xfId="428" xr:uid="{00000000-0005-0000-0000-0000AB010000}"/>
    <cellStyle name="出力 2 6 2" xfId="429" xr:uid="{00000000-0005-0000-0000-0000AC010000}"/>
    <cellStyle name="出力 2 6 2 2" xfId="1405" xr:uid="{7EFB842A-6A26-496F-B612-C6AF7DC4F279}"/>
    <cellStyle name="出力 2 6 2 3" xfId="1420" xr:uid="{8BCD8796-20B3-4DEA-A0CB-32A4766764C5}"/>
    <cellStyle name="出力 2 6 3" xfId="1404" xr:uid="{1CDC3842-187D-4F90-B91A-45EEAA398EEA}"/>
    <cellStyle name="出力 2 6 4" xfId="1421" xr:uid="{FF4CD5C6-C588-4247-9931-3F4F22914837}"/>
    <cellStyle name="出力 2 7" xfId="430" xr:uid="{00000000-0005-0000-0000-0000AD010000}"/>
    <cellStyle name="出力 2 7 2" xfId="431" xr:uid="{00000000-0005-0000-0000-0000AE010000}"/>
    <cellStyle name="出力 2 7 2 2" xfId="1407" xr:uid="{3A80DAE0-DF61-4074-85B9-5FA1285695F9}"/>
    <cellStyle name="出力 2 7 2 3" xfId="1418" xr:uid="{D07EA40A-9A59-42A1-AD3E-0151FECD9F45}"/>
    <cellStyle name="出力 2 7 3" xfId="1406" xr:uid="{15EA84A9-99C8-4A2D-9302-9666D064A961}"/>
    <cellStyle name="出力 2 7 4" xfId="1419" xr:uid="{66EB12EF-66CB-49B2-AD5A-62A6A5EEE57E}"/>
    <cellStyle name="出力 2 8" xfId="432" xr:uid="{00000000-0005-0000-0000-0000AF010000}"/>
    <cellStyle name="出力 2 8 2" xfId="433" xr:uid="{00000000-0005-0000-0000-0000B0010000}"/>
    <cellStyle name="出力 2 8 2 2" xfId="1409" xr:uid="{EB2DBFEF-C6A2-4F8B-828E-32D7CB22903A}"/>
    <cellStyle name="出力 2 8 2 3" xfId="1416" xr:uid="{61C380D7-4B8F-48F5-B942-4D13538C0726}"/>
    <cellStyle name="出力 2 8 3" xfId="1408" xr:uid="{003C8569-BB96-439A-9893-F134AF8C4DEF}"/>
    <cellStyle name="出力 2 8 4" xfId="1417" xr:uid="{91314B06-5F9A-454C-9E6E-35D34D1262AF}"/>
    <cellStyle name="出力 2 9" xfId="434" xr:uid="{00000000-0005-0000-0000-0000B1010000}"/>
    <cellStyle name="出力 2 9 2" xfId="435" xr:uid="{00000000-0005-0000-0000-0000B2010000}"/>
    <cellStyle name="出力 2 9 2 2" xfId="1411" xr:uid="{6044E859-0661-4D65-BFA1-A331D4299EFE}"/>
    <cellStyle name="出力 2 9 2 3" xfId="1414" xr:uid="{EC4ED56F-F7BB-44AB-A5C0-BE2A33A259CD}"/>
    <cellStyle name="出力 2 9 3" xfId="1410" xr:uid="{D55A3D41-ADDE-4067-8A84-6CC79375C647}"/>
    <cellStyle name="出力 2 9 4" xfId="1415" xr:uid="{9A247203-6EB8-4A76-AE47-16A7F32E4EC1}"/>
    <cellStyle name="出力 3" xfId="436" xr:uid="{00000000-0005-0000-0000-0000B3010000}"/>
    <cellStyle name="出力 3 2" xfId="1412" xr:uid="{90C02E73-4DBA-4A16-9C08-D51714F26791}"/>
    <cellStyle name="出力 3 3" xfId="1413" xr:uid="{1C2308C6-3A39-4ADB-A85E-B6EBBD34B5C4}"/>
    <cellStyle name="出力 4" xfId="1315" xr:uid="{7D1766FA-E2E9-4B18-83EC-B5EBFF222B81}"/>
    <cellStyle name="出力 5" xfId="1578" xr:uid="{158724EF-1F12-46CB-BF29-5CA9E15CD1CC}"/>
    <cellStyle name="説明文" xfId="1008" builtinId="53" customBuiltin="1"/>
    <cellStyle name="説明文 2" xfId="1009" xr:uid="{00000000-0005-0000-0000-0000F1030000}"/>
    <cellStyle name="説明文 3" xfId="1010" xr:uid="{00000000-0005-0000-0000-0000F2030000}"/>
    <cellStyle name="通貨 2" xfId="1014" xr:uid="{00000000-0005-0000-0000-0000F6030000}"/>
    <cellStyle name="通貨 2 2" xfId="1015" xr:uid="{00000000-0005-0000-0000-0000F7030000}"/>
    <cellStyle name="通貨 2 2 2" xfId="1805" xr:uid="{D6CAA0DB-3439-48E4-BF3A-229FDCA32B82}"/>
    <cellStyle name="通貨 2 3" xfId="1804" xr:uid="{C9C5FF37-4E4B-423F-B48D-925B6AE296A1}"/>
    <cellStyle name="通貨 3" xfId="1016" xr:uid="{00000000-0005-0000-0000-0000F8030000}"/>
    <cellStyle name="通貨 3 2" xfId="1806" xr:uid="{1A5FC205-03AD-4566-8D82-9553495C0241}"/>
    <cellStyle name="入力" xfId="241" builtinId="20" customBuiltin="1"/>
    <cellStyle name="入力 2" xfId="242" xr:uid="{00000000-0005-0000-0000-0000F1000000}"/>
    <cellStyle name="入力 2 10" xfId="243" xr:uid="{00000000-0005-0000-0000-0000F2000000}"/>
    <cellStyle name="入力 2 10 2" xfId="244" xr:uid="{00000000-0005-0000-0000-0000F3000000}"/>
    <cellStyle name="入力 2 10 2 2" xfId="1220" xr:uid="{0806CE83-6D47-4901-9EED-3A6BB6B06FE4}"/>
    <cellStyle name="入力 2 10 2 3" xfId="1673" xr:uid="{0CF6D6DB-8578-45A3-961E-EFEA90A354EB}"/>
    <cellStyle name="入力 2 10 3" xfId="1219" xr:uid="{A546F6C0-73D3-4005-9D11-0309D718316A}"/>
    <cellStyle name="入力 2 10 4" xfId="1674" xr:uid="{287EB18D-E45D-468C-9BD5-2915F2B406DA}"/>
    <cellStyle name="入力 2 11" xfId="245" xr:uid="{00000000-0005-0000-0000-0000F4000000}"/>
    <cellStyle name="入力 2 11 2" xfId="246" xr:uid="{00000000-0005-0000-0000-0000F5000000}"/>
    <cellStyle name="入力 2 11 2 2" xfId="1222" xr:uid="{16F89DD1-87C9-464A-9246-31F685CA1105}"/>
    <cellStyle name="入力 2 11 2 3" xfId="1671" xr:uid="{59855481-CE61-49AF-84A3-80418F1D3FA4}"/>
    <cellStyle name="入力 2 11 3" xfId="1221" xr:uid="{54581F7E-7E91-4600-AA44-360B74F3EBFF}"/>
    <cellStyle name="入力 2 11 4" xfId="1672" xr:uid="{29D10021-0005-4CCF-A282-28EDDD2C4235}"/>
    <cellStyle name="入力 2 12" xfId="247" xr:uid="{00000000-0005-0000-0000-0000F6000000}"/>
    <cellStyle name="入力 2 12 2" xfId="248" xr:uid="{00000000-0005-0000-0000-0000F7000000}"/>
    <cellStyle name="入力 2 12 2 2" xfId="1224" xr:uid="{2DE07EAD-AEF9-4B87-ADD7-5966949AF00C}"/>
    <cellStyle name="入力 2 12 2 3" xfId="1669" xr:uid="{70CEA32D-91B2-492C-A2D3-70FB6954A353}"/>
    <cellStyle name="入力 2 12 3" xfId="1223" xr:uid="{699B03EA-CD10-489D-BCA0-BFC3BCE239BF}"/>
    <cellStyle name="入力 2 12 4" xfId="1670" xr:uid="{25362D4B-7D73-417F-A66F-0E69B3858F81}"/>
    <cellStyle name="入力 2 13" xfId="249" xr:uid="{00000000-0005-0000-0000-0000F8000000}"/>
    <cellStyle name="入力 2 13 2" xfId="250" xr:uid="{00000000-0005-0000-0000-0000F9000000}"/>
    <cellStyle name="入力 2 13 2 2" xfId="1226" xr:uid="{4E14D20E-646B-4771-9C53-84D161209B93}"/>
    <cellStyle name="入力 2 13 2 3" xfId="1667" xr:uid="{5A9348B2-5898-4CA6-9785-EF2F3F8FC6EB}"/>
    <cellStyle name="入力 2 13 3" xfId="1225" xr:uid="{E06D9D9E-34E7-4776-A0C4-CFA9146122AB}"/>
    <cellStyle name="入力 2 13 4" xfId="1668" xr:uid="{CA91379D-070A-4311-9945-4BE1BBCF944E}"/>
    <cellStyle name="入力 2 14" xfId="251" xr:uid="{00000000-0005-0000-0000-0000FA000000}"/>
    <cellStyle name="入力 2 14 2" xfId="252" xr:uid="{00000000-0005-0000-0000-0000FB000000}"/>
    <cellStyle name="入力 2 14 2 2" xfId="1228" xr:uid="{E683E278-D853-461C-8B7F-C2B255D1AA8D}"/>
    <cellStyle name="入力 2 14 2 3" xfId="1665" xr:uid="{A019CEEB-2DC7-43D5-9409-837D0399A5F2}"/>
    <cellStyle name="入力 2 14 3" xfId="1227" xr:uid="{E35821FA-23D4-4E8E-89F5-DF124F8D0B8F}"/>
    <cellStyle name="入力 2 14 4" xfId="1666" xr:uid="{6099A9B3-44EF-461F-8432-9ABB2BF6DBB7}"/>
    <cellStyle name="入力 2 15" xfId="253" xr:uid="{00000000-0005-0000-0000-0000FC000000}"/>
    <cellStyle name="入力 2 15 2" xfId="254" xr:uid="{00000000-0005-0000-0000-0000FD000000}"/>
    <cellStyle name="入力 2 15 2 2" xfId="1230" xr:uid="{3E8F381D-E9F4-4576-A354-01819E94EA59}"/>
    <cellStyle name="入力 2 15 2 3" xfId="1663" xr:uid="{110EE744-4D47-480A-A34E-2765B5B70706}"/>
    <cellStyle name="入力 2 15 3" xfId="1229" xr:uid="{51565524-0B4C-4DC5-8BE5-586198161647}"/>
    <cellStyle name="入力 2 15 4" xfId="1664" xr:uid="{3A0690B0-9FB1-4FB2-9336-B89AC7DE08EF}"/>
    <cellStyle name="入力 2 16" xfId="255" xr:uid="{00000000-0005-0000-0000-0000FE000000}"/>
    <cellStyle name="入力 2 16 2" xfId="256" xr:uid="{00000000-0005-0000-0000-0000FF000000}"/>
    <cellStyle name="入力 2 16 2 2" xfId="1232" xr:uid="{2F6851EA-5D55-4000-AF8A-C723556497ED}"/>
    <cellStyle name="入力 2 16 2 3" xfId="1661" xr:uid="{A45A2074-D9D0-43BF-BA91-67023FD5032B}"/>
    <cellStyle name="入力 2 16 3" xfId="1231" xr:uid="{DDF9285D-00FD-4FB6-B89C-72BAF429700F}"/>
    <cellStyle name="入力 2 16 4" xfId="1662" xr:uid="{A5C454B2-EF18-43CA-B7FF-E23906AFB122}"/>
    <cellStyle name="入力 2 17" xfId="257" xr:uid="{00000000-0005-0000-0000-000000010000}"/>
    <cellStyle name="入力 2 17 2" xfId="258" xr:uid="{00000000-0005-0000-0000-000001010000}"/>
    <cellStyle name="入力 2 17 2 2" xfId="1234" xr:uid="{70FD0368-73F1-4416-9761-53836891EBF7}"/>
    <cellStyle name="入力 2 17 2 3" xfId="1659" xr:uid="{34BB8C17-1EF5-4329-957B-F8E133A0D423}"/>
    <cellStyle name="入力 2 17 3" xfId="1233" xr:uid="{348DE8A4-C574-4204-9AAD-EC3231920121}"/>
    <cellStyle name="入力 2 17 4" xfId="1660" xr:uid="{F917374E-CC93-41AA-80ED-A9E1C2002EF9}"/>
    <cellStyle name="入力 2 18" xfId="259" xr:uid="{00000000-0005-0000-0000-000002010000}"/>
    <cellStyle name="入力 2 18 2" xfId="260" xr:uid="{00000000-0005-0000-0000-000003010000}"/>
    <cellStyle name="入力 2 18 2 2" xfId="1236" xr:uid="{646B99B4-F99B-4C8A-82EB-1590421CD6ED}"/>
    <cellStyle name="入力 2 18 2 3" xfId="1657" xr:uid="{5D3C666C-8975-4B3A-A1FD-E001567B5EAF}"/>
    <cellStyle name="入力 2 18 3" xfId="1235" xr:uid="{DB32160A-25C5-4AAE-8CEC-1B0491CDEAF2}"/>
    <cellStyle name="入力 2 18 4" xfId="1658" xr:uid="{3E44A494-ED26-478F-A14F-176FD6969523}"/>
    <cellStyle name="入力 2 19" xfId="261" xr:uid="{00000000-0005-0000-0000-000004010000}"/>
    <cellStyle name="入力 2 19 2" xfId="262" xr:uid="{00000000-0005-0000-0000-000005010000}"/>
    <cellStyle name="入力 2 19 2 2" xfId="1238" xr:uid="{0C8E0085-34F8-4831-AF8D-179E116623EF}"/>
    <cellStyle name="入力 2 19 2 3" xfId="1655" xr:uid="{3F4389F1-4C44-4FE6-A8AC-B84AA57DC056}"/>
    <cellStyle name="入力 2 19 3" xfId="1237" xr:uid="{0B99A695-76D3-492C-8B05-75BE288D0639}"/>
    <cellStyle name="入力 2 19 4" xfId="1656" xr:uid="{D1D42BC7-1870-42E4-A413-83B6240ECA90}"/>
    <cellStyle name="入力 2 2" xfId="263" xr:uid="{00000000-0005-0000-0000-000006010000}"/>
    <cellStyle name="入力 2 2 2" xfId="264" xr:uid="{00000000-0005-0000-0000-000007010000}"/>
    <cellStyle name="入力 2 2 2 2" xfId="1240" xr:uid="{FAEE8ADE-2322-4D6D-8788-6832D6697E96}"/>
    <cellStyle name="入力 2 2 2 3" xfId="1653" xr:uid="{B2122B7B-9144-4B9F-A403-3EE236FF0717}"/>
    <cellStyle name="入力 2 2 3" xfId="1239" xr:uid="{7CEA19C7-B4AD-4D7E-B10C-0B7CD0CB6A3A}"/>
    <cellStyle name="入力 2 2 4" xfId="1654" xr:uid="{B9762C03-3F31-492A-9379-C1197C11941A}"/>
    <cellStyle name="入力 2 20" xfId="265" xr:uid="{00000000-0005-0000-0000-000008010000}"/>
    <cellStyle name="入力 2 20 2" xfId="266" xr:uid="{00000000-0005-0000-0000-000009010000}"/>
    <cellStyle name="入力 2 20 2 2" xfId="1242" xr:uid="{93F9E102-6022-433A-B45E-3690A3E3DE27}"/>
    <cellStyle name="入力 2 20 2 3" xfId="1651" xr:uid="{A791306C-0B50-4F04-9EDC-7B3BECB500F4}"/>
    <cellStyle name="入力 2 20 3" xfId="1241" xr:uid="{238A18C4-2D3C-4441-AEE6-EAE0C3CE918D}"/>
    <cellStyle name="入力 2 20 4" xfId="1652" xr:uid="{0841CE2F-67B1-48AA-9648-67B93415AF60}"/>
    <cellStyle name="入力 2 21" xfId="267" xr:uid="{00000000-0005-0000-0000-00000A010000}"/>
    <cellStyle name="入力 2 21 2" xfId="268" xr:uid="{00000000-0005-0000-0000-00000B010000}"/>
    <cellStyle name="入力 2 21 2 2" xfId="1244" xr:uid="{8FD32272-6873-4B7B-84A7-7FF1336BB205}"/>
    <cellStyle name="入力 2 21 2 3" xfId="1649" xr:uid="{1ED1DD12-7F7C-437B-BD9A-A5605F82CC9A}"/>
    <cellStyle name="入力 2 21 3" xfId="1243" xr:uid="{85FA0289-37A3-4AC7-B654-8C43D45BAA0D}"/>
    <cellStyle name="入力 2 21 4" xfId="1650" xr:uid="{5CF39623-DE86-42B3-A44A-F30AA5C83A7B}"/>
    <cellStyle name="入力 2 22" xfId="269" xr:uid="{00000000-0005-0000-0000-00000C010000}"/>
    <cellStyle name="入力 2 22 2" xfId="270" xr:uid="{00000000-0005-0000-0000-00000D010000}"/>
    <cellStyle name="入力 2 22 2 2" xfId="1246" xr:uid="{E06EC593-ADC8-4535-9D00-134B029CE10E}"/>
    <cellStyle name="入力 2 22 2 3" xfId="1647" xr:uid="{439EAC50-5BF6-49D6-B21B-EE697AE4DCC4}"/>
    <cellStyle name="入力 2 22 3" xfId="1245" xr:uid="{B5CB8E97-0481-4DA1-95C9-7540CDC16844}"/>
    <cellStyle name="入力 2 22 4" xfId="1648" xr:uid="{C5D6859D-63C4-467C-960B-A18490949BAD}"/>
    <cellStyle name="入力 2 23" xfId="271" xr:uid="{00000000-0005-0000-0000-00000E010000}"/>
    <cellStyle name="入力 2 23 2" xfId="272" xr:uid="{00000000-0005-0000-0000-00000F010000}"/>
    <cellStyle name="入力 2 23 2 2" xfId="1248" xr:uid="{119587AB-00AE-4515-A09F-40A9A5C262B8}"/>
    <cellStyle name="入力 2 23 2 3" xfId="1645" xr:uid="{053C66D9-D05E-4F30-848E-56E0061EEB4C}"/>
    <cellStyle name="入力 2 23 3" xfId="1247" xr:uid="{234B4D39-2FE8-45EF-958A-333A1B219E89}"/>
    <cellStyle name="入力 2 23 4" xfId="1646" xr:uid="{25A78DD0-FCD2-49D1-92DC-4C1F168CE2DE}"/>
    <cellStyle name="入力 2 24" xfId="273" xr:uid="{00000000-0005-0000-0000-000010010000}"/>
    <cellStyle name="入力 2 24 2" xfId="274" xr:uid="{00000000-0005-0000-0000-000011010000}"/>
    <cellStyle name="入力 2 24 2 2" xfId="1250" xr:uid="{26CAA2F5-21DD-4E56-872B-0CA8F4990E33}"/>
    <cellStyle name="入力 2 24 2 3" xfId="1643" xr:uid="{9114252C-CE9B-4721-A016-DF55394E7AB4}"/>
    <cellStyle name="入力 2 24 3" xfId="1249" xr:uid="{05CF21BF-5F07-46FE-9EDD-8CCABC23FA17}"/>
    <cellStyle name="入力 2 24 4" xfId="1644" xr:uid="{48EFA282-A304-499F-B3B9-596920E0F376}"/>
    <cellStyle name="入力 2 25" xfId="275" xr:uid="{00000000-0005-0000-0000-000012010000}"/>
    <cellStyle name="入力 2 25 2" xfId="276" xr:uid="{00000000-0005-0000-0000-000013010000}"/>
    <cellStyle name="入力 2 25 2 2" xfId="1252" xr:uid="{2B563B62-8105-4977-9118-1B3E3318A7B9}"/>
    <cellStyle name="入力 2 25 2 3" xfId="1641" xr:uid="{B9B4D8A9-2BE0-4A84-9D07-2DEBB5DDAB1B}"/>
    <cellStyle name="入力 2 25 3" xfId="1251" xr:uid="{78B8021D-DB40-467A-BC5D-FA59B454C05A}"/>
    <cellStyle name="入力 2 25 4" xfId="1642" xr:uid="{B11D3D9D-802F-40B1-9CCF-F8F6A9DA3BFA}"/>
    <cellStyle name="入力 2 26" xfId="277" xr:uid="{00000000-0005-0000-0000-000014010000}"/>
    <cellStyle name="入力 2 26 2" xfId="278" xr:uid="{00000000-0005-0000-0000-000015010000}"/>
    <cellStyle name="入力 2 26 2 2" xfId="1254" xr:uid="{0FF9B5B6-427E-48E9-9BBD-FF4197727D91}"/>
    <cellStyle name="入力 2 26 2 3" xfId="1639" xr:uid="{D0A34802-4A76-4B19-A307-4E04F881FC45}"/>
    <cellStyle name="入力 2 26 3" xfId="1253" xr:uid="{EBEA12FB-7B36-4D8D-BF6C-4B0DF90EC50D}"/>
    <cellStyle name="入力 2 26 4" xfId="1640" xr:uid="{1A5FDC85-26DE-4FB9-8C46-8EB5CE7357BB}"/>
    <cellStyle name="入力 2 27" xfId="279" xr:uid="{00000000-0005-0000-0000-000016010000}"/>
    <cellStyle name="入力 2 27 2" xfId="280" xr:uid="{00000000-0005-0000-0000-000017010000}"/>
    <cellStyle name="入力 2 27 2 2" xfId="1256" xr:uid="{A2ECC141-5353-4F1B-81B8-009C1A931260}"/>
    <cellStyle name="入力 2 27 2 3" xfId="1637" xr:uid="{3EC57990-2BD4-409E-A097-C846261A9EB5}"/>
    <cellStyle name="入力 2 27 3" xfId="1255" xr:uid="{867EFE65-16AB-422B-92AC-A2650853A19E}"/>
    <cellStyle name="入力 2 27 4" xfId="1638" xr:uid="{DB677402-4F71-4999-AA1B-CB4CE2D217B8}"/>
    <cellStyle name="入力 2 28" xfId="281" xr:uid="{00000000-0005-0000-0000-000018010000}"/>
    <cellStyle name="入力 2 28 2" xfId="282" xr:uid="{00000000-0005-0000-0000-000019010000}"/>
    <cellStyle name="入力 2 28 2 2" xfId="1258" xr:uid="{7043E8D3-F413-429A-9450-2C0CC14AE41F}"/>
    <cellStyle name="入力 2 28 2 3" xfId="1635" xr:uid="{02412BF0-4196-4947-A8C1-4244166DA940}"/>
    <cellStyle name="入力 2 28 3" xfId="1257" xr:uid="{95202873-787E-410A-AC3A-222641470DB3}"/>
    <cellStyle name="入力 2 28 4" xfId="1636" xr:uid="{8D564239-07F4-449F-B8A6-E1DB9A336AAB}"/>
    <cellStyle name="入力 2 29" xfId="283" xr:uid="{00000000-0005-0000-0000-00001A010000}"/>
    <cellStyle name="入力 2 29 2" xfId="284" xr:uid="{00000000-0005-0000-0000-00001B010000}"/>
    <cellStyle name="入力 2 29 2 2" xfId="1260" xr:uid="{9C5285B2-F7BD-4796-B95D-C605229A1139}"/>
    <cellStyle name="入力 2 29 2 3" xfId="1633" xr:uid="{49DC61EF-8170-498E-9143-5D8767AF0C09}"/>
    <cellStyle name="入力 2 29 3" xfId="1259" xr:uid="{1C71B1C5-8A37-4E3F-A8CC-1161869DD083}"/>
    <cellStyle name="入力 2 29 4" xfId="1634" xr:uid="{B03D1516-67F6-43CB-88EB-23B1EC1CE2B6}"/>
    <cellStyle name="入力 2 3" xfId="285" xr:uid="{00000000-0005-0000-0000-00001C010000}"/>
    <cellStyle name="入力 2 3 2" xfId="286" xr:uid="{00000000-0005-0000-0000-00001D010000}"/>
    <cellStyle name="入力 2 3 2 2" xfId="1262" xr:uid="{5BB5F53F-C2E2-4DD8-AE65-E83D94C7FEA4}"/>
    <cellStyle name="入力 2 3 2 3" xfId="1631" xr:uid="{02EE105F-7F78-4146-BE57-CBC2CA9A7F89}"/>
    <cellStyle name="入力 2 3 3" xfId="1261" xr:uid="{D85415C8-90CB-47A8-B8BB-5761E4830341}"/>
    <cellStyle name="入力 2 3 4" xfId="1632" xr:uid="{37DC459B-8115-4242-B696-B02F2C71F331}"/>
    <cellStyle name="入力 2 30" xfId="287" xr:uid="{00000000-0005-0000-0000-00001E010000}"/>
    <cellStyle name="入力 2 30 2" xfId="288" xr:uid="{00000000-0005-0000-0000-00001F010000}"/>
    <cellStyle name="入力 2 30 2 2" xfId="1264" xr:uid="{CD650720-64F9-4626-9A56-84481CE9C1E2}"/>
    <cellStyle name="入力 2 30 2 3" xfId="1629" xr:uid="{8AECC964-7A48-4694-B6A5-14E6F70D9855}"/>
    <cellStyle name="入力 2 30 3" xfId="1263" xr:uid="{FF97F9B4-C278-4965-BA4D-39BCC7D1F1E4}"/>
    <cellStyle name="入力 2 30 4" xfId="1630" xr:uid="{98073575-CE90-4BFF-9EA0-A079EF263DC7}"/>
    <cellStyle name="入力 2 31" xfId="289" xr:uid="{00000000-0005-0000-0000-000020010000}"/>
    <cellStyle name="入力 2 31 2" xfId="290" xr:uid="{00000000-0005-0000-0000-000021010000}"/>
    <cellStyle name="入力 2 31 2 2" xfId="1266" xr:uid="{41CB918C-40CC-4E66-9B04-70193B16FE5D}"/>
    <cellStyle name="入力 2 31 2 3" xfId="1627" xr:uid="{F60BD367-9C6C-4957-97A4-63C3E5CCD831}"/>
    <cellStyle name="入力 2 31 3" xfId="1265" xr:uid="{8CF265A1-BA65-47E5-BD5E-D55D98FA0484}"/>
    <cellStyle name="入力 2 31 4" xfId="1628" xr:uid="{FFCB8650-C5B0-4A6B-A799-EFBF3C926DD0}"/>
    <cellStyle name="入力 2 32" xfId="291" xr:uid="{00000000-0005-0000-0000-000022010000}"/>
    <cellStyle name="入力 2 32 2" xfId="292" xr:uid="{00000000-0005-0000-0000-000023010000}"/>
    <cellStyle name="入力 2 32 2 2" xfId="1268" xr:uid="{A97A136D-0E06-47BF-A6DE-2129C6565C7B}"/>
    <cellStyle name="入力 2 32 2 3" xfId="1625" xr:uid="{D5018B80-A6D5-4EB5-9472-7F3883B6794E}"/>
    <cellStyle name="入力 2 32 3" xfId="1267" xr:uid="{602E1A09-B6C7-488A-8C60-4D07884D0EEC}"/>
    <cellStyle name="入力 2 32 4" xfId="1626" xr:uid="{1E2CFF00-F130-4912-9E43-37C7C187E3F7}"/>
    <cellStyle name="入力 2 33" xfId="293" xr:uid="{00000000-0005-0000-0000-000024010000}"/>
    <cellStyle name="入力 2 33 2" xfId="294" xr:uid="{00000000-0005-0000-0000-000025010000}"/>
    <cellStyle name="入力 2 33 2 2" xfId="1270" xr:uid="{FE4AD362-1A01-434D-AF71-9348D86C925E}"/>
    <cellStyle name="入力 2 33 2 3" xfId="1623" xr:uid="{B6BE0D00-3905-465D-9515-FCBB4400679A}"/>
    <cellStyle name="入力 2 33 3" xfId="1269" xr:uid="{495F0A94-10EA-4F99-AC5F-B72BC1154AED}"/>
    <cellStyle name="入力 2 33 4" xfId="1624" xr:uid="{2191FAD9-FB38-484B-9C45-A8A840205AAC}"/>
    <cellStyle name="入力 2 34" xfId="295" xr:uid="{00000000-0005-0000-0000-000026010000}"/>
    <cellStyle name="入力 2 34 2" xfId="296" xr:uid="{00000000-0005-0000-0000-000027010000}"/>
    <cellStyle name="入力 2 34 2 2" xfId="1272" xr:uid="{FD1636D7-B306-4C97-BC74-CA821AADE918}"/>
    <cellStyle name="入力 2 34 2 3" xfId="1621" xr:uid="{0E3F2662-3C2A-4DA0-BB96-64168DA392E6}"/>
    <cellStyle name="入力 2 34 3" xfId="1271" xr:uid="{47A1AD90-851F-4979-B2C4-19252B4E46BC}"/>
    <cellStyle name="入力 2 34 4" xfId="1622" xr:uid="{FA129D3E-B1D4-4F1A-8529-A3A151E2CA39}"/>
    <cellStyle name="入力 2 35" xfId="297" xr:uid="{00000000-0005-0000-0000-000028010000}"/>
    <cellStyle name="入力 2 35 2" xfId="298" xr:uid="{00000000-0005-0000-0000-000029010000}"/>
    <cellStyle name="入力 2 35 2 2" xfId="1274" xr:uid="{E12DDCAD-5EA1-4908-A4CD-5C9A96978A54}"/>
    <cellStyle name="入力 2 35 2 3" xfId="1619" xr:uid="{A84E6569-DA76-4BA6-B585-56F06742185C}"/>
    <cellStyle name="入力 2 35 3" xfId="1273" xr:uid="{52486C82-8DD1-4049-9270-265F8FE09C52}"/>
    <cellStyle name="入力 2 35 4" xfId="1620" xr:uid="{CE6A0712-612B-4BE6-954F-F8C9C6E47C7F}"/>
    <cellStyle name="入力 2 36" xfId="299" xr:uid="{00000000-0005-0000-0000-00002A010000}"/>
    <cellStyle name="入力 2 36 2" xfId="300" xr:uid="{00000000-0005-0000-0000-00002B010000}"/>
    <cellStyle name="入力 2 36 2 2" xfId="1276" xr:uid="{3775345C-19FC-4C40-81C5-213704CE5C96}"/>
    <cellStyle name="入力 2 36 2 3" xfId="1617" xr:uid="{182DE749-AC2E-4BA1-8ACA-742E4E247EC5}"/>
    <cellStyle name="入力 2 36 3" xfId="1275" xr:uid="{4C6155D1-C03C-485F-B2B9-80A2957B199A}"/>
    <cellStyle name="入力 2 36 4" xfId="1618" xr:uid="{2C01231E-70E2-47D6-AD4A-6F88A47386D4}"/>
    <cellStyle name="入力 2 37" xfId="301" xr:uid="{00000000-0005-0000-0000-00002C010000}"/>
    <cellStyle name="入力 2 37 2" xfId="302" xr:uid="{00000000-0005-0000-0000-00002D010000}"/>
    <cellStyle name="入力 2 37 2 2" xfId="1278" xr:uid="{ADDB4788-2ABD-4372-9784-10992489844D}"/>
    <cellStyle name="入力 2 37 2 3" xfId="1615" xr:uid="{EB82FBF2-D751-4B2F-8161-E7E5BDE4D145}"/>
    <cellStyle name="入力 2 37 3" xfId="1277" xr:uid="{66078AB7-D746-4CA9-B909-7350600B5833}"/>
    <cellStyle name="入力 2 37 4" xfId="1616" xr:uid="{86ACAF78-2393-468F-B7CB-CF59BFB36A63}"/>
    <cellStyle name="入力 2 38" xfId="303" xr:uid="{00000000-0005-0000-0000-00002E010000}"/>
    <cellStyle name="入力 2 38 2" xfId="304" xr:uid="{00000000-0005-0000-0000-00002F010000}"/>
    <cellStyle name="入力 2 38 2 2" xfId="1280" xr:uid="{3C4A2FF2-97BE-4C88-8B1E-9625B006A24C}"/>
    <cellStyle name="入力 2 38 2 3" xfId="1613" xr:uid="{1AE90139-5A10-4AE0-8E00-4F7DB9FAB7FD}"/>
    <cellStyle name="入力 2 38 3" xfId="1279" xr:uid="{0D7A3652-F68D-4A3C-9663-D1FA0B5F65EA}"/>
    <cellStyle name="入力 2 38 4" xfId="1614" xr:uid="{24C66B11-0019-4F57-B752-AC524F53C927}"/>
    <cellStyle name="入力 2 39" xfId="305" xr:uid="{00000000-0005-0000-0000-000030010000}"/>
    <cellStyle name="入力 2 39 2" xfId="306" xr:uid="{00000000-0005-0000-0000-000031010000}"/>
    <cellStyle name="入力 2 39 2 2" xfId="1282" xr:uid="{8F5E047D-53A0-4104-BFFB-433CDB2D64E6}"/>
    <cellStyle name="入力 2 39 2 3" xfId="1611" xr:uid="{3AC4CF72-157B-4EA2-BAC8-945C946AAC88}"/>
    <cellStyle name="入力 2 39 3" xfId="1281" xr:uid="{A9F143E6-FCAD-4961-8DAE-EF7F42321F95}"/>
    <cellStyle name="入力 2 39 4" xfId="1612" xr:uid="{8C1C7821-B630-41C0-8F91-F3649473FE3E}"/>
    <cellStyle name="入力 2 4" xfId="307" xr:uid="{00000000-0005-0000-0000-000032010000}"/>
    <cellStyle name="入力 2 4 2" xfId="308" xr:uid="{00000000-0005-0000-0000-000033010000}"/>
    <cellStyle name="入力 2 4 2 2" xfId="1284" xr:uid="{76BD2D8C-86E2-4288-9598-D4F81779B60B}"/>
    <cellStyle name="入力 2 4 2 3" xfId="1609" xr:uid="{7F149BF0-B6A0-4AF4-BB61-A1128DD73774}"/>
    <cellStyle name="入力 2 4 3" xfId="1283" xr:uid="{C9F43148-3ECB-4229-B114-4E7710CBC26E}"/>
    <cellStyle name="入力 2 4 4" xfId="1610" xr:uid="{80154E50-2C98-423E-8E02-6D5900914BAE}"/>
    <cellStyle name="入力 2 40" xfId="309" xr:uid="{00000000-0005-0000-0000-000034010000}"/>
    <cellStyle name="入力 2 40 2" xfId="310" xr:uid="{00000000-0005-0000-0000-000035010000}"/>
    <cellStyle name="入力 2 40 2 2" xfId="1286" xr:uid="{8CE3B8B0-F535-4F3A-A2C0-DCF4A0D84C5A}"/>
    <cellStyle name="入力 2 40 2 3" xfId="1607" xr:uid="{42A7EFF9-E0C5-434D-B3C4-A39DA255A6F8}"/>
    <cellStyle name="入力 2 40 3" xfId="1285" xr:uid="{3912C127-F2C1-4303-8C44-1C98F343358F}"/>
    <cellStyle name="入力 2 40 4" xfId="1608" xr:uid="{57854CBB-F41D-4866-9237-5854673C9FB6}"/>
    <cellStyle name="入力 2 41" xfId="311" xr:uid="{00000000-0005-0000-0000-000036010000}"/>
    <cellStyle name="入力 2 41 2" xfId="312" xr:uid="{00000000-0005-0000-0000-000037010000}"/>
    <cellStyle name="入力 2 41 2 2" xfId="1288" xr:uid="{0F4A4AD1-4E69-4510-A346-D693408B205F}"/>
    <cellStyle name="入力 2 41 2 3" xfId="1605" xr:uid="{C5614A33-73F6-43B0-A083-02A8B6757A01}"/>
    <cellStyle name="入力 2 41 3" xfId="1287" xr:uid="{B0A2BE34-8733-409E-99F2-8E6CD3E1DD75}"/>
    <cellStyle name="入力 2 41 4" xfId="1606" xr:uid="{7D77BC03-1AE3-44C8-AD2A-DEDF4E443228}"/>
    <cellStyle name="入力 2 42" xfId="313" xr:uid="{00000000-0005-0000-0000-000038010000}"/>
    <cellStyle name="入力 2 42 2" xfId="314" xr:uid="{00000000-0005-0000-0000-000039010000}"/>
    <cellStyle name="入力 2 42 2 2" xfId="1290" xr:uid="{6D6635A5-9D47-460D-937F-D4C597FA84C1}"/>
    <cellStyle name="入力 2 42 2 3" xfId="1603" xr:uid="{DD6E2FFD-3594-481F-A7AF-97DA8E58F022}"/>
    <cellStyle name="入力 2 42 3" xfId="1289" xr:uid="{A16DB2B6-EF97-4AE7-8CC8-F41147D888D6}"/>
    <cellStyle name="入力 2 42 4" xfId="1604" xr:uid="{BB95E84A-C101-4E57-A7AA-448BFEE098CC}"/>
    <cellStyle name="入力 2 43" xfId="315" xr:uid="{00000000-0005-0000-0000-00003A010000}"/>
    <cellStyle name="入力 2 43 2" xfId="316" xr:uid="{00000000-0005-0000-0000-00003B010000}"/>
    <cellStyle name="入力 2 43 2 2" xfId="1292" xr:uid="{7744CD75-CF91-469F-B89C-7D72956E05D1}"/>
    <cellStyle name="入力 2 43 2 3" xfId="1601" xr:uid="{0B193ECB-383E-47F0-BCF1-EF0C5C8E805F}"/>
    <cellStyle name="入力 2 43 3" xfId="1291" xr:uid="{1A464FE3-DF5E-432E-BDEA-A52664A84449}"/>
    <cellStyle name="入力 2 43 4" xfId="1602" xr:uid="{DB3ADDAB-F6FD-4E8E-A29D-76B18A0E524E}"/>
    <cellStyle name="入力 2 44" xfId="317" xr:uid="{00000000-0005-0000-0000-00003C010000}"/>
    <cellStyle name="入力 2 44 2" xfId="318" xr:uid="{00000000-0005-0000-0000-00003D010000}"/>
    <cellStyle name="入力 2 44 2 2" xfId="1294" xr:uid="{37AEAC1B-9D5D-4A2B-9415-A639A54E83A1}"/>
    <cellStyle name="入力 2 44 2 3" xfId="1599" xr:uid="{E88DE4D9-8AB9-4FF9-82B4-FE290E113DA5}"/>
    <cellStyle name="入力 2 44 3" xfId="1293" xr:uid="{5EF35E3B-6549-47A9-9F3F-1A5DBEA73FB0}"/>
    <cellStyle name="入力 2 44 4" xfId="1600" xr:uid="{97253C70-8040-4F33-B802-124F9F729E00}"/>
    <cellStyle name="入力 2 45" xfId="319" xr:uid="{00000000-0005-0000-0000-00003E010000}"/>
    <cellStyle name="入力 2 45 2" xfId="320" xr:uid="{00000000-0005-0000-0000-00003F010000}"/>
    <cellStyle name="入力 2 45 2 2" xfId="1296" xr:uid="{0140A5CE-0370-4BEA-806D-9A36896E3372}"/>
    <cellStyle name="入力 2 45 2 3" xfId="1597" xr:uid="{C9CFAF81-4FA4-46C1-870F-D8DEC5D2BF8C}"/>
    <cellStyle name="入力 2 45 3" xfId="1295" xr:uid="{0628033B-F6FA-4937-B7FE-E7CF0A794052}"/>
    <cellStyle name="入力 2 45 4" xfId="1598" xr:uid="{8DBBB418-CA82-44CE-830B-CEB639E4CFF6}"/>
    <cellStyle name="入力 2 46" xfId="321" xr:uid="{00000000-0005-0000-0000-000040010000}"/>
    <cellStyle name="入力 2 46 2" xfId="322" xr:uid="{00000000-0005-0000-0000-000041010000}"/>
    <cellStyle name="入力 2 46 2 2" xfId="1298" xr:uid="{923EAC09-4559-46AB-8067-F8D30CD5C233}"/>
    <cellStyle name="入力 2 46 2 3" xfId="1595" xr:uid="{B7F7F4A5-3A49-4A03-A9FE-72007A43FF2C}"/>
    <cellStyle name="入力 2 46 3" xfId="1297" xr:uid="{74C2C5A2-2FE3-404D-B302-93B277C40ABA}"/>
    <cellStyle name="入力 2 46 4" xfId="1596" xr:uid="{999FD368-979A-4256-82F9-88B889471AAF}"/>
    <cellStyle name="入力 2 47" xfId="323" xr:uid="{00000000-0005-0000-0000-000042010000}"/>
    <cellStyle name="入力 2 47 2" xfId="324" xr:uid="{00000000-0005-0000-0000-000043010000}"/>
    <cellStyle name="入力 2 47 2 2" xfId="1300" xr:uid="{3210ED19-5F8A-43B9-AFB7-5DCA4040052C}"/>
    <cellStyle name="入力 2 47 2 3" xfId="1593" xr:uid="{F3E8F81B-AD9E-4E86-88D6-2FA82674B4E1}"/>
    <cellStyle name="入力 2 47 3" xfId="1299" xr:uid="{2D7AC39F-28B8-4C44-BD8F-6770773E4EE3}"/>
    <cellStyle name="入力 2 47 4" xfId="1594" xr:uid="{3AAE58DF-9C45-4588-9F27-7E018DD53E28}"/>
    <cellStyle name="入力 2 48" xfId="325" xr:uid="{00000000-0005-0000-0000-000044010000}"/>
    <cellStyle name="入力 2 48 2" xfId="326" xr:uid="{00000000-0005-0000-0000-000045010000}"/>
    <cellStyle name="入力 2 48 2 2" xfId="1302" xr:uid="{24155CE1-965E-4F75-B51F-198BAAF4A0F4}"/>
    <cellStyle name="入力 2 48 2 3" xfId="1591" xr:uid="{21E2A1DE-F1A0-4F32-B8CF-3BA723D39CFD}"/>
    <cellStyle name="入力 2 48 3" xfId="1301" xr:uid="{271D638A-DE5B-40B8-959C-DAA5A3B4BC74}"/>
    <cellStyle name="入力 2 48 4" xfId="1592" xr:uid="{3FA3A7B8-2219-484C-B157-DDF984F49AC7}"/>
    <cellStyle name="入力 2 49" xfId="327" xr:uid="{00000000-0005-0000-0000-000046010000}"/>
    <cellStyle name="入力 2 49 2" xfId="1303" xr:uid="{5AE2654A-2C1B-4BB5-91F1-68B1BD17ACA8}"/>
    <cellStyle name="入力 2 49 3" xfId="1590" xr:uid="{64629F01-1B08-4F05-BD35-D864002DB067}"/>
    <cellStyle name="入力 2 5" xfId="328" xr:uid="{00000000-0005-0000-0000-000047010000}"/>
    <cellStyle name="入力 2 5 2" xfId="329" xr:uid="{00000000-0005-0000-0000-000048010000}"/>
    <cellStyle name="入力 2 5 2 2" xfId="1305" xr:uid="{7813762A-1A1D-4AF1-A417-2D8820D8A3D4}"/>
    <cellStyle name="入力 2 5 2 3" xfId="1588" xr:uid="{BF9D68BE-2C90-45E3-B3AB-A82F8925B5B9}"/>
    <cellStyle name="入力 2 5 3" xfId="1304" xr:uid="{B2A4AB47-5BB4-422F-B2DA-26469AF2B5FB}"/>
    <cellStyle name="入力 2 5 4" xfId="1589" xr:uid="{9FA1BCE0-7243-4F82-AC95-15624B0233AF}"/>
    <cellStyle name="入力 2 50" xfId="1218" xr:uid="{53F1B8EA-0DE1-492D-B0CF-72BDDEEAF396}"/>
    <cellStyle name="入力 2 51" xfId="1675" xr:uid="{8FC8A4B7-190D-45D6-AC6A-588F75781189}"/>
    <cellStyle name="入力 2 6" xfId="330" xr:uid="{00000000-0005-0000-0000-000049010000}"/>
    <cellStyle name="入力 2 6 2" xfId="331" xr:uid="{00000000-0005-0000-0000-00004A010000}"/>
    <cellStyle name="入力 2 6 2 2" xfId="1307" xr:uid="{EB5BAA86-B669-4584-9A15-2140C360EEA7}"/>
    <cellStyle name="入力 2 6 2 3" xfId="1586" xr:uid="{0F023FF8-BAA4-4EF4-AFA7-0619A96ED720}"/>
    <cellStyle name="入力 2 6 3" xfId="1306" xr:uid="{519462A4-B428-477A-884F-9B564C0213D7}"/>
    <cellStyle name="入力 2 6 4" xfId="1587" xr:uid="{79F04EF7-A508-4C5C-A936-5ED692FB794C}"/>
    <cellStyle name="入力 2 7" xfId="332" xr:uid="{00000000-0005-0000-0000-00004B010000}"/>
    <cellStyle name="入力 2 7 2" xfId="333" xr:uid="{00000000-0005-0000-0000-00004C010000}"/>
    <cellStyle name="入力 2 7 2 2" xfId="1309" xr:uid="{4FC9315D-5912-45CC-871A-28C049C39BE5}"/>
    <cellStyle name="入力 2 7 2 3" xfId="1584" xr:uid="{60A785C7-533C-49BD-BCF4-537E11236AEF}"/>
    <cellStyle name="入力 2 7 3" xfId="1308" xr:uid="{67CC7893-0771-4624-9A11-8F52352C9825}"/>
    <cellStyle name="入力 2 7 4" xfId="1585" xr:uid="{96492F00-BB9F-4EA0-8ECB-852FC7B27CD7}"/>
    <cellStyle name="入力 2 8" xfId="334" xr:uid="{00000000-0005-0000-0000-00004D010000}"/>
    <cellStyle name="入力 2 8 2" xfId="335" xr:uid="{00000000-0005-0000-0000-00004E010000}"/>
    <cellStyle name="入力 2 8 2 2" xfId="1311" xr:uid="{635E0516-B7C7-4DDE-9204-67F51E5CB179}"/>
    <cellStyle name="入力 2 8 2 3" xfId="1582" xr:uid="{65717769-F6E0-4E00-873E-0B4B3E4CB715}"/>
    <cellStyle name="入力 2 8 3" xfId="1310" xr:uid="{A2DF257D-0E17-4691-9689-2DE248038A0F}"/>
    <cellStyle name="入力 2 8 4" xfId="1583" xr:uid="{6BF6A4BF-CF76-4B6A-AABA-B3D315F096B8}"/>
    <cellStyle name="入力 2 9" xfId="336" xr:uid="{00000000-0005-0000-0000-00004F010000}"/>
    <cellStyle name="入力 2 9 2" xfId="337" xr:uid="{00000000-0005-0000-0000-000050010000}"/>
    <cellStyle name="入力 2 9 2 2" xfId="1313" xr:uid="{3D6CBD1D-008D-4C36-A860-D826CD6EEC7B}"/>
    <cellStyle name="入力 2 9 2 3" xfId="1580" xr:uid="{0E79204C-8904-42BA-80B7-B0188937398A}"/>
    <cellStyle name="入力 2 9 3" xfId="1312" xr:uid="{60C855CB-7F6E-462E-B81B-33D0956FD572}"/>
    <cellStyle name="入力 2 9 4" xfId="1581" xr:uid="{72D57830-5CF0-4D52-A6DB-61FCE3A402BE}"/>
    <cellStyle name="入力 3" xfId="338" xr:uid="{00000000-0005-0000-0000-000051010000}"/>
    <cellStyle name="入力 3 2" xfId="1314" xr:uid="{595E61E9-D217-4D2B-99C5-3D3BD115C235}"/>
    <cellStyle name="入力 3 3" xfId="1579" xr:uid="{4627049E-6BC5-4C78-A954-99E24C514626}"/>
    <cellStyle name="入力 4" xfId="1217" xr:uid="{D864179D-42E5-4B3E-9486-BDB06FC18CE1}"/>
    <cellStyle name="入力 5" xfId="1676" xr:uid="{6A0E3D60-F3D1-4FA6-B976-D5E9A895942E}"/>
    <cellStyle name="標準" xfId="0" builtinId="0"/>
    <cellStyle name="標準 10" xfId="498" xr:uid="{00000000-0005-0000-0000-0000F2010000}"/>
    <cellStyle name="標準 100" xfId="499" xr:uid="{00000000-0005-0000-0000-0000F3010000}"/>
    <cellStyle name="標準 101" xfId="500" xr:uid="{00000000-0005-0000-0000-0000F4010000}"/>
    <cellStyle name="標準 102" xfId="501" xr:uid="{00000000-0005-0000-0000-0000F5010000}"/>
    <cellStyle name="標準 103" xfId="502" xr:uid="{00000000-0005-0000-0000-0000F6010000}"/>
    <cellStyle name="標準 104" xfId="503" xr:uid="{00000000-0005-0000-0000-0000F7010000}"/>
    <cellStyle name="標準 105" xfId="504" xr:uid="{00000000-0005-0000-0000-0000F8010000}"/>
    <cellStyle name="標準 106" xfId="505" xr:uid="{00000000-0005-0000-0000-0000F9010000}"/>
    <cellStyle name="標準 107" xfId="506" xr:uid="{00000000-0005-0000-0000-0000FA010000}"/>
    <cellStyle name="標準 108" xfId="507" xr:uid="{00000000-0005-0000-0000-0000FB010000}"/>
    <cellStyle name="標準 109" xfId="508" xr:uid="{00000000-0005-0000-0000-0000FC010000}"/>
    <cellStyle name="標準 11" xfId="509" xr:uid="{00000000-0005-0000-0000-0000FD010000}"/>
    <cellStyle name="標準 110" xfId="510" xr:uid="{00000000-0005-0000-0000-0000FE010000}"/>
    <cellStyle name="標準 111" xfId="511" xr:uid="{00000000-0005-0000-0000-0000FF010000}"/>
    <cellStyle name="標準 112" xfId="512" xr:uid="{00000000-0005-0000-0000-000000020000}"/>
    <cellStyle name="標準 113" xfId="513" xr:uid="{00000000-0005-0000-0000-000001020000}"/>
    <cellStyle name="標準 114" xfId="514" xr:uid="{00000000-0005-0000-0000-000002020000}"/>
    <cellStyle name="標準 115" xfId="515" xr:uid="{00000000-0005-0000-0000-000003020000}"/>
    <cellStyle name="標準 116" xfId="516" xr:uid="{00000000-0005-0000-0000-000004020000}"/>
    <cellStyle name="標準 117" xfId="517" xr:uid="{00000000-0005-0000-0000-000005020000}"/>
    <cellStyle name="標準 118" xfId="518" xr:uid="{00000000-0005-0000-0000-000006020000}"/>
    <cellStyle name="標準 119" xfId="519" xr:uid="{00000000-0005-0000-0000-000007020000}"/>
    <cellStyle name="標準 12" xfId="520" xr:uid="{00000000-0005-0000-0000-000008020000}"/>
    <cellStyle name="標準 120" xfId="521" xr:uid="{00000000-0005-0000-0000-000009020000}"/>
    <cellStyle name="標準 121" xfId="522" xr:uid="{00000000-0005-0000-0000-00000A020000}"/>
    <cellStyle name="標準 122" xfId="523" xr:uid="{00000000-0005-0000-0000-00000B020000}"/>
    <cellStyle name="標準 123" xfId="524" xr:uid="{00000000-0005-0000-0000-00000C020000}"/>
    <cellStyle name="標準 124" xfId="525" xr:uid="{00000000-0005-0000-0000-00000D020000}"/>
    <cellStyle name="標準 125" xfId="526" xr:uid="{00000000-0005-0000-0000-00000E020000}"/>
    <cellStyle name="標準 126" xfId="527" xr:uid="{00000000-0005-0000-0000-00000F020000}"/>
    <cellStyle name="標準 127" xfId="528" xr:uid="{00000000-0005-0000-0000-000010020000}"/>
    <cellStyle name="標準 128" xfId="529" xr:uid="{00000000-0005-0000-0000-000011020000}"/>
    <cellStyle name="標準 129" xfId="530" xr:uid="{00000000-0005-0000-0000-000012020000}"/>
    <cellStyle name="標準 13" xfId="531" xr:uid="{00000000-0005-0000-0000-000013020000}"/>
    <cellStyle name="標準 130" xfId="532" xr:uid="{00000000-0005-0000-0000-000014020000}"/>
    <cellStyle name="標準 131" xfId="533" xr:uid="{00000000-0005-0000-0000-000015020000}"/>
    <cellStyle name="標準 132" xfId="534" xr:uid="{00000000-0005-0000-0000-000016020000}"/>
    <cellStyle name="標準 133" xfId="535" xr:uid="{00000000-0005-0000-0000-000017020000}"/>
    <cellStyle name="標準 134" xfId="536" xr:uid="{00000000-0005-0000-0000-000018020000}"/>
    <cellStyle name="標準 135" xfId="537" xr:uid="{00000000-0005-0000-0000-000019020000}"/>
    <cellStyle name="標準 136" xfId="538" xr:uid="{00000000-0005-0000-0000-00001A020000}"/>
    <cellStyle name="標準 137" xfId="539" xr:uid="{00000000-0005-0000-0000-00001B020000}"/>
    <cellStyle name="標準 138" xfId="540" xr:uid="{00000000-0005-0000-0000-00001C020000}"/>
    <cellStyle name="標準 139" xfId="541" xr:uid="{00000000-0005-0000-0000-00001D020000}"/>
    <cellStyle name="標準 14" xfId="542" xr:uid="{00000000-0005-0000-0000-00001E020000}"/>
    <cellStyle name="標準 140" xfId="543" xr:uid="{00000000-0005-0000-0000-00001F020000}"/>
    <cellStyle name="標準 141" xfId="544" xr:uid="{00000000-0005-0000-0000-000020020000}"/>
    <cellStyle name="標準 142" xfId="545" xr:uid="{00000000-0005-0000-0000-000021020000}"/>
    <cellStyle name="標準 143" xfId="546" xr:uid="{00000000-0005-0000-0000-000022020000}"/>
    <cellStyle name="標準 144" xfId="547" xr:uid="{00000000-0005-0000-0000-000023020000}"/>
    <cellStyle name="標準 145" xfId="548" xr:uid="{00000000-0005-0000-0000-000024020000}"/>
    <cellStyle name="標準 146" xfId="549" xr:uid="{00000000-0005-0000-0000-000025020000}"/>
    <cellStyle name="標準 147" xfId="550" xr:uid="{00000000-0005-0000-0000-000026020000}"/>
    <cellStyle name="標準 148" xfId="551" xr:uid="{00000000-0005-0000-0000-000027020000}"/>
    <cellStyle name="標準 149" xfId="552" xr:uid="{00000000-0005-0000-0000-000028020000}"/>
    <cellStyle name="標準 15" xfId="553" xr:uid="{00000000-0005-0000-0000-000029020000}"/>
    <cellStyle name="標準 150" xfId="554" xr:uid="{00000000-0005-0000-0000-00002A020000}"/>
    <cellStyle name="標準 151" xfId="555" xr:uid="{00000000-0005-0000-0000-00002B020000}"/>
    <cellStyle name="標準 152" xfId="556" xr:uid="{00000000-0005-0000-0000-00002C020000}"/>
    <cellStyle name="標準 153" xfId="557" xr:uid="{00000000-0005-0000-0000-00002D020000}"/>
    <cellStyle name="標準 154" xfId="558" xr:uid="{00000000-0005-0000-0000-00002E020000}"/>
    <cellStyle name="標準 155" xfId="559" xr:uid="{00000000-0005-0000-0000-00002F020000}"/>
    <cellStyle name="標準 156" xfId="560" xr:uid="{00000000-0005-0000-0000-000030020000}"/>
    <cellStyle name="標準 157" xfId="561" xr:uid="{00000000-0005-0000-0000-000031020000}"/>
    <cellStyle name="標準 158" xfId="562" xr:uid="{00000000-0005-0000-0000-000032020000}"/>
    <cellStyle name="標準 159" xfId="563" xr:uid="{00000000-0005-0000-0000-000033020000}"/>
    <cellStyle name="標準 16" xfId="564" xr:uid="{00000000-0005-0000-0000-000034020000}"/>
    <cellStyle name="標準 160" xfId="565" xr:uid="{00000000-0005-0000-0000-000035020000}"/>
    <cellStyle name="標準 161" xfId="566" xr:uid="{00000000-0005-0000-0000-000036020000}"/>
    <cellStyle name="標準 162" xfId="567" xr:uid="{00000000-0005-0000-0000-000037020000}"/>
    <cellStyle name="標準 163" xfId="568" xr:uid="{00000000-0005-0000-0000-000038020000}"/>
    <cellStyle name="標準 164" xfId="569" xr:uid="{00000000-0005-0000-0000-000039020000}"/>
    <cellStyle name="標準 165" xfId="570" xr:uid="{00000000-0005-0000-0000-00003A020000}"/>
    <cellStyle name="標準 166" xfId="571" xr:uid="{00000000-0005-0000-0000-00003B020000}"/>
    <cellStyle name="標準 167" xfId="572" xr:uid="{00000000-0005-0000-0000-00003C020000}"/>
    <cellStyle name="標準 168" xfId="573" xr:uid="{00000000-0005-0000-0000-00003D020000}"/>
    <cellStyle name="標準 169" xfId="574" xr:uid="{00000000-0005-0000-0000-00003E020000}"/>
    <cellStyle name="標準 17" xfId="575" xr:uid="{00000000-0005-0000-0000-00003F020000}"/>
    <cellStyle name="標準 170" xfId="576" xr:uid="{00000000-0005-0000-0000-000040020000}"/>
    <cellStyle name="標準 171" xfId="577" xr:uid="{00000000-0005-0000-0000-000041020000}"/>
    <cellStyle name="標準 172" xfId="578" xr:uid="{00000000-0005-0000-0000-000042020000}"/>
    <cellStyle name="標準 173" xfId="579" xr:uid="{00000000-0005-0000-0000-000043020000}"/>
    <cellStyle name="標準 174" xfId="580" xr:uid="{00000000-0005-0000-0000-000044020000}"/>
    <cellStyle name="標準 175" xfId="581" xr:uid="{00000000-0005-0000-0000-000045020000}"/>
    <cellStyle name="標準 176" xfId="582" xr:uid="{00000000-0005-0000-0000-000046020000}"/>
    <cellStyle name="標準 177" xfId="583" xr:uid="{00000000-0005-0000-0000-000047020000}"/>
    <cellStyle name="標準 178" xfId="584" xr:uid="{00000000-0005-0000-0000-000048020000}"/>
    <cellStyle name="標準 18" xfId="585" xr:uid="{00000000-0005-0000-0000-000049020000}"/>
    <cellStyle name="標準 19" xfId="586" xr:uid="{00000000-0005-0000-0000-00004A020000}"/>
    <cellStyle name="標準 2" xfId="587" xr:uid="{00000000-0005-0000-0000-00004B020000}"/>
    <cellStyle name="標準 2 2" xfId="588" xr:uid="{00000000-0005-0000-0000-00004C020000}"/>
    <cellStyle name="標準 2 2 2" xfId="589" xr:uid="{00000000-0005-0000-0000-00004D020000}"/>
    <cellStyle name="標準 2 2 3" xfId="590" xr:uid="{00000000-0005-0000-0000-00004E020000}"/>
    <cellStyle name="標準 2 2 3 2" xfId="591" xr:uid="{00000000-0005-0000-0000-00004F020000}"/>
    <cellStyle name="標準 2 2 3 3" xfId="592" xr:uid="{00000000-0005-0000-0000-000050020000}"/>
    <cellStyle name="標準 2 2 4" xfId="593" xr:uid="{00000000-0005-0000-0000-000051020000}"/>
    <cellStyle name="標準 2 2 4 2" xfId="594" xr:uid="{00000000-0005-0000-0000-000052020000}"/>
    <cellStyle name="標準 2 3" xfId="595" xr:uid="{00000000-0005-0000-0000-000053020000}"/>
    <cellStyle name="標準 2 4" xfId="596" xr:uid="{00000000-0005-0000-0000-000054020000}"/>
    <cellStyle name="標準 2 5" xfId="597" xr:uid="{00000000-0005-0000-0000-000055020000}"/>
    <cellStyle name="標準 2 6" xfId="598" xr:uid="{00000000-0005-0000-0000-000056020000}"/>
    <cellStyle name="標準 2_20   主要統計長期指標" xfId="609" xr:uid="{00000000-0005-0000-0000-000061020000}"/>
    <cellStyle name="標準 20" xfId="599" xr:uid="{00000000-0005-0000-0000-000057020000}"/>
    <cellStyle name="標準 21" xfId="600" xr:uid="{00000000-0005-0000-0000-000058020000}"/>
    <cellStyle name="標準 22" xfId="601" xr:uid="{00000000-0005-0000-0000-000059020000}"/>
    <cellStyle name="標準 23" xfId="602" xr:uid="{00000000-0005-0000-0000-00005A020000}"/>
    <cellStyle name="標準 24" xfId="603" xr:uid="{00000000-0005-0000-0000-00005B020000}"/>
    <cellStyle name="標準 25" xfId="604" xr:uid="{00000000-0005-0000-0000-00005C020000}"/>
    <cellStyle name="標準 26" xfId="605" xr:uid="{00000000-0005-0000-0000-00005D020000}"/>
    <cellStyle name="標準 27" xfId="606" xr:uid="{00000000-0005-0000-0000-00005E020000}"/>
    <cellStyle name="標準 28" xfId="607" xr:uid="{00000000-0005-0000-0000-00005F020000}"/>
    <cellStyle name="標準 29" xfId="608" xr:uid="{00000000-0005-0000-0000-000060020000}"/>
    <cellStyle name="標準 3" xfId="610" xr:uid="{00000000-0005-0000-0000-000062020000}"/>
    <cellStyle name="標準 3 2" xfId="611" xr:uid="{00000000-0005-0000-0000-000063020000}"/>
    <cellStyle name="標準 3 2 2" xfId="612" xr:uid="{00000000-0005-0000-0000-000064020000}"/>
    <cellStyle name="標準 3 3" xfId="613" xr:uid="{00000000-0005-0000-0000-000065020000}"/>
    <cellStyle name="標準 3 4" xfId="614" xr:uid="{00000000-0005-0000-0000-000066020000}"/>
    <cellStyle name="標準 3 4 2" xfId="615" xr:uid="{00000000-0005-0000-0000-000067020000}"/>
    <cellStyle name="標準 3 4 3" xfId="616" xr:uid="{00000000-0005-0000-0000-000068020000}"/>
    <cellStyle name="標準 3 5" xfId="617" xr:uid="{00000000-0005-0000-0000-000069020000}"/>
    <cellStyle name="標準 3 6" xfId="618" xr:uid="{00000000-0005-0000-0000-00006A020000}"/>
    <cellStyle name="標準 3 7" xfId="619" xr:uid="{00000000-0005-0000-0000-00006B020000}"/>
    <cellStyle name="標準 3 8" xfId="620" xr:uid="{00000000-0005-0000-0000-00006C020000}"/>
    <cellStyle name="標準 3 9" xfId="621" xr:uid="{00000000-0005-0000-0000-00006D020000}"/>
    <cellStyle name="標準 3_20   主要統計長期指標" xfId="632" xr:uid="{00000000-0005-0000-0000-000078020000}"/>
    <cellStyle name="標準 30" xfId="622" xr:uid="{00000000-0005-0000-0000-00006E020000}"/>
    <cellStyle name="標準 31" xfId="623" xr:uid="{00000000-0005-0000-0000-00006F020000}"/>
    <cellStyle name="標準 32" xfId="624" xr:uid="{00000000-0005-0000-0000-000070020000}"/>
    <cellStyle name="標準 33" xfId="625" xr:uid="{00000000-0005-0000-0000-000071020000}"/>
    <cellStyle name="標準 34" xfId="626" xr:uid="{00000000-0005-0000-0000-000072020000}"/>
    <cellStyle name="標準 35" xfId="627" xr:uid="{00000000-0005-0000-0000-000073020000}"/>
    <cellStyle name="標準 36" xfId="628" xr:uid="{00000000-0005-0000-0000-000074020000}"/>
    <cellStyle name="標準 37" xfId="629" xr:uid="{00000000-0005-0000-0000-000075020000}"/>
    <cellStyle name="標準 38" xfId="630" xr:uid="{00000000-0005-0000-0000-000076020000}"/>
    <cellStyle name="標準 39" xfId="631" xr:uid="{00000000-0005-0000-0000-000077020000}"/>
    <cellStyle name="標準 4" xfId="633" xr:uid="{00000000-0005-0000-0000-000079020000}"/>
    <cellStyle name="標準 4 2" xfId="634" xr:uid="{00000000-0005-0000-0000-00007A020000}"/>
    <cellStyle name="標準 4 2 2" xfId="635" xr:uid="{00000000-0005-0000-0000-00007B020000}"/>
    <cellStyle name="標準 4 3" xfId="636" xr:uid="{00000000-0005-0000-0000-00007C020000}"/>
    <cellStyle name="標準 40" xfId="637" xr:uid="{00000000-0005-0000-0000-00007D020000}"/>
    <cellStyle name="標準 41" xfId="638" xr:uid="{00000000-0005-0000-0000-00007E020000}"/>
    <cellStyle name="標準 42" xfId="639" xr:uid="{00000000-0005-0000-0000-00007F020000}"/>
    <cellStyle name="標準 43" xfId="640" xr:uid="{00000000-0005-0000-0000-000080020000}"/>
    <cellStyle name="標準 44" xfId="641" xr:uid="{00000000-0005-0000-0000-000081020000}"/>
    <cellStyle name="標準 45" xfId="642" xr:uid="{00000000-0005-0000-0000-000082020000}"/>
    <cellStyle name="標準 46" xfId="643" xr:uid="{00000000-0005-0000-0000-000083020000}"/>
    <cellStyle name="標準 47" xfId="644" xr:uid="{00000000-0005-0000-0000-000084020000}"/>
    <cellStyle name="標準 48" xfId="645" xr:uid="{00000000-0005-0000-0000-000085020000}"/>
    <cellStyle name="標準 49" xfId="646" xr:uid="{00000000-0005-0000-0000-000086020000}"/>
    <cellStyle name="標準 5" xfId="647" xr:uid="{00000000-0005-0000-0000-000087020000}"/>
    <cellStyle name="標準 5 2" xfId="648" xr:uid="{00000000-0005-0000-0000-000088020000}"/>
    <cellStyle name="標準 50" xfId="649" xr:uid="{00000000-0005-0000-0000-000089020000}"/>
    <cellStyle name="標準 51" xfId="650" xr:uid="{00000000-0005-0000-0000-00008A020000}"/>
    <cellStyle name="標準 52" xfId="651" xr:uid="{00000000-0005-0000-0000-00008B020000}"/>
    <cellStyle name="標準 53" xfId="652" xr:uid="{00000000-0005-0000-0000-00008C020000}"/>
    <cellStyle name="標準 54" xfId="653" xr:uid="{00000000-0005-0000-0000-00008D020000}"/>
    <cellStyle name="標準 55" xfId="654" xr:uid="{00000000-0005-0000-0000-00008E020000}"/>
    <cellStyle name="標準 56" xfId="655" xr:uid="{00000000-0005-0000-0000-00008F020000}"/>
    <cellStyle name="標準 57" xfId="656" xr:uid="{00000000-0005-0000-0000-000090020000}"/>
    <cellStyle name="標準 58" xfId="657" xr:uid="{00000000-0005-0000-0000-000091020000}"/>
    <cellStyle name="標準 59" xfId="658" xr:uid="{00000000-0005-0000-0000-000092020000}"/>
    <cellStyle name="標準 6" xfId="659" xr:uid="{00000000-0005-0000-0000-000093020000}"/>
    <cellStyle name="標準 60" xfId="660" xr:uid="{00000000-0005-0000-0000-000094020000}"/>
    <cellStyle name="標準 61" xfId="661" xr:uid="{00000000-0005-0000-0000-000095020000}"/>
    <cellStyle name="標準 62" xfId="662" xr:uid="{00000000-0005-0000-0000-000096020000}"/>
    <cellStyle name="標準 63" xfId="663" xr:uid="{00000000-0005-0000-0000-000097020000}"/>
    <cellStyle name="標準 64" xfId="664" xr:uid="{00000000-0005-0000-0000-000098020000}"/>
    <cellStyle name="標準 65" xfId="665" xr:uid="{00000000-0005-0000-0000-000099020000}"/>
    <cellStyle name="標準 66" xfId="666" xr:uid="{00000000-0005-0000-0000-00009A020000}"/>
    <cellStyle name="標準 67" xfId="667" xr:uid="{00000000-0005-0000-0000-00009B020000}"/>
    <cellStyle name="標準 68" xfId="668" xr:uid="{00000000-0005-0000-0000-00009C020000}"/>
    <cellStyle name="標準 69" xfId="669" xr:uid="{00000000-0005-0000-0000-00009D020000}"/>
    <cellStyle name="標準 7" xfId="670" xr:uid="{00000000-0005-0000-0000-00009E020000}"/>
    <cellStyle name="標準 70" xfId="671" xr:uid="{00000000-0005-0000-0000-00009F020000}"/>
    <cellStyle name="標準 71" xfId="672" xr:uid="{00000000-0005-0000-0000-0000A0020000}"/>
    <cellStyle name="標準 72" xfId="673" xr:uid="{00000000-0005-0000-0000-0000A1020000}"/>
    <cellStyle name="標準 73" xfId="674" xr:uid="{00000000-0005-0000-0000-0000A2020000}"/>
    <cellStyle name="標準 74" xfId="675" xr:uid="{00000000-0005-0000-0000-0000A3020000}"/>
    <cellStyle name="標準 75" xfId="676" xr:uid="{00000000-0005-0000-0000-0000A4020000}"/>
    <cellStyle name="標準 76" xfId="677" xr:uid="{00000000-0005-0000-0000-0000A5020000}"/>
    <cellStyle name="標準 77" xfId="678" xr:uid="{00000000-0005-0000-0000-0000A6020000}"/>
    <cellStyle name="標準 78" xfId="679" xr:uid="{00000000-0005-0000-0000-0000A7020000}"/>
    <cellStyle name="標準 79" xfId="680" xr:uid="{00000000-0005-0000-0000-0000A8020000}"/>
    <cellStyle name="標準 8" xfId="681" xr:uid="{00000000-0005-0000-0000-0000A9020000}"/>
    <cellStyle name="標準 80" xfId="682" xr:uid="{00000000-0005-0000-0000-0000AA020000}"/>
    <cellStyle name="標準 81" xfId="683" xr:uid="{00000000-0005-0000-0000-0000AB020000}"/>
    <cellStyle name="標準 82" xfId="684" xr:uid="{00000000-0005-0000-0000-0000AC020000}"/>
    <cellStyle name="標準 83" xfId="685" xr:uid="{00000000-0005-0000-0000-0000AD020000}"/>
    <cellStyle name="標準 84" xfId="686" xr:uid="{00000000-0005-0000-0000-0000AE020000}"/>
    <cellStyle name="標準 85" xfId="687" xr:uid="{00000000-0005-0000-0000-0000AF020000}"/>
    <cellStyle name="標準 86" xfId="688" xr:uid="{00000000-0005-0000-0000-0000B0020000}"/>
    <cellStyle name="標準 87" xfId="689" xr:uid="{00000000-0005-0000-0000-0000B1020000}"/>
    <cellStyle name="標準 88" xfId="690" xr:uid="{00000000-0005-0000-0000-0000B2020000}"/>
    <cellStyle name="標準 89" xfId="691" xr:uid="{00000000-0005-0000-0000-0000B3020000}"/>
    <cellStyle name="標準 9" xfId="692" xr:uid="{00000000-0005-0000-0000-0000B4020000}"/>
    <cellStyle name="標準 90" xfId="693" xr:uid="{00000000-0005-0000-0000-0000B5020000}"/>
    <cellStyle name="標準 91" xfId="694" xr:uid="{00000000-0005-0000-0000-0000B6020000}"/>
    <cellStyle name="標準 92" xfId="695" xr:uid="{00000000-0005-0000-0000-0000B7020000}"/>
    <cellStyle name="標準 93" xfId="696" xr:uid="{00000000-0005-0000-0000-0000B8020000}"/>
    <cellStyle name="標準 94" xfId="697" xr:uid="{00000000-0005-0000-0000-0000B9020000}"/>
    <cellStyle name="標準 95" xfId="698" xr:uid="{00000000-0005-0000-0000-0000BA020000}"/>
    <cellStyle name="標準 96" xfId="699" xr:uid="{00000000-0005-0000-0000-0000BB020000}"/>
    <cellStyle name="標準 97" xfId="700" xr:uid="{00000000-0005-0000-0000-0000BC020000}"/>
    <cellStyle name="標準 98" xfId="701" xr:uid="{00000000-0005-0000-0000-0000BD020000}"/>
    <cellStyle name="標準 99" xfId="702" xr:uid="{00000000-0005-0000-0000-0000BE020000}"/>
    <cellStyle name="標準_☆【更新用】統計表" xfId="705" xr:uid="{00000000-0005-0000-0000-0000C1020000}"/>
    <cellStyle name="標準_Sheet1 2" xfId="703" xr:uid="{00000000-0005-0000-0000-0000BF020000}"/>
    <cellStyle name="標準_Sheet2" xfId="704" xr:uid="{00000000-0005-0000-0000-0000C0020000}"/>
    <cellStyle name="標準_完了●●（ Ｃ ）　136-206表" xfId="706" xr:uid="{00000000-0005-0000-0000-0000C2020000}"/>
    <cellStyle name="標準_産業" xfId="707" xr:uid="{00000000-0005-0000-0000-0000C3020000}"/>
    <cellStyle name="良い" xfId="708" builtinId="26" customBuiltin="1"/>
    <cellStyle name="良い 2" xfId="709" xr:uid="{00000000-0005-0000-0000-0000C5020000}"/>
    <cellStyle name="良い 3" xfId="710" xr:uid="{00000000-0005-0000-0000-0000C6020000}"/>
  </cellStyles>
  <dxfs count="1">
    <dxf>
      <fill>
        <patternFill>
          <bgColor rgb="FFFF0000"/>
        </patternFill>
      </fill>
    </dxf>
  </dxfs>
  <tableStyles count="0" defaultTableStyle="TableStyleMedium9" defaultPivotStyle="PivotStyleLight16"/>
  <colors>
    <mruColors>
      <color rgb="FF0000FF"/>
      <color rgb="FFFF0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styles" Target="style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sharedStrings" Target="sharedStrings.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theme" Target="theme/theme1.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s>
</file>

<file path=xl/drawings/drawing1.xml><?xml version="1.0" encoding="utf-8"?>
<xdr:wsDr xmlns:xdr="http://schemas.openxmlformats.org/drawingml/2006/spreadsheetDrawing" xmlns:a="http://schemas.openxmlformats.org/drawingml/2006/main">
  <xdr:twoCellAnchor>
    <xdr:from>
      <xdr:col>2</xdr:col>
      <xdr:colOff>650358</xdr:colOff>
      <xdr:row>11</xdr:row>
      <xdr:rowOff>193289</xdr:rowOff>
    </xdr:from>
    <xdr:to>
      <xdr:col>5</xdr:col>
      <xdr:colOff>331584</xdr:colOff>
      <xdr:row>14</xdr:row>
      <xdr:rowOff>9648</xdr:rowOff>
    </xdr:to>
    <xdr:grpSp>
      <xdr:nvGrpSpPr>
        <xdr:cNvPr id="3075" name="Group 3">
          <a:extLst>
            <a:ext uri="{FF2B5EF4-FFF2-40B4-BE49-F238E27FC236}">
              <a16:creationId xmlns:a16="http://schemas.microsoft.com/office/drawing/2014/main" id="{43C0778C-9E4D-7E9C-C469-3CD069B58561}"/>
            </a:ext>
          </a:extLst>
        </xdr:cNvPr>
        <xdr:cNvGrpSpPr>
          <a:grpSpLocks noChangeAspect="1"/>
        </xdr:cNvGrpSpPr>
      </xdr:nvGrpSpPr>
      <xdr:grpSpPr bwMode="auto">
        <a:xfrm>
          <a:off x="3004091" y="3126989"/>
          <a:ext cx="2716526" cy="616459"/>
          <a:chOff x="469" y="506"/>
          <a:chExt cx="413" cy="99"/>
        </a:xfrm>
      </xdr:grpSpPr>
      <xdr:sp macro="" textlink="">
        <xdr:nvSpPr>
          <xdr:cNvPr id="3074" name="AutoShape 2">
            <a:extLst>
              <a:ext uri="{FF2B5EF4-FFF2-40B4-BE49-F238E27FC236}">
                <a16:creationId xmlns:a16="http://schemas.microsoft.com/office/drawing/2014/main" id="{BD43BD0D-D75E-B0C2-D2C1-692E10289FBC}"/>
              </a:ext>
            </a:extLst>
          </xdr:cNvPr>
          <xdr:cNvSpPr>
            <a:spLocks noChangeAspect="1" noChangeArrowheads="1" noTextEdit="1"/>
          </xdr:cNvSpPr>
        </xdr:nvSpPr>
        <xdr:spPr bwMode="auto">
          <a:xfrm>
            <a:off x="469" y="506"/>
            <a:ext cx="276" cy="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3076" name="Rectangle 4">
            <a:extLst>
              <a:ext uri="{FF2B5EF4-FFF2-40B4-BE49-F238E27FC236}">
                <a16:creationId xmlns:a16="http://schemas.microsoft.com/office/drawing/2014/main" id="{37F1B6E3-2712-3EBD-C424-1B112AB58790}"/>
              </a:ext>
            </a:extLst>
          </xdr:cNvPr>
          <xdr:cNvSpPr>
            <a:spLocks noChangeArrowheads="1"/>
          </xdr:cNvSpPr>
        </xdr:nvSpPr>
        <xdr:spPr bwMode="auto">
          <a:xfrm>
            <a:off x="745" y="536"/>
            <a:ext cx="72" cy="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900" b="0" i="0" u="none" strike="noStrike" baseline="0">
                <a:solidFill>
                  <a:srgbClr val="000000"/>
                </a:solidFill>
                <a:latin typeface="BIZ UDゴシック" panose="020B0400000000000000" pitchFamily="49" charset="-128"/>
                <a:ea typeface="BIZ UDゴシック" panose="020B0400000000000000" pitchFamily="49" charset="-128"/>
              </a:rPr>
              <a:t>受診件数</a:t>
            </a:r>
          </a:p>
        </xdr:txBody>
      </xdr:sp>
      <xdr:sp macro="" textlink="">
        <xdr:nvSpPr>
          <xdr:cNvPr id="3077" name="Rectangle 5">
            <a:extLst>
              <a:ext uri="{FF2B5EF4-FFF2-40B4-BE49-F238E27FC236}">
                <a16:creationId xmlns:a16="http://schemas.microsoft.com/office/drawing/2014/main" id="{7F45B2A3-581B-B42F-98A7-A481DEC5F7D3}"/>
              </a:ext>
            </a:extLst>
          </xdr:cNvPr>
          <xdr:cNvSpPr>
            <a:spLocks noChangeArrowheads="1"/>
          </xdr:cNvSpPr>
        </xdr:nvSpPr>
        <xdr:spPr bwMode="auto">
          <a:xfrm>
            <a:off x="736" y="578"/>
            <a:ext cx="91" cy="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900" b="0" i="0" u="none" strike="noStrike" baseline="0">
                <a:solidFill>
                  <a:srgbClr val="000000"/>
                </a:solidFill>
                <a:latin typeface="BIZ UDゴシック" panose="020B0400000000000000" pitchFamily="49" charset="-128"/>
                <a:ea typeface="BIZ UDゴシック" panose="020B0400000000000000" pitchFamily="49" charset="-128"/>
              </a:rPr>
              <a:t>被保険者数</a:t>
            </a:r>
          </a:p>
        </xdr:txBody>
      </xdr:sp>
      <xdr:sp macro="" textlink="">
        <xdr:nvSpPr>
          <xdr:cNvPr id="3078" name="Rectangle 6">
            <a:extLst>
              <a:ext uri="{FF2B5EF4-FFF2-40B4-BE49-F238E27FC236}">
                <a16:creationId xmlns:a16="http://schemas.microsoft.com/office/drawing/2014/main" id="{A0A6AB1C-132D-6FA6-DDF1-456E3BA77EB9}"/>
              </a:ext>
            </a:extLst>
          </xdr:cNvPr>
          <xdr:cNvSpPr>
            <a:spLocks noChangeArrowheads="1"/>
          </xdr:cNvSpPr>
        </xdr:nvSpPr>
        <xdr:spPr bwMode="auto">
          <a:xfrm>
            <a:off x="649" y="556"/>
            <a:ext cx="72" cy="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900" b="0" i="0" u="none" strike="noStrike" baseline="0">
                <a:solidFill>
                  <a:srgbClr val="000000"/>
                </a:solidFill>
                <a:latin typeface="BIZ UDゴシック" panose="020B0400000000000000" pitchFamily="49" charset="-128"/>
                <a:ea typeface="BIZ UDゴシック" panose="020B0400000000000000" pitchFamily="49" charset="-128"/>
              </a:rPr>
              <a:t>受診率＝</a:t>
            </a:r>
          </a:p>
        </xdr:txBody>
      </xdr:sp>
      <xdr:sp macro="" textlink="">
        <xdr:nvSpPr>
          <xdr:cNvPr id="3079" name="Rectangle 7">
            <a:extLst>
              <a:ext uri="{FF2B5EF4-FFF2-40B4-BE49-F238E27FC236}">
                <a16:creationId xmlns:a16="http://schemas.microsoft.com/office/drawing/2014/main" id="{4B0F3E03-91FA-BB92-7F23-824DF6F2D7FD}"/>
              </a:ext>
            </a:extLst>
          </xdr:cNvPr>
          <xdr:cNvSpPr>
            <a:spLocks noChangeArrowheads="1"/>
          </xdr:cNvSpPr>
        </xdr:nvSpPr>
        <xdr:spPr bwMode="auto">
          <a:xfrm>
            <a:off x="837" y="555"/>
            <a:ext cx="45" cy="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ja-JP" altLang="en-US" sz="900" b="0" i="0" u="none" strike="noStrike" baseline="0">
                <a:solidFill>
                  <a:srgbClr val="000000"/>
                </a:solidFill>
                <a:latin typeface="BIZ UDゴシック" panose="020B0400000000000000" pitchFamily="49" charset="-128"/>
                <a:ea typeface="BIZ UDゴシック" panose="020B0400000000000000" pitchFamily="49" charset="-128"/>
              </a:rPr>
              <a:t>×100</a:t>
            </a:r>
          </a:p>
        </xdr:txBody>
      </xdr:sp>
      <xdr:sp macro="" textlink="">
        <xdr:nvSpPr>
          <xdr:cNvPr id="3080" name="Line 8">
            <a:extLst>
              <a:ext uri="{FF2B5EF4-FFF2-40B4-BE49-F238E27FC236}">
                <a16:creationId xmlns:a16="http://schemas.microsoft.com/office/drawing/2014/main" id="{F06EE81B-79BE-0A07-F9D7-FD2751618670}"/>
              </a:ext>
            </a:extLst>
          </xdr:cNvPr>
          <xdr:cNvSpPr>
            <a:spLocks noChangeShapeType="1"/>
          </xdr:cNvSpPr>
        </xdr:nvSpPr>
        <xdr:spPr bwMode="auto">
          <a:xfrm>
            <a:off x="732" y="567"/>
            <a:ext cx="91" cy="0"/>
          </a:xfrm>
          <a:prstGeom prst="line">
            <a:avLst/>
          </a:prstGeom>
          <a:noFill/>
          <a:ln w="0">
            <a:solidFill>
              <a:srgbClr val="000000"/>
            </a:solidFill>
            <a:prstDash val="solid"/>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120.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40.xml.rels><?xml version="1.0" encoding="UTF-8" standalone="yes"?>
<Relationships xmlns="http://schemas.openxmlformats.org/package/2006/relationships"><Relationship Id="rId1" Type="http://schemas.openxmlformats.org/officeDocument/2006/relationships/printerSettings" Target="../printerSettings/printerSettings140.bin"/></Relationships>
</file>

<file path=xl/worksheets/_rels/sheet141.xml.rels><?xml version="1.0" encoding="UTF-8" standalone="yes"?>
<Relationships xmlns="http://schemas.openxmlformats.org/package/2006/relationships"><Relationship Id="rId1" Type="http://schemas.openxmlformats.org/officeDocument/2006/relationships/printerSettings" Target="../printerSettings/printerSettings141.bin"/></Relationships>
</file>

<file path=xl/worksheets/_rels/sheet142.xml.rels><?xml version="1.0" encoding="UTF-8" standalone="yes"?>
<Relationships xmlns="http://schemas.openxmlformats.org/package/2006/relationships"><Relationship Id="rId1" Type="http://schemas.openxmlformats.org/officeDocument/2006/relationships/printerSettings" Target="../printerSettings/printerSettings142.bin"/></Relationships>
</file>

<file path=xl/worksheets/_rels/sheet143.xml.rels><?xml version="1.0" encoding="UTF-8" standalone="yes"?>
<Relationships xmlns="http://schemas.openxmlformats.org/package/2006/relationships"><Relationship Id="rId1" Type="http://schemas.openxmlformats.org/officeDocument/2006/relationships/printerSettings" Target="../printerSettings/printerSettings143.bin"/></Relationships>
</file>

<file path=xl/worksheets/_rels/sheet144.xml.rels><?xml version="1.0" encoding="UTF-8" standalone="yes"?>
<Relationships xmlns="http://schemas.openxmlformats.org/package/2006/relationships"><Relationship Id="rId1" Type="http://schemas.openxmlformats.org/officeDocument/2006/relationships/printerSettings" Target="../printerSettings/printerSettings144.bin"/></Relationships>
</file>

<file path=xl/worksheets/_rels/sheet145.xml.rels><?xml version="1.0" encoding="UTF-8" standalone="yes"?>
<Relationships xmlns="http://schemas.openxmlformats.org/package/2006/relationships"><Relationship Id="rId1" Type="http://schemas.openxmlformats.org/officeDocument/2006/relationships/printerSettings" Target="../printerSettings/printerSettings145.bin"/></Relationships>
</file>

<file path=xl/worksheets/_rels/sheet146.xml.rels><?xml version="1.0" encoding="UTF-8" standalone="yes"?>
<Relationships xmlns="http://schemas.openxmlformats.org/package/2006/relationships"><Relationship Id="rId1" Type="http://schemas.openxmlformats.org/officeDocument/2006/relationships/printerSettings" Target="../printerSettings/printerSettings146.bin"/></Relationships>
</file>

<file path=xl/worksheets/_rels/sheet147.xml.rels><?xml version="1.0" encoding="UTF-8" standalone="yes"?>
<Relationships xmlns="http://schemas.openxmlformats.org/package/2006/relationships"><Relationship Id="rId1" Type="http://schemas.openxmlformats.org/officeDocument/2006/relationships/printerSettings" Target="../printerSettings/printerSettings147.bin"/></Relationships>
</file>

<file path=xl/worksheets/_rels/sheet148.xml.rels><?xml version="1.0" encoding="UTF-8" standalone="yes"?>
<Relationships xmlns="http://schemas.openxmlformats.org/package/2006/relationships"><Relationship Id="rId1" Type="http://schemas.openxmlformats.org/officeDocument/2006/relationships/printerSettings" Target="../printerSettings/printerSettings148.bin"/></Relationships>
</file>

<file path=xl/worksheets/_rels/sheet149.xml.rels><?xml version="1.0" encoding="UTF-8" standalone="yes"?>
<Relationships xmlns="http://schemas.openxmlformats.org/package/2006/relationships"><Relationship Id="rId1" Type="http://schemas.openxmlformats.org/officeDocument/2006/relationships/printerSettings" Target="../printerSettings/printerSettings14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50.xml.rels><?xml version="1.0" encoding="UTF-8" standalone="yes"?>
<Relationships xmlns="http://schemas.openxmlformats.org/package/2006/relationships"><Relationship Id="rId1" Type="http://schemas.openxmlformats.org/officeDocument/2006/relationships/printerSettings" Target="../printerSettings/printerSettings150.bin"/></Relationships>
</file>

<file path=xl/worksheets/_rels/sheet151.xml.rels><?xml version="1.0" encoding="UTF-8" standalone="yes"?>
<Relationships xmlns="http://schemas.openxmlformats.org/package/2006/relationships"><Relationship Id="rId1" Type="http://schemas.openxmlformats.org/officeDocument/2006/relationships/printerSettings" Target="../printerSettings/printerSettings151.bin"/></Relationships>
</file>

<file path=xl/worksheets/_rels/sheet152.xml.rels><?xml version="1.0" encoding="UTF-8" standalone="yes"?>
<Relationships xmlns="http://schemas.openxmlformats.org/package/2006/relationships"><Relationship Id="rId1" Type="http://schemas.openxmlformats.org/officeDocument/2006/relationships/printerSettings" Target="../printerSettings/printerSettings152.bin"/></Relationships>
</file>

<file path=xl/worksheets/_rels/sheet153.xml.rels><?xml version="1.0" encoding="UTF-8" standalone="yes"?>
<Relationships xmlns="http://schemas.openxmlformats.org/package/2006/relationships"><Relationship Id="rId1" Type="http://schemas.openxmlformats.org/officeDocument/2006/relationships/printerSettings" Target="../printerSettings/printerSettings15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53"/>
  <sheetViews>
    <sheetView zoomScale="115" zoomScaleNormal="115" workbookViewId="0">
      <pane xSplit="2" ySplit="1" topLeftCell="C2" activePane="bottomRight" state="frozen"/>
      <selection pane="topRight"/>
      <selection pane="bottomLeft"/>
      <selection pane="bottomRight" activeCell="C2" sqref="C2"/>
    </sheetView>
  </sheetViews>
  <sheetFormatPr defaultRowHeight="11.7" x14ac:dyDescent="0.3"/>
  <cols>
    <col min="1" max="1" width="15.05859375" style="1" hidden="1" bestFit="1" customWidth="1"/>
    <col min="2" max="2" width="15.05859375" style="2" hidden="1" customWidth="1"/>
    <col min="3" max="3" width="17.29296875" style="3" bestFit="1" customWidth="1"/>
    <col min="4" max="4" width="25.05859375" style="4" bestFit="1" customWidth="1"/>
    <col min="5" max="5" width="62.64453125" style="5" bestFit="1" customWidth="1"/>
    <col min="6" max="202" width="9" style="6" customWidth="1"/>
    <col min="203" max="203" width="6" style="6" bestFit="1" customWidth="1"/>
    <col min="204" max="204" width="9" style="6" bestFit="1" customWidth="1"/>
    <col min="205" max="205" width="11.87890625" style="6" bestFit="1" customWidth="1"/>
    <col min="206" max="206" width="9.05859375" style="6" customWidth="1"/>
    <col min="207" max="207" width="62.64453125" style="6" customWidth="1"/>
    <col min="208" max="208" width="40.3515625" style="6" customWidth="1"/>
    <col min="209" max="209" width="22.29296875" style="6" bestFit="1" customWidth="1"/>
    <col min="210" max="210" width="12.29296875" style="6" bestFit="1" customWidth="1"/>
    <col min="211" max="211" width="9.87890625" style="6" bestFit="1" customWidth="1"/>
    <col min="212" max="212" width="9.3515625" style="6" customWidth="1"/>
    <col min="213" max="213" width="14.05859375" style="6" customWidth="1"/>
    <col min="214" max="458" width="9" style="6" customWidth="1"/>
    <col min="459" max="459" width="6" style="6" bestFit="1" customWidth="1"/>
    <col min="460" max="460" width="9" style="6" bestFit="1" customWidth="1"/>
    <col min="461" max="461" width="11.87890625" style="6" bestFit="1" customWidth="1"/>
    <col min="462" max="462" width="9.05859375" style="6" customWidth="1"/>
    <col min="463" max="463" width="62.64453125" style="6" customWidth="1"/>
    <col min="464" max="464" width="40.3515625" style="6" customWidth="1"/>
    <col min="465" max="465" width="22.29296875" style="6" bestFit="1" customWidth="1"/>
    <col min="466" max="466" width="12.29296875" style="6" bestFit="1" customWidth="1"/>
    <col min="467" max="467" width="9.87890625" style="6" bestFit="1" customWidth="1"/>
    <col min="468" max="468" width="9.3515625" style="6" customWidth="1"/>
    <col min="469" max="469" width="14.05859375" style="6" customWidth="1"/>
    <col min="470" max="714" width="9" style="6" customWidth="1"/>
    <col min="715" max="715" width="6" style="6" bestFit="1" customWidth="1"/>
    <col min="716" max="716" width="9" style="6" bestFit="1" customWidth="1"/>
    <col min="717" max="717" width="11.87890625" style="6" bestFit="1" customWidth="1"/>
    <col min="718" max="718" width="9.05859375" style="6" customWidth="1"/>
    <col min="719" max="719" width="62.64453125" style="6" customWidth="1"/>
    <col min="720" max="720" width="40.3515625" style="6" customWidth="1"/>
    <col min="721" max="721" width="22.29296875" style="6" bestFit="1" customWidth="1"/>
    <col min="722" max="722" width="12.29296875" style="6" bestFit="1" customWidth="1"/>
    <col min="723" max="723" width="9.87890625" style="6" bestFit="1" customWidth="1"/>
    <col min="724" max="724" width="9.3515625" style="6" customWidth="1"/>
    <col min="725" max="725" width="14.05859375" style="6" customWidth="1"/>
    <col min="726" max="970" width="9" style="6" customWidth="1"/>
    <col min="971" max="971" width="6" style="6" bestFit="1" customWidth="1"/>
    <col min="972" max="972" width="9" style="6" bestFit="1" customWidth="1"/>
    <col min="973" max="973" width="11.87890625" style="6" bestFit="1" customWidth="1"/>
    <col min="974" max="974" width="9.05859375" style="6" customWidth="1"/>
    <col min="975" max="975" width="62.64453125" style="6" customWidth="1"/>
    <col min="976" max="976" width="40.3515625" style="6" customWidth="1"/>
    <col min="977" max="977" width="22.29296875" style="6" bestFit="1" customWidth="1"/>
    <col min="978" max="978" width="12.29296875" style="6" bestFit="1" customWidth="1"/>
    <col min="979" max="979" width="9.87890625" style="6" bestFit="1" customWidth="1"/>
    <col min="980" max="980" width="9.3515625" style="6" customWidth="1"/>
    <col min="981" max="981" width="14.05859375" style="6" customWidth="1"/>
    <col min="982" max="1226" width="9" style="6" customWidth="1"/>
    <col min="1227" max="1227" width="6" style="6" bestFit="1" customWidth="1"/>
    <col min="1228" max="1228" width="9" style="6" bestFit="1" customWidth="1"/>
    <col min="1229" max="1229" width="11.87890625" style="6" bestFit="1" customWidth="1"/>
    <col min="1230" max="1230" width="9.05859375" style="6" customWidth="1"/>
    <col min="1231" max="1231" width="62.64453125" style="6" customWidth="1"/>
    <col min="1232" max="1232" width="40.3515625" style="6" customWidth="1"/>
    <col min="1233" max="1233" width="22.29296875" style="6" bestFit="1" customWidth="1"/>
    <col min="1234" max="1234" width="12.29296875" style="6" bestFit="1" customWidth="1"/>
    <col min="1235" max="1235" width="9.87890625" style="6" bestFit="1" customWidth="1"/>
    <col min="1236" max="1236" width="9.3515625" style="6" customWidth="1"/>
    <col min="1237" max="1237" width="14.05859375" style="6" customWidth="1"/>
    <col min="1238" max="1482" width="9" style="6" customWidth="1"/>
    <col min="1483" max="1483" width="6" style="6" bestFit="1" customWidth="1"/>
    <col min="1484" max="1484" width="9" style="6" bestFit="1" customWidth="1"/>
    <col min="1485" max="1485" width="11.87890625" style="6" bestFit="1" customWidth="1"/>
    <col min="1486" max="1486" width="9.05859375" style="6" customWidth="1"/>
    <col min="1487" max="1487" width="62.64453125" style="6" customWidth="1"/>
    <col min="1488" max="1488" width="40.3515625" style="6" customWidth="1"/>
    <col min="1489" max="1489" width="22.29296875" style="6" bestFit="1" customWidth="1"/>
    <col min="1490" max="1490" width="12.29296875" style="6" bestFit="1" customWidth="1"/>
    <col min="1491" max="1491" width="9.87890625" style="6" bestFit="1" customWidth="1"/>
    <col min="1492" max="1492" width="9.3515625" style="6" customWidth="1"/>
    <col min="1493" max="1493" width="14.05859375" style="6" customWidth="1"/>
    <col min="1494" max="1738" width="9" style="6" customWidth="1"/>
    <col min="1739" max="1739" width="6" style="6" bestFit="1" customWidth="1"/>
    <col min="1740" max="1740" width="9" style="6" bestFit="1" customWidth="1"/>
    <col min="1741" max="1741" width="11.87890625" style="6" bestFit="1" customWidth="1"/>
    <col min="1742" max="1742" width="9.05859375" style="6" customWidth="1"/>
    <col min="1743" max="1743" width="62.64453125" style="6" customWidth="1"/>
    <col min="1744" max="1744" width="40.3515625" style="6" customWidth="1"/>
    <col min="1745" max="1745" width="22.29296875" style="6" bestFit="1" customWidth="1"/>
    <col min="1746" max="1746" width="12.29296875" style="6" bestFit="1" customWidth="1"/>
    <col min="1747" max="1747" width="9.87890625" style="6" bestFit="1" customWidth="1"/>
    <col min="1748" max="1748" width="9.3515625" style="6" customWidth="1"/>
    <col min="1749" max="1749" width="14.05859375" style="6" customWidth="1"/>
    <col min="1750" max="1994" width="9" style="6" customWidth="1"/>
    <col min="1995" max="1995" width="6" style="6" bestFit="1" customWidth="1"/>
    <col min="1996" max="1996" width="9" style="6" bestFit="1" customWidth="1"/>
    <col min="1997" max="1997" width="11.87890625" style="6" bestFit="1" customWidth="1"/>
    <col min="1998" max="1998" width="9.05859375" style="6" customWidth="1"/>
    <col min="1999" max="1999" width="62.64453125" style="6" customWidth="1"/>
    <col min="2000" max="2000" width="40.3515625" style="6" customWidth="1"/>
    <col min="2001" max="2001" width="22.29296875" style="6" bestFit="1" customWidth="1"/>
    <col min="2002" max="2002" width="12.29296875" style="6" bestFit="1" customWidth="1"/>
    <col min="2003" max="2003" width="9.87890625" style="6" bestFit="1" customWidth="1"/>
    <col min="2004" max="2004" width="9.3515625" style="6" customWidth="1"/>
    <col min="2005" max="2005" width="14.05859375" style="6" customWidth="1"/>
    <col min="2006" max="2250" width="9" style="6" customWidth="1"/>
    <col min="2251" max="2251" width="6" style="6" bestFit="1" customWidth="1"/>
    <col min="2252" max="2252" width="9" style="6" bestFit="1" customWidth="1"/>
    <col min="2253" max="2253" width="11.87890625" style="6" bestFit="1" customWidth="1"/>
    <col min="2254" max="2254" width="9.05859375" style="6" customWidth="1"/>
    <col min="2255" max="2255" width="62.64453125" style="6" customWidth="1"/>
    <col min="2256" max="2256" width="40.3515625" style="6" customWidth="1"/>
    <col min="2257" max="2257" width="22.29296875" style="6" bestFit="1" customWidth="1"/>
    <col min="2258" max="2258" width="12.29296875" style="6" bestFit="1" customWidth="1"/>
    <col min="2259" max="2259" width="9.87890625" style="6" bestFit="1" customWidth="1"/>
    <col min="2260" max="2260" width="9.3515625" style="6" customWidth="1"/>
    <col min="2261" max="2261" width="14.05859375" style="6" customWidth="1"/>
    <col min="2262" max="2506" width="9" style="6" customWidth="1"/>
    <col min="2507" max="2507" width="6" style="6" bestFit="1" customWidth="1"/>
    <col min="2508" max="2508" width="9" style="6" bestFit="1" customWidth="1"/>
    <col min="2509" max="2509" width="11.87890625" style="6" bestFit="1" customWidth="1"/>
    <col min="2510" max="2510" width="9.05859375" style="6" customWidth="1"/>
    <col min="2511" max="2511" width="62.64453125" style="6" customWidth="1"/>
    <col min="2512" max="2512" width="40.3515625" style="6" customWidth="1"/>
    <col min="2513" max="2513" width="22.29296875" style="6" bestFit="1" customWidth="1"/>
    <col min="2514" max="2514" width="12.29296875" style="6" bestFit="1" customWidth="1"/>
    <col min="2515" max="2515" width="9.87890625" style="6" bestFit="1" customWidth="1"/>
    <col min="2516" max="2516" width="9.3515625" style="6" customWidth="1"/>
    <col min="2517" max="2517" width="14.05859375" style="6" customWidth="1"/>
    <col min="2518" max="2762" width="9" style="6" customWidth="1"/>
    <col min="2763" max="2763" width="6" style="6" bestFit="1" customWidth="1"/>
    <col min="2764" max="2764" width="9" style="6" bestFit="1" customWidth="1"/>
    <col min="2765" max="2765" width="11.87890625" style="6" bestFit="1" customWidth="1"/>
    <col min="2766" max="2766" width="9.05859375" style="6" customWidth="1"/>
    <col min="2767" max="2767" width="62.64453125" style="6" customWidth="1"/>
    <col min="2768" max="2768" width="40.3515625" style="6" customWidth="1"/>
    <col min="2769" max="2769" width="22.29296875" style="6" bestFit="1" customWidth="1"/>
    <col min="2770" max="2770" width="12.29296875" style="6" bestFit="1" customWidth="1"/>
    <col min="2771" max="2771" width="9.87890625" style="6" bestFit="1" customWidth="1"/>
    <col min="2772" max="2772" width="9.3515625" style="6" customWidth="1"/>
    <col min="2773" max="2773" width="14.05859375" style="6" customWidth="1"/>
    <col min="2774" max="3018" width="9" style="6" customWidth="1"/>
    <col min="3019" max="3019" width="6" style="6" bestFit="1" customWidth="1"/>
    <col min="3020" max="3020" width="9" style="6" bestFit="1" customWidth="1"/>
    <col min="3021" max="3021" width="11.87890625" style="6" bestFit="1" customWidth="1"/>
    <col min="3022" max="3022" width="9.05859375" style="6" customWidth="1"/>
    <col min="3023" max="3023" width="62.64453125" style="6" customWidth="1"/>
    <col min="3024" max="3024" width="40.3515625" style="6" customWidth="1"/>
    <col min="3025" max="3025" width="22.29296875" style="6" bestFit="1" customWidth="1"/>
    <col min="3026" max="3026" width="12.29296875" style="6" bestFit="1" customWidth="1"/>
    <col min="3027" max="3027" width="9.87890625" style="6" bestFit="1" customWidth="1"/>
    <col min="3028" max="3028" width="9.3515625" style="6" customWidth="1"/>
    <col min="3029" max="3029" width="14.05859375" style="6" customWidth="1"/>
    <col min="3030" max="3274" width="9" style="6" customWidth="1"/>
    <col min="3275" max="3275" width="6" style="6" bestFit="1" customWidth="1"/>
    <col min="3276" max="3276" width="9" style="6" bestFit="1" customWidth="1"/>
    <col min="3277" max="3277" width="11.87890625" style="6" bestFit="1" customWidth="1"/>
    <col min="3278" max="3278" width="9.05859375" style="6" customWidth="1"/>
    <col min="3279" max="3279" width="62.64453125" style="6" customWidth="1"/>
    <col min="3280" max="3280" width="40.3515625" style="6" customWidth="1"/>
    <col min="3281" max="3281" width="22.29296875" style="6" bestFit="1" customWidth="1"/>
    <col min="3282" max="3282" width="12.29296875" style="6" bestFit="1" customWidth="1"/>
    <col min="3283" max="3283" width="9.87890625" style="6" bestFit="1" customWidth="1"/>
    <col min="3284" max="3284" width="9.3515625" style="6" customWidth="1"/>
    <col min="3285" max="3285" width="14.05859375" style="6" customWidth="1"/>
    <col min="3286" max="3530" width="9" style="6" customWidth="1"/>
    <col min="3531" max="3531" width="6" style="6" bestFit="1" customWidth="1"/>
    <col min="3532" max="3532" width="9" style="6" bestFit="1" customWidth="1"/>
    <col min="3533" max="3533" width="11.87890625" style="6" bestFit="1" customWidth="1"/>
    <col min="3534" max="3534" width="9.05859375" style="6" customWidth="1"/>
    <col min="3535" max="3535" width="62.64453125" style="6" customWidth="1"/>
    <col min="3536" max="3536" width="40.3515625" style="6" customWidth="1"/>
    <col min="3537" max="3537" width="22.29296875" style="6" bestFit="1" customWidth="1"/>
    <col min="3538" max="3538" width="12.29296875" style="6" bestFit="1" customWidth="1"/>
    <col min="3539" max="3539" width="9.87890625" style="6" bestFit="1" customWidth="1"/>
    <col min="3540" max="3540" width="9.3515625" style="6" customWidth="1"/>
    <col min="3541" max="3541" width="14.05859375" style="6" customWidth="1"/>
    <col min="3542" max="3786" width="9" style="6" customWidth="1"/>
    <col min="3787" max="3787" width="6" style="6" bestFit="1" customWidth="1"/>
    <col min="3788" max="3788" width="9" style="6" bestFit="1" customWidth="1"/>
    <col min="3789" max="3789" width="11.87890625" style="6" bestFit="1" customWidth="1"/>
    <col min="3790" max="3790" width="9.05859375" style="6" customWidth="1"/>
    <col min="3791" max="3791" width="62.64453125" style="6" customWidth="1"/>
    <col min="3792" max="3792" width="40.3515625" style="6" customWidth="1"/>
    <col min="3793" max="3793" width="22.29296875" style="6" bestFit="1" customWidth="1"/>
    <col min="3794" max="3794" width="12.29296875" style="6" bestFit="1" customWidth="1"/>
    <col min="3795" max="3795" width="9.87890625" style="6" bestFit="1" customWidth="1"/>
    <col min="3796" max="3796" width="9.3515625" style="6" customWidth="1"/>
    <col min="3797" max="3797" width="14.05859375" style="6" customWidth="1"/>
    <col min="3798" max="4042" width="9" style="6" customWidth="1"/>
    <col min="4043" max="4043" width="6" style="6" bestFit="1" customWidth="1"/>
    <col min="4044" max="4044" width="9" style="6" bestFit="1" customWidth="1"/>
    <col min="4045" max="4045" width="11.87890625" style="6" bestFit="1" customWidth="1"/>
    <col min="4046" max="4046" width="9.05859375" style="6" customWidth="1"/>
    <col min="4047" max="4047" width="62.64453125" style="6" customWidth="1"/>
    <col min="4048" max="4048" width="40.3515625" style="6" customWidth="1"/>
    <col min="4049" max="4049" width="22.29296875" style="6" bestFit="1" customWidth="1"/>
    <col min="4050" max="4050" width="12.29296875" style="6" bestFit="1" customWidth="1"/>
    <col min="4051" max="4051" width="9.87890625" style="6" bestFit="1" customWidth="1"/>
    <col min="4052" max="4052" width="9.3515625" style="6" customWidth="1"/>
    <col min="4053" max="4053" width="14.05859375" style="6" customWidth="1"/>
    <col min="4054" max="4298" width="9" style="6" customWidth="1"/>
    <col min="4299" max="4299" width="6" style="6" bestFit="1" customWidth="1"/>
    <col min="4300" max="4300" width="9" style="6" bestFit="1" customWidth="1"/>
    <col min="4301" max="4301" width="11.87890625" style="6" bestFit="1" customWidth="1"/>
    <col min="4302" max="4302" width="9.05859375" style="6" customWidth="1"/>
    <col min="4303" max="4303" width="62.64453125" style="6" customWidth="1"/>
    <col min="4304" max="4304" width="40.3515625" style="6" customWidth="1"/>
    <col min="4305" max="4305" width="22.29296875" style="6" bestFit="1" customWidth="1"/>
    <col min="4306" max="4306" width="12.29296875" style="6" bestFit="1" customWidth="1"/>
    <col min="4307" max="4307" width="9.87890625" style="6" bestFit="1" customWidth="1"/>
    <col min="4308" max="4308" width="9.3515625" style="6" customWidth="1"/>
    <col min="4309" max="4309" width="14.05859375" style="6" customWidth="1"/>
    <col min="4310" max="4554" width="9" style="6" customWidth="1"/>
    <col min="4555" max="4555" width="6" style="6" bestFit="1" customWidth="1"/>
    <col min="4556" max="4556" width="9" style="6" bestFit="1" customWidth="1"/>
    <col min="4557" max="4557" width="11.87890625" style="6" bestFit="1" customWidth="1"/>
    <col min="4558" max="4558" width="9.05859375" style="6" customWidth="1"/>
    <col min="4559" max="4559" width="62.64453125" style="6" customWidth="1"/>
    <col min="4560" max="4560" width="40.3515625" style="6" customWidth="1"/>
    <col min="4561" max="4561" width="22.29296875" style="6" bestFit="1" customWidth="1"/>
    <col min="4562" max="4562" width="12.29296875" style="6" bestFit="1" customWidth="1"/>
    <col min="4563" max="4563" width="9.87890625" style="6" bestFit="1" customWidth="1"/>
    <col min="4564" max="4564" width="9.3515625" style="6" customWidth="1"/>
    <col min="4565" max="4565" width="14.05859375" style="6" customWidth="1"/>
    <col min="4566" max="4810" width="9" style="6" customWidth="1"/>
    <col min="4811" max="4811" width="6" style="6" bestFit="1" customWidth="1"/>
    <col min="4812" max="4812" width="9" style="6" bestFit="1" customWidth="1"/>
    <col min="4813" max="4813" width="11.87890625" style="6" bestFit="1" customWidth="1"/>
    <col min="4814" max="4814" width="9.05859375" style="6" customWidth="1"/>
    <col min="4815" max="4815" width="62.64453125" style="6" customWidth="1"/>
    <col min="4816" max="4816" width="40.3515625" style="6" customWidth="1"/>
    <col min="4817" max="4817" width="22.29296875" style="6" bestFit="1" customWidth="1"/>
    <col min="4818" max="4818" width="12.29296875" style="6" bestFit="1" customWidth="1"/>
    <col min="4819" max="4819" width="9.87890625" style="6" bestFit="1" customWidth="1"/>
    <col min="4820" max="4820" width="9.3515625" style="6" customWidth="1"/>
    <col min="4821" max="4821" width="14.05859375" style="6" customWidth="1"/>
    <col min="4822" max="5066" width="9" style="6" customWidth="1"/>
    <col min="5067" max="5067" width="6" style="6" bestFit="1" customWidth="1"/>
    <col min="5068" max="5068" width="9" style="6" bestFit="1" customWidth="1"/>
    <col min="5069" max="5069" width="11.87890625" style="6" bestFit="1" customWidth="1"/>
    <col min="5070" max="5070" width="9.05859375" style="6" customWidth="1"/>
    <col min="5071" max="5071" width="62.64453125" style="6" customWidth="1"/>
    <col min="5072" max="5072" width="40.3515625" style="6" customWidth="1"/>
    <col min="5073" max="5073" width="22.29296875" style="6" bestFit="1" customWidth="1"/>
    <col min="5074" max="5074" width="12.29296875" style="6" bestFit="1" customWidth="1"/>
    <col min="5075" max="5075" width="9.87890625" style="6" bestFit="1" customWidth="1"/>
    <col min="5076" max="5076" width="9.3515625" style="6" customWidth="1"/>
    <col min="5077" max="5077" width="14.05859375" style="6" customWidth="1"/>
    <col min="5078" max="5322" width="9" style="6" customWidth="1"/>
    <col min="5323" max="5323" width="6" style="6" bestFit="1" customWidth="1"/>
    <col min="5324" max="5324" width="9" style="6" bestFit="1" customWidth="1"/>
    <col min="5325" max="5325" width="11.87890625" style="6" bestFit="1" customWidth="1"/>
    <col min="5326" max="5326" width="9.05859375" style="6" customWidth="1"/>
    <col min="5327" max="5327" width="62.64453125" style="6" customWidth="1"/>
    <col min="5328" max="5328" width="40.3515625" style="6" customWidth="1"/>
    <col min="5329" max="5329" width="22.29296875" style="6" bestFit="1" customWidth="1"/>
    <col min="5330" max="5330" width="12.29296875" style="6" bestFit="1" customWidth="1"/>
    <col min="5331" max="5331" width="9.87890625" style="6" bestFit="1" customWidth="1"/>
    <col min="5332" max="5332" width="9.3515625" style="6" customWidth="1"/>
    <col min="5333" max="5333" width="14.05859375" style="6" customWidth="1"/>
    <col min="5334" max="5578" width="9" style="6" customWidth="1"/>
    <col min="5579" max="5579" width="6" style="6" bestFit="1" customWidth="1"/>
    <col min="5580" max="5580" width="9" style="6" bestFit="1" customWidth="1"/>
    <col min="5581" max="5581" width="11.87890625" style="6" bestFit="1" customWidth="1"/>
    <col min="5582" max="5582" width="9.05859375" style="6" customWidth="1"/>
    <col min="5583" max="5583" width="62.64453125" style="6" customWidth="1"/>
    <col min="5584" max="5584" width="40.3515625" style="6" customWidth="1"/>
    <col min="5585" max="5585" width="22.29296875" style="6" bestFit="1" customWidth="1"/>
    <col min="5586" max="5586" width="12.29296875" style="6" bestFit="1" customWidth="1"/>
    <col min="5587" max="5587" width="9.87890625" style="6" bestFit="1" customWidth="1"/>
    <col min="5588" max="5588" width="9.3515625" style="6" customWidth="1"/>
    <col min="5589" max="5589" width="14.05859375" style="6" customWidth="1"/>
    <col min="5590" max="5834" width="9" style="6" customWidth="1"/>
    <col min="5835" max="5835" width="6" style="6" bestFit="1" customWidth="1"/>
    <col min="5836" max="5836" width="9" style="6" bestFit="1" customWidth="1"/>
    <col min="5837" max="5837" width="11.87890625" style="6" bestFit="1" customWidth="1"/>
    <col min="5838" max="5838" width="9.05859375" style="6" customWidth="1"/>
    <col min="5839" max="5839" width="62.64453125" style="6" customWidth="1"/>
    <col min="5840" max="5840" width="40.3515625" style="6" customWidth="1"/>
    <col min="5841" max="5841" width="22.29296875" style="6" bestFit="1" customWidth="1"/>
    <col min="5842" max="5842" width="12.29296875" style="6" bestFit="1" customWidth="1"/>
    <col min="5843" max="5843" width="9.87890625" style="6" bestFit="1" customWidth="1"/>
    <col min="5844" max="5844" width="9.3515625" style="6" customWidth="1"/>
    <col min="5845" max="5845" width="14.05859375" style="6" customWidth="1"/>
    <col min="5846" max="6090" width="9" style="6" customWidth="1"/>
    <col min="6091" max="6091" width="6" style="6" bestFit="1" customWidth="1"/>
    <col min="6092" max="6092" width="9" style="6" bestFit="1" customWidth="1"/>
    <col min="6093" max="6093" width="11.87890625" style="6" bestFit="1" customWidth="1"/>
    <col min="6094" max="6094" width="9.05859375" style="6" customWidth="1"/>
    <col min="6095" max="6095" width="62.64453125" style="6" customWidth="1"/>
    <col min="6096" max="6096" width="40.3515625" style="6" customWidth="1"/>
    <col min="6097" max="6097" width="22.29296875" style="6" bestFit="1" customWidth="1"/>
    <col min="6098" max="6098" width="12.29296875" style="6" bestFit="1" customWidth="1"/>
    <col min="6099" max="6099" width="9.87890625" style="6" bestFit="1" customWidth="1"/>
    <col min="6100" max="6100" width="9.3515625" style="6" customWidth="1"/>
    <col min="6101" max="6101" width="14.05859375" style="6" customWidth="1"/>
    <col min="6102" max="6346" width="9" style="6" customWidth="1"/>
    <col min="6347" max="6347" width="6" style="6" bestFit="1" customWidth="1"/>
    <col min="6348" max="6348" width="9" style="6" bestFit="1" customWidth="1"/>
    <col min="6349" max="6349" width="11.87890625" style="6" bestFit="1" customWidth="1"/>
    <col min="6350" max="6350" width="9.05859375" style="6" customWidth="1"/>
    <col min="6351" max="6351" width="62.64453125" style="6" customWidth="1"/>
    <col min="6352" max="6352" width="40.3515625" style="6" customWidth="1"/>
    <col min="6353" max="6353" width="22.29296875" style="6" bestFit="1" customWidth="1"/>
    <col min="6354" max="6354" width="12.29296875" style="6" bestFit="1" customWidth="1"/>
    <col min="6355" max="6355" width="9.87890625" style="6" bestFit="1" customWidth="1"/>
    <col min="6356" max="6356" width="9.3515625" style="6" customWidth="1"/>
    <col min="6357" max="6357" width="14.05859375" style="6" customWidth="1"/>
    <col min="6358" max="6602" width="9" style="6" customWidth="1"/>
    <col min="6603" max="6603" width="6" style="6" bestFit="1" customWidth="1"/>
    <col min="6604" max="6604" width="9" style="6" bestFit="1" customWidth="1"/>
    <col min="6605" max="6605" width="11.87890625" style="6" bestFit="1" customWidth="1"/>
    <col min="6606" max="6606" width="9.05859375" style="6" customWidth="1"/>
    <col min="6607" max="6607" width="62.64453125" style="6" customWidth="1"/>
    <col min="6608" max="6608" width="40.3515625" style="6" customWidth="1"/>
    <col min="6609" max="6609" width="22.29296875" style="6" bestFit="1" customWidth="1"/>
    <col min="6610" max="6610" width="12.29296875" style="6" bestFit="1" customWidth="1"/>
    <col min="6611" max="6611" width="9.87890625" style="6" bestFit="1" customWidth="1"/>
    <col min="6612" max="6612" width="9.3515625" style="6" customWidth="1"/>
    <col min="6613" max="6613" width="14.05859375" style="6" customWidth="1"/>
    <col min="6614" max="6858" width="9" style="6" customWidth="1"/>
    <col min="6859" max="6859" width="6" style="6" bestFit="1" customWidth="1"/>
    <col min="6860" max="6860" width="9" style="6" bestFit="1" customWidth="1"/>
    <col min="6861" max="6861" width="11.87890625" style="6" bestFit="1" customWidth="1"/>
    <col min="6862" max="6862" width="9.05859375" style="6" customWidth="1"/>
    <col min="6863" max="6863" width="62.64453125" style="6" customWidth="1"/>
    <col min="6864" max="6864" width="40.3515625" style="6" customWidth="1"/>
    <col min="6865" max="6865" width="22.29296875" style="6" bestFit="1" customWidth="1"/>
    <col min="6866" max="6866" width="12.29296875" style="6" bestFit="1" customWidth="1"/>
    <col min="6867" max="6867" width="9.87890625" style="6" bestFit="1" customWidth="1"/>
    <col min="6868" max="6868" width="9.3515625" style="6" customWidth="1"/>
    <col min="6869" max="6869" width="14.05859375" style="6" customWidth="1"/>
    <col min="6870" max="7114" width="9" style="6" customWidth="1"/>
    <col min="7115" max="7115" width="6" style="6" bestFit="1" customWidth="1"/>
    <col min="7116" max="7116" width="9" style="6" bestFit="1" customWidth="1"/>
    <col min="7117" max="7117" width="11.87890625" style="6" bestFit="1" customWidth="1"/>
    <col min="7118" max="7118" width="9.05859375" style="6" customWidth="1"/>
    <col min="7119" max="7119" width="62.64453125" style="6" customWidth="1"/>
    <col min="7120" max="7120" width="40.3515625" style="6" customWidth="1"/>
    <col min="7121" max="7121" width="22.29296875" style="6" bestFit="1" customWidth="1"/>
    <col min="7122" max="7122" width="12.29296875" style="6" bestFit="1" customWidth="1"/>
    <col min="7123" max="7123" width="9.87890625" style="6" bestFit="1" customWidth="1"/>
    <col min="7124" max="7124" width="9.3515625" style="6" customWidth="1"/>
    <col min="7125" max="7125" width="14.05859375" style="6" customWidth="1"/>
    <col min="7126" max="7370" width="9" style="6" customWidth="1"/>
    <col min="7371" max="7371" width="6" style="6" bestFit="1" customWidth="1"/>
    <col min="7372" max="7372" width="9" style="6" bestFit="1" customWidth="1"/>
    <col min="7373" max="7373" width="11.87890625" style="6" bestFit="1" customWidth="1"/>
    <col min="7374" max="7374" width="9.05859375" style="6" customWidth="1"/>
    <col min="7375" max="7375" width="62.64453125" style="6" customWidth="1"/>
    <col min="7376" max="7376" width="40.3515625" style="6" customWidth="1"/>
    <col min="7377" max="7377" width="22.29296875" style="6" bestFit="1" customWidth="1"/>
    <col min="7378" max="7378" width="12.29296875" style="6" bestFit="1" customWidth="1"/>
    <col min="7379" max="7379" width="9.87890625" style="6" bestFit="1" customWidth="1"/>
    <col min="7380" max="7380" width="9.3515625" style="6" customWidth="1"/>
    <col min="7381" max="7381" width="14.05859375" style="6" customWidth="1"/>
    <col min="7382" max="7626" width="9" style="6" customWidth="1"/>
    <col min="7627" max="7627" width="6" style="6" bestFit="1" customWidth="1"/>
    <col min="7628" max="7628" width="9" style="6" bestFit="1" customWidth="1"/>
    <col min="7629" max="7629" width="11.87890625" style="6" bestFit="1" customWidth="1"/>
    <col min="7630" max="7630" width="9.05859375" style="6" customWidth="1"/>
    <col min="7631" max="7631" width="62.64453125" style="6" customWidth="1"/>
    <col min="7632" max="7632" width="40.3515625" style="6" customWidth="1"/>
    <col min="7633" max="7633" width="22.29296875" style="6" bestFit="1" customWidth="1"/>
    <col min="7634" max="7634" width="12.29296875" style="6" bestFit="1" customWidth="1"/>
    <col min="7635" max="7635" width="9.87890625" style="6" bestFit="1" customWidth="1"/>
    <col min="7636" max="7636" width="9.3515625" style="6" customWidth="1"/>
    <col min="7637" max="7637" width="14.05859375" style="6" customWidth="1"/>
    <col min="7638" max="7882" width="9" style="6" customWidth="1"/>
    <col min="7883" max="7883" width="6" style="6" bestFit="1" customWidth="1"/>
    <col min="7884" max="7884" width="9" style="6" bestFit="1" customWidth="1"/>
    <col min="7885" max="7885" width="11.87890625" style="6" bestFit="1" customWidth="1"/>
    <col min="7886" max="7886" width="9.05859375" style="6" customWidth="1"/>
    <col min="7887" max="7887" width="62.64453125" style="6" customWidth="1"/>
    <col min="7888" max="7888" width="40.3515625" style="6" customWidth="1"/>
    <col min="7889" max="7889" width="22.29296875" style="6" bestFit="1" customWidth="1"/>
    <col min="7890" max="7890" width="12.29296875" style="6" bestFit="1" customWidth="1"/>
    <col min="7891" max="7891" width="9.87890625" style="6" bestFit="1" customWidth="1"/>
    <col min="7892" max="7892" width="9.3515625" style="6" customWidth="1"/>
    <col min="7893" max="7893" width="14.05859375" style="6" customWidth="1"/>
    <col min="7894" max="8138" width="9" style="6" customWidth="1"/>
    <col min="8139" max="8139" width="6" style="6" bestFit="1" customWidth="1"/>
    <col min="8140" max="8140" width="9" style="6" bestFit="1" customWidth="1"/>
    <col min="8141" max="8141" width="11.87890625" style="6" bestFit="1" customWidth="1"/>
    <col min="8142" max="8142" width="9.05859375" style="6" customWidth="1"/>
    <col min="8143" max="8143" width="62.64453125" style="6" customWidth="1"/>
    <col min="8144" max="8144" width="40.3515625" style="6" customWidth="1"/>
    <col min="8145" max="8145" width="22.29296875" style="6" bestFit="1" customWidth="1"/>
    <col min="8146" max="8146" width="12.29296875" style="6" bestFit="1" customWidth="1"/>
    <col min="8147" max="8147" width="9.87890625" style="6" bestFit="1" customWidth="1"/>
    <col min="8148" max="8148" width="9.3515625" style="6" customWidth="1"/>
    <col min="8149" max="8149" width="14.05859375" style="6" customWidth="1"/>
    <col min="8150" max="8394" width="9" style="6" customWidth="1"/>
    <col min="8395" max="8395" width="6" style="6" bestFit="1" customWidth="1"/>
    <col min="8396" max="8396" width="9" style="6" bestFit="1" customWidth="1"/>
    <col min="8397" max="8397" width="11.87890625" style="6" bestFit="1" customWidth="1"/>
    <col min="8398" max="8398" width="9.05859375" style="6" customWidth="1"/>
    <col min="8399" max="8399" width="62.64453125" style="6" customWidth="1"/>
    <col min="8400" max="8400" width="40.3515625" style="6" customWidth="1"/>
    <col min="8401" max="8401" width="22.29296875" style="6" bestFit="1" customWidth="1"/>
    <col min="8402" max="8402" width="12.29296875" style="6" bestFit="1" customWidth="1"/>
    <col min="8403" max="8403" width="9.87890625" style="6" bestFit="1" customWidth="1"/>
    <col min="8404" max="8404" width="9.3515625" style="6" customWidth="1"/>
    <col min="8405" max="8405" width="14.05859375" style="6" customWidth="1"/>
    <col min="8406" max="8650" width="9" style="6" customWidth="1"/>
    <col min="8651" max="8651" width="6" style="6" bestFit="1" customWidth="1"/>
    <col min="8652" max="8652" width="9" style="6" bestFit="1" customWidth="1"/>
    <col min="8653" max="8653" width="11.87890625" style="6" bestFit="1" customWidth="1"/>
    <col min="8654" max="8654" width="9.05859375" style="6" customWidth="1"/>
    <col min="8655" max="8655" width="62.64453125" style="6" customWidth="1"/>
    <col min="8656" max="8656" width="40.3515625" style="6" customWidth="1"/>
    <col min="8657" max="8657" width="22.29296875" style="6" bestFit="1" customWidth="1"/>
    <col min="8658" max="8658" width="12.29296875" style="6" bestFit="1" customWidth="1"/>
    <col min="8659" max="8659" width="9.87890625" style="6" bestFit="1" customWidth="1"/>
    <col min="8660" max="8660" width="9.3515625" style="6" customWidth="1"/>
    <col min="8661" max="8661" width="14.05859375" style="6" customWidth="1"/>
    <col min="8662" max="8906" width="9" style="6" customWidth="1"/>
    <col min="8907" max="8907" width="6" style="6" bestFit="1" customWidth="1"/>
    <col min="8908" max="8908" width="9" style="6" bestFit="1" customWidth="1"/>
    <col min="8909" max="8909" width="11.87890625" style="6" bestFit="1" customWidth="1"/>
    <col min="8910" max="8910" width="9.05859375" style="6" customWidth="1"/>
    <col min="8911" max="8911" width="62.64453125" style="6" customWidth="1"/>
    <col min="8912" max="8912" width="40.3515625" style="6" customWidth="1"/>
    <col min="8913" max="8913" width="22.29296875" style="6" bestFit="1" customWidth="1"/>
    <col min="8914" max="8914" width="12.29296875" style="6" bestFit="1" customWidth="1"/>
    <col min="8915" max="8915" width="9.87890625" style="6" bestFit="1" customWidth="1"/>
    <col min="8916" max="8916" width="9.3515625" style="6" customWidth="1"/>
    <col min="8917" max="8917" width="14.05859375" style="6" customWidth="1"/>
    <col min="8918" max="9162" width="9" style="6" customWidth="1"/>
    <col min="9163" max="9163" width="6" style="6" bestFit="1" customWidth="1"/>
    <col min="9164" max="9164" width="9" style="6" bestFit="1" customWidth="1"/>
    <col min="9165" max="9165" width="11.87890625" style="6" bestFit="1" customWidth="1"/>
    <col min="9166" max="9166" width="9.05859375" style="6" customWidth="1"/>
    <col min="9167" max="9167" width="62.64453125" style="6" customWidth="1"/>
    <col min="9168" max="9168" width="40.3515625" style="6" customWidth="1"/>
    <col min="9169" max="9169" width="22.29296875" style="6" bestFit="1" customWidth="1"/>
    <col min="9170" max="9170" width="12.29296875" style="6" bestFit="1" customWidth="1"/>
    <col min="9171" max="9171" width="9.87890625" style="6" bestFit="1" customWidth="1"/>
    <col min="9172" max="9172" width="9.3515625" style="6" customWidth="1"/>
    <col min="9173" max="9173" width="14.05859375" style="6" customWidth="1"/>
    <col min="9174" max="9418" width="9" style="6" customWidth="1"/>
    <col min="9419" max="9419" width="6" style="6" bestFit="1" customWidth="1"/>
    <col min="9420" max="9420" width="9" style="6" bestFit="1" customWidth="1"/>
    <col min="9421" max="9421" width="11.87890625" style="6" bestFit="1" customWidth="1"/>
    <col min="9422" max="9422" width="9.05859375" style="6" customWidth="1"/>
    <col min="9423" max="9423" width="62.64453125" style="6" customWidth="1"/>
    <col min="9424" max="9424" width="40.3515625" style="6" customWidth="1"/>
    <col min="9425" max="9425" width="22.29296875" style="6" bestFit="1" customWidth="1"/>
    <col min="9426" max="9426" width="12.29296875" style="6" bestFit="1" customWidth="1"/>
    <col min="9427" max="9427" width="9.87890625" style="6" bestFit="1" customWidth="1"/>
    <col min="9428" max="9428" width="9.3515625" style="6" customWidth="1"/>
    <col min="9429" max="9429" width="14.05859375" style="6" customWidth="1"/>
    <col min="9430" max="9674" width="9" style="6" customWidth="1"/>
    <col min="9675" max="9675" width="6" style="6" bestFit="1" customWidth="1"/>
    <col min="9676" max="9676" width="9" style="6" bestFit="1" customWidth="1"/>
    <col min="9677" max="9677" width="11.87890625" style="6" bestFit="1" customWidth="1"/>
    <col min="9678" max="9678" width="9.05859375" style="6" customWidth="1"/>
    <col min="9679" max="9679" width="62.64453125" style="6" customWidth="1"/>
    <col min="9680" max="9680" width="40.3515625" style="6" customWidth="1"/>
    <col min="9681" max="9681" width="22.29296875" style="6" bestFit="1" customWidth="1"/>
    <col min="9682" max="9682" width="12.29296875" style="6" bestFit="1" customWidth="1"/>
    <col min="9683" max="9683" width="9.87890625" style="6" bestFit="1" customWidth="1"/>
    <col min="9684" max="9684" width="9.3515625" style="6" customWidth="1"/>
    <col min="9685" max="9685" width="14.05859375" style="6" customWidth="1"/>
    <col min="9686" max="9930" width="9" style="6" customWidth="1"/>
    <col min="9931" max="9931" width="6" style="6" bestFit="1" customWidth="1"/>
    <col min="9932" max="9932" width="9" style="6" bestFit="1" customWidth="1"/>
    <col min="9933" max="9933" width="11.87890625" style="6" bestFit="1" customWidth="1"/>
    <col min="9934" max="9934" width="9.05859375" style="6" customWidth="1"/>
    <col min="9935" max="9935" width="62.64453125" style="6" customWidth="1"/>
    <col min="9936" max="9936" width="40.3515625" style="6" customWidth="1"/>
    <col min="9937" max="9937" width="22.29296875" style="6" bestFit="1" customWidth="1"/>
    <col min="9938" max="9938" width="12.29296875" style="6" bestFit="1" customWidth="1"/>
    <col min="9939" max="9939" width="9.87890625" style="6" bestFit="1" customWidth="1"/>
    <col min="9940" max="9940" width="9.3515625" style="6" customWidth="1"/>
    <col min="9941" max="9941" width="14.05859375" style="6" customWidth="1"/>
    <col min="9942" max="10186" width="9" style="6" customWidth="1"/>
    <col min="10187" max="10187" width="6" style="6" bestFit="1" customWidth="1"/>
    <col min="10188" max="10188" width="9" style="6" bestFit="1" customWidth="1"/>
    <col min="10189" max="10189" width="11.87890625" style="6" bestFit="1" customWidth="1"/>
    <col min="10190" max="10190" width="9.05859375" style="6" customWidth="1"/>
    <col min="10191" max="10191" width="62.64453125" style="6" customWidth="1"/>
    <col min="10192" max="10192" width="40.3515625" style="6" customWidth="1"/>
    <col min="10193" max="10193" width="22.29296875" style="6" bestFit="1" customWidth="1"/>
    <col min="10194" max="10194" width="12.29296875" style="6" bestFit="1" customWidth="1"/>
    <col min="10195" max="10195" width="9.87890625" style="6" bestFit="1" customWidth="1"/>
    <col min="10196" max="10196" width="9.3515625" style="6" customWidth="1"/>
    <col min="10197" max="10197" width="14.05859375" style="6" customWidth="1"/>
    <col min="10198" max="10442" width="9" style="6" customWidth="1"/>
    <col min="10443" max="10443" width="6" style="6" bestFit="1" customWidth="1"/>
    <col min="10444" max="10444" width="9" style="6" bestFit="1" customWidth="1"/>
    <col min="10445" max="10445" width="11.87890625" style="6" bestFit="1" customWidth="1"/>
    <col min="10446" max="10446" width="9.05859375" style="6" customWidth="1"/>
    <col min="10447" max="10447" width="62.64453125" style="6" customWidth="1"/>
    <col min="10448" max="10448" width="40.3515625" style="6" customWidth="1"/>
    <col min="10449" max="10449" width="22.29296875" style="6" bestFit="1" customWidth="1"/>
    <col min="10450" max="10450" width="12.29296875" style="6" bestFit="1" customWidth="1"/>
    <col min="10451" max="10451" width="9.87890625" style="6" bestFit="1" customWidth="1"/>
    <col min="10452" max="10452" width="9.3515625" style="6" customWidth="1"/>
    <col min="10453" max="10453" width="14.05859375" style="6" customWidth="1"/>
    <col min="10454" max="10698" width="9" style="6" customWidth="1"/>
    <col min="10699" max="10699" width="6" style="6" bestFit="1" customWidth="1"/>
    <col min="10700" max="10700" width="9" style="6" bestFit="1" customWidth="1"/>
    <col min="10701" max="10701" width="11.87890625" style="6" bestFit="1" customWidth="1"/>
    <col min="10702" max="10702" width="9.05859375" style="6" customWidth="1"/>
    <col min="10703" max="10703" width="62.64453125" style="6" customWidth="1"/>
    <col min="10704" max="10704" width="40.3515625" style="6" customWidth="1"/>
    <col min="10705" max="10705" width="22.29296875" style="6" bestFit="1" customWidth="1"/>
    <col min="10706" max="10706" width="12.29296875" style="6" bestFit="1" customWidth="1"/>
    <col min="10707" max="10707" width="9.87890625" style="6" bestFit="1" customWidth="1"/>
    <col min="10708" max="10708" width="9.3515625" style="6" customWidth="1"/>
    <col min="10709" max="10709" width="14.05859375" style="6" customWidth="1"/>
    <col min="10710" max="10954" width="9" style="6" customWidth="1"/>
    <col min="10955" max="10955" width="6" style="6" bestFit="1" customWidth="1"/>
    <col min="10956" max="10956" width="9" style="6" bestFit="1" customWidth="1"/>
    <col min="10957" max="10957" width="11.87890625" style="6" bestFit="1" customWidth="1"/>
    <col min="10958" max="10958" width="9.05859375" style="6" customWidth="1"/>
    <col min="10959" max="10959" width="62.64453125" style="6" customWidth="1"/>
    <col min="10960" max="10960" width="40.3515625" style="6" customWidth="1"/>
    <col min="10961" max="10961" width="22.29296875" style="6" bestFit="1" customWidth="1"/>
    <col min="10962" max="10962" width="12.29296875" style="6" bestFit="1" customWidth="1"/>
    <col min="10963" max="10963" width="9.87890625" style="6" bestFit="1" customWidth="1"/>
    <col min="10964" max="10964" width="9.3515625" style="6" customWidth="1"/>
    <col min="10965" max="10965" width="14.05859375" style="6" customWidth="1"/>
    <col min="10966" max="11210" width="9" style="6" customWidth="1"/>
    <col min="11211" max="11211" width="6" style="6" bestFit="1" customWidth="1"/>
    <col min="11212" max="11212" width="9" style="6" bestFit="1" customWidth="1"/>
    <col min="11213" max="11213" width="11.87890625" style="6" bestFit="1" customWidth="1"/>
    <col min="11214" max="11214" width="9.05859375" style="6" customWidth="1"/>
    <col min="11215" max="11215" width="62.64453125" style="6" customWidth="1"/>
    <col min="11216" max="11216" width="40.3515625" style="6" customWidth="1"/>
    <col min="11217" max="11217" width="22.29296875" style="6" bestFit="1" customWidth="1"/>
    <col min="11218" max="11218" width="12.29296875" style="6" bestFit="1" customWidth="1"/>
    <col min="11219" max="11219" width="9.87890625" style="6" bestFit="1" customWidth="1"/>
    <col min="11220" max="11220" width="9.3515625" style="6" customWidth="1"/>
    <col min="11221" max="11221" width="14.05859375" style="6" customWidth="1"/>
    <col min="11222" max="11466" width="9" style="6" customWidth="1"/>
    <col min="11467" max="11467" width="6" style="6" bestFit="1" customWidth="1"/>
    <col min="11468" max="11468" width="9" style="6" bestFit="1" customWidth="1"/>
    <col min="11469" max="11469" width="11.87890625" style="6" bestFit="1" customWidth="1"/>
    <col min="11470" max="11470" width="9.05859375" style="6" customWidth="1"/>
    <col min="11471" max="11471" width="62.64453125" style="6" customWidth="1"/>
    <col min="11472" max="11472" width="40.3515625" style="6" customWidth="1"/>
    <col min="11473" max="11473" width="22.29296875" style="6" bestFit="1" customWidth="1"/>
    <col min="11474" max="11474" width="12.29296875" style="6" bestFit="1" customWidth="1"/>
    <col min="11475" max="11475" width="9.87890625" style="6" bestFit="1" customWidth="1"/>
    <col min="11476" max="11476" width="9.3515625" style="6" customWidth="1"/>
    <col min="11477" max="11477" width="14.05859375" style="6" customWidth="1"/>
    <col min="11478" max="11722" width="9" style="6" customWidth="1"/>
    <col min="11723" max="11723" width="6" style="6" bestFit="1" customWidth="1"/>
    <col min="11724" max="11724" width="9" style="6" bestFit="1" customWidth="1"/>
    <col min="11725" max="11725" width="11.87890625" style="6" bestFit="1" customWidth="1"/>
    <col min="11726" max="11726" width="9.05859375" style="6" customWidth="1"/>
    <col min="11727" max="11727" width="62.64453125" style="6" customWidth="1"/>
    <col min="11728" max="11728" width="40.3515625" style="6" customWidth="1"/>
    <col min="11729" max="11729" width="22.29296875" style="6" bestFit="1" customWidth="1"/>
    <col min="11730" max="11730" width="12.29296875" style="6" bestFit="1" customWidth="1"/>
    <col min="11731" max="11731" width="9.87890625" style="6" bestFit="1" customWidth="1"/>
    <col min="11732" max="11732" width="9.3515625" style="6" customWidth="1"/>
    <col min="11733" max="11733" width="14.05859375" style="6" customWidth="1"/>
    <col min="11734" max="11978" width="9" style="6" customWidth="1"/>
    <col min="11979" max="11979" width="6" style="6" bestFit="1" customWidth="1"/>
    <col min="11980" max="11980" width="9" style="6" bestFit="1" customWidth="1"/>
    <col min="11981" max="11981" width="11.87890625" style="6" bestFit="1" customWidth="1"/>
    <col min="11982" max="11982" width="9.05859375" style="6" customWidth="1"/>
    <col min="11983" max="11983" width="62.64453125" style="6" customWidth="1"/>
    <col min="11984" max="11984" width="40.3515625" style="6" customWidth="1"/>
    <col min="11985" max="11985" width="22.29296875" style="6" bestFit="1" customWidth="1"/>
    <col min="11986" max="11986" width="12.29296875" style="6" bestFit="1" customWidth="1"/>
    <col min="11987" max="11987" width="9.87890625" style="6" bestFit="1" customWidth="1"/>
    <col min="11988" max="11988" width="9.3515625" style="6" customWidth="1"/>
    <col min="11989" max="11989" width="14.05859375" style="6" customWidth="1"/>
    <col min="11990" max="12234" width="9" style="6" customWidth="1"/>
    <col min="12235" max="12235" width="6" style="6" bestFit="1" customWidth="1"/>
    <col min="12236" max="12236" width="9" style="6" bestFit="1" customWidth="1"/>
    <col min="12237" max="12237" width="11.87890625" style="6" bestFit="1" customWidth="1"/>
    <col min="12238" max="12238" width="9.05859375" style="6" customWidth="1"/>
    <col min="12239" max="12239" width="62.64453125" style="6" customWidth="1"/>
    <col min="12240" max="12240" width="40.3515625" style="6" customWidth="1"/>
    <col min="12241" max="12241" width="22.29296875" style="6" bestFit="1" customWidth="1"/>
    <col min="12242" max="12242" width="12.29296875" style="6" bestFit="1" customWidth="1"/>
    <col min="12243" max="12243" width="9.87890625" style="6" bestFit="1" customWidth="1"/>
    <col min="12244" max="12244" width="9.3515625" style="6" customWidth="1"/>
    <col min="12245" max="12245" width="14.05859375" style="6" customWidth="1"/>
    <col min="12246" max="12490" width="9" style="6" customWidth="1"/>
    <col min="12491" max="12491" width="6" style="6" bestFit="1" customWidth="1"/>
    <col min="12492" max="12492" width="9" style="6" bestFit="1" customWidth="1"/>
    <col min="12493" max="12493" width="11.87890625" style="6" bestFit="1" customWidth="1"/>
    <col min="12494" max="12494" width="9.05859375" style="6" customWidth="1"/>
    <col min="12495" max="12495" width="62.64453125" style="6" customWidth="1"/>
    <col min="12496" max="12496" width="40.3515625" style="6" customWidth="1"/>
    <col min="12497" max="12497" width="22.29296875" style="6" bestFit="1" customWidth="1"/>
    <col min="12498" max="12498" width="12.29296875" style="6" bestFit="1" customWidth="1"/>
    <col min="12499" max="12499" width="9.87890625" style="6" bestFit="1" customWidth="1"/>
    <col min="12500" max="12500" width="9.3515625" style="6" customWidth="1"/>
    <col min="12501" max="12501" width="14.05859375" style="6" customWidth="1"/>
    <col min="12502" max="12746" width="9" style="6" customWidth="1"/>
    <col min="12747" max="12747" width="6" style="6" bestFit="1" customWidth="1"/>
    <col min="12748" max="12748" width="9" style="6" bestFit="1" customWidth="1"/>
    <col min="12749" max="12749" width="11.87890625" style="6" bestFit="1" customWidth="1"/>
    <col min="12750" max="12750" width="9.05859375" style="6" customWidth="1"/>
    <col min="12751" max="12751" width="62.64453125" style="6" customWidth="1"/>
    <col min="12752" max="12752" width="40.3515625" style="6" customWidth="1"/>
    <col min="12753" max="12753" width="22.29296875" style="6" bestFit="1" customWidth="1"/>
    <col min="12754" max="12754" width="12.29296875" style="6" bestFit="1" customWidth="1"/>
    <col min="12755" max="12755" width="9.87890625" style="6" bestFit="1" customWidth="1"/>
    <col min="12756" max="12756" width="9.3515625" style="6" customWidth="1"/>
    <col min="12757" max="12757" width="14.05859375" style="6" customWidth="1"/>
    <col min="12758" max="13002" width="9" style="6" customWidth="1"/>
    <col min="13003" max="13003" width="6" style="6" bestFit="1" customWidth="1"/>
    <col min="13004" max="13004" width="9" style="6" bestFit="1" customWidth="1"/>
    <col min="13005" max="13005" width="11.87890625" style="6" bestFit="1" customWidth="1"/>
    <col min="13006" max="13006" width="9.05859375" style="6" customWidth="1"/>
    <col min="13007" max="13007" width="62.64453125" style="6" customWidth="1"/>
    <col min="13008" max="13008" width="40.3515625" style="6" customWidth="1"/>
    <col min="13009" max="13009" width="22.29296875" style="6" bestFit="1" customWidth="1"/>
    <col min="13010" max="13010" width="12.29296875" style="6" bestFit="1" customWidth="1"/>
    <col min="13011" max="13011" width="9.87890625" style="6" bestFit="1" customWidth="1"/>
    <col min="13012" max="13012" width="9.3515625" style="6" customWidth="1"/>
    <col min="13013" max="13013" width="14.05859375" style="6" customWidth="1"/>
    <col min="13014" max="13258" width="9" style="6" customWidth="1"/>
    <col min="13259" max="13259" width="6" style="6" bestFit="1" customWidth="1"/>
    <col min="13260" max="13260" width="9" style="6" bestFit="1" customWidth="1"/>
    <col min="13261" max="13261" width="11.87890625" style="6" bestFit="1" customWidth="1"/>
    <col min="13262" max="13262" width="9.05859375" style="6" customWidth="1"/>
    <col min="13263" max="13263" width="62.64453125" style="6" customWidth="1"/>
    <col min="13264" max="13264" width="40.3515625" style="6" customWidth="1"/>
    <col min="13265" max="13265" width="22.29296875" style="6" bestFit="1" customWidth="1"/>
    <col min="13266" max="13266" width="12.29296875" style="6" bestFit="1" customWidth="1"/>
    <col min="13267" max="13267" width="9.87890625" style="6" bestFit="1" customWidth="1"/>
    <col min="13268" max="13268" width="9.3515625" style="6" customWidth="1"/>
    <col min="13269" max="13269" width="14.05859375" style="6" customWidth="1"/>
    <col min="13270" max="13514" width="9" style="6" customWidth="1"/>
    <col min="13515" max="13515" width="6" style="6" bestFit="1" customWidth="1"/>
    <col min="13516" max="13516" width="9" style="6" bestFit="1" customWidth="1"/>
    <col min="13517" max="13517" width="11.87890625" style="6" bestFit="1" customWidth="1"/>
    <col min="13518" max="13518" width="9.05859375" style="6" customWidth="1"/>
    <col min="13519" max="13519" width="62.64453125" style="6" customWidth="1"/>
    <col min="13520" max="13520" width="40.3515625" style="6" customWidth="1"/>
    <col min="13521" max="13521" width="22.29296875" style="6" bestFit="1" customWidth="1"/>
    <col min="13522" max="13522" width="12.29296875" style="6" bestFit="1" customWidth="1"/>
    <col min="13523" max="13523" width="9.87890625" style="6" bestFit="1" customWidth="1"/>
    <col min="13524" max="13524" width="9.3515625" style="6" customWidth="1"/>
    <col min="13525" max="13525" width="14.05859375" style="6" customWidth="1"/>
    <col min="13526" max="13770" width="9" style="6" customWidth="1"/>
    <col min="13771" max="13771" width="6" style="6" bestFit="1" customWidth="1"/>
    <col min="13772" max="13772" width="9" style="6" bestFit="1" customWidth="1"/>
    <col min="13773" max="13773" width="11.87890625" style="6" bestFit="1" customWidth="1"/>
    <col min="13774" max="13774" width="9.05859375" style="6" customWidth="1"/>
    <col min="13775" max="13775" width="62.64453125" style="6" customWidth="1"/>
    <col min="13776" max="13776" width="40.3515625" style="6" customWidth="1"/>
    <col min="13777" max="13777" width="22.29296875" style="6" bestFit="1" customWidth="1"/>
    <col min="13778" max="13778" width="12.29296875" style="6" bestFit="1" customWidth="1"/>
    <col min="13779" max="13779" width="9.87890625" style="6" bestFit="1" customWidth="1"/>
    <col min="13780" max="13780" width="9.3515625" style="6" customWidth="1"/>
    <col min="13781" max="13781" width="14.05859375" style="6" customWidth="1"/>
    <col min="13782" max="14026" width="9" style="6" customWidth="1"/>
    <col min="14027" max="14027" width="6" style="6" bestFit="1" customWidth="1"/>
    <col min="14028" max="14028" width="9" style="6" bestFit="1" customWidth="1"/>
    <col min="14029" max="14029" width="11.87890625" style="6" bestFit="1" customWidth="1"/>
    <col min="14030" max="14030" width="9.05859375" style="6" customWidth="1"/>
    <col min="14031" max="14031" width="62.64453125" style="6" customWidth="1"/>
    <col min="14032" max="14032" width="40.3515625" style="6" customWidth="1"/>
    <col min="14033" max="14033" width="22.29296875" style="6" bestFit="1" customWidth="1"/>
    <col min="14034" max="14034" width="12.29296875" style="6" bestFit="1" customWidth="1"/>
    <col min="14035" max="14035" width="9.87890625" style="6" bestFit="1" customWidth="1"/>
    <col min="14036" max="14036" width="9.3515625" style="6" customWidth="1"/>
    <col min="14037" max="14037" width="14.05859375" style="6" customWidth="1"/>
    <col min="14038" max="14282" width="9" style="6" customWidth="1"/>
    <col min="14283" max="14283" width="6" style="6" bestFit="1" customWidth="1"/>
    <col min="14284" max="14284" width="9" style="6" bestFit="1" customWidth="1"/>
    <col min="14285" max="14285" width="11.87890625" style="6" bestFit="1" customWidth="1"/>
    <col min="14286" max="14286" width="9.05859375" style="6" customWidth="1"/>
    <col min="14287" max="14287" width="62.64453125" style="6" customWidth="1"/>
    <col min="14288" max="14288" width="40.3515625" style="6" customWidth="1"/>
    <col min="14289" max="14289" width="22.29296875" style="6" bestFit="1" customWidth="1"/>
    <col min="14290" max="14290" width="12.29296875" style="6" bestFit="1" customWidth="1"/>
    <col min="14291" max="14291" width="9.87890625" style="6" bestFit="1" customWidth="1"/>
    <col min="14292" max="14292" width="9.3515625" style="6" customWidth="1"/>
    <col min="14293" max="14293" width="14.05859375" style="6" customWidth="1"/>
    <col min="14294" max="14538" width="9" style="6" customWidth="1"/>
    <col min="14539" max="14539" width="6" style="6" bestFit="1" customWidth="1"/>
    <col min="14540" max="14540" width="9" style="6" bestFit="1" customWidth="1"/>
    <col min="14541" max="14541" width="11.87890625" style="6" bestFit="1" customWidth="1"/>
    <col min="14542" max="14542" width="9.05859375" style="6" customWidth="1"/>
    <col min="14543" max="14543" width="62.64453125" style="6" customWidth="1"/>
    <col min="14544" max="14544" width="40.3515625" style="6" customWidth="1"/>
    <col min="14545" max="14545" width="22.29296875" style="6" bestFit="1" customWidth="1"/>
    <col min="14546" max="14546" width="12.29296875" style="6" bestFit="1" customWidth="1"/>
    <col min="14547" max="14547" width="9.87890625" style="6" bestFit="1" customWidth="1"/>
    <col min="14548" max="14548" width="9.3515625" style="6" customWidth="1"/>
    <col min="14549" max="14549" width="14.05859375" style="6" customWidth="1"/>
    <col min="14550" max="14794" width="9" style="6" customWidth="1"/>
    <col min="14795" max="14795" width="6" style="6" bestFit="1" customWidth="1"/>
    <col min="14796" max="14796" width="9" style="6" bestFit="1" customWidth="1"/>
    <col min="14797" max="14797" width="11.87890625" style="6" bestFit="1" customWidth="1"/>
    <col min="14798" max="14798" width="9.05859375" style="6" customWidth="1"/>
    <col min="14799" max="14799" width="62.64453125" style="6" customWidth="1"/>
    <col min="14800" max="14800" width="40.3515625" style="6" customWidth="1"/>
    <col min="14801" max="14801" width="22.29296875" style="6" bestFit="1" customWidth="1"/>
    <col min="14802" max="14802" width="12.29296875" style="6" bestFit="1" customWidth="1"/>
    <col min="14803" max="14803" width="9.87890625" style="6" bestFit="1" customWidth="1"/>
    <col min="14804" max="14804" width="9.3515625" style="6" customWidth="1"/>
    <col min="14805" max="14805" width="14.05859375" style="6" customWidth="1"/>
    <col min="14806" max="15050" width="9" style="6" customWidth="1"/>
    <col min="15051" max="15051" width="6" style="6" bestFit="1" customWidth="1"/>
    <col min="15052" max="15052" width="9" style="6" bestFit="1" customWidth="1"/>
    <col min="15053" max="15053" width="11.87890625" style="6" bestFit="1" customWidth="1"/>
    <col min="15054" max="15054" width="9.05859375" style="6" customWidth="1"/>
    <col min="15055" max="15055" width="62.64453125" style="6" customWidth="1"/>
    <col min="15056" max="15056" width="40.3515625" style="6" customWidth="1"/>
    <col min="15057" max="15057" width="22.29296875" style="6" bestFit="1" customWidth="1"/>
    <col min="15058" max="15058" width="12.29296875" style="6" bestFit="1" customWidth="1"/>
    <col min="15059" max="15059" width="9.87890625" style="6" bestFit="1" customWidth="1"/>
    <col min="15060" max="15060" width="9.3515625" style="6" customWidth="1"/>
    <col min="15061" max="15061" width="14.05859375" style="6" customWidth="1"/>
    <col min="15062" max="15306" width="9" style="6" customWidth="1"/>
    <col min="15307" max="15307" width="6" style="6" bestFit="1" customWidth="1"/>
    <col min="15308" max="15308" width="9" style="6" bestFit="1" customWidth="1"/>
    <col min="15309" max="15309" width="11.87890625" style="6" bestFit="1" customWidth="1"/>
    <col min="15310" max="15310" width="9.05859375" style="6" customWidth="1"/>
    <col min="15311" max="15311" width="62.64453125" style="6" customWidth="1"/>
    <col min="15312" max="15312" width="40.3515625" style="6" customWidth="1"/>
    <col min="15313" max="15313" width="22.29296875" style="6" bestFit="1" customWidth="1"/>
    <col min="15314" max="15314" width="12.29296875" style="6" bestFit="1" customWidth="1"/>
    <col min="15315" max="15315" width="9.87890625" style="6" bestFit="1" customWidth="1"/>
    <col min="15316" max="15316" width="9.3515625" style="6" customWidth="1"/>
    <col min="15317" max="15317" width="14.05859375" style="6" customWidth="1"/>
    <col min="15318" max="15562" width="9" style="6" customWidth="1"/>
    <col min="15563" max="15563" width="6" style="6" bestFit="1" customWidth="1"/>
    <col min="15564" max="15564" width="9" style="6" bestFit="1" customWidth="1"/>
    <col min="15565" max="15565" width="11.87890625" style="6" bestFit="1" customWidth="1"/>
    <col min="15566" max="15566" width="9.05859375" style="6" customWidth="1"/>
    <col min="15567" max="15567" width="62.64453125" style="6" customWidth="1"/>
    <col min="15568" max="15568" width="40.3515625" style="6" customWidth="1"/>
    <col min="15569" max="15569" width="22.29296875" style="6" bestFit="1" customWidth="1"/>
    <col min="15570" max="15570" width="12.29296875" style="6" bestFit="1" customWidth="1"/>
    <col min="15571" max="15571" width="9.87890625" style="6" bestFit="1" customWidth="1"/>
    <col min="15572" max="15572" width="9.3515625" style="6" customWidth="1"/>
    <col min="15573" max="15573" width="14.05859375" style="6" customWidth="1"/>
    <col min="15574" max="15818" width="9" style="6" customWidth="1"/>
    <col min="15819" max="15819" width="6" style="6" bestFit="1" customWidth="1"/>
    <col min="15820" max="15820" width="9" style="6" bestFit="1" customWidth="1"/>
    <col min="15821" max="15821" width="11.87890625" style="6" bestFit="1" customWidth="1"/>
    <col min="15822" max="15822" width="9.05859375" style="6" customWidth="1"/>
    <col min="15823" max="15823" width="62.64453125" style="6" customWidth="1"/>
    <col min="15824" max="15824" width="40.3515625" style="6" customWidth="1"/>
    <col min="15825" max="15825" width="22.29296875" style="6" bestFit="1" customWidth="1"/>
    <col min="15826" max="15826" width="12.29296875" style="6" bestFit="1" customWidth="1"/>
    <col min="15827" max="15827" width="9.87890625" style="6" bestFit="1" customWidth="1"/>
    <col min="15828" max="15828" width="9.3515625" style="6" customWidth="1"/>
    <col min="15829" max="15829" width="14.05859375" style="6" customWidth="1"/>
    <col min="15830" max="16074" width="9" style="6" customWidth="1"/>
    <col min="16075" max="16075" width="6" style="6" bestFit="1" customWidth="1"/>
    <col min="16076" max="16076" width="9" style="6" bestFit="1" customWidth="1"/>
    <col min="16077" max="16077" width="11.87890625" style="6" bestFit="1" customWidth="1"/>
    <col min="16078" max="16078" width="9.05859375" style="6" customWidth="1"/>
    <col min="16079" max="16079" width="62.64453125" style="6" customWidth="1"/>
    <col min="16080" max="16080" width="40.3515625" style="6" customWidth="1"/>
    <col min="16081" max="16081" width="22.29296875" style="6" bestFit="1" customWidth="1"/>
    <col min="16082" max="16082" width="12.29296875" style="6" bestFit="1" customWidth="1"/>
    <col min="16083" max="16083" width="9.87890625" style="6" bestFit="1" customWidth="1"/>
    <col min="16084" max="16084" width="9.3515625" style="6" customWidth="1"/>
    <col min="16085" max="16085" width="14.05859375" style="6" customWidth="1"/>
    <col min="16086" max="16381" width="9" style="6" customWidth="1"/>
    <col min="16382" max="16384" width="9" style="6"/>
  </cols>
  <sheetData>
    <row r="1" spans="1:5" s="3" customFormat="1" ht="39.75" customHeight="1" x14ac:dyDescent="0.3">
      <c r="A1" s="7"/>
      <c r="B1" s="2"/>
      <c r="C1" s="455" t="s">
        <v>4736</v>
      </c>
      <c r="D1" s="456" t="s">
        <v>0</v>
      </c>
      <c r="E1" s="457" t="s">
        <v>1</v>
      </c>
    </row>
    <row r="2" spans="1:5" ht="39.75" customHeight="1" x14ac:dyDescent="0.3">
      <c r="A2" s="3" t="s">
        <v>2</v>
      </c>
      <c r="B2" s="2" t="s">
        <v>2</v>
      </c>
      <c r="C2" s="9" t="str">
        <f t="shared" ref="C2:C65" si="0">HYPERLINK("#"&amp;$A2&amp;"!a1",B2)</f>
        <v>主要統計長期指標</v>
      </c>
      <c r="D2" s="13" t="s">
        <v>3</v>
      </c>
      <c r="E2" s="16" t="s">
        <v>2</v>
      </c>
    </row>
    <row r="3" spans="1:5" ht="39.75" customHeight="1" x14ac:dyDescent="0.3">
      <c r="A3" s="3" t="s">
        <v>4</v>
      </c>
      <c r="B3" s="2" t="s">
        <v>4</v>
      </c>
      <c r="C3" s="10" t="str">
        <f t="shared" si="0"/>
        <v>周辺特別区比較</v>
      </c>
      <c r="D3" s="14" t="s">
        <v>5</v>
      </c>
      <c r="E3" s="16" t="s">
        <v>4</v>
      </c>
    </row>
    <row r="4" spans="1:5" ht="39.75" customHeight="1" x14ac:dyDescent="0.3">
      <c r="A4" s="7" t="s">
        <v>6</v>
      </c>
      <c r="B4" s="8" t="s">
        <v>7</v>
      </c>
      <c r="C4" s="11" t="str">
        <f t="shared" si="0"/>
        <v>001</v>
      </c>
      <c r="D4" s="14" t="s">
        <v>8</v>
      </c>
      <c r="E4" s="16" t="s">
        <v>4446</v>
      </c>
    </row>
    <row r="5" spans="1:5" ht="39.75" customHeight="1" x14ac:dyDescent="0.3">
      <c r="A5" s="7" t="s">
        <v>9</v>
      </c>
      <c r="B5" s="8" t="s">
        <v>10</v>
      </c>
      <c r="C5" s="11" t="str">
        <f t="shared" si="0"/>
        <v>002</v>
      </c>
      <c r="D5" s="14" t="s">
        <v>8</v>
      </c>
      <c r="E5" s="16" t="s">
        <v>4450</v>
      </c>
    </row>
    <row r="6" spans="1:5" ht="39.75" customHeight="1" x14ac:dyDescent="0.3">
      <c r="A6" s="7" t="s">
        <v>11</v>
      </c>
      <c r="B6" s="8" t="s">
        <v>12</v>
      </c>
      <c r="C6" s="11" t="str">
        <f t="shared" si="0"/>
        <v>003</v>
      </c>
      <c r="D6" s="14" t="s">
        <v>8</v>
      </c>
      <c r="E6" s="16" t="s">
        <v>4452</v>
      </c>
    </row>
    <row r="7" spans="1:5" ht="39.75" customHeight="1" x14ac:dyDescent="0.3">
      <c r="A7" s="7" t="s">
        <v>13</v>
      </c>
      <c r="B7" s="8" t="s">
        <v>14</v>
      </c>
      <c r="C7" s="11" t="str">
        <f t="shared" si="0"/>
        <v>004</v>
      </c>
      <c r="D7" s="14" t="s">
        <v>8</v>
      </c>
      <c r="E7" s="16" t="s">
        <v>4448</v>
      </c>
    </row>
    <row r="8" spans="1:5" ht="39.75" customHeight="1" x14ac:dyDescent="0.3">
      <c r="A8" s="7" t="s">
        <v>15</v>
      </c>
      <c r="B8" s="8" t="s">
        <v>16</v>
      </c>
      <c r="C8" s="11" t="str">
        <f t="shared" si="0"/>
        <v>005</v>
      </c>
      <c r="D8" s="14" t="s">
        <v>8</v>
      </c>
      <c r="E8" s="16" t="s">
        <v>4449</v>
      </c>
    </row>
    <row r="9" spans="1:5" ht="39.75" customHeight="1" x14ac:dyDescent="0.3">
      <c r="A9" s="7" t="s">
        <v>17</v>
      </c>
      <c r="B9" s="8" t="s">
        <v>18</v>
      </c>
      <c r="C9" s="11" t="str">
        <f t="shared" si="0"/>
        <v>006</v>
      </c>
      <c r="D9" s="14" t="s">
        <v>19</v>
      </c>
      <c r="E9" s="16" t="s">
        <v>4454</v>
      </c>
    </row>
    <row r="10" spans="1:5" ht="39.75" customHeight="1" x14ac:dyDescent="0.3">
      <c r="A10" s="7" t="s">
        <v>20</v>
      </c>
      <c r="B10" s="8" t="s">
        <v>21</v>
      </c>
      <c r="C10" s="11" t="str">
        <f t="shared" si="0"/>
        <v>007</v>
      </c>
      <c r="D10" s="14" t="s">
        <v>19</v>
      </c>
      <c r="E10" s="16" t="s">
        <v>4456</v>
      </c>
    </row>
    <row r="11" spans="1:5" ht="39.75" customHeight="1" x14ac:dyDescent="0.3">
      <c r="A11" s="7" t="s">
        <v>22</v>
      </c>
      <c r="B11" s="8" t="s">
        <v>23</v>
      </c>
      <c r="C11" s="11" t="str">
        <f t="shared" si="0"/>
        <v>008</v>
      </c>
      <c r="D11" s="14" t="s">
        <v>19</v>
      </c>
      <c r="E11" s="16" t="s">
        <v>4457</v>
      </c>
    </row>
    <row r="12" spans="1:5" ht="39.75" customHeight="1" x14ac:dyDescent="0.3">
      <c r="A12" s="7" t="s">
        <v>24</v>
      </c>
      <c r="B12" s="8" t="s">
        <v>25</v>
      </c>
      <c r="C12" s="11" t="str">
        <f t="shared" si="0"/>
        <v>009</v>
      </c>
      <c r="D12" s="14" t="s">
        <v>19</v>
      </c>
      <c r="E12" s="16" t="s">
        <v>4458</v>
      </c>
    </row>
    <row r="13" spans="1:5" ht="39.75" customHeight="1" x14ac:dyDescent="0.3">
      <c r="A13" s="7" t="s">
        <v>26</v>
      </c>
      <c r="B13" s="8" t="s">
        <v>27</v>
      </c>
      <c r="C13" s="11" t="str">
        <f t="shared" si="0"/>
        <v>010</v>
      </c>
      <c r="D13" s="14" t="s">
        <v>19</v>
      </c>
      <c r="E13" s="16" t="s">
        <v>4459</v>
      </c>
    </row>
    <row r="14" spans="1:5" ht="39.75" customHeight="1" x14ac:dyDescent="0.3">
      <c r="A14" s="7" t="s">
        <v>28</v>
      </c>
      <c r="B14" s="8" t="s">
        <v>29</v>
      </c>
      <c r="C14" s="11" t="str">
        <f t="shared" si="0"/>
        <v>011</v>
      </c>
      <c r="D14" s="14" t="s">
        <v>19</v>
      </c>
      <c r="E14" s="16" t="s">
        <v>4460</v>
      </c>
    </row>
    <row r="15" spans="1:5" ht="39.75" customHeight="1" x14ac:dyDescent="0.3">
      <c r="A15" s="7" t="s">
        <v>30</v>
      </c>
      <c r="B15" s="8" t="s">
        <v>31</v>
      </c>
      <c r="C15" s="11" t="str">
        <f t="shared" si="0"/>
        <v>012</v>
      </c>
      <c r="D15" s="14" t="s">
        <v>19</v>
      </c>
      <c r="E15" s="16" t="s">
        <v>4465</v>
      </c>
    </row>
    <row r="16" spans="1:5" ht="39.75" customHeight="1" x14ac:dyDescent="0.3">
      <c r="A16" s="7" t="s">
        <v>32</v>
      </c>
      <c r="B16" s="8" t="s">
        <v>33</v>
      </c>
      <c r="C16" s="11" t="str">
        <f t="shared" si="0"/>
        <v>013</v>
      </c>
      <c r="D16" s="14" t="s">
        <v>19</v>
      </c>
      <c r="E16" s="16" t="s">
        <v>4466</v>
      </c>
    </row>
    <row r="17" spans="1:5" ht="39.75" customHeight="1" x14ac:dyDescent="0.3">
      <c r="A17" s="7" t="s">
        <v>34</v>
      </c>
      <c r="B17" s="8" t="s">
        <v>35</v>
      </c>
      <c r="C17" s="11" t="str">
        <f t="shared" si="0"/>
        <v>014</v>
      </c>
      <c r="D17" s="14" t="s">
        <v>19</v>
      </c>
      <c r="E17" s="16" t="s">
        <v>4468</v>
      </c>
    </row>
    <row r="18" spans="1:5" ht="39.75" customHeight="1" x14ac:dyDescent="0.3">
      <c r="A18" s="7" t="s">
        <v>36</v>
      </c>
      <c r="B18" s="8" t="s">
        <v>37</v>
      </c>
      <c r="C18" s="11" t="str">
        <f t="shared" si="0"/>
        <v>015</v>
      </c>
      <c r="D18" s="14" t="s">
        <v>19</v>
      </c>
      <c r="E18" s="16" t="s">
        <v>4470</v>
      </c>
    </row>
    <row r="19" spans="1:5" ht="39.75" customHeight="1" x14ac:dyDescent="0.3">
      <c r="A19" s="7" t="s">
        <v>38</v>
      </c>
      <c r="B19" s="8" t="s">
        <v>39</v>
      </c>
      <c r="C19" s="11" t="str">
        <f t="shared" si="0"/>
        <v>016</v>
      </c>
      <c r="D19" s="14" t="s">
        <v>40</v>
      </c>
      <c r="E19" s="16" t="s">
        <v>41</v>
      </c>
    </row>
    <row r="20" spans="1:5" ht="39.75" customHeight="1" x14ac:dyDescent="0.3">
      <c r="A20" s="7" t="s">
        <v>42</v>
      </c>
      <c r="B20" s="8" t="s">
        <v>43</v>
      </c>
      <c r="C20" s="11" t="str">
        <f t="shared" si="0"/>
        <v>017</v>
      </c>
      <c r="D20" s="14" t="s">
        <v>40</v>
      </c>
      <c r="E20" s="16" t="s">
        <v>44</v>
      </c>
    </row>
    <row r="21" spans="1:5" ht="39.75" customHeight="1" x14ac:dyDescent="0.3">
      <c r="A21" s="7" t="s">
        <v>45</v>
      </c>
      <c r="B21" s="8" t="s">
        <v>46</v>
      </c>
      <c r="C21" s="11" t="str">
        <f t="shared" si="0"/>
        <v>018</v>
      </c>
      <c r="D21" s="14" t="s">
        <v>40</v>
      </c>
      <c r="E21" s="16" t="s">
        <v>47</v>
      </c>
    </row>
    <row r="22" spans="1:5" ht="39.75" customHeight="1" x14ac:dyDescent="0.3">
      <c r="A22" s="7" t="s">
        <v>48</v>
      </c>
      <c r="B22" s="8" t="s">
        <v>49</v>
      </c>
      <c r="C22" s="11" t="str">
        <f t="shared" si="0"/>
        <v>019</v>
      </c>
      <c r="D22" s="14" t="s">
        <v>40</v>
      </c>
      <c r="E22" s="16" t="s">
        <v>50</v>
      </c>
    </row>
    <row r="23" spans="1:5" ht="39.75" customHeight="1" x14ac:dyDescent="0.3">
      <c r="A23" s="7" t="s">
        <v>51</v>
      </c>
      <c r="B23" s="8" t="s">
        <v>52</v>
      </c>
      <c r="C23" s="11" t="str">
        <f t="shared" si="0"/>
        <v>020</v>
      </c>
      <c r="D23" s="14" t="s">
        <v>40</v>
      </c>
      <c r="E23" s="16" t="s">
        <v>53</v>
      </c>
    </row>
    <row r="24" spans="1:5" ht="39.75" customHeight="1" x14ac:dyDescent="0.3">
      <c r="A24" s="7" t="s">
        <v>54</v>
      </c>
      <c r="B24" s="8" t="s">
        <v>55</v>
      </c>
      <c r="C24" s="11" t="str">
        <f t="shared" si="0"/>
        <v>021</v>
      </c>
      <c r="D24" s="14" t="s">
        <v>40</v>
      </c>
      <c r="E24" s="16" t="s">
        <v>56</v>
      </c>
    </row>
    <row r="25" spans="1:5" ht="39.75" customHeight="1" x14ac:dyDescent="0.3">
      <c r="A25" s="7" t="s">
        <v>57</v>
      </c>
      <c r="B25" s="8" t="s">
        <v>58</v>
      </c>
      <c r="C25" s="11" t="str">
        <f t="shared" si="0"/>
        <v>022</v>
      </c>
      <c r="D25" s="14" t="s">
        <v>40</v>
      </c>
      <c r="E25" s="16" t="s">
        <v>59</v>
      </c>
    </row>
    <row r="26" spans="1:5" ht="39.75" customHeight="1" x14ac:dyDescent="0.3">
      <c r="A26" s="7" t="s">
        <v>60</v>
      </c>
      <c r="B26" s="8" t="s">
        <v>61</v>
      </c>
      <c r="C26" s="11" t="str">
        <f t="shared" si="0"/>
        <v>023</v>
      </c>
      <c r="D26" s="14" t="s">
        <v>40</v>
      </c>
      <c r="E26" s="16" t="s">
        <v>62</v>
      </c>
    </row>
    <row r="27" spans="1:5" ht="39.75" customHeight="1" x14ac:dyDescent="0.3">
      <c r="A27" s="7" t="s">
        <v>63</v>
      </c>
      <c r="B27" s="8" t="s">
        <v>64</v>
      </c>
      <c r="C27" s="11" t="str">
        <f t="shared" si="0"/>
        <v>024</v>
      </c>
      <c r="D27" s="14" t="s">
        <v>40</v>
      </c>
      <c r="E27" s="16" t="s">
        <v>65</v>
      </c>
    </row>
    <row r="28" spans="1:5" ht="39.75" customHeight="1" x14ac:dyDescent="0.3">
      <c r="A28" s="7" t="s">
        <v>66</v>
      </c>
      <c r="B28" s="8" t="s">
        <v>67</v>
      </c>
      <c r="C28" s="11" t="str">
        <f t="shared" si="0"/>
        <v>025</v>
      </c>
      <c r="D28" s="14" t="s">
        <v>40</v>
      </c>
      <c r="E28" s="16" t="s">
        <v>68</v>
      </c>
    </row>
    <row r="29" spans="1:5" ht="39.75" customHeight="1" x14ac:dyDescent="0.3">
      <c r="A29" s="7" t="s">
        <v>69</v>
      </c>
      <c r="B29" s="8" t="s">
        <v>70</v>
      </c>
      <c r="C29" s="11" t="str">
        <f t="shared" si="0"/>
        <v>026</v>
      </c>
      <c r="D29" s="14" t="s">
        <v>40</v>
      </c>
      <c r="E29" s="16" t="s">
        <v>71</v>
      </c>
    </row>
    <row r="30" spans="1:5" ht="39.75" customHeight="1" x14ac:dyDescent="0.3">
      <c r="A30" s="7" t="s">
        <v>72</v>
      </c>
      <c r="B30" s="8" t="s">
        <v>73</v>
      </c>
      <c r="C30" s="11" t="str">
        <f t="shared" si="0"/>
        <v>027</v>
      </c>
      <c r="D30" s="14" t="s">
        <v>40</v>
      </c>
      <c r="E30" s="16" t="s">
        <v>74</v>
      </c>
    </row>
    <row r="31" spans="1:5" ht="39.75" customHeight="1" x14ac:dyDescent="0.3">
      <c r="A31" s="7" t="s">
        <v>75</v>
      </c>
      <c r="B31" s="8" t="s">
        <v>76</v>
      </c>
      <c r="C31" s="11" t="str">
        <f t="shared" si="0"/>
        <v>028</v>
      </c>
      <c r="D31" s="14" t="s">
        <v>40</v>
      </c>
      <c r="E31" s="16" t="s">
        <v>77</v>
      </c>
    </row>
    <row r="32" spans="1:5" ht="39.75" customHeight="1" x14ac:dyDescent="0.3">
      <c r="A32" s="7" t="s">
        <v>78</v>
      </c>
      <c r="B32" s="8" t="s">
        <v>79</v>
      </c>
      <c r="C32" s="11" t="str">
        <f t="shared" si="0"/>
        <v>029</v>
      </c>
      <c r="D32" s="14" t="s">
        <v>80</v>
      </c>
      <c r="E32" s="16" t="s">
        <v>4483</v>
      </c>
    </row>
    <row r="33" spans="1:5" ht="39.75" customHeight="1" x14ac:dyDescent="0.3">
      <c r="A33" s="7" t="s">
        <v>81</v>
      </c>
      <c r="B33" s="8" t="s">
        <v>82</v>
      </c>
      <c r="C33" s="11" t="str">
        <f t="shared" si="0"/>
        <v>030</v>
      </c>
      <c r="D33" s="14" t="s">
        <v>80</v>
      </c>
      <c r="E33" s="16" t="s">
        <v>4491</v>
      </c>
    </row>
    <row r="34" spans="1:5" ht="39.75" customHeight="1" x14ac:dyDescent="0.3">
      <c r="A34" s="7" t="s">
        <v>83</v>
      </c>
      <c r="B34" s="8" t="s">
        <v>84</v>
      </c>
      <c r="C34" s="11" t="str">
        <f t="shared" si="0"/>
        <v>031</v>
      </c>
      <c r="D34" s="14" t="s">
        <v>80</v>
      </c>
      <c r="E34" s="16" t="s">
        <v>85</v>
      </c>
    </row>
    <row r="35" spans="1:5" ht="39.75" customHeight="1" x14ac:dyDescent="0.3">
      <c r="A35" s="7" t="s">
        <v>86</v>
      </c>
      <c r="B35" s="8" t="s">
        <v>87</v>
      </c>
      <c r="C35" s="11" t="str">
        <f t="shared" si="0"/>
        <v>032</v>
      </c>
      <c r="D35" s="14" t="s">
        <v>88</v>
      </c>
      <c r="E35" s="16" t="s">
        <v>89</v>
      </c>
    </row>
    <row r="36" spans="1:5" ht="39.75" customHeight="1" x14ac:dyDescent="0.3">
      <c r="A36" s="7" t="s">
        <v>90</v>
      </c>
      <c r="B36" s="8" t="s">
        <v>91</v>
      </c>
      <c r="C36" s="11" t="str">
        <f t="shared" si="0"/>
        <v>033</v>
      </c>
      <c r="D36" s="14" t="s">
        <v>88</v>
      </c>
      <c r="E36" s="16" t="s">
        <v>92</v>
      </c>
    </row>
    <row r="37" spans="1:5" ht="39.75" customHeight="1" x14ac:dyDescent="0.3">
      <c r="A37" s="7" t="s">
        <v>93</v>
      </c>
      <c r="B37" s="8" t="s">
        <v>94</v>
      </c>
      <c r="C37" s="11" t="str">
        <f t="shared" si="0"/>
        <v>034</v>
      </c>
      <c r="D37" s="14" t="s">
        <v>88</v>
      </c>
      <c r="E37" s="16" t="s">
        <v>95</v>
      </c>
    </row>
    <row r="38" spans="1:5" ht="39.75" customHeight="1" x14ac:dyDescent="0.3">
      <c r="A38" s="7" t="s">
        <v>96</v>
      </c>
      <c r="B38" s="8" t="s">
        <v>97</v>
      </c>
      <c r="C38" s="11" t="str">
        <f t="shared" si="0"/>
        <v>035</v>
      </c>
      <c r="D38" s="14" t="s">
        <v>88</v>
      </c>
      <c r="E38" s="16" t="s">
        <v>98</v>
      </c>
    </row>
    <row r="39" spans="1:5" ht="39.75" customHeight="1" x14ac:dyDescent="0.3">
      <c r="A39" s="7" t="s">
        <v>99</v>
      </c>
      <c r="B39" s="8" t="s">
        <v>100</v>
      </c>
      <c r="C39" s="11" t="str">
        <f t="shared" si="0"/>
        <v>036</v>
      </c>
      <c r="D39" s="14" t="s">
        <v>88</v>
      </c>
      <c r="E39" s="16" t="s">
        <v>101</v>
      </c>
    </row>
    <row r="40" spans="1:5" ht="39.75" customHeight="1" x14ac:dyDescent="0.3">
      <c r="A40" s="7" t="s">
        <v>102</v>
      </c>
      <c r="B40" s="8" t="s">
        <v>103</v>
      </c>
      <c r="C40" s="11" t="str">
        <f t="shared" si="0"/>
        <v>037</v>
      </c>
      <c r="D40" s="14" t="s">
        <v>88</v>
      </c>
      <c r="E40" s="16" t="s">
        <v>104</v>
      </c>
    </row>
    <row r="41" spans="1:5" ht="39.75" customHeight="1" x14ac:dyDescent="0.3">
      <c r="A41" s="7" t="s">
        <v>105</v>
      </c>
      <c r="B41" s="8" t="s">
        <v>106</v>
      </c>
      <c r="C41" s="11" t="str">
        <f t="shared" si="0"/>
        <v>038</v>
      </c>
      <c r="D41" s="14" t="s">
        <v>88</v>
      </c>
      <c r="E41" s="16" t="s">
        <v>4671</v>
      </c>
    </row>
    <row r="42" spans="1:5" ht="39.75" customHeight="1" x14ac:dyDescent="0.3">
      <c r="A42" s="7" t="s">
        <v>107</v>
      </c>
      <c r="B42" s="8" t="s">
        <v>108</v>
      </c>
      <c r="C42" s="11" t="str">
        <f t="shared" si="0"/>
        <v>039</v>
      </c>
      <c r="D42" s="14" t="s">
        <v>88</v>
      </c>
      <c r="E42" s="16" t="s">
        <v>111</v>
      </c>
    </row>
    <row r="43" spans="1:5" ht="39.75" customHeight="1" x14ac:dyDescent="0.3">
      <c r="A43" s="7" t="s">
        <v>109</v>
      </c>
      <c r="B43" s="8" t="s">
        <v>110</v>
      </c>
      <c r="C43" s="11" t="str">
        <f t="shared" si="0"/>
        <v>040</v>
      </c>
      <c r="D43" s="14" t="s">
        <v>88</v>
      </c>
      <c r="E43" s="673" t="s">
        <v>114</v>
      </c>
    </row>
    <row r="44" spans="1:5" ht="39.75" customHeight="1" x14ac:dyDescent="0.3">
      <c r="A44" s="7" t="s">
        <v>112</v>
      </c>
      <c r="B44" s="8" t="s">
        <v>113</v>
      </c>
      <c r="C44" s="671" t="str">
        <f t="shared" si="0"/>
        <v>041</v>
      </c>
      <c r="D44" s="14" t="s">
        <v>88</v>
      </c>
      <c r="E44" s="672" t="s">
        <v>4562</v>
      </c>
    </row>
    <row r="45" spans="1:5" ht="39.75" customHeight="1" x14ac:dyDescent="0.3">
      <c r="A45" s="7" t="s">
        <v>115</v>
      </c>
      <c r="B45" s="8" t="s">
        <v>116</v>
      </c>
      <c r="C45" s="11" t="str">
        <f t="shared" si="0"/>
        <v>042</v>
      </c>
      <c r="D45" s="14" t="s">
        <v>88</v>
      </c>
      <c r="E45" s="16" t="s">
        <v>4563</v>
      </c>
    </row>
    <row r="46" spans="1:5" ht="39.75" customHeight="1" x14ac:dyDescent="0.3">
      <c r="A46" s="7" t="s">
        <v>117</v>
      </c>
      <c r="B46" s="8" t="s">
        <v>118</v>
      </c>
      <c r="C46" s="11" t="str">
        <f t="shared" si="0"/>
        <v>043</v>
      </c>
      <c r="D46" s="14" t="s">
        <v>88</v>
      </c>
      <c r="E46" s="16" t="s">
        <v>4564</v>
      </c>
    </row>
    <row r="47" spans="1:5" ht="39.75" customHeight="1" x14ac:dyDescent="0.3">
      <c r="A47" s="7" t="s">
        <v>119</v>
      </c>
      <c r="B47" s="8" t="s">
        <v>120</v>
      </c>
      <c r="C47" s="11" t="str">
        <f t="shared" si="0"/>
        <v>044</v>
      </c>
      <c r="D47" s="14" t="s">
        <v>88</v>
      </c>
      <c r="E47" s="16" t="s">
        <v>4565</v>
      </c>
    </row>
    <row r="48" spans="1:5" ht="39.75" customHeight="1" x14ac:dyDescent="0.3">
      <c r="A48" s="7" t="s">
        <v>121</v>
      </c>
      <c r="B48" s="8" t="s">
        <v>122</v>
      </c>
      <c r="C48" s="11" t="str">
        <f t="shared" si="0"/>
        <v>045</v>
      </c>
      <c r="D48" s="14" t="s">
        <v>88</v>
      </c>
      <c r="E48" s="16" t="s">
        <v>4672</v>
      </c>
    </row>
    <row r="49" spans="1:5" ht="39.75" customHeight="1" x14ac:dyDescent="0.3">
      <c r="A49" s="7" t="s">
        <v>123</v>
      </c>
      <c r="B49" s="8" t="s">
        <v>124</v>
      </c>
      <c r="C49" s="11" t="str">
        <f t="shared" si="0"/>
        <v>046</v>
      </c>
      <c r="D49" s="14" t="s">
        <v>127</v>
      </c>
      <c r="E49" s="16" t="s">
        <v>4502</v>
      </c>
    </row>
    <row r="50" spans="1:5" ht="39.75" customHeight="1" x14ac:dyDescent="0.3">
      <c r="A50" s="7" t="s">
        <v>125</v>
      </c>
      <c r="B50" s="8" t="s">
        <v>126</v>
      </c>
      <c r="C50" s="11" t="str">
        <f t="shared" si="0"/>
        <v>047</v>
      </c>
      <c r="D50" s="14" t="s">
        <v>127</v>
      </c>
      <c r="E50" s="16" t="s">
        <v>4505</v>
      </c>
    </row>
    <row r="51" spans="1:5" ht="39.75" customHeight="1" x14ac:dyDescent="0.3">
      <c r="A51" s="7" t="s">
        <v>128</v>
      </c>
      <c r="B51" s="8" t="s">
        <v>129</v>
      </c>
      <c r="C51" s="11" t="str">
        <f t="shared" si="0"/>
        <v>048</v>
      </c>
      <c r="D51" s="14" t="s">
        <v>127</v>
      </c>
      <c r="E51" s="16" t="s">
        <v>4510</v>
      </c>
    </row>
    <row r="52" spans="1:5" ht="39.75" customHeight="1" x14ac:dyDescent="0.3">
      <c r="A52" s="7" t="s">
        <v>130</v>
      </c>
      <c r="B52" s="8" t="s">
        <v>131</v>
      </c>
      <c r="C52" s="11" t="str">
        <f t="shared" si="0"/>
        <v>049</v>
      </c>
      <c r="D52" s="14" t="s">
        <v>127</v>
      </c>
      <c r="E52" s="16" t="s">
        <v>4730</v>
      </c>
    </row>
    <row r="53" spans="1:5" ht="39.75" customHeight="1" x14ac:dyDescent="0.3">
      <c r="A53" s="7" t="s">
        <v>132</v>
      </c>
      <c r="B53" s="8" t="s">
        <v>133</v>
      </c>
      <c r="C53" s="11" t="str">
        <f t="shared" si="0"/>
        <v>050</v>
      </c>
      <c r="D53" s="14" t="s">
        <v>127</v>
      </c>
      <c r="E53" s="16" t="s">
        <v>4512</v>
      </c>
    </row>
    <row r="54" spans="1:5" ht="39.75" customHeight="1" x14ac:dyDescent="0.3">
      <c r="A54" s="7" t="s">
        <v>134</v>
      </c>
      <c r="B54" s="8" t="s">
        <v>135</v>
      </c>
      <c r="C54" s="11" t="str">
        <f t="shared" si="0"/>
        <v>051</v>
      </c>
      <c r="D54" s="14" t="s">
        <v>127</v>
      </c>
      <c r="E54" s="16" t="s">
        <v>138</v>
      </c>
    </row>
    <row r="55" spans="1:5" ht="39.75" customHeight="1" x14ac:dyDescent="0.3">
      <c r="A55" s="7" t="s">
        <v>136</v>
      </c>
      <c r="B55" s="8" t="s">
        <v>137</v>
      </c>
      <c r="C55" s="11" t="str">
        <f t="shared" si="0"/>
        <v>052</v>
      </c>
      <c r="D55" s="14" t="s">
        <v>127</v>
      </c>
      <c r="E55" s="16" t="s">
        <v>4495</v>
      </c>
    </row>
    <row r="56" spans="1:5" ht="39.75" customHeight="1" x14ac:dyDescent="0.3">
      <c r="A56" s="7" t="s">
        <v>139</v>
      </c>
      <c r="B56" s="8" t="s">
        <v>140</v>
      </c>
      <c r="C56" s="11" t="str">
        <f t="shared" si="0"/>
        <v>053</v>
      </c>
      <c r="D56" s="14" t="s">
        <v>127</v>
      </c>
      <c r="E56" s="16" t="s">
        <v>4496</v>
      </c>
    </row>
    <row r="57" spans="1:5" ht="39.75" customHeight="1" x14ac:dyDescent="0.3">
      <c r="A57" s="7" t="s">
        <v>141</v>
      </c>
      <c r="B57" s="8" t="s">
        <v>142</v>
      </c>
      <c r="C57" s="11" t="str">
        <f t="shared" si="0"/>
        <v>054</v>
      </c>
      <c r="D57" s="14" t="s">
        <v>127</v>
      </c>
      <c r="E57" s="16" t="s">
        <v>4497</v>
      </c>
    </row>
    <row r="58" spans="1:5" ht="39.75" customHeight="1" x14ac:dyDescent="0.3">
      <c r="A58" s="7" t="s">
        <v>143</v>
      </c>
      <c r="B58" s="8" t="s">
        <v>144</v>
      </c>
      <c r="C58" s="11" t="str">
        <f t="shared" si="0"/>
        <v>055</v>
      </c>
      <c r="D58" s="14" t="s">
        <v>127</v>
      </c>
      <c r="E58" s="16" t="s">
        <v>147</v>
      </c>
    </row>
    <row r="59" spans="1:5" ht="39.75" customHeight="1" x14ac:dyDescent="0.3">
      <c r="A59" s="7" t="s">
        <v>145</v>
      </c>
      <c r="B59" s="8" t="s">
        <v>146</v>
      </c>
      <c r="C59" s="11" t="str">
        <f t="shared" si="0"/>
        <v>056</v>
      </c>
      <c r="D59" s="14" t="s">
        <v>127</v>
      </c>
      <c r="E59" s="16" t="s">
        <v>4498</v>
      </c>
    </row>
    <row r="60" spans="1:5" ht="39.75" customHeight="1" x14ac:dyDescent="0.3">
      <c r="A60" s="7" t="s">
        <v>148</v>
      </c>
      <c r="B60" s="8" t="s">
        <v>149</v>
      </c>
      <c r="C60" s="11" t="str">
        <f t="shared" si="0"/>
        <v>057</v>
      </c>
      <c r="D60" s="14" t="s">
        <v>152</v>
      </c>
      <c r="E60" s="16" t="s">
        <v>4670</v>
      </c>
    </row>
    <row r="61" spans="1:5" ht="39.75" customHeight="1" x14ac:dyDescent="0.3">
      <c r="A61" s="7" t="s">
        <v>150</v>
      </c>
      <c r="B61" s="8" t="s">
        <v>151</v>
      </c>
      <c r="C61" s="11" t="str">
        <f t="shared" si="0"/>
        <v>058</v>
      </c>
      <c r="D61" s="14" t="s">
        <v>152</v>
      </c>
      <c r="E61" s="16" t="s">
        <v>4501</v>
      </c>
    </row>
    <row r="62" spans="1:5" ht="39.75" customHeight="1" x14ac:dyDescent="0.3">
      <c r="A62" s="7" t="s">
        <v>153</v>
      </c>
      <c r="B62" s="8" t="s">
        <v>154</v>
      </c>
      <c r="C62" s="11" t="str">
        <f t="shared" si="0"/>
        <v>059</v>
      </c>
      <c r="D62" s="14" t="s">
        <v>152</v>
      </c>
      <c r="E62" s="16" t="s">
        <v>4543</v>
      </c>
    </row>
    <row r="63" spans="1:5" ht="39.75" customHeight="1" x14ac:dyDescent="0.3">
      <c r="A63" s="7" t="s">
        <v>155</v>
      </c>
      <c r="B63" s="8" t="s">
        <v>156</v>
      </c>
      <c r="C63" s="11" t="str">
        <f t="shared" si="0"/>
        <v>060</v>
      </c>
      <c r="D63" s="14" t="s">
        <v>152</v>
      </c>
      <c r="E63" s="16" t="s">
        <v>4513</v>
      </c>
    </row>
    <row r="64" spans="1:5" ht="39.75" customHeight="1" x14ac:dyDescent="0.3">
      <c r="A64" s="7" t="s">
        <v>157</v>
      </c>
      <c r="B64" s="8" t="s">
        <v>158</v>
      </c>
      <c r="C64" s="12" t="str">
        <f t="shared" si="0"/>
        <v>061</v>
      </c>
      <c r="D64" s="15" t="s">
        <v>152</v>
      </c>
      <c r="E64" s="16" t="s">
        <v>4515</v>
      </c>
    </row>
    <row r="65" spans="1:5" ht="39.75" customHeight="1" x14ac:dyDescent="0.3">
      <c r="A65" s="7" t="s">
        <v>159</v>
      </c>
      <c r="B65" s="8" t="s">
        <v>160</v>
      </c>
      <c r="C65" s="12" t="str">
        <f t="shared" si="0"/>
        <v>062</v>
      </c>
      <c r="D65" s="15" t="s">
        <v>152</v>
      </c>
      <c r="E65" s="16" t="s">
        <v>4518</v>
      </c>
    </row>
    <row r="66" spans="1:5" ht="39.75" customHeight="1" x14ac:dyDescent="0.3">
      <c r="A66" s="7" t="s">
        <v>161</v>
      </c>
      <c r="B66" s="8" t="s">
        <v>162</v>
      </c>
      <c r="C66" s="12" t="str">
        <f t="shared" ref="C66:C129" si="1">HYPERLINK("#"&amp;$A66&amp;"!a1",B66)</f>
        <v>063</v>
      </c>
      <c r="D66" s="15" t="s">
        <v>165</v>
      </c>
      <c r="E66" s="16" t="s">
        <v>4519</v>
      </c>
    </row>
    <row r="67" spans="1:5" ht="39.75" customHeight="1" x14ac:dyDescent="0.3">
      <c r="A67" s="7" t="s">
        <v>163</v>
      </c>
      <c r="B67" s="8" t="s">
        <v>164</v>
      </c>
      <c r="C67" s="11" t="str">
        <f t="shared" si="1"/>
        <v>064</v>
      </c>
      <c r="D67" s="14" t="s">
        <v>165</v>
      </c>
      <c r="E67" s="16" t="s">
        <v>4520</v>
      </c>
    </row>
    <row r="68" spans="1:5" ht="39.75" customHeight="1" x14ac:dyDescent="0.3">
      <c r="A68" s="7" t="s">
        <v>166</v>
      </c>
      <c r="B68" s="8" t="s">
        <v>167</v>
      </c>
      <c r="C68" s="11" t="str">
        <f t="shared" si="1"/>
        <v>065</v>
      </c>
      <c r="D68" s="14" t="s">
        <v>165</v>
      </c>
      <c r="E68" s="16" t="s">
        <v>4521</v>
      </c>
    </row>
    <row r="69" spans="1:5" ht="39.75" customHeight="1" x14ac:dyDescent="0.3">
      <c r="A69" s="7" t="s">
        <v>168</v>
      </c>
      <c r="B69" s="8" t="s">
        <v>169</v>
      </c>
      <c r="C69" s="11" t="str">
        <f t="shared" si="1"/>
        <v>066</v>
      </c>
      <c r="D69" s="14" t="s">
        <v>165</v>
      </c>
      <c r="E69" s="16" t="s">
        <v>4524</v>
      </c>
    </row>
    <row r="70" spans="1:5" ht="39.75" customHeight="1" x14ac:dyDescent="0.3">
      <c r="A70" s="7" t="s">
        <v>170</v>
      </c>
      <c r="B70" s="8" t="s">
        <v>171</v>
      </c>
      <c r="C70" s="11" t="str">
        <f t="shared" si="1"/>
        <v>067</v>
      </c>
      <c r="D70" s="14" t="s">
        <v>165</v>
      </c>
      <c r="E70" s="16" t="s">
        <v>4525</v>
      </c>
    </row>
    <row r="71" spans="1:5" ht="39.75" customHeight="1" x14ac:dyDescent="0.3">
      <c r="A71" s="7" t="s">
        <v>172</v>
      </c>
      <c r="B71" s="8" t="s">
        <v>173</v>
      </c>
      <c r="C71" s="11" t="str">
        <f t="shared" si="1"/>
        <v>068</v>
      </c>
      <c r="D71" s="14" t="s">
        <v>165</v>
      </c>
      <c r="E71" s="16" t="s">
        <v>4526</v>
      </c>
    </row>
    <row r="72" spans="1:5" ht="39.75" customHeight="1" x14ac:dyDescent="0.3">
      <c r="A72" s="7" t="s">
        <v>174</v>
      </c>
      <c r="B72" s="8" t="s">
        <v>175</v>
      </c>
      <c r="C72" s="11" t="str">
        <f t="shared" si="1"/>
        <v>069</v>
      </c>
      <c r="D72" s="14" t="s">
        <v>165</v>
      </c>
      <c r="E72" s="16" t="s">
        <v>4707</v>
      </c>
    </row>
    <row r="73" spans="1:5" ht="39.75" customHeight="1" x14ac:dyDescent="0.3">
      <c r="A73" s="7" t="s">
        <v>176</v>
      </c>
      <c r="B73" s="8" t="s">
        <v>177</v>
      </c>
      <c r="C73" s="11" t="str">
        <f t="shared" si="1"/>
        <v>070</v>
      </c>
      <c r="D73" s="14" t="s">
        <v>165</v>
      </c>
      <c r="E73" s="16" t="s">
        <v>180</v>
      </c>
    </row>
    <row r="74" spans="1:5" ht="39.75" customHeight="1" x14ac:dyDescent="0.3">
      <c r="A74" s="7" t="s">
        <v>178</v>
      </c>
      <c r="B74" s="8" t="s">
        <v>179</v>
      </c>
      <c r="C74" s="11" t="str">
        <f t="shared" si="1"/>
        <v>071</v>
      </c>
      <c r="D74" s="14" t="s">
        <v>165</v>
      </c>
      <c r="E74" s="16" t="s">
        <v>4527</v>
      </c>
    </row>
    <row r="75" spans="1:5" ht="39.75" customHeight="1" x14ac:dyDescent="0.3">
      <c r="A75" s="7" t="s">
        <v>181</v>
      </c>
      <c r="B75" s="8" t="s">
        <v>182</v>
      </c>
      <c r="C75" s="11" t="str">
        <f t="shared" si="1"/>
        <v>072</v>
      </c>
      <c r="D75" s="14" t="s">
        <v>165</v>
      </c>
      <c r="E75" s="16" t="s">
        <v>4673</v>
      </c>
    </row>
    <row r="76" spans="1:5" ht="39.75" customHeight="1" x14ac:dyDescent="0.3">
      <c r="A76" s="7" t="s">
        <v>183</v>
      </c>
      <c r="B76" s="8" t="s">
        <v>184</v>
      </c>
      <c r="C76" s="11" t="str">
        <f t="shared" si="1"/>
        <v>073</v>
      </c>
      <c r="D76" s="14" t="s">
        <v>165</v>
      </c>
      <c r="E76" s="16" t="s">
        <v>4674</v>
      </c>
    </row>
    <row r="77" spans="1:5" ht="39.75" customHeight="1" x14ac:dyDescent="0.3">
      <c r="A77" s="7" t="s">
        <v>185</v>
      </c>
      <c r="B77" s="8" t="s">
        <v>186</v>
      </c>
      <c r="C77" s="11" t="str">
        <f t="shared" si="1"/>
        <v>074</v>
      </c>
      <c r="D77" s="14" t="s">
        <v>165</v>
      </c>
      <c r="E77" s="16" t="s">
        <v>4675</v>
      </c>
    </row>
    <row r="78" spans="1:5" ht="39.75" customHeight="1" x14ac:dyDescent="0.3">
      <c r="A78" s="7" t="s">
        <v>187</v>
      </c>
      <c r="B78" s="8" t="s">
        <v>188</v>
      </c>
      <c r="C78" s="11" t="str">
        <f t="shared" si="1"/>
        <v>075</v>
      </c>
      <c r="D78" s="14" t="s">
        <v>165</v>
      </c>
      <c r="E78" s="16" t="s">
        <v>4676</v>
      </c>
    </row>
    <row r="79" spans="1:5" ht="39.75" customHeight="1" x14ac:dyDescent="0.3">
      <c r="A79" s="7" t="s">
        <v>189</v>
      </c>
      <c r="B79" s="8" t="s">
        <v>190</v>
      </c>
      <c r="C79" s="11" t="str">
        <f t="shared" si="1"/>
        <v>076</v>
      </c>
      <c r="D79" s="14" t="s">
        <v>193</v>
      </c>
      <c r="E79" s="16" t="s">
        <v>4677</v>
      </c>
    </row>
    <row r="80" spans="1:5" ht="39.75" customHeight="1" x14ac:dyDescent="0.3">
      <c r="A80" s="7" t="s">
        <v>191</v>
      </c>
      <c r="B80" s="8" t="s">
        <v>192</v>
      </c>
      <c r="C80" s="12" t="str">
        <f t="shared" si="1"/>
        <v>077</v>
      </c>
      <c r="D80" s="15" t="s">
        <v>193</v>
      </c>
      <c r="E80" s="16" t="s">
        <v>4678</v>
      </c>
    </row>
    <row r="81" spans="1:5" ht="39.75" customHeight="1" x14ac:dyDescent="0.3">
      <c r="A81" s="7" t="s">
        <v>194</v>
      </c>
      <c r="B81" s="8" t="s">
        <v>195</v>
      </c>
      <c r="C81" s="12" t="str">
        <f t="shared" si="1"/>
        <v>078</v>
      </c>
      <c r="D81" s="15" t="s">
        <v>193</v>
      </c>
      <c r="E81" s="16" t="s">
        <v>4679</v>
      </c>
    </row>
    <row r="82" spans="1:5" ht="39.75" customHeight="1" x14ac:dyDescent="0.3">
      <c r="A82" s="7" t="s">
        <v>196</v>
      </c>
      <c r="B82" s="8" t="s">
        <v>197</v>
      </c>
      <c r="C82" s="12" t="str">
        <f t="shared" si="1"/>
        <v>079</v>
      </c>
      <c r="D82" s="15" t="s">
        <v>193</v>
      </c>
      <c r="E82" s="16" t="s">
        <v>4680</v>
      </c>
    </row>
    <row r="83" spans="1:5" ht="39.75" customHeight="1" x14ac:dyDescent="0.3">
      <c r="A83" s="7" t="s">
        <v>198</v>
      </c>
      <c r="B83" s="8" t="s">
        <v>199</v>
      </c>
      <c r="C83" s="11" t="str">
        <f t="shared" si="1"/>
        <v>080</v>
      </c>
      <c r="D83" s="14" t="s">
        <v>193</v>
      </c>
      <c r="E83" s="16" t="s">
        <v>4546</v>
      </c>
    </row>
    <row r="84" spans="1:5" ht="39.75" customHeight="1" x14ac:dyDescent="0.3">
      <c r="A84" s="7" t="s">
        <v>200</v>
      </c>
      <c r="B84" s="8" t="s">
        <v>201</v>
      </c>
      <c r="C84" s="11" t="str">
        <f t="shared" si="1"/>
        <v>081</v>
      </c>
      <c r="D84" s="14" t="s">
        <v>193</v>
      </c>
      <c r="E84" s="16" t="s">
        <v>4548</v>
      </c>
    </row>
    <row r="85" spans="1:5" ht="39.75" customHeight="1" x14ac:dyDescent="0.3">
      <c r="A85" s="7" t="s">
        <v>202</v>
      </c>
      <c r="B85" s="8" t="s">
        <v>203</v>
      </c>
      <c r="C85" s="11" t="str">
        <f t="shared" si="1"/>
        <v>082</v>
      </c>
      <c r="D85" s="14" t="s">
        <v>193</v>
      </c>
      <c r="E85" s="16" t="s">
        <v>4550</v>
      </c>
    </row>
    <row r="86" spans="1:5" ht="39.75" customHeight="1" x14ac:dyDescent="0.3">
      <c r="A86" s="7" t="s">
        <v>204</v>
      </c>
      <c r="B86" s="8" t="s">
        <v>205</v>
      </c>
      <c r="C86" s="11" t="str">
        <f t="shared" si="1"/>
        <v>083</v>
      </c>
      <c r="D86" s="14" t="s">
        <v>193</v>
      </c>
      <c r="E86" s="16" t="s">
        <v>4552</v>
      </c>
    </row>
    <row r="87" spans="1:5" ht="39.75" customHeight="1" x14ac:dyDescent="0.3">
      <c r="A87" s="7" t="s">
        <v>206</v>
      </c>
      <c r="B87" s="8" t="s">
        <v>207</v>
      </c>
      <c r="C87" s="11" t="str">
        <f t="shared" si="1"/>
        <v>084</v>
      </c>
      <c r="D87" s="14" t="s">
        <v>210</v>
      </c>
      <c r="E87" s="16" t="s">
        <v>4553</v>
      </c>
    </row>
    <row r="88" spans="1:5" ht="39.75" customHeight="1" x14ac:dyDescent="0.3">
      <c r="A88" s="7" t="s">
        <v>208</v>
      </c>
      <c r="B88" s="8" t="s">
        <v>209</v>
      </c>
      <c r="C88" s="11" t="str">
        <f t="shared" si="1"/>
        <v>085</v>
      </c>
      <c r="D88" s="14" t="s">
        <v>210</v>
      </c>
      <c r="E88" s="16" t="s">
        <v>4554</v>
      </c>
    </row>
    <row r="89" spans="1:5" ht="39.75" customHeight="1" x14ac:dyDescent="0.3">
      <c r="A89" s="7" t="s">
        <v>211</v>
      </c>
      <c r="B89" s="8" t="s">
        <v>212</v>
      </c>
      <c r="C89" s="11" t="str">
        <f t="shared" si="1"/>
        <v>086</v>
      </c>
      <c r="D89" s="14" t="s">
        <v>210</v>
      </c>
      <c r="E89" s="16" t="s">
        <v>4556</v>
      </c>
    </row>
    <row r="90" spans="1:5" ht="39.75" customHeight="1" x14ac:dyDescent="0.3">
      <c r="A90" s="7" t="s">
        <v>213</v>
      </c>
      <c r="B90" s="8" t="s">
        <v>214</v>
      </c>
      <c r="C90" s="11" t="str">
        <f t="shared" si="1"/>
        <v>087</v>
      </c>
      <c r="D90" s="14" t="s">
        <v>210</v>
      </c>
      <c r="E90" s="16" t="s">
        <v>4558</v>
      </c>
    </row>
    <row r="91" spans="1:5" ht="39.75" customHeight="1" x14ac:dyDescent="0.3">
      <c r="A91" s="7" t="s">
        <v>215</v>
      </c>
      <c r="B91" s="8" t="s">
        <v>216</v>
      </c>
      <c r="C91" s="11" t="str">
        <f t="shared" si="1"/>
        <v>088</v>
      </c>
      <c r="D91" s="14" t="s">
        <v>210</v>
      </c>
      <c r="E91" s="16" t="s">
        <v>4559</v>
      </c>
    </row>
    <row r="92" spans="1:5" ht="39.75" customHeight="1" x14ac:dyDescent="0.3">
      <c r="A92" s="7" t="s">
        <v>217</v>
      </c>
      <c r="B92" s="8" t="s">
        <v>218</v>
      </c>
      <c r="C92" s="11" t="str">
        <f t="shared" si="1"/>
        <v>089</v>
      </c>
      <c r="D92" s="14" t="s">
        <v>210</v>
      </c>
      <c r="E92" s="16" t="s">
        <v>4560</v>
      </c>
    </row>
    <row r="93" spans="1:5" ht="39.75" customHeight="1" x14ac:dyDescent="0.3">
      <c r="A93" s="7" t="s">
        <v>219</v>
      </c>
      <c r="B93" s="8" t="s">
        <v>220</v>
      </c>
      <c r="C93" s="11" t="str">
        <f t="shared" si="1"/>
        <v>090</v>
      </c>
      <c r="D93" s="14" t="s">
        <v>210</v>
      </c>
      <c r="E93" s="16" t="s">
        <v>4561</v>
      </c>
    </row>
    <row r="94" spans="1:5" ht="39.75" customHeight="1" x14ac:dyDescent="0.3">
      <c r="A94" s="7" t="s">
        <v>221</v>
      </c>
      <c r="B94" s="8" t="s">
        <v>222</v>
      </c>
      <c r="C94" s="11" t="str">
        <f t="shared" si="1"/>
        <v>091</v>
      </c>
      <c r="D94" s="14" t="s">
        <v>210</v>
      </c>
      <c r="E94" s="16" t="s">
        <v>4566</v>
      </c>
    </row>
    <row r="95" spans="1:5" ht="39.75" customHeight="1" x14ac:dyDescent="0.3">
      <c r="A95" s="7" t="s">
        <v>223</v>
      </c>
      <c r="B95" s="8" t="s">
        <v>224</v>
      </c>
      <c r="C95" s="11" t="str">
        <f t="shared" si="1"/>
        <v>092</v>
      </c>
      <c r="D95" s="14" t="s">
        <v>210</v>
      </c>
      <c r="E95" s="16" t="s">
        <v>4567</v>
      </c>
    </row>
    <row r="96" spans="1:5" ht="39.75" customHeight="1" x14ac:dyDescent="0.3">
      <c r="A96" s="7" t="s">
        <v>225</v>
      </c>
      <c r="B96" s="8" t="s">
        <v>226</v>
      </c>
      <c r="C96" s="11" t="str">
        <f t="shared" si="1"/>
        <v>093</v>
      </c>
      <c r="D96" s="14" t="s">
        <v>229</v>
      </c>
      <c r="E96" s="16" t="s">
        <v>4568</v>
      </c>
    </row>
    <row r="97" spans="1:5" ht="39.75" customHeight="1" x14ac:dyDescent="0.3">
      <c r="A97" s="7" t="s">
        <v>227</v>
      </c>
      <c r="B97" s="8" t="s">
        <v>228</v>
      </c>
      <c r="C97" s="11" t="str">
        <f t="shared" si="1"/>
        <v>094</v>
      </c>
      <c r="D97" s="14" t="s">
        <v>229</v>
      </c>
      <c r="E97" s="16" t="s">
        <v>4570</v>
      </c>
    </row>
    <row r="98" spans="1:5" ht="39.75" customHeight="1" x14ac:dyDescent="0.3">
      <c r="A98" s="7" t="s">
        <v>230</v>
      </c>
      <c r="B98" s="8" t="s">
        <v>231</v>
      </c>
      <c r="C98" s="11" t="str">
        <f t="shared" si="1"/>
        <v>095</v>
      </c>
      <c r="D98" s="14" t="s">
        <v>229</v>
      </c>
      <c r="E98" s="16" t="s">
        <v>4571</v>
      </c>
    </row>
    <row r="99" spans="1:5" ht="39.75" customHeight="1" x14ac:dyDescent="0.3">
      <c r="A99" s="7" t="s">
        <v>232</v>
      </c>
      <c r="B99" s="8" t="s">
        <v>233</v>
      </c>
      <c r="C99" s="11" t="str">
        <f t="shared" si="1"/>
        <v>096</v>
      </c>
      <c r="D99" s="14" t="s">
        <v>229</v>
      </c>
      <c r="E99" s="16" t="s">
        <v>4574</v>
      </c>
    </row>
    <row r="100" spans="1:5" ht="39.75" customHeight="1" x14ac:dyDescent="0.3">
      <c r="A100" s="7" t="s">
        <v>234</v>
      </c>
      <c r="B100" s="8" t="s">
        <v>235</v>
      </c>
      <c r="C100" s="11" t="str">
        <f t="shared" si="1"/>
        <v>097</v>
      </c>
      <c r="D100" s="14" t="s">
        <v>229</v>
      </c>
      <c r="E100" s="16" t="s">
        <v>4578</v>
      </c>
    </row>
    <row r="101" spans="1:5" ht="39.75" customHeight="1" x14ac:dyDescent="0.3">
      <c r="A101" s="7" t="s">
        <v>236</v>
      </c>
      <c r="B101" s="8" t="s">
        <v>237</v>
      </c>
      <c r="C101" s="11" t="str">
        <f t="shared" si="1"/>
        <v>098</v>
      </c>
      <c r="D101" s="14" t="s">
        <v>229</v>
      </c>
      <c r="E101" s="16" t="s">
        <v>4576</v>
      </c>
    </row>
    <row r="102" spans="1:5" ht="39.75" customHeight="1" x14ac:dyDescent="0.3">
      <c r="A102" s="7" t="s">
        <v>238</v>
      </c>
      <c r="B102" s="8" t="s">
        <v>239</v>
      </c>
      <c r="C102" s="11" t="str">
        <f t="shared" si="1"/>
        <v>099</v>
      </c>
      <c r="D102" s="14" t="s">
        <v>229</v>
      </c>
      <c r="E102" s="16" t="s">
        <v>4577</v>
      </c>
    </row>
    <row r="103" spans="1:5" ht="39.75" customHeight="1" x14ac:dyDescent="0.3">
      <c r="A103" s="7" t="s">
        <v>240</v>
      </c>
      <c r="B103" s="8" t="s">
        <v>240</v>
      </c>
      <c r="C103" s="11" t="str">
        <f t="shared" si="1"/>
        <v>100</v>
      </c>
      <c r="D103" s="14" t="s">
        <v>229</v>
      </c>
      <c r="E103" s="16" t="s">
        <v>4587</v>
      </c>
    </row>
    <row r="104" spans="1:5" ht="39.75" customHeight="1" x14ac:dyDescent="0.3">
      <c r="A104" s="7" t="s">
        <v>241</v>
      </c>
      <c r="B104" s="8" t="s">
        <v>241</v>
      </c>
      <c r="C104" s="11" t="str">
        <f t="shared" si="1"/>
        <v>101</v>
      </c>
      <c r="D104" s="14" t="s">
        <v>229</v>
      </c>
      <c r="E104" s="16" t="s">
        <v>4588</v>
      </c>
    </row>
    <row r="105" spans="1:5" ht="39.75" customHeight="1" x14ac:dyDescent="0.3">
      <c r="A105" s="7" t="s">
        <v>242</v>
      </c>
      <c r="B105" s="8" t="s">
        <v>242</v>
      </c>
      <c r="C105" s="11" t="str">
        <f t="shared" si="1"/>
        <v>102</v>
      </c>
      <c r="D105" s="14" t="s">
        <v>229</v>
      </c>
      <c r="E105" s="16" t="s">
        <v>4572</v>
      </c>
    </row>
    <row r="106" spans="1:5" ht="39.75" customHeight="1" x14ac:dyDescent="0.3">
      <c r="A106" s="7" t="s">
        <v>243</v>
      </c>
      <c r="B106" s="8" t="s">
        <v>243</v>
      </c>
      <c r="C106" s="11" t="str">
        <f t="shared" si="1"/>
        <v>103</v>
      </c>
      <c r="D106" s="14" t="s">
        <v>245</v>
      </c>
      <c r="E106" s="16" t="s">
        <v>4573</v>
      </c>
    </row>
    <row r="107" spans="1:5" ht="39.75" customHeight="1" x14ac:dyDescent="0.3">
      <c r="A107" s="7" t="s">
        <v>244</v>
      </c>
      <c r="B107" s="8" t="s">
        <v>244</v>
      </c>
      <c r="C107" s="11" t="str">
        <f t="shared" si="1"/>
        <v>104</v>
      </c>
      <c r="D107" s="14" t="s">
        <v>245</v>
      </c>
      <c r="E107" s="16" t="s">
        <v>4592</v>
      </c>
    </row>
    <row r="108" spans="1:5" ht="39.75" customHeight="1" x14ac:dyDescent="0.3">
      <c r="A108" s="7" t="s">
        <v>246</v>
      </c>
      <c r="B108" s="8" t="s">
        <v>246</v>
      </c>
      <c r="C108" s="11" t="str">
        <f t="shared" si="1"/>
        <v>105</v>
      </c>
      <c r="D108" s="14" t="s">
        <v>245</v>
      </c>
      <c r="E108" s="16" t="s">
        <v>4595</v>
      </c>
    </row>
    <row r="109" spans="1:5" ht="39.75" customHeight="1" x14ac:dyDescent="0.3">
      <c r="A109" s="7" t="s">
        <v>247</v>
      </c>
      <c r="B109" s="8" t="s">
        <v>247</v>
      </c>
      <c r="C109" s="11" t="str">
        <f t="shared" si="1"/>
        <v>106</v>
      </c>
      <c r="D109" s="14" t="s">
        <v>245</v>
      </c>
      <c r="E109" s="16" t="s">
        <v>4596</v>
      </c>
    </row>
    <row r="110" spans="1:5" ht="39.75" customHeight="1" x14ac:dyDescent="0.3">
      <c r="A110" s="7" t="s">
        <v>248</v>
      </c>
      <c r="B110" s="8" t="s">
        <v>248</v>
      </c>
      <c r="C110" s="11" t="str">
        <f t="shared" si="1"/>
        <v>107</v>
      </c>
      <c r="D110" s="14" t="s">
        <v>245</v>
      </c>
      <c r="E110" s="16" t="s">
        <v>4582</v>
      </c>
    </row>
    <row r="111" spans="1:5" ht="39.75" customHeight="1" x14ac:dyDescent="0.3">
      <c r="A111" s="7" t="s">
        <v>249</v>
      </c>
      <c r="B111" s="8" t="s">
        <v>249</v>
      </c>
      <c r="C111" s="11" t="str">
        <f t="shared" si="1"/>
        <v>108</v>
      </c>
      <c r="D111" s="14" t="s">
        <v>245</v>
      </c>
      <c r="E111" s="16" t="s">
        <v>4583</v>
      </c>
    </row>
    <row r="112" spans="1:5" ht="39.75" customHeight="1" x14ac:dyDescent="0.3">
      <c r="A112" s="7" t="s">
        <v>250</v>
      </c>
      <c r="B112" s="8" t="s">
        <v>250</v>
      </c>
      <c r="C112" s="11" t="str">
        <f t="shared" si="1"/>
        <v>109</v>
      </c>
      <c r="D112" s="14" t="s">
        <v>245</v>
      </c>
      <c r="E112" s="16" t="s">
        <v>4584</v>
      </c>
    </row>
    <row r="113" spans="1:5" ht="39.75" customHeight="1" x14ac:dyDescent="0.3">
      <c r="A113" s="7" t="s">
        <v>251</v>
      </c>
      <c r="B113" s="8" t="s">
        <v>251</v>
      </c>
      <c r="C113" s="11" t="str">
        <f t="shared" si="1"/>
        <v>110</v>
      </c>
      <c r="D113" s="14" t="s">
        <v>245</v>
      </c>
      <c r="E113" s="16" t="s">
        <v>4585</v>
      </c>
    </row>
    <row r="114" spans="1:5" ht="39.75" customHeight="1" x14ac:dyDescent="0.3">
      <c r="A114" s="7" t="s">
        <v>252</v>
      </c>
      <c r="B114" s="8" t="s">
        <v>252</v>
      </c>
      <c r="C114" s="11" t="str">
        <f t="shared" si="1"/>
        <v>111</v>
      </c>
      <c r="D114" s="14" t="s">
        <v>245</v>
      </c>
      <c r="E114" s="16" t="s">
        <v>4586</v>
      </c>
    </row>
    <row r="115" spans="1:5" ht="39.75" customHeight="1" x14ac:dyDescent="0.3">
      <c r="A115" s="7" t="s">
        <v>253</v>
      </c>
      <c r="B115" s="8" t="s">
        <v>253</v>
      </c>
      <c r="C115" s="11" t="str">
        <f t="shared" si="1"/>
        <v>112</v>
      </c>
      <c r="D115" s="14" t="s">
        <v>245</v>
      </c>
      <c r="E115" s="16" t="s">
        <v>4589</v>
      </c>
    </row>
    <row r="116" spans="1:5" ht="39.75" customHeight="1" x14ac:dyDescent="0.3">
      <c r="A116" s="7" t="s">
        <v>254</v>
      </c>
      <c r="B116" s="8" t="s">
        <v>254</v>
      </c>
      <c r="C116" s="11" t="str">
        <f t="shared" si="1"/>
        <v>113</v>
      </c>
      <c r="D116" s="14" t="s">
        <v>245</v>
      </c>
      <c r="E116" s="16" t="s">
        <v>4593</v>
      </c>
    </row>
    <row r="117" spans="1:5" ht="39.75" customHeight="1" x14ac:dyDescent="0.3">
      <c r="A117" s="7" t="s">
        <v>255</v>
      </c>
      <c r="B117" s="8" t="s">
        <v>255</v>
      </c>
      <c r="C117" s="11" t="str">
        <f t="shared" si="1"/>
        <v>114</v>
      </c>
      <c r="D117" s="14" t="s">
        <v>245</v>
      </c>
      <c r="E117" s="16" t="s">
        <v>4590</v>
      </c>
    </row>
    <row r="118" spans="1:5" ht="39.75" customHeight="1" x14ac:dyDescent="0.3">
      <c r="A118" s="7" t="s">
        <v>256</v>
      </c>
      <c r="B118" s="8" t="s">
        <v>256</v>
      </c>
      <c r="C118" s="11" t="str">
        <f t="shared" si="1"/>
        <v>115</v>
      </c>
      <c r="D118" s="14" t="s">
        <v>245</v>
      </c>
      <c r="E118" s="16" t="s">
        <v>4591</v>
      </c>
    </row>
    <row r="119" spans="1:5" ht="39.75" customHeight="1" x14ac:dyDescent="0.3">
      <c r="A119" s="7" t="s">
        <v>257</v>
      </c>
      <c r="B119" s="8" t="s">
        <v>257</v>
      </c>
      <c r="C119" s="11" t="str">
        <f t="shared" si="1"/>
        <v>116</v>
      </c>
      <c r="D119" s="14" t="s">
        <v>245</v>
      </c>
      <c r="E119" s="16" t="s">
        <v>4598</v>
      </c>
    </row>
    <row r="120" spans="1:5" ht="39.75" customHeight="1" x14ac:dyDescent="0.3">
      <c r="A120" s="7" t="s">
        <v>258</v>
      </c>
      <c r="B120" s="8" t="s">
        <v>258</v>
      </c>
      <c r="C120" s="11" t="str">
        <f t="shared" si="1"/>
        <v>117</v>
      </c>
      <c r="D120" s="14" t="s">
        <v>245</v>
      </c>
      <c r="E120" s="16" t="s">
        <v>4599</v>
      </c>
    </row>
    <row r="121" spans="1:5" ht="39.75" customHeight="1" x14ac:dyDescent="0.3">
      <c r="A121" s="7" t="s">
        <v>259</v>
      </c>
      <c r="B121" s="8" t="s">
        <v>259</v>
      </c>
      <c r="C121" s="11" t="str">
        <f t="shared" si="1"/>
        <v>118</v>
      </c>
      <c r="D121" s="14" t="s">
        <v>245</v>
      </c>
      <c r="E121" s="16" t="s">
        <v>4600</v>
      </c>
    </row>
    <row r="122" spans="1:5" ht="39.75" customHeight="1" x14ac:dyDescent="0.3">
      <c r="A122" s="7" t="s">
        <v>260</v>
      </c>
      <c r="B122" s="8" t="s">
        <v>260</v>
      </c>
      <c r="C122" s="12" t="str">
        <f t="shared" si="1"/>
        <v>119</v>
      </c>
      <c r="D122" s="14" t="s">
        <v>245</v>
      </c>
      <c r="E122" s="16" t="s">
        <v>4601</v>
      </c>
    </row>
    <row r="123" spans="1:5" ht="39.75" customHeight="1" x14ac:dyDescent="0.3">
      <c r="A123" s="7" t="s">
        <v>261</v>
      </c>
      <c r="B123" s="8" t="s">
        <v>261</v>
      </c>
      <c r="C123" s="11" t="str">
        <f t="shared" si="1"/>
        <v>120</v>
      </c>
      <c r="D123" s="14" t="s">
        <v>264</v>
      </c>
      <c r="E123" s="16" t="s">
        <v>4602</v>
      </c>
    </row>
    <row r="124" spans="1:5" ht="39.75" customHeight="1" x14ac:dyDescent="0.3">
      <c r="A124" s="7" t="s">
        <v>262</v>
      </c>
      <c r="B124" s="8" t="s">
        <v>262</v>
      </c>
      <c r="C124" s="11" t="str">
        <f t="shared" si="1"/>
        <v>121</v>
      </c>
      <c r="D124" s="14" t="s">
        <v>264</v>
      </c>
      <c r="E124" s="16" t="s">
        <v>4606</v>
      </c>
    </row>
    <row r="125" spans="1:5" ht="39.75" customHeight="1" x14ac:dyDescent="0.3">
      <c r="A125" s="7" t="s">
        <v>263</v>
      </c>
      <c r="B125" s="8" t="s">
        <v>263</v>
      </c>
      <c r="C125" s="11" t="str">
        <f t="shared" si="1"/>
        <v>122</v>
      </c>
      <c r="D125" s="14" t="s">
        <v>264</v>
      </c>
      <c r="E125" s="16" t="s">
        <v>4607</v>
      </c>
    </row>
    <row r="126" spans="1:5" ht="39.75" customHeight="1" x14ac:dyDescent="0.3">
      <c r="A126" s="7" t="s">
        <v>265</v>
      </c>
      <c r="B126" s="8" t="s">
        <v>265</v>
      </c>
      <c r="C126" s="11" t="str">
        <f t="shared" si="1"/>
        <v>123</v>
      </c>
      <c r="D126" s="14" t="s">
        <v>264</v>
      </c>
      <c r="E126" s="16" t="s">
        <v>4608</v>
      </c>
    </row>
    <row r="127" spans="1:5" ht="39.75" customHeight="1" x14ac:dyDescent="0.3">
      <c r="A127" s="7" t="s">
        <v>266</v>
      </c>
      <c r="B127" s="8" t="s">
        <v>266</v>
      </c>
      <c r="C127" s="11" t="str">
        <f t="shared" si="1"/>
        <v>124</v>
      </c>
      <c r="D127" s="14" t="s">
        <v>264</v>
      </c>
      <c r="E127" s="16" t="s">
        <v>4609</v>
      </c>
    </row>
    <row r="128" spans="1:5" ht="39.75" customHeight="1" x14ac:dyDescent="0.3">
      <c r="A128" s="7" t="s">
        <v>267</v>
      </c>
      <c r="B128" s="8" t="s">
        <v>267</v>
      </c>
      <c r="C128" s="11" t="str">
        <f t="shared" si="1"/>
        <v>125</v>
      </c>
      <c r="D128" s="683" t="s">
        <v>270</v>
      </c>
      <c r="E128" s="16" t="s">
        <v>4610</v>
      </c>
    </row>
    <row r="129" spans="1:5" ht="39.75" customHeight="1" x14ac:dyDescent="0.3">
      <c r="A129" s="7" t="s">
        <v>268</v>
      </c>
      <c r="B129" s="8" t="s">
        <v>268</v>
      </c>
      <c r="C129" s="11" t="str">
        <f t="shared" si="1"/>
        <v>126</v>
      </c>
      <c r="D129" s="14" t="s">
        <v>270</v>
      </c>
      <c r="E129" s="16" t="s">
        <v>4611</v>
      </c>
    </row>
    <row r="130" spans="1:5" ht="39.75" customHeight="1" x14ac:dyDescent="0.3">
      <c r="A130" s="7" t="s">
        <v>269</v>
      </c>
      <c r="B130" s="8" t="s">
        <v>269</v>
      </c>
      <c r="C130" s="11" t="str">
        <f t="shared" ref="C130:C153" si="2">HYPERLINK("#"&amp;$A130&amp;"!a1",B130)</f>
        <v>127</v>
      </c>
      <c r="D130" s="15" t="s">
        <v>270</v>
      </c>
      <c r="E130" s="16" t="s">
        <v>4612</v>
      </c>
    </row>
    <row r="131" spans="1:5" ht="39.75" customHeight="1" x14ac:dyDescent="0.3">
      <c r="A131" s="7" t="s">
        <v>271</v>
      </c>
      <c r="B131" s="8" t="s">
        <v>271</v>
      </c>
      <c r="C131" s="12" t="str">
        <f t="shared" si="2"/>
        <v>128</v>
      </c>
      <c r="D131" s="14" t="s">
        <v>270</v>
      </c>
      <c r="E131" s="16" t="s">
        <v>4613</v>
      </c>
    </row>
    <row r="132" spans="1:5" ht="39.75" customHeight="1" x14ac:dyDescent="0.3">
      <c r="A132" s="7" t="s">
        <v>272</v>
      </c>
      <c r="B132" s="8" t="s">
        <v>272</v>
      </c>
      <c r="C132" s="11" t="str">
        <f t="shared" si="2"/>
        <v>129</v>
      </c>
      <c r="D132" s="14" t="s">
        <v>270</v>
      </c>
      <c r="E132" s="16" t="s">
        <v>4614</v>
      </c>
    </row>
    <row r="133" spans="1:5" ht="39.75" customHeight="1" x14ac:dyDescent="0.3">
      <c r="A133" s="7" t="s">
        <v>273</v>
      </c>
      <c r="B133" s="8" t="s">
        <v>273</v>
      </c>
      <c r="C133" s="11" t="str">
        <f t="shared" si="2"/>
        <v>130</v>
      </c>
      <c r="D133" s="14" t="s">
        <v>270</v>
      </c>
      <c r="E133" s="16" t="s">
        <v>4616</v>
      </c>
    </row>
    <row r="134" spans="1:5" ht="39.75" customHeight="1" x14ac:dyDescent="0.3">
      <c r="A134" s="7" t="s">
        <v>274</v>
      </c>
      <c r="B134" s="8" t="s">
        <v>274</v>
      </c>
      <c r="C134" s="11" t="str">
        <f t="shared" si="2"/>
        <v>131</v>
      </c>
      <c r="D134" s="14" t="s">
        <v>270</v>
      </c>
      <c r="E134" s="16" t="s">
        <v>4617</v>
      </c>
    </row>
    <row r="135" spans="1:5" ht="39.75" customHeight="1" x14ac:dyDescent="0.3">
      <c r="A135" s="7" t="s">
        <v>275</v>
      </c>
      <c r="B135" s="8" t="s">
        <v>275</v>
      </c>
      <c r="C135" s="11" t="str">
        <f t="shared" si="2"/>
        <v>132</v>
      </c>
      <c r="D135" s="14" t="s">
        <v>270</v>
      </c>
      <c r="E135" s="16" t="s">
        <v>4618</v>
      </c>
    </row>
    <row r="136" spans="1:5" ht="39.75" customHeight="1" x14ac:dyDescent="0.3">
      <c r="A136" s="7" t="s">
        <v>276</v>
      </c>
      <c r="B136" s="8" t="s">
        <v>276</v>
      </c>
      <c r="C136" s="11" t="str">
        <f t="shared" si="2"/>
        <v>133</v>
      </c>
      <c r="D136" s="14" t="s">
        <v>270</v>
      </c>
      <c r="E136" s="16" t="s">
        <v>4620</v>
      </c>
    </row>
    <row r="137" spans="1:5" ht="39.75" customHeight="1" x14ac:dyDescent="0.3">
      <c r="A137" s="7" t="s">
        <v>277</v>
      </c>
      <c r="B137" s="8" t="s">
        <v>277</v>
      </c>
      <c r="C137" s="11" t="str">
        <f t="shared" si="2"/>
        <v>134</v>
      </c>
      <c r="D137" s="14" t="s">
        <v>270</v>
      </c>
      <c r="E137" s="16" t="s">
        <v>4626</v>
      </c>
    </row>
    <row r="138" spans="1:5" ht="39.75" customHeight="1" x14ac:dyDescent="0.3">
      <c r="A138" s="7" t="s">
        <v>278</v>
      </c>
      <c r="B138" s="8" t="s">
        <v>278</v>
      </c>
      <c r="C138" s="11" t="str">
        <f t="shared" si="2"/>
        <v>135</v>
      </c>
      <c r="D138" s="14" t="s">
        <v>270</v>
      </c>
      <c r="E138" s="16" t="s">
        <v>4633</v>
      </c>
    </row>
    <row r="139" spans="1:5" ht="39.75" customHeight="1" x14ac:dyDescent="0.3">
      <c r="A139" s="7" t="s">
        <v>279</v>
      </c>
      <c r="B139" s="8" t="s">
        <v>279</v>
      </c>
      <c r="C139" s="11" t="str">
        <f t="shared" si="2"/>
        <v>136</v>
      </c>
      <c r="D139" s="14" t="s">
        <v>270</v>
      </c>
      <c r="E139" s="16" t="s">
        <v>4634</v>
      </c>
    </row>
    <row r="140" spans="1:5" ht="39.75" customHeight="1" x14ac:dyDescent="0.3">
      <c r="A140" s="7" t="s">
        <v>280</v>
      </c>
      <c r="B140" s="8" t="s">
        <v>280</v>
      </c>
      <c r="C140" s="11" t="str">
        <f t="shared" si="2"/>
        <v>137</v>
      </c>
      <c r="D140" s="14" t="s">
        <v>270</v>
      </c>
      <c r="E140" s="16" t="s">
        <v>4637</v>
      </c>
    </row>
    <row r="141" spans="1:5" ht="39.75" customHeight="1" x14ac:dyDescent="0.3">
      <c r="A141" s="7" t="s">
        <v>281</v>
      </c>
      <c r="B141" s="8" t="s">
        <v>281</v>
      </c>
      <c r="C141" s="11" t="str">
        <f t="shared" si="2"/>
        <v>138</v>
      </c>
      <c r="D141" s="14" t="s">
        <v>270</v>
      </c>
      <c r="E141" s="16" t="s">
        <v>4638</v>
      </c>
    </row>
    <row r="142" spans="1:5" ht="39.75" customHeight="1" x14ac:dyDescent="0.3">
      <c r="A142" s="7" t="s">
        <v>282</v>
      </c>
      <c r="B142" s="8" t="s">
        <v>282</v>
      </c>
      <c r="C142" s="11" t="str">
        <f t="shared" si="2"/>
        <v>139</v>
      </c>
      <c r="D142" s="14" t="s">
        <v>270</v>
      </c>
      <c r="E142" s="16" t="s">
        <v>4643</v>
      </c>
    </row>
    <row r="143" spans="1:5" ht="39.75" customHeight="1" x14ac:dyDescent="0.3">
      <c r="A143" s="7" t="s">
        <v>283</v>
      </c>
      <c r="B143" s="8" t="s">
        <v>283</v>
      </c>
      <c r="C143" s="11" t="str">
        <f t="shared" si="2"/>
        <v>140</v>
      </c>
      <c r="D143" s="14" t="s">
        <v>270</v>
      </c>
      <c r="E143" s="16" t="s">
        <v>4645</v>
      </c>
    </row>
    <row r="144" spans="1:5" ht="39.75" customHeight="1" x14ac:dyDescent="0.3">
      <c r="A144" s="7" t="s">
        <v>284</v>
      </c>
      <c r="B144" s="8" t="s">
        <v>284</v>
      </c>
      <c r="C144" s="11" t="str">
        <f t="shared" si="2"/>
        <v>141</v>
      </c>
      <c r="D144" s="14" t="s">
        <v>270</v>
      </c>
      <c r="E144" s="16" t="s">
        <v>4646</v>
      </c>
    </row>
    <row r="145" spans="1:5" ht="39.75" customHeight="1" x14ac:dyDescent="0.3">
      <c r="A145" s="7" t="s">
        <v>285</v>
      </c>
      <c r="B145" s="8" t="s">
        <v>285</v>
      </c>
      <c r="C145" s="11" t="str">
        <f t="shared" si="2"/>
        <v>142</v>
      </c>
      <c r="D145" s="14" t="s">
        <v>270</v>
      </c>
      <c r="E145" s="16" t="s">
        <v>4652</v>
      </c>
    </row>
    <row r="146" spans="1:5" ht="39.75" customHeight="1" x14ac:dyDescent="0.3">
      <c r="A146" s="7" t="s">
        <v>286</v>
      </c>
      <c r="B146" s="8" t="s">
        <v>286</v>
      </c>
      <c r="C146" s="11" t="str">
        <f t="shared" si="2"/>
        <v>143</v>
      </c>
      <c r="D146" s="14" t="s">
        <v>270</v>
      </c>
      <c r="E146" s="16" t="s">
        <v>4659</v>
      </c>
    </row>
    <row r="147" spans="1:5" ht="39.75" customHeight="1" x14ac:dyDescent="0.3">
      <c r="A147" s="7" t="s">
        <v>287</v>
      </c>
      <c r="B147" s="8" t="s">
        <v>287</v>
      </c>
      <c r="C147" s="11" t="str">
        <f t="shared" si="2"/>
        <v>144</v>
      </c>
      <c r="D147" s="14" t="s">
        <v>270</v>
      </c>
      <c r="E147" s="16" t="s">
        <v>4663</v>
      </c>
    </row>
    <row r="148" spans="1:5" ht="39.75" customHeight="1" x14ac:dyDescent="0.3">
      <c r="A148" s="7" t="s">
        <v>288</v>
      </c>
      <c r="B148" s="8" t="s">
        <v>288</v>
      </c>
      <c r="C148" s="11" t="str">
        <f t="shared" si="2"/>
        <v>145</v>
      </c>
      <c r="D148" s="14" t="s">
        <v>270</v>
      </c>
      <c r="E148" s="16" t="s">
        <v>291</v>
      </c>
    </row>
    <row r="149" spans="1:5" ht="39.75" customHeight="1" x14ac:dyDescent="0.3">
      <c r="A149" s="7" t="s">
        <v>289</v>
      </c>
      <c r="B149" s="8" t="s">
        <v>289</v>
      </c>
      <c r="C149" s="11" t="str">
        <f t="shared" si="2"/>
        <v>146</v>
      </c>
      <c r="D149" s="14" t="s">
        <v>270</v>
      </c>
      <c r="E149" s="16" t="s">
        <v>4664</v>
      </c>
    </row>
    <row r="150" spans="1:5" ht="39.75" customHeight="1" x14ac:dyDescent="0.3">
      <c r="A150" s="7" t="s">
        <v>290</v>
      </c>
      <c r="B150" s="8" t="s">
        <v>290</v>
      </c>
      <c r="C150" s="11" t="str">
        <f t="shared" si="2"/>
        <v>147</v>
      </c>
      <c r="D150" s="14" t="s">
        <v>270</v>
      </c>
      <c r="E150" s="16" t="s">
        <v>294</v>
      </c>
    </row>
    <row r="151" spans="1:5" ht="39.75" customHeight="1" x14ac:dyDescent="0.3">
      <c r="A151" s="7" t="s">
        <v>292</v>
      </c>
      <c r="B151" s="8" t="s">
        <v>292</v>
      </c>
      <c r="C151" s="11" t="str">
        <f t="shared" si="2"/>
        <v>148</v>
      </c>
      <c r="D151" s="14" t="s">
        <v>270</v>
      </c>
      <c r="E151" s="16" t="s">
        <v>296</v>
      </c>
    </row>
    <row r="152" spans="1:5" ht="39.75" customHeight="1" x14ac:dyDescent="0.3">
      <c r="A152" s="7" t="s">
        <v>293</v>
      </c>
      <c r="B152" s="8" t="s">
        <v>293</v>
      </c>
      <c r="C152" s="11" t="str">
        <f t="shared" si="2"/>
        <v>149</v>
      </c>
      <c r="D152" s="14" t="s">
        <v>270</v>
      </c>
      <c r="E152" s="16" t="s">
        <v>298</v>
      </c>
    </row>
    <row r="153" spans="1:5" ht="39.75" customHeight="1" x14ac:dyDescent="0.3">
      <c r="A153" s="7" t="s">
        <v>295</v>
      </c>
      <c r="B153" s="8" t="s">
        <v>295</v>
      </c>
      <c r="C153" s="11" t="str">
        <f t="shared" si="2"/>
        <v>150</v>
      </c>
      <c r="D153" s="14" t="s">
        <v>270</v>
      </c>
      <c r="E153" s="16" t="s">
        <v>300</v>
      </c>
    </row>
  </sheetData>
  <autoFilter ref="A1:E153" xr:uid="{00000000-0009-0000-0000-000000000000}"/>
  <phoneticPr fontId="30"/>
  <pageMargins left="0.23622047244094491" right="0.23622047244094491" top="0.15748031496062992" bottom="0.15748031496062992" header="0.31496062992125984" footer="0"/>
  <pageSetup paperSize="9" scale="96" fitToHeight="0" orientation="portrait" r:id="rId1"/>
  <headerFooter>
    <oddHeader>&amp;C&amp;F</oddHeader>
  </headerFooter>
  <rowBreaks count="2" manualBreakCount="2">
    <brk id="22" min="2" max="4" man="1"/>
    <brk id="43" min="2" max="4"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12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"７．"&amp;目次!E10</f>
        <v>７．年齢別･男女別人口（令和7年1月1日）</v>
      </c>
      <c r="B2" s="29"/>
      <c r="C2" s="29"/>
      <c r="D2" s="29"/>
      <c r="E2" s="29"/>
      <c r="F2" s="29"/>
      <c r="G2" s="29"/>
      <c r="H2" s="29"/>
    </row>
    <row r="3" spans="1:8" ht="21" customHeight="1" x14ac:dyDescent="0.3">
      <c r="A3" s="460" t="s">
        <v>704</v>
      </c>
      <c r="B3" s="460" t="s">
        <v>302</v>
      </c>
      <c r="C3" s="482"/>
      <c r="D3" s="460"/>
    </row>
    <row r="4" spans="1:8" ht="21" customHeight="1" x14ac:dyDescent="0.3">
      <c r="A4" s="36"/>
      <c r="B4" s="439" t="s">
        <v>655</v>
      </c>
      <c r="C4" s="439" t="s">
        <v>461</v>
      </c>
      <c r="D4" s="514" t="s">
        <v>462</v>
      </c>
    </row>
    <row r="5" spans="1:8" ht="21" customHeight="1" x14ac:dyDescent="0.3">
      <c r="A5" s="296" t="s">
        <v>655</v>
      </c>
      <c r="B5" s="297">
        <v>341322</v>
      </c>
      <c r="C5" s="65">
        <v>172721</v>
      </c>
      <c r="D5" s="65">
        <v>168601</v>
      </c>
    </row>
    <row r="6" spans="1:8" ht="21" customHeight="1" x14ac:dyDescent="0.3">
      <c r="A6" s="298" t="s">
        <v>705</v>
      </c>
      <c r="B6" s="284">
        <v>30070</v>
      </c>
      <c r="C6" s="32">
        <v>15434</v>
      </c>
      <c r="D6" s="32">
        <v>14636</v>
      </c>
    </row>
    <row r="7" spans="1:8" ht="21" customHeight="1" x14ac:dyDescent="0.3">
      <c r="A7" s="298" t="s">
        <v>706</v>
      </c>
      <c r="B7" s="284">
        <v>244516</v>
      </c>
      <c r="C7" s="32">
        <v>128816</v>
      </c>
      <c r="D7" s="32">
        <v>115700</v>
      </c>
    </row>
    <row r="8" spans="1:8" ht="21" customHeight="1" x14ac:dyDescent="0.3">
      <c r="A8" s="298" t="s">
        <v>707</v>
      </c>
      <c r="B8" s="284">
        <v>27818</v>
      </c>
      <c r="C8" s="32">
        <v>13563</v>
      </c>
      <c r="D8" s="32">
        <v>14255</v>
      </c>
    </row>
    <row r="9" spans="1:8" ht="21" customHeight="1" x14ac:dyDescent="0.3">
      <c r="A9" s="298" t="s">
        <v>708</v>
      </c>
      <c r="B9" s="284">
        <v>38918</v>
      </c>
      <c r="C9" s="32">
        <v>14908</v>
      </c>
      <c r="D9" s="32">
        <v>24010</v>
      </c>
    </row>
    <row r="10" spans="1:8" ht="21" customHeight="1" x14ac:dyDescent="0.3">
      <c r="A10" s="298" t="s">
        <v>709</v>
      </c>
      <c r="B10" s="284">
        <v>2026</v>
      </c>
      <c r="C10" s="32">
        <v>1018</v>
      </c>
      <c r="D10" s="32">
        <v>1008</v>
      </c>
    </row>
    <row r="11" spans="1:8" ht="21" customHeight="1" x14ac:dyDescent="0.3">
      <c r="A11" s="298">
        <v>1</v>
      </c>
      <c r="B11" s="284">
        <v>1993</v>
      </c>
      <c r="C11" s="32">
        <v>1051</v>
      </c>
      <c r="D11" s="32">
        <v>942</v>
      </c>
    </row>
    <row r="12" spans="1:8" ht="21" customHeight="1" x14ac:dyDescent="0.3">
      <c r="A12" s="298">
        <v>2</v>
      </c>
      <c r="B12" s="284">
        <v>2020</v>
      </c>
      <c r="C12" s="32">
        <v>1042</v>
      </c>
      <c r="D12" s="32">
        <v>978</v>
      </c>
    </row>
    <row r="13" spans="1:8" ht="21" customHeight="1" x14ac:dyDescent="0.3">
      <c r="A13" s="298">
        <v>3</v>
      </c>
      <c r="B13" s="284">
        <v>1954</v>
      </c>
      <c r="C13" s="32">
        <v>1021</v>
      </c>
      <c r="D13" s="32">
        <v>933</v>
      </c>
    </row>
    <row r="14" spans="1:8" ht="21" customHeight="1" x14ac:dyDescent="0.3">
      <c r="A14" s="298">
        <v>4</v>
      </c>
      <c r="B14" s="284">
        <v>1965</v>
      </c>
      <c r="C14" s="32">
        <v>1044</v>
      </c>
      <c r="D14" s="32">
        <v>921</v>
      </c>
    </row>
    <row r="15" spans="1:8" ht="21" customHeight="1" x14ac:dyDescent="0.3">
      <c r="A15" s="298">
        <v>5</v>
      </c>
      <c r="B15" s="284">
        <v>1985</v>
      </c>
      <c r="C15" s="32">
        <v>1005</v>
      </c>
      <c r="D15" s="32">
        <v>980</v>
      </c>
    </row>
    <row r="16" spans="1:8" ht="21" customHeight="1" x14ac:dyDescent="0.3">
      <c r="A16" s="298">
        <v>6</v>
      </c>
      <c r="B16" s="284">
        <v>2051</v>
      </c>
      <c r="C16" s="32">
        <v>1064</v>
      </c>
      <c r="D16" s="32">
        <v>987</v>
      </c>
    </row>
    <row r="17" spans="1:10" ht="21.75" customHeight="1" x14ac:dyDescent="0.3">
      <c r="A17" s="298">
        <v>7</v>
      </c>
      <c r="B17" s="284">
        <v>2075</v>
      </c>
      <c r="C17" s="32">
        <v>1045</v>
      </c>
      <c r="D17" s="32">
        <v>1030</v>
      </c>
    </row>
    <row r="18" spans="1:10" ht="21" customHeight="1" x14ac:dyDescent="0.3">
      <c r="A18" s="298">
        <v>8</v>
      </c>
      <c r="B18" s="284">
        <v>2081</v>
      </c>
      <c r="C18" s="32">
        <v>1063</v>
      </c>
      <c r="D18" s="32">
        <v>1018</v>
      </c>
    </row>
    <row r="19" spans="1:10" ht="21" customHeight="1" x14ac:dyDescent="0.3">
      <c r="A19" s="298">
        <v>9</v>
      </c>
      <c r="B19" s="284">
        <v>2080</v>
      </c>
      <c r="C19" s="32">
        <v>1051</v>
      </c>
      <c r="D19" s="32">
        <v>1029</v>
      </c>
    </row>
    <row r="20" spans="1:10" ht="21" customHeight="1" x14ac:dyDescent="0.3">
      <c r="A20" s="298">
        <v>10</v>
      </c>
      <c r="B20" s="284">
        <v>2052</v>
      </c>
      <c r="C20" s="32">
        <v>1047</v>
      </c>
      <c r="D20" s="32">
        <v>1005</v>
      </c>
    </row>
    <row r="21" spans="1:10" ht="21" customHeight="1" x14ac:dyDescent="0.3">
      <c r="A21" s="298">
        <v>11</v>
      </c>
      <c r="B21" s="284">
        <v>2011</v>
      </c>
      <c r="C21" s="32">
        <v>1038</v>
      </c>
      <c r="D21" s="32">
        <v>973</v>
      </c>
    </row>
    <row r="22" spans="1:10" ht="21" customHeight="1" x14ac:dyDescent="0.3">
      <c r="A22" s="298">
        <v>12</v>
      </c>
      <c r="B22" s="284">
        <v>1967</v>
      </c>
      <c r="C22" s="32">
        <v>1011</v>
      </c>
      <c r="D22" s="32">
        <v>956</v>
      </c>
      <c r="J22" s="18"/>
    </row>
    <row r="23" spans="1:10" ht="21" customHeight="1" x14ac:dyDescent="0.3">
      <c r="A23" s="298">
        <v>13</v>
      </c>
      <c r="B23" s="284">
        <v>1961</v>
      </c>
      <c r="C23" s="32">
        <v>999</v>
      </c>
      <c r="D23" s="32">
        <v>962</v>
      </c>
    </row>
    <row r="24" spans="1:10" ht="21" customHeight="1" x14ac:dyDescent="0.3">
      <c r="A24" s="298">
        <v>14</v>
      </c>
      <c r="B24" s="284">
        <v>1849</v>
      </c>
      <c r="C24" s="32">
        <v>935</v>
      </c>
      <c r="D24" s="32">
        <v>914</v>
      </c>
    </row>
    <row r="25" spans="1:10" ht="21" customHeight="1" x14ac:dyDescent="0.3">
      <c r="A25" s="298">
        <v>15</v>
      </c>
      <c r="B25" s="284">
        <v>1938</v>
      </c>
      <c r="C25" s="32">
        <v>985</v>
      </c>
      <c r="D25" s="32">
        <v>953</v>
      </c>
    </row>
    <row r="26" spans="1:10" ht="21" customHeight="1" x14ac:dyDescent="0.3">
      <c r="A26" s="298">
        <v>16</v>
      </c>
      <c r="B26" s="284">
        <v>1814</v>
      </c>
      <c r="C26" s="32">
        <v>938</v>
      </c>
      <c r="D26" s="32">
        <v>876</v>
      </c>
    </row>
    <row r="27" spans="1:10" ht="21" customHeight="1" x14ac:dyDescent="0.3">
      <c r="A27" s="298">
        <v>17</v>
      </c>
      <c r="B27" s="284">
        <v>1783</v>
      </c>
      <c r="C27" s="32">
        <v>904</v>
      </c>
      <c r="D27" s="32">
        <v>879</v>
      </c>
    </row>
    <row r="28" spans="1:10" ht="21" customHeight="1" x14ac:dyDescent="0.3">
      <c r="A28" s="298">
        <v>18</v>
      </c>
      <c r="B28" s="284">
        <v>2252</v>
      </c>
      <c r="C28" s="32">
        <v>1190</v>
      </c>
      <c r="D28" s="32">
        <v>1062</v>
      </c>
    </row>
    <row r="29" spans="1:10" ht="21" customHeight="1" x14ac:dyDescent="0.3">
      <c r="A29" s="298">
        <v>19</v>
      </c>
      <c r="B29" s="284">
        <v>2960</v>
      </c>
      <c r="C29" s="32">
        <v>1574</v>
      </c>
      <c r="D29" s="32">
        <v>1386</v>
      </c>
    </row>
    <row r="30" spans="1:10" ht="21" customHeight="1" x14ac:dyDescent="0.3">
      <c r="A30" s="298">
        <v>20</v>
      </c>
      <c r="B30" s="284">
        <v>3262</v>
      </c>
      <c r="C30" s="32">
        <v>1696</v>
      </c>
      <c r="D30" s="32">
        <v>1566</v>
      </c>
    </row>
    <row r="31" spans="1:10" ht="21" customHeight="1" x14ac:dyDescent="0.3">
      <c r="A31" s="298">
        <v>21</v>
      </c>
      <c r="B31" s="284">
        <v>3411</v>
      </c>
      <c r="C31" s="32">
        <v>1751</v>
      </c>
      <c r="D31" s="32">
        <v>1660</v>
      </c>
    </row>
    <row r="32" spans="1:10" ht="21" customHeight="1" x14ac:dyDescent="0.3">
      <c r="A32" s="298">
        <v>22</v>
      </c>
      <c r="B32" s="284">
        <v>4314</v>
      </c>
      <c r="C32" s="32">
        <v>2243</v>
      </c>
      <c r="D32" s="32">
        <v>2071</v>
      </c>
    </row>
    <row r="33" spans="1:4" ht="21" customHeight="1" x14ac:dyDescent="0.3">
      <c r="A33" s="298">
        <v>23</v>
      </c>
      <c r="B33" s="284">
        <v>5657</v>
      </c>
      <c r="C33" s="32">
        <v>2815</v>
      </c>
      <c r="D33" s="32">
        <v>2842</v>
      </c>
    </row>
    <row r="34" spans="1:4" ht="21" customHeight="1" x14ac:dyDescent="0.3">
      <c r="A34" s="298">
        <v>24</v>
      </c>
      <c r="B34" s="284">
        <v>6412</v>
      </c>
      <c r="C34" s="32">
        <v>3235</v>
      </c>
      <c r="D34" s="32">
        <v>3177</v>
      </c>
    </row>
    <row r="35" spans="1:4" ht="21" customHeight="1" x14ac:dyDescent="0.3">
      <c r="A35" s="298">
        <v>25</v>
      </c>
      <c r="B35" s="284">
        <v>6526</v>
      </c>
      <c r="C35" s="32">
        <v>3393</v>
      </c>
      <c r="D35" s="32">
        <v>3133</v>
      </c>
    </row>
    <row r="36" spans="1:4" ht="21" customHeight="1" x14ac:dyDescent="0.3">
      <c r="A36" s="298">
        <v>26</v>
      </c>
      <c r="B36" s="284">
        <v>6966</v>
      </c>
      <c r="C36" s="32">
        <v>3572</v>
      </c>
      <c r="D36" s="32">
        <v>3394</v>
      </c>
    </row>
    <row r="37" spans="1:4" ht="21" customHeight="1" x14ac:dyDescent="0.3">
      <c r="A37" s="298">
        <v>27</v>
      </c>
      <c r="B37" s="284">
        <v>6819</v>
      </c>
      <c r="C37" s="32">
        <v>3516</v>
      </c>
      <c r="D37" s="32">
        <v>3303</v>
      </c>
    </row>
    <row r="38" spans="1:4" ht="21" customHeight="1" x14ac:dyDescent="0.3">
      <c r="A38" s="298">
        <v>28</v>
      </c>
      <c r="B38" s="284">
        <v>6962</v>
      </c>
      <c r="C38" s="32">
        <v>3605</v>
      </c>
      <c r="D38" s="32">
        <v>3357</v>
      </c>
    </row>
    <row r="39" spans="1:4" ht="21" customHeight="1" x14ac:dyDescent="0.3">
      <c r="A39" s="298">
        <v>29</v>
      </c>
      <c r="B39" s="284">
        <v>6580</v>
      </c>
      <c r="C39" s="32">
        <v>3391</v>
      </c>
      <c r="D39" s="32">
        <v>3189</v>
      </c>
    </row>
    <row r="40" spans="1:4" ht="21" customHeight="1" x14ac:dyDescent="0.3">
      <c r="A40" s="298">
        <v>30</v>
      </c>
      <c r="B40" s="284">
        <v>6740</v>
      </c>
      <c r="C40" s="32">
        <v>3470</v>
      </c>
      <c r="D40" s="32">
        <v>3270</v>
      </c>
    </row>
    <row r="41" spans="1:4" ht="21" customHeight="1" x14ac:dyDescent="0.3">
      <c r="A41" s="298">
        <v>31</v>
      </c>
      <c r="B41" s="284">
        <v>6233</v>
      </c>
      <c r="C41" s="32">
        <v>3282</v>
      </c>
      <c r="D41" s="32">
        <v>2951</v>
      </c>
    </row>
    <row r="42" spans="1:4" ht="21" customHeight="1" x14ac:dyDescent="0.3">
      <c r="A42" s="298">
        <v>32</v>
      </c>
      <c r="B42" s="284">
        <v>6182</v>
      </c>
      <c r="C42" s="32">
        <v>3324</v>
      </c>
      <c r="D42" s="32">
        <v>2858</v>
      </c>
    </row>
    <row r="43" spans="1:4" ht="21" customHeight="1" x14ac:dyDescent="0.3">
      <c r="A43" s="298">
        <v>33</v>
      </c>
      <c r="B43" s="284">
        <v>5797</v>
      </c>
      <c r="C43" s="32">
        <v>3088</v>
      </c>
      <c r="D43" s="32">
        <v>2709</v>
      </c>
    </row>
    <row r="44" spans="1:4" ht="21" customHeight="1" x14ac:dyDescent="0.3">
      <c r="A44" s="298">
        <v>34</v>
      </c>
      <c r="B44" s="284">
        <v>5689</v>
      </c>
      <c r="C44" s="32">
        <v>3054</v>
      </c>
      <c r="D44" s="32">
        <v>2635</v>
      </c>
    </row>
    <row r="45" spans="1:4" ht="21" customHeight="1" x14ac:dyDescent="0.3">
      <c r="A45" s="298">
        <v>35</v>
      </c>
      <c r="B45" s="284">
        <v>5433</v>
      </c>
      <c r="C45" s="32">
        <v>2983</v>
      </c>
      <c r="D45" s="32">
        <v>2450</v>
      </c>
    </row>
    <row r="46" spans="1:4" ht="21" customHeight="1" x14ac:dyDescent="0.3">
      <c r="A46" s="298">
        <v>36</v>
      </c>
      <c r="B46" s="284">
        <v>5656</v>
      </c>
      <c r="C46" s="32">
        <v>2971</v>
      </c>
      <c r="D46" s="32">
        <v>2685</v>
      </c>
    </row>
    <row r="47" spans="1:4" ht="21" customHeight="1" x14ac:dyDescent="0.3">
      <c r="A47" s="298">
        <v>37</v>
      </c>
      <c r="B47" s="284">
        <v>5372</v>
      </c>
      <c r="C47" s="32">
        <v>2909</v>
      </c>
      <c r="D47" s="32">
        <v>2463</v>
      </c>
    </row>
    <row r="48" spans="1:4" ht="21" customHeight="1" x14ac:dyDescent="0.3">
      <c r="A48" s="298">
        <v>38</v>
      </c>
      <c r="B48" s="284">
        <v>5441</v>
      </c>
      <c r="C48" s="32">
        <v>2951</v>
      </c>
      <c r="D48" s="32">
        <v>2490</v>
      </c>
    </row>
    <row r="49" spans="1:4" ht="21" customHeight="1" x14ac:dyDescent="0.3">
      <c r="A49" s="298">
        <v>39</v>
      </c>
      <c r="B49" s="284">
        <v>5326</v>
      </c>
      <c r="C49" s="32">
        <v>2901</v>
      </c>
      <c r="D49" s="32">
        <v>2425</v>
      </c>
    </row>
    <row r="50" spans="1:4" ht="21" customHeight="1" x14ac:dyDescent="0.3">
      <c r="A50" s="298">
        <v>40</v>
      </c>
      <c r="B50" s="284">
        <v>5443</v>
      </c>
      <c r="C50" s="32">
        <v>3035</v>
      </c>
      <c r="D50" s="32">
        <v>2408</v>
      </c>
    </row>
    <row r="51" spans="1:4" ht="21" customHeight="1" x14ac:dyDescent="0.3">
      <c r="A51" s="298">
        <v>41</v>
      </c>
      <c r="B51" s="284">
        <v>5440</v>
      </c>
      <c r="C51" s="32">
        <v>2946</v>
      </c>
      <c r="D51" s="32">
        <v>2494</v>
      </c>
    </row>
    <row r="52" spans="1:4" ht="21" customHeight="1" x14ac:dyDescent="0.3">
      <c r="A52" s="298">
        <v>42</v>
      </c>
      <c r="B52" s="284">
        <v>5317</v>
      </c>
      <c r="C52" s="32">
        <v>2887</v>
      </c>
      <c r="D52" s="32">
        <v>2430</v>
      </c>
    </row>
    <row r="53" spans="1:4" ht="21" customHeight="1" x14ac:dyDescent="0.3">
      <c r="A53" s="298">
        <v>43</v>
      </c>
      <c r="B53" s="284">
        <v>5172</v>
      </c>
      <c r="C53" s="32">
        <v>2833</v>
      </c>
      <c r="D53" s="32">
        <v>2339</v>
      </c>
    </row>
    <row r="54" spans="1:4" ht="21" customHeight="1" x14ac:dyDescent="0.3">
      <c r="A54" s="298">
        <v>44</v>
      </c>
      <c r="B54" s="284">
        <v>5048</v>
      </c>
      <c r="C54" s="32">
        <v>2734</v>
      </c>
      <c r="D54" s="32">
        <v>2314</v>
      </c>
    </row>
    <row r="55" spans="1:4" ht="21" customHeight="1" x14ac:dyDescent="0.3">
      <c r="A55" s="298">
        <v>45</v>
      </c>
      <c r="B55" s="284">
        <v>5258</v>
      </c>
      <c r="C55" s="32">
        <v>2791</v>
      </c>
      <c r="D55" s="32">
        <v>2467</v>
      </c>
    </row>
    <row r="56" spans="1:4" ht="21" customHeight="1" x14ac:dyDescent="0.3">
      <c r="A56" s="298">
        <v>46</v>
      </c>
      <c r="B56" s="284">
        <v>5165</v>
      </c>
      <c r="C56" s="32">
        <v>2841</v>
      </c>
      <c r="D56" s="32">
        <v>2324</v>
      </c>
    </row>
    <row r="57" spans="1:4" ht="21" customHeight="1" x14ac:dyDescent="0.3">
      <c r="A57" s="298">
        <v>47</v>
      </c>
      <c r="B57" s="284">
        <v>5154</v>
      </c>
      <c r="C57" s="32">
        <v>2740</v>
      </c>
      <c r="D57" s="32">
        <v>2414</v>
      </c>
    </row>
    <row r="58" spans="1:4" ht="21" customHeight="1" x14ac:dyDescent="0.3">
      <c r="A58" s="298">
        <v>48</v>
      </c>
      <c r="B58" s="284">
        <v>5288</v>
      </c>
      <c r="C58" s="32">
        <v>2881</v>
      </c>
      <c r="D58" s="32">
        <v>2407</v>
      </c>
    </row>
    <row r="59" spans="1:4" ht="21" customHeight="1" x14ac:dyDescent="0.3">
      <c r="A59" s="298">
        <v>49</v>
      </c>
      <c r="B59" s="284">
        <v>5230</v>
      </c>
      <c r="C59" s="32">
        <v>2806</v>
      </c>
      <c r="D59" s="32">
        <v>2424</v>
      </c>
    </row>
    <row r="60" spans="1:4" ht="21" customHeight="1" x14ac:dyDescent="0.3">
      <c r="A60" s="298">
        <v>50</v>
      </c>
      <c r="B60" s="284">
        <v>5435</v>
      </c>
      <c r="C60" s="32">
        <v>2912</v>
      </c>
      <c r="D60" s="32">
        <v>2523</v>
      </c>
    </row>
    <row r="61" spans="1:4" ht="21" customHeight="1" x14ac:dyDescent="0.3">
      <c r="A61" s="298">
        <v>51</v>
      </c>
      <c r="B61" s="284">
        <v>5421</v>
      </c>
      <c r="C61" s="32">
        <v>2820</v>
      </c>
      <c r="D61" s="32">
        <v>2601</v>
      </c>
    </row>
    <row r="62" spans="1:4" ht="21" customHeight="1" x14ac:dyDescent="0.3">
      <c r="A62" s="298">
        <v>52</v>
      </c>
      <c r="B62" s="284">
        <v>5219</v>
      </c>
      <c r="C62" s="32">
        <v>2710</v>
      </c>
      <c r="D62" s="32">
        <v>2509</v>
      </c>
    </row>
    <row r="63" spans="1:4" ht="21" customHeight="1" x14ac:dyDescent="0.3">
      <c r="A63" s="298">
        <v>53</v>
      </c>
      <c r="B63" s="284">
        <v>5195</v>
      </c>
      <c r="C63" s="32">
        <v>2659</v>
      </c>
      <c r="D63" s="32">
        <v>2536</v>
      </c>
    </row>
    <row r="64" spans="1:4" ht="21" customHeight="1" x14ac:dyDescent="0.3">
      <c r="A64" s="299">
        <v>54</v>
      </c>
      <c r="B64" s="284">
        <v>4905</v>
      </c>
      <c r="C64" s="32">
        <v>2576</v>
      </c>
      <c r="D64" s="32">
        <v>2329</v>
      </c>
    </row>
    <row r="65" spans="1:4" ht="21" customHeight="1" x14ac:dyDescent="0.3">
      <c r="A65" s="299">
        <v>55</v>
      </c>
      <c r="B65" s="284">
        <v>4866</v>
      </c>
      <c r="C65" s="32">
        <v>2552</v>
      </c>
      <c r="D65" s="32">
        <v>2314</v>
      </c>
    </row>
    <row r="66" spans="1:4" ht="21" customHeight="1" x14ac:dyDescent="0.3">
      <c r="A66" s="299">
        <v>56</v>
      </c>
      <c r="B66" s="284">
        <v>4816</v>
      </c>
      <c r="C66" s="32">
        <v>2549</v>
      </c>
      <c r="D66" s="32">
        <v>2267</v>
      </c>
    </row>
    <row r="67" spans="1:4" ht="21" customHeight="1" x14ac:dyDescent="0.3">
      <c r="A67" s="299">
        <v>57</v>
      </c>
      <c r="B67" s="284">
        <v>4872</v>
      </c>
      <c r="C67" s="32">
        <v>2552</v>
      </c>
      <c r="D67" s="32">
        <v>2320</v>
      </c>
    </row>
    <row r="68" spans="1:4" ht="21" customHeight="1" x14ac:dyDescent="0.3">
      <c r="A68" s="299">
        <v>58</v>
      </c>
      <c r="B68" s="284">
        <v>3425</v>
      </c>
      <c r="C68" s="32">
        <v>1820</v>
      </c>
      <c r="D68" s="32">
        <v>1605</v>
      </c>
    </row>
    <row r="69" spans="1:4" ht="21" customHeight="1" x14ac:dyDescent="0.3">
      <c r="A69" s="299">
        <v>59</v>
      </c>
      <c r="B69" s="284">
        <v>4487</v>
      </c>
      <c r="C69" s="32">
        <v>2312</v>
      </c>
      <c r="D69" s="32">
        <v>2175</v>
      </c>
    </row>
    <row r="70" spans="1:4" ht="21" customHeight="1" x14ac:dyDescent="0.3">
      <c r="A70" s="299">
        <v>60</v>
      </c>
      <c r="B70" s="284">
        <v>4008</v>
      </c>
      <c r="C70" s="32">
        <v>2131</v>
      </c>
      <c r="D70" s="32">
        <v>1877</v>
      </c>
    </row>
    <row r="71" spans="1:4" ht="21" customHeight="1" x14ac:dyDescent="0.3">
      <c r="A71" s="299">
        <v>61</v>
      </c>
      <c r="B71" s="284">
        <v>3833</v>
      </c>
      <c r="C71" s="32">
        <v>1913</v>
      </c>
      <c r="D71" s="32">
        <v>1920</v>
      </c>
    </row>
    <row r="72" spans="1:4" ht="21" customHeight="1" x14ac:dyDescent="0.3">
      <c r="A72" s="299">
        <v>62</v>
      </c>
      <c r="B72" s="284">
        <v>3444</v>
      </c>
      <c r="C72" s="32">
        <v>1763</v>
      </c>
      <c r="D72" s="32">
        <v>1681</v>
      </c>
    </row>
    <row r="73" spans="1:4" ht="21" customHeight="1" x14ac:dyDescent="0.3">
      <c r="A73" s="299">
        <v>63</v>
      </c>
      <c r="B73" s="284">
        <v>3290</v>
      </c>
      <c r="C73" s="32">
        <v>1649</v>
      </c>
      <c r="D73" s="32">
        <v>1641</v>
      </c>
    </row>
    <row r="74" spans="1:4" ht="21" customHeight="1" x14ac:dyDescent="0.3">
      <c r="A74" s="299">
        <v>64</v>
      </c>
      <c r="B74" s="284">
        <v>3260</v>
      </c>
      <c r="C74" s="32">
        <v>1663</v>
      </c>
      <c r="D74" s="32">
        <v>1597</v>
      </c>
    </row>
    <row r="75" spans="1:4" ht="21" customHeight="1" x14ac:dyDescent="0.3">
      <c r="A75" s="299">
        <v>65</v>
      </c>
      <c r="B75" s="284">
        <v>3036</v>
      </c>
      <c r="C75" s="32">
        <v>1539</v>
      </c>
      <c r="D75" s="32">
        <v>1497</v>
      </c>
    </row>
    <row r="76" spans="1:4" ht="21" customHeight="1" x14ac:dyDescent="0.3">
      <c r="A76" s="299">
        <v>66</v>
      </c>
      <c r="B76" s="284">
        <v>3095</v>
      </c>
      <c r="C76" s="32">
        <v>1559</v>
      </c>
      <c r="D76" s="32">
        <v>1536</v>
      </c>
    </row>
    <row r="77" spans="1:4" ht="21" customHeight="1" x14ac:dyDescent="0.3">
      <c r="A77" s="299">
        <v>67</v>
      </c>
      <c r="B77" s="284">
        <v>2567</v>
      </c>
      <c r="C77" s="32">
        <v>1262</v>
      </c>
      <c r="D77" s="32">
        <v>1305</v>
      </c>
    </row>
    <row r="78" spans="1:4" ht="21" customHeight="1" x14ac:dyDescent="0.3">
      <c r="A78" s="299">
        <v>68</v>
      </c>
      <c r="B78" s="284">
        <v>2623</v>
      </c>
      <c r="C78" s="32">
        <v>1305</v>
      </c>
      <c r="D78" s="32">
        <v>1318</v>
      </c>
    </row>
    <row r="79" spans="1:4" ht="21" customHeight="1" x14ac:dyDescent="0.3">
      <c r="A79" s="299">
        <v>69</v>
      </c>
      <c r="B79" s="284">
        <v>2662</v>
      </c>
      <c r="C79" s="32">
        <v>1301</v>
      </c>
      <c r="D79" s="32">
        <v>1361</v>
      </c>
    </row>
    <row r="80" spans="1:4" ht="21" customHeight="1" x14ac:dyDescent="0.3">
      <c r="A80" s="299">
        <v>70</v>
      </c>
      <c r="B80" s="284">
        <v>2606</v>
      </c>
      <c r="C80" s="32">
        <v>1253</v>
      </c>
      <c r="D80" s="32">
        <v>1353</v>
      </c>
    </row>
    <row r="81" spans="1:4" ht="21" customHeight="1" x14ac:dyDescent="0.3">
      <c r="A81" s="299">
        <v>71</v>
      </c>
      <c r="B81" s="284">
        <v>2626</v>
      </c>
      <c r="C81" s="32">
        <v>1252</v>
      </c>
      <c r="D81" s="32">
        <v>1374</v>
      </c>
    </row>
    <row r="82" spans="1:4" ht="21" customHeight="1" x14ac:dyDescent="0.3">
      <c r="A82" s="299">
        <v>72</v>
      </c>
      <c r="B82" s="284">
        <v>2691</v>
      </c>
      <c r="C82" s="32">
        <v>1323</v>
      </c>
      <c r="D82" s="32">
        <v>1368</v>
      </c>
    </row>
    <row r="83" spans="1:4" ht="21" customHeight="1" x14ac:dyDescent="0.3">
      <c r="A83" s="299">
        <v>73</v>
      </c>
      <c r="B83" s="284">
        <v>2977</v>
      </c>
      <c r="C83" s="32">
        <v>1380</v>
      </c>
      <c r="D83" s="32">
        <v>1597</v>
      </c>
    </row>
    <row r="84" spans="1:4" ht="21" customHeight="1" x14ac:dyDescent="0.3">
      <c r="A84" s="299">
        <v>74</v>
      </c>
      <c r="B84" s="284">
        <v>2935</v>
      </c>
      <c r="C84" s="32">
        <v>1389</v>
      </c>
      <c r="D84" s="32">
        <v>1546</v>
      </c>
    </row>
    <row r="85" spans="1:4" ht="21" customHeight="1" x14ac:dyDescent="0.3">
      <c r="A85" s="299">
        <v>75</v>
      </c>
      <c r="B85" s="284">
        <v>3444</v>
      </c>
      <c r="C85" s="32">
        <v>1553</v>
      </c>
      <c r="D85" s="32">
        <v>1891</v>
      </c>
    </row>
    <row r="86" spans="1:4" ht="21" customHeight="1" x14ac:dyDescent="0.3">
      <c r="A86" s="299">
        <v>76</v>
      </c>
      <c r="B86" s="284">
        <v>3364</v>
      </c>
      <c r="C86" s="32">
        <v>1581</v>
      </c>
      <c r="D86" s="32">
        <v>1783</v>
      </c>
    </row>
    <row r="87" spans="1:4" ht="21" customHeight="1" x14ac:dyDescent="0.3">
      <c r="A87" s="299">
        <v>77</v>
      </c>
      <c r="B87" s="284">
        <v>3343</v>
      </c>
      <c r="C87" s="32">
        <v>1516</v>
      </c>
      <c r="D87" s="32">
        <v>1827</v>
      </c>
    </row>
    <row r="88" spans="1:4" ht="21" customHeight="1" x14ac:dyDescent="0.3">
      <c r="A88" s="299">
        <v>78</v>
      </c>
      <c r="B88" s="284">
        <v>2283</v>
      </c>
      <c r="C88" s="32">
        <v>970</v>
      </c>
      <c r="D88" s="32">
        <v>1313</v>
      </c>
    </row>
    <row r="89" spans="1:4" ht="21" customHeight="1" x14ac:dyDescent="0.3">
      <c r="A89" s="299">
        <v>79</v>
      </c>
      <c r="B89" s="284">
        <v>2021</v>
      </c>
      <c r="C89" s="32">
        <v>871</v>
      </c>
      <c r="D89" s="32">
        <v>1150</v>
      </c>
    </row>
    <row r="90" spans="1:4" ht="21" customHeight="1" x14ac:dyDescent="0.3">
      <c r="A90" s="299">
        <v>80</v>
      </c>
      <c r="B90" s="284">
        <v>2259</v>
      </c>
      <c r="C90" s="32">
        <v>929</v>
      </c>
      <c r="D90" s="32">
        <v>1330</v>
      </c>
    </row>
    <row r="91" spans="1:4" ht="21" customHeight="1" x14ac:dyDescent="0.3">
      <c r="A91" s="299">
        <v>81</v>
      </c>
      <c r="B91" s="284">
        <v>2404</v>
      </c>
      <c r="C91" s="32">
        <v>974</v>
      </c>
      <c r="D91" s="32">
        <v>1430</v>
      </c>
    </row>
    <row r="92" spans="1:4" ht="21" customHeight="1" x14ac:dyDescent="0.3">
      <c r="A92" s="299">
        <v>82</v>
      </c>
      <c r="B92" s="284">
        <v>2301</v>
      </c>
      <c r="C92" s="32">
        <v>947</v>
      </c>
      <c r="D92" s="32">
        <v>1354</v>
      </c>
    </row>
    <row r="93" spans="1:4" ht="21" customHeight="1" x14ac:dyDescent="0.3">
      <c r="A93" s="299">
        <v>83</v>
      </c>
      <c r="B93" s="284">
        <v>2220</v>
      </c>
      <c r="C93" s="32">
        <v>836</v>
      </c>
      <c r="D93" s="32">
        <v>1384</v>
      </c>
    </row>
    <row r="94" spans="1:4" ht="21" customHeight="1" x14ac:dyDescent="0.3">
      <c r="A94" s="299">
        <v>84</v>
      </c>
      <c r="B94" s="284">
        <v>1865</v>
      </c>
      <c r="C94" s="32">
        <v>707</v>
      </c>
      <c r="D94" s="32">
        <v>1158</v>
      </c>
    </row>
    <row r="95" spans="1:4" ht="21" customHeight="1" x14ac:dyDescent="0.3">
      <c r="A95" s="299">
        <v>85</v>
      </c>
      <c r="B95" s="284">
        <v>1574</v>
      </c>
      <c r="C95" s="32">
        <v>534</v>
      </c>
      <c r="D95" s="32">
        <v>1040</v>
      </c>
    </row>
    <row r="96" spans="1:4" ht="21" customHeight="1" x14ac:dyDescent="0.3">
      <c r="A96" s="299">
        <v>86</v>
      </c>
      <c r="B96" s="284">
        <v>1490</v>
      </c>
      <c r="C96" s="32">
        <v>516</v>
      </c>
      <c r="D96" s="32">
        <v>974</v>
      </c>
    </row>
    <row r="97" spans="1:4" ht="21" customHeight="1" x14ac:dyDescent="0.3">
      <c r="A97" s="299">
        <v>87</v>
      </c>
      <c r="B97" s="284">
        <v>1615</v>
      </c>
      <c r="C97" s="32">
        <v>531</v>
      </c>
      <c r="D97" s="32">
        <v>1084</v>
      </c>
    </row>
    <row r="98" spans="1:4" ht="21" customHeight="1" x14ac:dyDescent="0.3">
      <c r="A98" s="299">
        <v>88</v>
      </c>
      <c r="B98" s="284">
        <v>1467</v>
      </c>
      <c r="C98" s="32">
        <v>487</v>
      </c>
      <c r="D98" s="32">
        <v>980</v>
      </c>
    </row>
    <row r="99" spans="1:4" ht="21" customHeight="1" x14ac:dyDescent="0.3">
      <c r="A99" s="299">
        <v>89</v>
      </c>
      <c r="B99" s="284">
        <v>1421</v>
      </c>
      <c r="C99" s="32">
        <v>444</v>
      </c>
      <c r="D99" s="32">
        <v>977</v>
      </c>
    </row>
    <row r="100" spans="1:4" ht="21" customHeight="1" x14ac:dyDescent="0.3">
      <c r="A100" s="299">
        <v>90</v>
      </c>
      <c r="B100" s="284">
        <v>1115</v>
      </c>
      <c r="C100" s="32">
        <v>333</v>
      </c>
      <c r="D100" s="32">
        <v>782</v>
      </c>
    </row>
    <row r="101" spans="1:4" ht="21" customHeight="1" x14ac:dyDescent="0.3">
      <c r="A101" s="299">
        <v>91</v>
      </c>
      <c r="B101" s="284">
        <v>1043</v>
      </c>
      <c r="C101" s="32">
        <v>289</v>
      </c>
      <c r="D101" s="32">
        <v>754</v>
      </c>
    </row>
    <row r="102" spans="1:4" ht="21" customHeight="1" x14ac:dyDescent="0.3">
      <c r="A102" s="299">
        <v>92</v>
      </c>
      <c r="B102" s="284">
        <v>858</v>
      </c>
      <c r="C102" s="32">
        <v>246</v>
      </c>
      <c r="D102" s="32">
        <v>612</v>
      </c>
    </row>
    <row r="103" spans="1:4" ht="21" customHeight="1" x14ac:dyDescent="0.3">
      <c r="A103" s="299">
        <v>93</v>
      </c>
      <c r="B103" s="284">
        <v>710</v>
      </c>
      <c r="C103" s="32">
        <v>196</v>
      </c>
      <c r="D103" s="32">
        <v>514</v>
      </c>
    </row>
    <row r="104" spans="1:4" ht="21" customHeight="1" x14ac:dyDescent="0.3">
      <c r="A104" s="299">
        <v>94</v>
      </c>
      <c r="B104" s="284">
        <v>578</v>
      </c>
      <c r="C104" s="32">
        <v>143</v>
      </c>
      <c r="D104" s="32">
        <v>435</v>
      </c>
    </row>
    <row r="105" spans="1:4" ht="21" customHeight="1" x14ac:dyDescent="0.3">
      <c r="A105" s="299">
        <v>95</v>
      </c>
      <c r="B105" s="284">
        <v>439</v>
      </c>
      <c r="C105" s="32">
        <v>99</v>
      </c>
      <c r="D105" s="32">
        <v>340</v>
      </c>
    </row>
    <row r="106" spans="1:4" ht="21" customHeight="1" x14ac:dyDescent="0.3">
      <c r="A106" s="299">
        <v>96</v>
      </c>
      <c r="B106" s="284">
        <v>314</v>
      </c>
      <c r="C106" s="32">
        <v>56</v>
      </c>
      <c r="D106" s="32">
        <v>258</v>
      </c>
    </row>
    <row r="107" spans="1:4" ht="21" customHeight="1" x14ac:dyDescent="0.3">
      <c r="A107" s="299">
        <v>97</v>
      </c>
      <c r="B107" s="284">
        <v>259</v>
      </c>
      <c r="C107" s="32">
        <v>58</v>
      </c>
      <c r="D107" s="32">
        <v>201</v>
      </c>
    </row>
    <row r="108" spans="1:4" ht="21" customHeight="1" x14ac:dyDescent="0.3">
      <c r="A108" s="299">
        <v>98</v>
      </c>
      <c r="B108" s="284">
        <v>187</v>
      </c>
      <c r="C108" s="32">
        <v>42</v>
      </c>
      <c r="D108" s="32">
        <v>145</v>
      </c>
    </row>
    <row r="109" spans="1:4" ht="21" customHeight="1" x14ac:dyDescent="0.3">
      <c r="A109" s="299">
        <v>99</v>
      </c>
      <c r="B109" s="284">
        <v>135</v>
      </c>
      <c r="C109" s="32">
        <v>19</v>
      </c>
      <c r="D109" s="32">
        <v>116</v>
      </c>
    </row>
    <row r="110" spans="1:4" ht="21" customHeight="1" x14ac:dyDescent="0.3">
      <c r="A110" s="299">
        <v>100</v>
      </c>
      <c r="B110" s="284">
        <v>97</v>
      </c>
      <c r="C110" s="32">
        <v>16</v>
      </c>
      <c r="D110" s="32">
        <v>81</v>
      </c>
    </row>
    <row r="111" spans="1:4" ht="21" customHeight="1" x14ac:dyDescent="0.3">
      <c r="A111" s="299">
        <v>101</v>
      </c>
      <c r="B111" s="284">
        <v>36</v>
      </c>
      <c r="C111" s="32">
        <v>9</v>
      </c>
      <c r="D111" s="32">
        <v>27</v>
      </c>
    </row>
    <row r="112" spans="1:4" ht="21" customHeight="1" x14ac:dyDescent="0.3">
      <c r="A112" s="299">
        <v>102</v>
      </c>
      <c r="B112" s="284">
        <v>33</v>
      </c>
      <c r="C112" s="32">
        <v>3</v>
      </c>
      <c r="D112" s="32">
        <v>30</v>
      </c>
    </row>
    <row r="113" spans="1:4" ht="21" customHeight="1" x14ac:dyDescent="0.3">
      <c r="A113" s="299">
        <v>103</v>
      </c>
      <c r="B113" s="284">
        <v>15</v>
      </c>
      <c r="C113" s="32">
        <v>0</v>
      </c>
      <c r="D113" s="32">
        <v>15</v>
      </c>
    </row>
    <row r="114" spans="1:4" ht="21" customHeight="1" x14ac:dyDescent="0.3">
      <c r="A114" s="299">
        <v>104</v>
      </c>
      <c r="B114" s="284">
        <v>16</v>
      </c>
      <c r="C114" s="32">
        <v>2</v>
      </c>
      <c r="D114" s="32">
        <v>14</v>
      </c>
    </row>
    <row r="115" spans="1:4" ht="21" customHeight="1" x14ac:dyDescent="0.3">
      <c r="A115" s="299">
        <v>105</v>
      </c>
      <c r="B115" s="284">
        <v>7</v>
      </c>
      <c r="C115" s="32">
        <v>0</v>
      </c>
      <c r="D115" s="32">
        <v>7</v>
      </c>
    </row>
    <row r="116" spans="1:4" ht="21" customHeight="1" x14ac:dyDescent="0.3">
      <c r="A116" s="299">
        <v>106</v>
      </c>
      <c r="B116" s="284">
        <v>3</v>
      </c>
      <c r="C116" s="32">
        <v>0</v>
      </c>
      <c r="D116" s="32">
        <v>3</v>
      </c>
    </row>
    <row r="117" spans="1:4" ht="21" customHeight="1" x14ac:dyDescent="0.3">
      <c r="A117" s="299">
        <v>107</v>
      </c>
      <c r="B117" s="284">
        <v>0</v>
      </c>
      <c r="C117" s="32">
        <v>0</v>
      </c>
      <c r="D117" s="32">
        <v>0</v>
      </c>
    </row>
    <row r="118" spans="1:4" ht="21" customHeight="1" x14ac:dyDescent="0.3">
      <c r="A118" s="299">
        <v>108</v>
      </c>
      <c r="B118" s="284">
        <v>2</v>
      </c>
      <c r="C118" s="32">
        <v>1</v>
      </c>
      <c r="D118" s="32">
        <v>1</v>
      </c>
    </row>
    <row r="119" spans="1:4" ht="21" customHeight="1" x14ac:dyDescent="0.3">
      <c r="A119" s="299">
        <v>109</v>
      </c>
      <c r="B119" s="284">
        <v>0</v>
      </c>
      <c r="C119" s="32">
        <v>0</v>
      </c>
      <c r="D119" s="32">
        <v>0</v>
      </c>
    </row>
    <row r="120" spans="1:4" ht="21" customHeight="1" x14ac:dyDescent="0.3">
      <c r="A120" s="64">
        <v>110</v>
      </c>
      <c r="B120" s="300">
        <v>0</v>
      </c>
      <c r="C120" s="301">
        <v>0</v>
      </c>
      <c r="D120" s="301">
        <v>0</v>
      </c>
    </row>
    <row r="121" spans="1:4" ht="21" customHeight="1" x14ac:dyDescent="0.3">
      <c r="A121" s="28" t="s">
        <v>710</v>
      </c>
    </row>
    <row r="122" spans="1:4" ht="21" customHeight="1" x14ac:dyDescent="0.3">
      <c r="A122" s="28" t="s">
        <v>711</v>
      </c>
    </row>
  </sheetData>
  <phoneticPr fontId="30"/>
  <pageMargins left="0.23622047244094488" right="0.23622047244094488" top="0.15748031496062992" bottom="0.15748031496062992" header="0.31496062992125984" footer="0"/>
  <pageSetup paperSize="9" scale="35" orientation="portrait" r:id="rId1"/>
  <headerFooter>
    <oddHeader>&amp;C&amp;F</oddHeader>
  </headerFooter>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pageSetUpPr fitToPage="1"/>
  </sheetPr>
  <dimension ref="A1:D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"９７．"&amp;目次!E100</f>
        <v>９７．医師･歯科医師・薬剤師数（令和4年12月31日）</v>
      </c>
    </row>
    <row r="3" spans="1:4" ht="21" customHeight="1" x14ac:dyDescent="0.3">
      <c r="A3" s="156"/>
      <c r="B3" s="40" t="s">
        <v>3851</v>
      </c>
      <c r="C3" s="40" t="s">
        <v>3852</v>
      </c>
      <c r="D3" s="31" t="s">
        <v>3853</v>
      </c>
    </row>
    <row r="4" spans="1:4" ht="21" customHeight="1" x14ac:dyDescent="0.3">
      <c r="A4" s="594" t="s">
        <v>3854</v>
      </c>
      <c r="B4" s="524">
        <v>707</v>
      </c>
      <c r="C4" s="518">
        <v>336</v>
      </c>
      <c r="D4" s="518">
        <v>859</v>
      </c>
    </row>
    <row r="5" spans="1:4" ht="21" customHeight="1" x14ac:dyDescent="0.3">
      <c r="A5" s="342" t="s">
        <v>3855</v>
      </c>
      <c r="B5" s="209">
        <v>211.9</v>
      </c>
      <c r="C5" s="317">
        <v>100.7</v>
      </c>
      <c r="D5" s="317">
        <v>257.5</v>
      </c>
    </row>
    <row r="6" spans="1:4" ht="21" customHeight="1" x14ac:dyDescent="0.3">
      <c r="A6" s="28" t="s">
        <v>4579</v>
      </c>
    </row>
    <row r="7" spans="1:4" ht="21" customHeight="1" x14ac:dyDescent="0.3">
      <c r="A7" s="28" t="s">
        <v>3850</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pageSetUpPr fitToPage="1"/>
  </sheetPr>
  <dimension ref="A1:C10"/>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3" ht="21" customHeight="1" x14ac:dyDescent="0.3">
      <c r="A1" s="19" t="str">
        <f>HYPERLINK("#"&amp;"目次"&amp;"!a1","目次へ")</f>
        <v>目次へ</v>
      </c>
    </row>
    <row r="2" spans="1:3" ht="21" customHeight="1" x14ac:dyDescent="0.3">
      <c r="A2" s="44" t="str">
        <f>"９８．"&amp;目次!E101</f>
        <v>９８．死亡数及び死亡率の推移（令和元～令和5年）</v>
      </c>
    </row>
    <row r="3" spans="1:3" ht="21" customHeight="1" x14ac:dyDescent="0.3">
      <c r="A3" s="73" t="s">
        <v>654</v>
      </c>
      <c r="B3" s="210" t="s">
        <v>3856</v>
      </c>
      <c r="C3" s="158" t="s">
        <v>3857</v>
      </c>
    </row>
    <row r="4" spans="1:3" ht="21" customHeight="1" x14ac:dyDescent="0.3">
      <c r="A4" s="24" t="s">
        <v>2874</v>
      </c>
      <c r="B4" s="284">
        <v>2794</v>
      </c>
      <c r="C4" s="35">
        <v>8.3344768132110705</v>
      </c>
    </row>
    <row r="5" spans="1:3" ht="21" customHeight="1" x14ac:dyDescent="0.3">
      <c r="A5" s="24">
        <v>2</v>
      </c>
      <c r="B5" s="284">
        <v>2783</v>
      </c>
      <c r="C5" s="35">
        <v>8.1</v>
      </c>
    </row>
    <row r="6" spans="1:3" ht="21" customHeight="1" x14ac:dyDescent="0.3">
      <c r="A6" s="24">
        <v>3</v>
      </c>
      <c r="B6" s="284">
        <v>2909</v>
      </c>
      <c r="C6" s="35">
        <v>8.5</v>
      </c>
    </row>
    <row r="7" spans="1:3" ht="21" customHeight="1" x14ac:dyDescent="0.3">
      <c r="A7" s="24">
        <v>4</v>
      </c>
      <c r="B7" s="284">
        <v>3083</v>
      </c>
      <c r="C7" s="35">
        <v>9</v>
      </c>
    </row>
    <row r="8" spans="1:3" ht="21" customHeight="1" x14ac:dyDescent="0.3">
      <c r="A8" s="236">
        <v>5</v>
      </c>
      <c r="B8" s="190">
        <v>2996</v>
      </c>
      <c r="C8" s="208">
        <v>8.6</v>
      </c>
    </row>
    <row r="9" spans="1:3" ht="21" customHeight="1" x14ac:dyDescent="0.3">
      <c r="A9" s="28" t="s">
        <v>3858</v>
      </c>
    </row>
    <row r="10" spans="1:3" ht="21" customHeight="1" x14ac:dyDescent="0.3">
      <c r="A10" s="28" t="s">
        <v>3756</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pageSetUpPr fitToPage="1"/>
  </sheetPr>
  <dimension ref="A1:H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"９９．"&amp;目次!E102</f>
        <v>９９．死因に占めるがん･心疾患･老衰・脳血管疾患・肺炎・自殺・コロナウイルス感染の割合（人口10万人対死亡率）の推移（令和元～令和5年）</v>
      </c>
      <c r="D2" s="95"/>
      <c r="E2" s="95"/>
      <c r="F2" s="95"/>
    </row>
    <row r="3" spans="1:8" ht="21" customHeight="1" x14ac:dyDescent="0.3">
      <c r="A3" s="73" t="s">
        <v>654</v>
      </c>
      <c r="B3" s="31" t="s">
        <v>3859</v>
      </c>
      <c r="C3" s="75" t="s">
        <v>3860</v>
      </c>
      <c r="D3" s="269" t="s">
        <v>3861</v>
      </c>
      <c r="E3" s="269" t="s">
        <v>3862</v>
      </c>
      <c r="F3" s="288" t="s">
        <v>3863</v>
      </c>
      <c r="G3" s="31" t="s">
        <v>3864</v>
      </c>
      <c r="H3" s="31" t="s">
        <v>3865</v>
      </c>
    </row>
    <row r="4" spans="1:8" ht="21" customHeight="1" x14ac:dyDescent="0.3">
      <c r="A4" s="24" t="s">
        <v>2874</v>
      </c>
      <c r="B4" s="612">
        <v>223.4</v>
      </c>
      <c r="C4" s="613">
        <v>133.6</v>
      </c>
      <c r="D4" s="613">
        <v>71</v>
      </c>
      <c r="E4" s="613">
        <v>55.3</v>
      </c>
      <c r="F4" s="613">
        <v>48.2</v>
      </c>
      <c r="G4" s="613">
        <v>9.6</v>
      </c>
      <c r="H4" s="613" t="s">
        <v>677</v>
      </c>
    </row>
    <row r="5" spans="1:8" ht="21" customHeight="1" x14ac:dyDescent="0.3">
      <c r="A5" s="24">
        <v>2</v>
      </c>
      <c r="B5" s="612">
        <v>224.8</v>
      </c>
      <c r="C5" s="613">
        <v>127.4</v>
      </c>
      <c r="D5" s="613">
        <v>68.7</v>
      </c>
      <c r="E5" s="613">
        <v>59</v>
      </c>
      <c r="F5" s="613">
        <v>35.4</v>
      </c>
      <c r="G5" s="613">
        <v>17.2</v>
      </c>
      <c r="H5" s="613">
        <v>6.4</v>
      </c>
    </row>
    <row r="6" spans="1:8" ht="21" customHeight="1" x14ac:dyDescent="0.3">
      <c r="A6" s="24">
        <v>3</v>
      </c>
      <c r="B6" s="612">
        <v>240.4</v>
      </c>
      <c r="C6" s="613">
        <v>125.3</v>
      </c>
      <c r="D6" s="613">
        <v>100.2</v>
      </c>
      <c r="E6" s="613">
        <v>54.2</v>
      </c>
      <c r="F6" s="613">
        <v>31.5</v>
      </c>
      <c r="G6" s="613">
        <v>14</v>
      </c>
      <c r="H6" s="613">
        <v>24.2</v>
      </c>
    </row>
    <row r="7" spans="1:8" ht="21" customHeight="1" x14ac:dyDescent="0.3">
      <c r="A7" s="24">
        <v>4</v>
      </c>
      <c r="B7" s="612">
        <v>211.9</v>
      </c>
      <c r="C7" s="613">
        <v>144.5</v>
      </c>
      <c r="D7" s="613">
        <v>111</v>
      </c>
      <c r="E7" s="613">
        <v>53.8</v>
      </c>
      <c r="F7" s="613">
        <v>36.6</v>
      </c>
      <c r="G7" s="613">
        <v>12.8</v>
      </c>
      <c r="H7" s="613">
        <v>27</v>
      </c>
    </row>
    <row r="8" spans="1:8" s="211" customFormat="1" ht="21" customHeight="1" x14ac:dyDescent="0.3">
      <c r="A8" s="236">
        <v>5</v>
      </c>
      <c r="B8" s="614">
        <v>217.8</v>
      </c>
      <c r="C8" s="615">
        <v>124.3</v>
      </c>
      <c r="D8" s="615">
        <v>114.8</v>
      </c>
      <c r="E8" s="615">
        <v>52.2</v>
      </c>
      <c r="F8" s="615">
        <v>33.700000000000003</v>
      </c>
      <c r="G8" s="615">
        <v>14.7</v>
      </c>
      <c r="H8" s="616">
        <v>17.899999999999999</v>
      </c>
    </row>
    <row r="9" spans="1:8" ht="21" customHeight="1" x14ac:dyDescent="0.3">
      <c r="A9" s="508" t="s">
        <v>3756</v>
      </c>
    </row>
  </sheetData>
  <phoneticPr fontId="30"/>
  <pageMargins left="0.23622047244094488" right="0.23622047244094488" top="0.15748031496062992" bottom="0.15748031496062992" header="0.31496062992125984" footer="0"/>
  <pageSetup paperSize="9" scale="68" orientation="portrait" r:id="rId1"/>
  <headerFooter>
    <oddHeader>&amp;C&amp;F</oddHead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pageSetUpPr fitToPage="1"/>
  </sheetPr>
  <dimension ref="A1:G19"/>
  <sheetViews>
    <sheetView zoomScaleSheetLayoutView="80" workbookViewId="0">
      <pane xSplit="2" ySplit="3" topLeftCell="C4"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7" ht="21" customHeight="1" x14ac:dyDescent="0.3">
      <c r="A1" s="19" t="str">
        <f>HYPERLINK("#"&amp;"目次"&amp;"!a1","目次へ")</f>
        <v>目次へ</v>
      </c>
    </row>
    <row r="2" spans="1:7" ht="21" customHeight="1" x14ac:dyDescent="0.3">
      <c r="A2" s="44" t="str">
        <f>"１００．"&amp;目次!E103</f>
        <v>１００．区民健診の対象者数，受診者数，受診率の推移（平成31～令和5年度）</v>
      </c>
      <c r="B2" s="95"/>
      <c r="C2" s="95"/>
      <c r="D2" s="95"/>
      <c r="E2" s="95"/>
    </row>
    <row r="3" spans="1:7" ht="21" customHeight="1" x14ac:dyDescent="0.3">
      <c r="A3" s="156"/>
      <c r="B3" s="372"/>
      <c r="C3" s="74" t="s">
        <v>3866</v>
      </c>
      <c r="D3" s="461" t="s">
        <v>3422</v>
      </c>
      <c r="E3" s="75" t="s">
        <v>3434</v>
      </c>
      <c r="F3" s="75" t="s">
        <v>3438</v>
      </c>
      <c r="G3" s="77" t="s">
        <v>4531</v>
      </c>
    </row>
    <row r="4" spans="1:7" ht="21" customHeight="1" x14ac:dyDescent="0.3">
      <c r="A4" s="545"/>
      <c r="B4" s="595" t="s">
        <v>3867</v>
      </c>
      <c r="C4" s="32">
        <v>53125</v>
      </c>
      <c r="D4" s="32">
        <v>50954</v>
      </c>
      <c r="E4" s="32">
        <v>51696</v>
      </c>
      <c r="F4" s="32">
        <v>50380</v>
      </c>
      <c r="G4" s="65">
        <v>47877</v>
      </c>
    </row>
    <row r="5" spans="1:7" ht="21" customHeight="1" x14ac:dyDescent="0.3">
      <c r="A5" s="38" t="s">
        <v>3868</v>
      </c>
      <c r="B5" s="373" t="s">
        <v>3869</v>
      </c>
      <c r="C5" s="32">
        <v>19408</v>
      </c>
      <c r="D5" s="32">
        <v>16702</v>
      </c>
      <c r="E5" s="32">
        <v>17654</v>
      </c>
      <c r="F5" s="32">
        <v>17119</v>
      </c>
      <c r="G5" s="65" t="s">
        <v>4581</v>
      </c>
    </row>
    <row r="6" spans="1:7" ht="21" customHeight="1" x14ac:dyDescent="0.3">
      <c r="A6" s="38"/>
      <c r="B6" s="373" t="s">
        <v>3870</v>
      </c>
      <c r="C6" s="212">
        <v>0.36499999999999999</v>
      </c>
      <c r="D6" s="212">
        <v>0.32800000000000001</v>
      </c>
      <c r="E6" s="212">
        <v>0.34100000000000003</v>
      </c>
      <c r="F6" s="212">
        <v>0.34</v>
      </c>
      <c r="G6" s="213">
        <v>0.34699999999999998</v>
      </c>
    </row>
    <row r="7" spans="1:7" ht="21" customHeight="1" x14ac:dyDescent="0.3">
      <c r="A7" s="545"/>
      <c r="B7" s="595" t="s">
        <v>3867</v>
      </c>
      <c r="C7" s="32">
        <v>35185</v>
      </c>
      <c r="D7" s="32">
        <v>34701</v>
      </c>
      <c r="E7" s="32">
        <v>35016</v>
      </c>
      <c r="F7" s="32">
        <v>35989</v>
      </c>
      <c r="G7" s="65">
        <v>36728</v>
      </c>
    </row>
    <row r="8" spans="1:7" ht="21" customHeight="1" x14ac:dyDescent="0.3">
      <c r="A8" s="38" t="s">
        <v>3871</v>
      </c>
      <c r="B8" s="373" t="s">
        <v>3869</v>
      </c>
      <c r="C8" s="32">
        <v>15832</v>
      </c>
      <c r="D8" s="32">
        <v>14957</v>
      </c>
      <c r="E8" s="32">
        <v>14586</v>
      </c>
      <c r="F8" s="32">
        <v>15083</v>
      </c>
      <c r="G8" s="65">
        <v>15400</v>
      </c>
    </row>
    <row r="9" spans="1:7" ht="21" customHeight="1" x14ac:dyDescent="0.3">
      <c r="A9" s="374"/>
      <c r="B9" s="375" t="s">
        <v>3870</v>
      </c>
      <c r="C9" s="212">
        <v>0.45</v>
      </c>
      <c r="D9" s="212">
        <v>0.43099999999999999</v>
      </c>
      <c r="E9" s="212">
        <v>0.41699999999999998</v>
      </c>
      <c r="F9" s="212">
        <v>0.41899999999999998</v>
      </c>
      <c r="G9" s="213">
        <v>0.41899999999999998</v>
      </c>
    </row>
    <row r="10" spans="1:7" ht="21" customHeight="1" x14ac:dyDescent="0.3">
      <c r="A10" s="545"/>
      <c r="B10" s="373" t="s">
        <v>3867</v>
      </c>
      <c r="C10" s="32">
        <v>35586</v>
      </c>
      <c r="D10" s="32">
        <v>35401</v>
      </c>
      <c r="E10" s="32">
        <v>34934</v>
      </c>
      <c r="F10" s="32">
        <v>34374</v>
      </c>
      <c r="G10" s="65">
        <v>34267</v>
      </c>
    </row>
    <row r="11" spans="1:7" ht="21" customHeight="1" x14ac:dyDescent="0.3">
      <c r="A11" s="38" t="s">
        <v>3872</v>
      </c>
      <c r="B11" s="373" t="s">
        <v>3869</v>
      </c>
      <c r="C11" s="32">
        <v>1735</v>
      </c>
      <c r="D11" s="32">
        <v>1598</v>
      </c>
      <c r="E11" s="32">
        <v>1623</v>
      </c>
      <c r="F11" s="32">
        <v>1654</v>
      </c>
      <c r="G11" s="65">
        <v>1566</v>
      </c>
    </row>
    <row r="12" spans="1:7" ht="21" customHeight="1" x14ac:dyDescent="0.3">
      <c r="A12" s="374"/>
      <c r="B12" s="373" t="s">
        <v>3870</v>
      </c>
      <c r="C12" s="212">
        <v>4.9000000000000002E-2</v>
      </c>
      <c r="D12" s="212">
        <v>4.4999999999999998E-2</v>
      </c>
      <c r="E12" s="212">
        <v>4.5999999999999999E-2</v>
      </c>
      <c r="F12" s="212">
        <v>4.8000000000000001E-2</v>
      </c>
      <c r="G12" s="213">
        <v>4.4999999999999998E-2</v>
      </c>
    </row>
    <row r="13" spans="1:7" ht="21" customHeight="1" x14ac:dyDescent="0.3">
      <c r="A13" s="545"/>
      <c r="B13" s="595" t="s">
        <v>3867</v>
      </c>
      <c r="C13" s="32">
        <v>13138</v>
      </c>
      <c r="D13" s="32">
        <v>12909</v>
      </c>
      <c r="E13" s="32">
        <v>12616</v>
      </c>
      <c r="F13" s="32">
        <v>13459</v>
      </c>
      <c r="G13" s="65">
        <v>13984</v>
      </c>
    </row>
    <row r="14" spans="1:7" ht="21" customHeight="1" x14ac:dyDescent="0.3">
      <c r="A14" s="38" t="s">
        <v>3873</v>
      </c>
      <c r="B14" s="373" t="s">
        <v>3869</v>
      </c>
      <c r="C14" s="32">
        <v>1134</v>
      </c>
      <c r="D14" s="32">
        <v>1048</v>
      </c>
      <c r="E14" s="32">
        <v>1065</v>
      </c>
      <c r="F14" s="32">
        <v>1283</v>
      </c>
      <c r="G14" s="65">
        <v>1223</v>
      </c>
    </row>
    <row r="15" spans="1:7" ht="21" customHeight="1" x14ac:dyDescent="0.3">
      <c r="A15" s="374"/>
      <c r="B15" s="375" t="s">
        <v>3870</v>
      </c>
      <c r="C15" s="212">
        <v>8.5999999999999993E-2</v>
      </c>
      <c r="D15" s="212">
        <v>8.1000000000000003E-2</v>
      </c>
      <c r="E15" s="212">
        <v>8.4000000000000005E-2</v>
      </c>
      <c r="F15" s="212">
        <v>9.5000000000000001E-2</v>
      </c>
      <c r="G15" s="213">
        <v>8.6999999999999994E-2</v>
      </c>
    </row>
    <row r="16" spans="1:7" ht="21" customHeight="1" x14ac:dyDescent="0.3">
      <c r="A16" s="545"/>
      <c r="B16" s="373" t="s">
        <v>3867</v>
      </c>
      <c r="C16" s="32">
        <v>173980</v>
      </c>
      <c r="D16" s="32">
        <v>175786</v>
      </c>
      <c r="E16" s="32">
        <v>176617</v>
      </c>
      <c r="F16" s="32">
        <v>179399</v>
      </c>
      <c r="G16" s="65">
        <v>180017</v>
      </c>
    </row>
    <row r="17" spans="1:7" ht="21" customHeight="1" x14ac:dyDescent="0.3">
      <c r="A17" s="38" t="s">
        <v>3874</v>
      </c>
      <c r="B17" s="373" t="s">
        <v>3869</v>
      </c>
      <c r="C17" s="32">
        <v>4798</v>
      </c>
      <c r="D17" s="32">
        <v>5775</v>
      </c>
      <c r="E17" s="32">
        <v>5760</v>
      </c>
      <c r="F17" s="32">
        <v>6498</v>
      </c>
      <c r="G17" s="65">
        <v>6361</v>
      </c>
    </row>
    <row r="18" spans="1:7" ht="21" customHeight="1" x14ac:dyDescent="0.3">
      <c r="A18" s="316"/>
      <c r="B18" s="376" t="s">
        <v>3870</v>
      </c>
      <c r="C18" s="377">
        <v>2.7999999999999997E-2</v>
      </c>
      <c r="D18" s="377">
        <v>3.3000000000000002E-2</v>
      </c>
      <c r="E18" s="377">
        <v>3.3000000000000002E-2</v>
      </c>
      <c r="F18" s="377">
        <v>3.5999999999999997E-2</v>
      </c>
      <c r="G18" s="349">
        <v>3.5000000000000003E-2</v>
      </c>
    </row>
    <row r="19" spans="1:7" ht="21" customHeight="1" x14ac:dyDescent="0.3">
      <c r="A19" s="28" t="s">
        <v>3875</v>
      </c>
    </row>
  </sheetData>
  <phoneticPr fontId="30"/>
  <pageMargins left="0.23622047244094488" right="0.23622047244094488" top="0.15748031496062992" bottom="0.15748031496062992" header="0.31496062992125984" footer="0"/>
  <pageSetup paperSize="9" scale="73" orientation="portrait" r:id="rId1"/>
  <headerFooter>
    <oddHeader>&amp;C&amp;F</oddHead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pageSetUpPr fitToPage="1"/>
  </sheetPr>
  <dimension ref="A1:G25"/>
  <sheetViews>
    <sheetView zoomScaleNormal="100" zoomScaleSheetLayoutView="80" workbookViewId="0">
      <pane xSplit="2" ySplit="3" topLeftCell="C4"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7" ht="21" customHeight="1" x14ac:dyDescent="0.3">
      <c r="A1" s="19" t="str">
        <f>HYPERLINK("#"&amp;"目次"&amp;"!a1","目次へ")</f>
        <v>目次へ</v>
      </c>
    </row>
    <row r="2" spans="1:7" ht="21" customHeight="1" x14ac:dyDescent="0.3">
      <c r="A2" s="44" t="str">
        <f>"１０１．"&amp;目次!E104</f>
        <v>１０１．各種がん検診受診状況の推移（平成31～令和5年度）</v>
      </c>
      <c r="B2" s="95"/>
      <c r="C2" s="95"/>
      <c r="D2" s="95"/>
      <c r="E2" s="95"/>
    </row>
    <row r="3" spans="1:7" ht="21" customHeight="1" x14ac:dyDescent="0.3">
      <c r="A3" s="156"/>
      <c r="B3" s="372"/>
      <c r="C3" s="74" t="s">
        <v>3866</v>
      </c>
      <c r="D3" s="75" t="s">
        <v>3422</v>
      </c>
      <c r="E3" s="75" t="s">
        <v>3434</v>
      </c>
      <c r="F3" s="75" t="s">
        <v>3438</v>
      </c>
      <c r="G3" s="77" t="s">
        <v>4531</v>
      </c>
    </row>
    <row r="4" spans="1:7" ht="21" customHeight="1" x14ac:dyDescent="0.3">
      <c r="A4" s="545"/>
      <c r="B4" s="595" t="s">
        <v>3867</v>
      </c>
      <c r="C4" s="32">
        <v>104582</v>
      </c>
      <c r="D4" s="32">
        <v>94236</v>
      </c>
      <c r="E4" s="32">
        <v>117827</v>
      </c>
      <c r="F4" s="32">
        <v>95368</v>
      </c>
      <c r="G4" s="65">
        <v>95736</v>
      </c>
    </row>
    <row r="5" spans="1:7" ht="21" customHeight="1" x14ac:dyDescent="0.3">
      <c r="A5" s="214" t="s">
        <v>3876</v>
      </c>
      <c r="B5" s="373" t="s">
        <v>3869</v>
      </c>
      <c r="C5" s="32">
        <v>3229</v>
      </c>
      <c r="D5" s="32">
        <v>2017</v>
      </c>
      <c r="E5" s="32">
        <v>2821</v>
      </c>
      <c r="F5" s="32">
        <v>2333</v>
      </c>
      <c r="G5" s="65">
        <v>2971</v>
      </c>
    </row>
    <row r="6" spans="1:7" ht="21" customHeight="1" x14ac:dyDescent="0.3">
      <c r="A6" s="675" t="s">
        <v>3877</v>
      </c>
      <c r="B6" s="373" t="s">
        <v>3870</v>
      </c>
      <c r="C6" s="170">
        <v>4.4999999999999998E-2</v>
      </c>
      <c r="D6" s="170">
        <v>5.5999999999999994E-2</v>
      </c>
      <c r="E6" s="170">
        <v>4.0999999999999995E-2</v>
      </c>
      <c r="F6" s="170">
        <v>5.3999999999999999E-2</v>
      </c>
      <c r="G6" s="215">
        <v>5.5E-2</v>
      </c>
    </row>
    <row r="7" spans="1:7" ht="21" customHeight="1" x14ac:dyDescent="0.3">
      <c r="A7" s="677"/>
      <c r="B7" s="674" t="s">
        <v>3867</v>
      </c>
      <c r="C7" s="32">
        <v>29381</v>
      </c>
      <c r="D7" s="32" t="s">
        <v>677</v>
      </c>
      <c r="E7" s="32" t="s">
        <v>677</v>
      </c>
      <c r="F7" s="32" t="s">
        <v>677</v>
      </c>
      <c r="G7" s="65" t="s">
        <v>677</v>
      </c>
    </row>
    <row r="8" spans="1:7" ht="21" customHeight="1" x14ac:dyDescent="0.3">
      <c r="A8" s="17" t="s">
        <v>3878</v>
      </c>
      <c r="B8" s="373" t="s">
        <v>3869</v>
      </c>
      <c r="C8" s="32">
        <v>4931</v>
      </c>
      <c r="D8" s="32">
        <v>6063</v>
      </c>
      <c r="E8" s="32">
        <v>3630</v>
      </c>
      <c r="F8" s="32">
        <v>3968</v>
      </c>
      <c r="G8" s="65">
        <v>1010</v>
      </c>
    </row>
    <row r="9" spans="1:7" ht="21" customHeight="1" x14ac:dyDescent="0.3">
      <c r="A9" s="678"/>
      <c r="B9" s="375" t="s">
        <v>3870</v>
      </c>
      <c r="C9" s="170">
        <v>0.16800000000000001</v>
      </c>
      <c r="D9" s="170" t="s">
        <v>677</v>
      </c>
      <c r="E9" s="170" t="s">
        <v>677</v>
      </c>
      <c r="F9" s="170" t="s">
        <v>677</v>
      </c>
      <c r="G9" s="65" t="s">
        <v>677</v>
      </c>
    </row>
    <row r="10" spans="1:7" ht="21" customHeight="1" x14ac:dyDescent="0.3">
      <c r="A10" s="676"/>
      <c r="B10" s="373" t="s">
        <v>3867</v>
      </c>
      <c r="C10" s="32">
        <v>96583</v>
      </c>
      <c r="D10" s="32">
        <v>83494</v>
      </c>
      <c r="E10" s="32">
        <v>83088</v>
      </c>
      <c r="F10" s="32">
        <v>82631</v>
      </c>
      <c r="G10" s="65">
        <v>83138</v>
      </c>
    </row>
    <row r="11" spans="1:7" ht="21" customHeight="1" x14ac:dyDescent="0.3">
      <c r="A11" s="38" t="s">
        <v>3879</v>
      </c>
      <c r="B11" s="373" t="s">
        <v>3869</v>
      </c>
      <c r="C11" s="32">
        <v>8604</v>
      </c>
      <c r="D11" s="32">
        <v>8324</v>
      </c>
      <c r="E11" s="32">
        <v>7994</v>
      </c>
      <c r="F11" s="32">
        <v>8298</v>
      </c>
      <c r="G11" s="65">
        <v>8128</v>
      </c>
    </row>
    <row r="12" spans="1:7" ht="21" customHeight="1" x14ac:dyDescent="0.3">
      <c r="A12" s="374"/>
      <c r="B12" s="373" t="s">
        <v>3870</v>
      </c>
      <c r="C12" s="170">
        <v>0.192</v>
      </c>
      <c r="D12" s="170">
        <v>0.20300000000000001</v>
      </c>
      <c r="E12" s="170">
        <v>0.19600000000000001</v>
      </c>
      <c r="F12" s="170">
        <v>0.19700000000000001</v>
      </c>
      <c r="G12" s="215">
        <v>0.19800000000000001</v>
      </c>
    </row>
    <row r="13" spans="1:7" ht="21" customHeight="1" x14ac:dyDescent="0.3">
      <c r="A13" s="545"/>
      <c r="B13" s="595" t="s">
        <v>3867</v>
      </c>
      <c r="C13" s="32">
        <v>60612</v>
      </c>
      <c r="D13" s="32">
        <v>55036</v>
      </c>
      <c r="E13" s="32">
        <v>55186</v>
      </c>
      <c r="F13" s="32">
        <v>55456</v>
      </c>
      <c r="G13" s="65">
        <v>55605</v>
      </c>
    </row>
    <row r="14" spans="1:7" ht="21" customHeight="1" x14ac:dyDescent="0.3">
      <c r="A14" s="38" t="s">
        <v>3880</v>
      </c>
      <c r="B14" s="373" t="s">
        <v>3869</v>
      </c>
      <c r="C14" s="32">
        <v>7332</v>
      </c>
      <c r="D14" s="32">
        <v>5094</v>
      </c>
      <c r="E14" s="32">
        <v>4681</v>
      </c>
      <c r="F14" s="32">
        <v>4170</v>
      </c>
      <c r="G14" s="65">
        <v>5049</v>
      </c>
    </row>
    <row r="15" spans="1:7" ht="21" customHeight="1" x14ac:dyDescent="0.3">
      <c r="A15" s="374"/>
      <c r="B15" s="375" t="s">
        <v>3870</v>
      </c>
      <c r="C15" s="170">
        <v>0.23599999999999999</v>
      </c>
      <c r="D15" s="170">
        <v>0.22600000000000001</v>
      </c>
      <c r="E15" s="170">
        <v>0.17699999999999999</v>
      </c>
      <c r="F15" s="170">
        <v>0.16</v>
      </c>
      <c r="G15" s="215">
        <v>0.16600000000000001</v>
      </c>
    </row>
    <row r="16" spans="1:7" ht="21" customHeight="1" x14ac:dyDescent="0.3">
      <c r="A16" s="545"/>
      <c r="B16" s="674" t="s">
        <v>3867</v>
      </c>
      <c r="C16" s="32">
        <v>60612</v>
      </c>
      <c r="D16" s="32">
        <v>55036</v>
      </c>
      <c r="E16" s="32">
        <v>55186</v>
      </c>
      <c r="F16" s="32">
        <v>55456</v>
      </c>
      <c r="G16" s="65">
        <v>55605</v>
      </c>
    </row>
    <row r="17" spans="1:7" ht="21" customHeight="1" x14ac:dyDescent="0.3">
      <c r="A17" s="38" t="s">
        <v>3881</v>
      </c>
      <c r="B17" s="373" t="s">
        <v>3869</v>
      </c>
      <c r="C17" s="32">
        <v>6476</v>
      </c>
      <c r="D17" s="32">
        <v>4419</v>
      </c>
      <c r="E17" s="32">
        <v>5584</v>
      </c>
      <c r="F17" s="32">
        <v>4962</v>
      </c>
      <c r="G17" s="65">
        <v>6314</v>
      </c>
    </row>
    <row r="18" spans="1:7" ht="21" customHeight="1" x14ac:dyDescent="0.3">
      <c r="A18" s="374"/>
      <c r="B18" s="375" t="s">
        <v>3870</v>
      </c>
      <c r="C18" s="170">
        <v>0.20599999999999999</v>
      </c>
      <c r="D18" s="170">
        <v>0.19800000000000001</v>
      </c>
      <c r="E18" s="170">
        <v>0.18099999999999999</v>
      </c>
      <c r="F18" s="170">
        <v>0.19</v>
      </c>
      <c r="G18" s="215">
        <v>0.20300000000000001</v>
      </c>
    </row>
    <row r="19" spans="1:7" ht="21" customHeight="1" x14ac:dyDescent="0.3">
      <c r="A19" s="545"/>
      <c r="B19" s="373" t="s">
        <v>3867</v>
      </c>
      <c r="C19" s="32">
        <v>110996</v>
      </c>
      <c r="D19" s="32">
        <v>99832</v>
      </c>
      <c r="E19" s="32">
        <v>100441</v>
      </c>
      <c r="F19" s="32">
        <v>101032</v>
      </c>
      <c r="G19" s="65">
        <v>101421</v>
      </c>
    </row>
    <row r="20" spans="1:7" ht="21" customHeight="1" x14ac:dyDescent="0.3">
      <c r="A20" s="38" t="s">
        <v>3882</v>
      </c>
      <c r="B20" s="373" t="s">
        <v>3869</v>
      </c>
      <c r="C20" s="32">
        <v>29183</v>
      </c>
      <c r="D20" s="32">
        <v>26167</v>
      </c>
      <c r="E20" s="32">
        <v>26442</v>
      </c>
      <c r="F20" s="32">
        <v>26283</v>
      </c>
      <c r="G20" s="65">
        <v>26203</v>
      </c>
    </row>
    <row r="21" spans="1:7" ht="21" customHeight="1" x14ac:dyDescent="0.3">
      <c r="A21" s="316"/>
      <c r="B21" s="376" t="s">
        <v>3870</v>
      </c>
      <c r="C21" s="377">
        <v>0.26300000000000001</v>
      </c>
      <c r="D21" s="377">
        <v>0.26200000000000001</v>
      </c>
      <c r="E21" s="377">
        <v>0.26300000000000001</v>
      </c>
      <c r="F21" s="377">
        <v>0.26</v>
      </c>
      <c r="G21" s="349">
        <v>0.25800000000000001</v>
      </c>
    </row>
    <row r="22" spans="1:7" ht="21" customHeight="1" x14ac:dyDescent="0.3">
      <c r="A22" s="28" t="s">
        <v>3883</v>
      </c>
    </row>
    <row r="23" spans="1:7" ht="21" customHeight="1" x14ac:dyDescent="0.3">
      <c r="A23" s="28" t="s">
        <v>3884</v>
      </c>
    </row>
    <row r="24" spans="1:7" ht="21" customHeight="1" x14ac:dyDescent="0.3">
      <c r="A24" s="28" t="s">
        <v>3885</v>
      </c>
    </row>
    <row r="25" spans="1:7" ht="21" customHeight="1" x14ac:dyDescent="0.3">
      <c r="A25" s="28" t="s">
        <v>3886</v>
      </c>
    </row>
  </sheetData>
  <phoneticPr fontId="30"/>
  <pageMargins left="0.23622047244094488" right="0.23622047244094488" top="0.15748031496062992" bottom="0.15748031496062992" header="0.31496062992125984" footer="0"/>
  <pageSetup paperSize="9" scale="65" orientation="portrait" r:id="rId1"/>
  <headerFooter>
    <oddHeader>&amp;C&amp;F</oddHeader>
  </headerFooter>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pageSetUpPr fitToPage="1"/>
  </sheetPr>
  <dimension ref="A1:G28"/>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5" width="18.64453125" style="17"/>
    <col min="6" max="6" width="18.64453125" style="18"/>
    <col min="7" max="16384" width="18.64453125" style="17"/>
  </cols>
  <sheetData>
    <row r="1" spans="1:7" ht="21" customHeight="1" x14ac:dyDescent="0.3">
      <c r="A1" s="19" t="str">
        <f>HYPERLINK("#"&amp;"目次"&amp;"!a1","目次へ")</f>
        <v>目次へ</v>
      </c>
    </row>
    <row r="2" spans="1:7" ht="21" customHeight="1" x14ac:dyDescent="0.3">
      <c r="A2" s="44" t="str">
        <f>"１０２．"&amp;目次!E105</f>
        <v>１０２．環境衛生関係施設数･食品衛生営業施設数（令和2～令和6年）</v>
      </c>
      <c r="B2" s="62"/>
      <c r="C2" s="62"/>
      <c r="D2" s="62"/>
      <c r="E2" s="62"/>
      <c r="F2" s="62" t="s">
        <v>3887</v>
      </c>
      <c r="G2" s="29"/>
    </row>
    <row r="3" spans="1:7" ht="21" customHeight="1" x14ac:dyDescent="0.3">
      <c r="A3" s="73" t="s">
        <v>3610</v>
      </c>
      <c r="B3" s="75" t="s">
        <v>3228</v>
      </c>
      <c r="C3" s="75" t="s">
        <v>3888</v>
      </c>
      <c r="D3" s="216" t="s">
        <v>4315</v>
      </c>
      <c r="E3" s="216" t="s">
        <v>4417</v>
      </c>
      <c r="F3" s="217" t="s">
        <v>4514</v>
      </c>
    </row>
    <row r="4" spans="1:7" s="18" customFormat="1" ht="21" customHeight="1" x14ac:dyDescent="0.3">
      <c r="A4" s="18" t="s">
        <v>655</v>
      </c>
      <c r="B4" s="32">
        <v>11657</v>
      </c>
      <c r="C4" s="32">
        <v>11721</v>
      </c>
      <c r="D4" s="17">
        <v>10823</v>
      </c>
      <c r="E4" s="17">
        <v>10652</v>
      </c>
      <c r="F4" s="18">
        <v>10540</v>
      </c>
    </row>
    <row r="5" spans="1:7" ht="21" customHeight="1" x14ac:dyDescent="0.3">
      <c r="A5" s="17" t="s">
        <v>3889</v>
      </c>
      <c r="B5" s="32">
        <v>205</v>
      </c>
      <c r="C5" s="32">
        <v>200</v>
      </c>
      <c r="D5" s="17">
        <v>200</v>
      </c>
      <c r="E5" s="17">
        <v>198</v>
      </c>
      <c r="F5" s="18">
        <v>197</v>
      </c>
    </row>
    <row r="6" spans="1:7" ht="21" customHeight="1" x14ac:dyDescent="0.3">
      <c r="A6" s="17" t="s">
        <v>3890</v>
      </c>
      <c r="B6" s="32">
        <v>521</v>
      </c>
      <c r="C6" s="32">
        <v>528</v>
      </c>
      <c r="D6" s="17">
        <v>535</v>
      </c>
      <c r="E6" s="17">
        <v>549</v>
      </c>
      <c r="F6" s="18">
        <v>564</v>
      </c>
    </row>
    <row r="7" spans="1:7" ht="21" customHeight="1" x14ac:dyDescent="0.3">
      <c r="A7" s="17" t="s">
        <v>3891</v>
      </c>
      <c r="B7" s="32">
        <v>262</v>
      </c>
      <c r="C7" s="32">
        <v>264</v>
      </c>
      <c r="D7" s="17">
        <v>255</v>
      </c>
      <c r="E7" s="17">
        <v>255</v>
      </c>
      <c r="F7" s="18">
        <v>249</v>
      </c>
    </row>
    <row r="8" spans="1:7" ht="21" customHeight="1" x14ac:dyDescent="0.3">
      <c r="A8" s="17" t="s">
        <v>3892</v>
      </c>
      <c r="B8" s="32">
        <v>87</v>
      </c>
      <c r="C8" s="32">
        <v>103</v>
      </c>
      <c r="D8" s="17">
        <v>104</v>
      </c>
      <c r="E8" s="17">
        <v>107</v>
      </c>
      <c r="F8" s="18">
        <v>127</v>
      </c>
    </row>
    <row r="9" spans="1:7" ht="21" customHeight="1" x14ac:dyDescent="0.3">
      <c r="A9" s="17" t="s">
        <v>3893</v>
      </c>
      <c r="B9" s="32">
        <v>36</v>
      </c>
      <c r="C9" s="32">
        <v>36</v>
      </c>
      <c r="D9" s="17">
        <v>35</v>
      </c>
      <c r="E9" s="17">
        <v>33</v>
      </c>
      <c r="F9" s="18">
        <v>32</v>
      </c>
    </row>
    <row r="10" spans="1:7" ht="21" customHeight="1" x14ac:dyDescent="0.3">
      <c r="A10" s="17" t="s">
        <v>3894</v>
      </c>
      <c r="B10" s="32">
        <v>52</v>
      </c>
      <c r="C10" s="32">
        <v>52</v>
      </c>
      <c r="D10" s="17">
        <v>53</v>
      </c>
      <c r="E10" s="17">
        <v>51</v>
      </c>
      <c r="F10" s="18">
        <v>51</v>
      </c>
    </row>
    <row r="11" spans="1:7" ht="21" customHeight="1" x14ac:dyDescent="0.3">
      <c r="A11" s="17" t="s">
        <v>3895</v>
      </c>
      <c r="B11" s="32">
        <v>2503</v>
      </c>
      <c r="C11" s="32">
        <v>2458</v>
      </c>
      <c r="D11" s="17">
        <v>2420</v>
      </c>
      <c r="E11" s="17">
        <v>2396</v>
      </c>
      <c r="F11" s="18">
        <v>2379</v>
      </c>
    </row>
    <row r="12" spans="1:7" ht="21" customHeight="1" x14ac:dyDescent="0.3">
      <c r="A12" s="169" t="s">
        <v>3896</v>
      </c>
      <c r="B12" s="32">
        <v>2129</v>
      </c>
      <c r="C12" s="32">
        <v>2093</v>
      </c>
      <c r="D12" s="17">
        <v>2057</v>
      </c>
      <c r="E12" s="17">
        <v>2039</v>
      </c>
      <c r="F12" s="18">
        <v>2026</v>
      </c>
    </row>
    <row r="13" spans="1:7" ht="21" customHeight="1" x14ac:dyDescent="0.3">
      <c r="A13" s="17" t="s">
        <v>3897</v>
      </c>
      <c r="B13" s="32">
        <v>44</v>
      </c>
      <c r="C13" s="32">
        <v>44</v>
      </c>
      <c r="D13" s="17">
        <v>44</v>
      </c>
      <c r="E13" s="17">
        <v>44</v>
      </c>
      <c r="F13" s="18">
        <v>44</v>
      </c>
    </row>
    <row r="14" spans="1:7" ht="21" customHeight="1" x14ac:dyDescent="0.3">
      <c r="A14" s="17" t="s">
        <v>3898</v>
      </c>
      <c r="B14" s="32">
        <v>80</v>
      </c>
      <c r="C14" s="32">
        <v>82</v>
      </c>
      <c r="D14" s="17">
        <v>85</v>
      </c>
      <c r="E14" s="17">
        <v>86</v>
      </c>
      <c r="F14" s="18">
        <v>86</v>
      </c>
    </row>
    <row r="15" spans="1:7" ht="21" customHeight="1" x14ac:dyDescent="0.3">
      <c r="A15" s="17" t="s">
        <v>3899</v>
      </c>
      <c r="B15" s="32">
        <v>120</v>
      </c>
      <c r="C15" s="32">
        <v>128</v>
      </c>
      <c r="D15" s="17">
        <v>130</v>
      </c>
      <c r="E15" s="17">
        <v>130</v>
      </c>
      <c r="F15" s="18">
        <v>132</v>
      </c>
    </row>
    <row r="16" spans="1:7" ht="21" customHeight="1" x14ac:dyDescent="0.3">
      <c r="A16" s="17" t="s">
        <v>3900</v>
      </c>
      <c r="B16" s="32">
        <v>9</v>
      </c>
      <c r="C16" s="32">
        <v>9</v>
      </c>
      <c r="D16" s="17">
        <v>9</v>
      </c>
      <c r="E16" s="17">
        <v>9</v>
      </c>
      <c r="F16" s="18">
        <v>9</v>
      </c>
    </row>
    <row r="17" spans="1:6" ht="21" customHeight="1" x14ac:dyDescent="0.3">
      <c r="A17" s="17" t="s">
        <v>3901</v>
      </c>
      <c r="B17" s="32">
        <v>12</v>
      </c>
      <c r="C17" s="32">
        <v>12</v>
      </c>
      <c r="D17" s="17">
        <v>12</v>
      </c>
      <c r="E17" s="17">
        <v>12</v>
      </c>
      <c r="F17" s="18">
        <v>11</v>
      </c>
    </row>
    <row r="18" spans="1:6" ht="21" customHeight="1" x14ac:dyDescent="0.3">
      <c r="A18" s="17" t="s">
        <v>3902</v>
      </c>
      <c r="B18" s="32">
        <v>3803</v>
      </c>
      <c r="C18" s="32">
        <v>3843</v>
      </c>
      <c r="D18" s="17">
        <v>3933</v>
      </c>
      <c r="E18" s="17">
        <v>3893</v>
      </c>
      <c r="F18" s="18">
        <v>3871</v>
      </c>
    </row>
    <row r="19" spans="1:6" ht="21" customHeight="1" x14ac:dyDescent="0.3">
      <c r="A19" s="17" t="s">
        <v>3903</v>
      </c>
      <c r="B19" s="32">
        <v>243</v>
      </c>
      <c r="C19" s="32">
        <v>224</v>
      </c>
      <c r="D19" s="17">
        <v>172</v>
      </c>
      <c r="E19" s="17">
        <v>99</v>
      </c>
      <c r="F19" s="18">
        <v>64</v>
      </c>
    </row>
    <row r="20" spans="1:6" ht="21" customHeight="1" x14ac:dyDescent="0.3">
      <c r="A20" s="17" t="s">
        <v>3904</v>
      </c>
      <c r="B20" s="32" t="s">
        <v>677</v>
      </c>
      <c r="C20" s="32" t="s">
        <v>677</v>
      </c>
      <c r="D20" s="32">
        <v>1</v>
      </c>
      <c r="E20" s="32">
        <v>5</v>
      </c>
      <c r="F20" s="18">
        <v>6</v>
      </c>
    </row>
    <row r="21" spans="1:6" ht="21" customHeight="1" x14ac:dyDescent="0.3">
      <c r="A21" s="17" t="s">
        <v>3905</v>
      </c>
      <c r="B21" s="32">
        <v>487</v>
      </c>
      <c r="C21" s="32">
        <v>539</v>
      </c>
      <c r="D21" s="17">
        <v>534</v>
      </c>
      <c r="E21" s="17">
        <v>512</v>
      </c>
      <c r="F21" s="18">
        <v>475</v>
      </c>
    </row>
    <row r="22" spans="1:6" ht="21" customHeight="1" x14ac:dyDescent="0.3">
      <c r="A22" s="17" t="s">
        <v>3906</v>
      </c>
      <c r="B22" s="32">
        <v>294</v>
      </c>
      <c r="C22" s="32">
        <v>322</v>
      </c>
      <c r="D22" s="17">
        <v>120</v>
      </c>
      <c r="E22" s="17">
        <v>114</v>
      </c>
      <c r="F22" s="18">
        <v>106</v>
      </c>
    </row>
    <row r="23" spans="1:6" ht="21" customHeight="1" x14ac:dyDescent="0.3">
      <c r="A23" s="17" t="s">
        <v>3907</v>
      </c>
      <c r="B23" s="32">
        <v>285</v>
      </c>
      <c r="C23" s="32">
        <v>304</v>
      </c>
      <c r="D23" s="17">
        <v>102</v>
      </c>
      <c r="E23" s="17">
        <v>101</v>
      </c>
      <c r="F23" s="18">
        <v>92</v>
      </c>
    </row>
    <row r="24" spans="1:6" ht="21" customHeight="1" x14ac:dyDescent="0.3">
      <c r="A24" s="17" t="s">
        <v>3908</v>
      </c>
      <c r="B24" s="32">
        <v>20</v>
      </c>
      <c r="C24" s="32">
        <v>20</v>
      </c>
      <c r="D24" s="17">
        <v>19</v>
      </c>
      <c r="E24" s="17">
        <v>16</v>
      </c>
      <c r="F24" s="18">
        <v>16</v>
      </c>
    </row>
    <row r="25" spans="1:6" ht="21" customHeight="1" x14ac:dyDescent="0.3">
      <c r="A25" s="95" t="s">
        <v>3909</v>
      </c>
      <c r="B25" s="91">
        <v>4</v>
      </c>
      <c r="C25" s="91">
        <v>4</v>
      </c>
      <c r="D25" s="95">
        <v>3</v>
      </c>
      <c r="E25" s="95">
        <v>3</v>
      </c>
      <c r="F25" s="218">
        <v>3</v>
      </c>
    </row>
    <row r="26" spans="1:6" ht="21" customHeight="1" x14ac:dyDescent="0.3">
      <c r="A26" s="28" t="s">
        <v>3910</v>
      </c>
      <c r="F26" s="17"/>
    </row>
    <row r="27" spans="1:6" ht="21" customHeight="1" x14ac:dyDescent="0.3">
      <c r="A27" s="28" t="s">
        <v>3911</v>
      </c>
      <c r="B27" s="18"/>
      <c r="C27" s="18"/>
      <c r="F27" s="17"/>
    </row>
    <row r="28" spans="1:6" ht="21" customHeight="1" x14ac:dyDescent="0.3">
      <c r="A28" s="17" t="s">
        <v>3912</v>
      </c>
    </row>
  </sheetData>
  <phoneticPr fontId="30"/>
  <pageMargins left="0.23622047244094488" right="0.23622047244094488" top="0.15748031496062992" bottom="0.15748031496062992" header="0.31496062992125984" footer="0"/>
  <pageSetup paperSize="9" scale="73" orientation="portrait" r:id="rId1"/>
  <headerFooter>
    <oddHeader>&amp;C&amp;F</oddHead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pageSetUpPr fitToPage="1"/>
  </sheetPr>
  <dimension ref="A1:AT38"/>
  <sheetViews>
    <sheetView zoomScaleSheetLayoutView="80" workbookViewId="0">
      <pane xSplit="1" ySplit="5" topLeftCell="B28"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6" ht="21" customHeight="1" x14ac:dyDescent="0.3">
      <c r="A1" s="19" t="str">
        <f>HYPERLINK("#"&amp;"目次"&amp;"!a1","目次へ")</f>
        <v>目次へ</v>
      </c>
    </row>
    <row r="2" spans="1:46" ht="21" customHeight="1" x14ac:dyDescent="0.3">
      <c r="A2" s="44" t="str">
        <f>"１０３．"&amp;目次!E106</f>
        <v>１０３．認可保育施設等の施設数･園児数の推移（令和2～令和6年）</v>
      </c>
      <c r="B2" s="29"/>
      <c r="C2" s="29"/>
      <c r="D2" s="29"/>
      <c r="E2" s="29"/>
      <c r="F2" s="29"/>
      <c r="G2" s="62" t="s">
        <v>3913</v>
      </c>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row>
    <row r="3" spans="1:46" ht="21" customHeight="1" x14ac:dyDescent="0.3">
      <c r="A3" s="28" t="s">
        <v>3914</v>
      </c>
      <c r="B3" s="29"/>
      <c r="C3" s="29"/>
      <c r="D3" s="29"/>
      <c r="E3" s="29"/>
      <c r="F3" s="29"/>
      <c r="G3" s="21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row>
    <row r="4" spans="1:46" ht="21" customHeight="1" x14ac:dyDescent="0.3">
      <c r="A4" s="488" t="s">
        <v>313</v>
      </c>
      <c r="B4" s="40" t="s">
        <v>655</v>
      </c>
      <c r="C4" s="31"/>
      <c r="D4" s="31" t="s">
        <v>3915</v>
      </c>
      <c r="E4" s="33"/>
      <c r="F4" s="31" t="s">
        <v>3916</v>
      </c>
      <c r="G4" s="33"/>
    </row>
    <row r="5" spans="1:46" ht="21" customHeight="1" x14ac:dyDescent="0.3">
      <c r="A5" s="23"/>
      <c r="B5" s="439" t="s">
        <v>3917</v>
      </c>
      <c r="C5" s="514" t="s">
        <v>356</v>
      </c>
      <c r="D5" s="514" t="s">
        <v>3917</v>
      </c>
      <c r="E5" s="439" t="s">
        <v>356</v>
      </c>
      <c r="F5" s="514" t="s">
        <v>3917</v>
      </c>
      <c r="G5" s="514" t="s">
        <v>356</v>
      </c>
    </row>
    <row r="6" spans="1:46" ht="21" customHeight="1" x14ac:dyDescent="0.3">
      <c r="A6" s="24" t="s">
        <v>3228</v>
      </c>
      <c r="B6" s="284">
        <v>73</v>
      </c>
      <c r="C6" s="32">
        <v>5529</v>
      </c>
      <c r="D6" s="32">
        <v>15</v>
      </c>
      <c r="E6" s="32">
        <v>1410</v>
      </c>
      <c r="F6" s="32">
        <v>58</v>
      </c>
      <c r="G6" s="32">
        <v>4119</v>
      </c>
    </row>
    <row r="7" spans="1:46" ht="21" customHeight="1" x14ac:dyDescent="0.3">
      <c r="A7" s="24">
        <v>3</v>
      </c>
      <c r="B7" s="284">
        <v>83</v>
      </c>
      <c r="C7" s="32">
        <v>6019</v>
      </c>
      <c r="D7" s="32">
        <v>12</v>
      </c>
      <c r="E7" s="32">
        <v>1133</v>
      </c>
      <c r="F7" s="32">
        <v>71</v>
      </c>
      <c r="G7" s="32">
        <v>4886</v>
      </c>
    </row>
    <row r="8" spans="1:46" s="37" customFormat="1" ht="21" customHeight="1" x14ac:dyDescent="0.3">
      <c r="A8" s="24">
        <v>4</v>
      </c>
      <c r="B8" s="284">
        <v>87</v>
      </c>
      <c r="C8" s="32">
        <v>6307</v>
      </c>
      <c r="D8" s="32">
        <v>11</v>
      </c>
      <c r="E8" s="32">
        <v>1047</v>
      </c>
      <c r="F8" s="32">
        <v>76</v>
      </c>
      <c r="G8" s="32">
        <v>5260</v>
      </c>
    </row>
    <row r="9" spans="1:46" s="37" customFormat="1" ht="21" customHeight="1" x14ac:dyDescent="0.3">
      <c r="A9" s="24">
        <v>5</v>
      </c>
      <c r="B9" s="284">
        <v>92</v>
      </c>
      <c r="C9" s="32">
        <v>6488</v>
      </c>
      <c r="D9" s="32">
        <v>10</v>
      </c>
      <c r="E9" s="32">
        <v>923</v>
      </c>
      <c r="F9" s="32">
        <v>82</v>
      </c>
      <c r="G9" s="32">
        <v>5565</v>
      </c>
    </row>
    <row r="10" spans="1:46" ht="21" customHeight="1" x14ac:dyDescent="0.3">
      <c r="A10" s="90">
        <v>6</v>
      </c>
      <c r="B10" s="297">
        <v>94</v>
      </c>
      <c r="C10" s="65">
        <v>6632</v>
      </c>
      <c r="D10" s="65">
        <v>10</v>
      </c>
      <c r="E10" s="65">
        <v>919</v>
      </c>
      <c r="F10" s="65">
        <v>84</v>
      </c>
      <c r="G10" s="65">
        <v>5713</v>
      </c>
    </row>
    <row r="11" spans="1:46" ht="21" customHeight="1" x14ac:dyDescent="0.3">
      <c r="A11" s="90"/>
      <c r="B11" s="297"/>
      <c r="C11" s="65"/>
      <c r="D11" s="65"/>
      <c r="E11" s="65"/>
      <c r="F11" s="65"/>
      <c r="G11" s="65"/>
    </row>
    <row r="12" spans="1:46" ht="21" customHeight="1" x14ac:dyDescent="0.3">
      <c r="A12" s="24" t="s">
        <v>3918</v>
      </c>
      <c r="B12" s="284">
        <v>75</v>
      </c>
      <c r="C12" s="32">
        <v>634</v>
      </c>
      <c r="D12" s="32">
        <v>8</v>
      </c>
      <c r="E12" s="32">
        <v>87</v>
      </c>
      <c r="F12" s="32">
        <v>67</v>
      </c>
      <c r="G12" s="32">
        <v>547</v>
      </c>
    </row>
    <row r="13" spans="1:46" ht="21" customHeight="1" x14ac:dyDescent="0.3">
      <c r="A13" s="24">
        <v>1</v>
      </c>
      <c r="B13" s="284">
        <v>94</v>
      </c>
      <c r="C13" s="32">
        <v>1225</v>
      </c>
      <c r="D13" s="32">
        <v>10</v>
      </c>
      <c r="E13" s="32">
        <v>152</v>
      </c>
      <c r="F13" s="32">
        <v>84</v>
      </c>
      <c r="G13" s="32">
        <v>1073</v>
      </c>
    </row>
    <row r="14" spans="1:46" ht="21" customHeight="1" x14ac:dyDescent="0.3">
      <c r="A14" s="24">
        <v>2</v>
      </c>
      <c r="B14" s="284">
        <v>94</v>
      </c>
      <c r="C14" s="32">
        <v>1226</v>
      </c>
      <c r="D14" s="32">
        <v>10</v>
      </c>
      <c r="E14" s="32">
        <v>148</v>
      </c>
      <c r="F14" s="32">
        <v>84</v>
      </c>
      <c r="G14" s="32">
        <v>1078</v>
      </c>
    </row>
    <row r="15" spans="1:46" ht="21" customHeight="1" x14ac:dyDescent="0.3">
      <c r="A15" s="24">
        <v>3</v>
      </c>
      <c r="B15" s="284">
        <v>94</v>
      </c>
      <c r="C15" s="32">
        <v>1219</v>
      </c>
      <c r="D15" s="32">
        <v>10</v>
      </c>
      <c r="E15" s="32">
        <v>175</v>
      </c>
      <c r="F15" s="32">
        <v>84</v>
      </c>
      <c r="G15" s="32">
        <v>1044</v>
      </c>
    </row>
    <row r="16" spans="1:46" ht="21" customHeight="1" x14ac:dyDescent="0.3">
      <c r="A16" s="271" t="s">
        <v>3919</v>
      </c>
      <c r="B16" s="300">
        <v>94</v>
      </c>
      <c r="C16" s="301">
        <v>2328</v>
      </c>
      <c r="D16" s="301">
        <v>10</v>
      </c>
      <c r="E16" s="301">
        <v>357</v>
      </c>
      <c r="F16" s="301">
        <v>84</v>
      </c>
      <c r="G16" s="301">
        <v>1971</v>
      </c>
    </row>
    <row r="17" spans="1:7" ht="21" customHeight="1" x14ac:dyDescent="0.3">
      <c r="A17" s="28" t="s">
        <v>3920</v>
      </c>
    </row>
    <row r="18" spans="1:7" ht="21" customHeight="1" x14ac:dyDescent="0.3">
      <c r="A18" s="28" t="s">
        <v>3921</v>
      </c>
    </row>
    <row r="19" spans="1:7" ht="21" customHeight="1" x14ac:dyDescent="0.3">
      <c r="A19" s="28" t="s">
        <v>3922</v>
      </c>
    </row>
    <row r="20" spans="1:7" ht="21" customHeight="1" x14ac:dyDescent="0.3">
      <c r="A20" s="28" t="s">
        <v>3923</v>
      </c>
    </row>
    <row r="21" spans="1:7" ht="21" customHeight="1" x14ac:dyDescent="0.3">
      <c r="A21" s="494" t="s">
        <v>654</v>
      </c>
      <c r="B21" s="31" t="s">
        <v>3924</v>
      </c>
      <c r="C21" s="33"/>
      <c r="D21" s="33"/>
      <c r="E21" s="378"/>
      <c r="F21" s="482" t="s">
        <v>3925</v>
      </c>
      <c r="G21" s="482"/>
    </row>
    <row r="22" spans="1:7" ht="21" customHeight="1" x14ac:dyDescent="0.3">
      <c r="A22" s="56"/>
      <c r="B22" s="519" t="s">
        <v>3926</v>
      </c>
      <c r="C22" s="520"/>
      <c r="D22" s="519" t="s">
        <v>3927</v>
      </c>
      <c r="E22" s="521"/>
      <c r="F22" s="134"/>
      <c r="G22" s="134"/>
    </row>
    <row r="23" spans="1:7" ht="21" customHeight="1" x14ac:dyDescent="0.3">
      <c r="A23" s="289"/>
      <c r="B23" s="439" t="s">
        <v>490</v>
      </c>
      <c r="C23" s="439" t="s">
        <v>3928</v>
      </c>
      <c r="D23" s="439" t="s">
        <v>490</v>
      </c>
      <c r="E23" s="439" t="s">
        <v>3928</v>
      </c>
      <c r="F23" s="439" t="s">
        <v>490</v>
      </c>
      <c r="G23" s="514" t="s">
        <v>3928</v>
      </c>
    </row>
    <row r="24" spans="1:7" ht="21" customHeight="1" x14ac:dyDescent="0.3">
      <c r="A24" s="24" t="s">
        <v>3228</v>
      </c>
      <c r="B24" s="32">
        <v>3</v>
      </c>
      <c r="C24" s="32">
        <v>215</v>
      </c>
      <c r="D24" s="32">
        <v>3</v>
      </c>
      <c r="E24" s="32">
        <v>228</v>
      </c>
      <c r="F24" s="32">
        <v>26</v>
      </c>
      <c r="G24" s="32">
        <v>253</v>
      </c>
    </row>
    <row r="25" spans="1:7" ht="21" customHeight="1" x14ac:dyDescent="0.3">
      <c r="A25" s="55">
        <v>3</v>
      </c>
      <c r="B25" s="32">
        <v>3</v>
      </c>
      <c r="C25" s="32">
        <v>233</v>
      </c>
      <c r="D25" s="32">
        <v>3</v>
      </c>
      <c r="E25" s="32">
        <v>241</v>
      </c>
      <c r="F25" s="32">
        <v>25</v>
      </c>
      <c r="G25" s="32">
        <v>236</v>
      </c>
    </row>
    <row r="26" spans="1:7" s="37" customFormat="1" ht="21" customHeight="1" x14ac:dyDescent="0.3">
      <c r="A26" s="55">
        <v>4</v>
      </c>
      <c r="B26" s="32">
        <v>3</v>
      </c>
      <c r="C26" s="32">
        <v>181</v>
      </c>
      <c r="D26" s="32">
        <v>3</v>
      </c>
      <c r="E26" s="32">
        <v>252</v>
      </c>
      <c r="F26" s="32">
        <v>24</v>
      </c>
      <c r="G26" s="32">
        <v>210</v>
      </c>
    </row>
    <row r="27" spans="1:7" s="37" customFormat="1" ht="21" customHeight="1" x14ac:dyDescent="0.3">
      <c r="A27" s="55">
        <v>5</v>
      </c>
      <c r="B27" s="32">
        <v>3</v>
      </c>
      <c r="C27" s="32">
        <v>223</v>
      </c>
      <c r="D27" s="32">
        <v>3</v>
      </c>
      <c r="E27" s="32">
        <v>254</v>
      </c>
      <c r="F27" s="32">
        <v>23</v>
      </c>
      <c r="G27" s="32">
        <v>189</v>
      </c>
    </row>
    <row r="28" spans="1:7" ht="21" customHeight="1" x14ac:dyDescent="0.3">
      <c r="A28" s="71">
        <v>6</v>
      </c>
      <c r="B28" s="65">
        <v>3</v>
      </c>
      <c r="C28" s="65">
        <v>225</v>
      </c>
      <c r="D28" s="65">
        <v>3</v>
      </c>
      <c r="E28" s="65">
        <v>250</v>
      </c>
      <c r="F28" s="65">
        <v>19</v>
      </c>
      <c r="G28" s="65">
        <v>166</v>
      </c>
    </row>
    <row r="29" spans="1:7" ht="21" customHeight="1" x14ac:dyDescent="0.3">
      <c r="A29" s="55"/>
      <c r="B29" s="32"/>
    </row>
    <row r="30" spans="1:7" ht="21" customHeight="1" x14ac:dyDescent="0.3">
      <c r="A30" s="55" t="s">
        <v>3918</v>
      </c>
      <c r="B30" s="32" t="s">
        <v>677</v>
      </c>
      <c r="C30" s="32" t="s">
        <v>677</v>
      </c>
      <c r="D30" s="32">
        <v>2</v>
      </c>
      <c r="E30" s="32">
        <v>18</v>
      </c>
      <c r="F30" s="32">
        <v>18</v>
      </c>
      <c r="G30" s="32">
        <v>43</v>
      </c>
    </row>
    <row r="31" spans="1:7" ht="21" customHeight="1" x14ac:dyDescent="0.3">
      <c r="A31" s="55">
        <v>1</v>
      </c>
      <c r="B31" s="32" t="s">
        <v>677</v>
      </c>
      <c r="C31" s="32" t="s">
        <v>677</v>
      </c>
      <c r="D31" s="32">
        <v>3</v>
      </c>
      <c r="E31" s="32">
        <v>34</v>
      </c>
      <c r="F31" s="32">
        <v>18</v>
      </c>
      <c r="G31" s="32">
        <v>65</v>
      </c>
    </row>
    <row r="32" spans="1:7" ht="21" customHeight="1" x14ac:dyDescent="0.3">
      <c r="A32" s="55">
        <v>2</v>
      </c>
      <c r="B32" s="32" t="s">
        <v>677</v>
      </c>
      <c r="C32" s="32" t="s">
        <v>677</v>
      </c>
      <c r="D32" s="32">
        <v>3</v>
      </c>
      <c r="E32" s="32">
        <v>45</v>
      </c>
      <c r="F32" s="32">
        <v>18</v>
      </c>
      <c r="G32" s="32">
        <v>56</v>
      </c>
    </row>
    <row r="33" spans="1:7" ht="21" customHeight="1" x14ac:dyDescent="0.3">
      <c r="A33" s="55">
        <v>3</v>
      </c>
      <c r="B33" s="32">
        <v>3</v>
      </c>
      <c r="C33" s="32">
        <v>76</v>
      </c>
      <c r="D33" s="32">
        <v>3</v>
      </c>
      <c r="E33" s="32">
        <v>52</v>
      </c>
      <c r="F33" s="32">
        <v>0</v>
      </c>
      <c r="G33" s="32">
        <v>0</v>
      </c>
    </row>
    <row r="34" spans="1:7" ht="21" customHeight="1" x14ac:dyDescent="0.3">
      <c r="A34" s="225" t="s">
        <v>3919</v>
      </c>
      <c r="B34" s="301">
        <v>3</v>
      </c>
      <c r="C34" s="301">
        <v>149</v>
      </c>
      <c r="D34" s="301">
        <v>3</v>
      </c>
      <c r="E34" s="301">
        <v>101</v>
      </c>
      <c r="F34" s="301">
        <v>1</v>
      </c>
      <c r="G34" s="301">
        <v>2</v>
      </c>
    </row>
    <row r="35" spans="1:7" ht="21" customHeight="1" x14ac:dyDescent="0.3">
      <c r="A35" s="28" t="s">
        <v>3929</v>
      </c>
    </row>
    <row r="36" spans="1:7" ht="21" customHeight="1" x14ac:dyDescent="0.3">
      <c r="A36" s="28" t="s">
        <v>3930</v>
      </c>
    </row>
    <row r="37" spans="1:7" ht="21" customHeight="1" x14ac:dyDescent="0.3">
      <c r="A37" s="28" t="s">
        <v>3931</v>
      </c>
    </row>
    <row r="38" spans="1:7" ht="21" customHeight="1" x14ac:dyDescent="0.3">
      <c r="A38" s="17" t="s">
        <v>3932</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pageSetUpPr fitToPage="1"/>
  </sheetPr>
  <dimension ref="A1:AV28"/>
  <sheetViews>
    <sheetView zoomScaleSheetLayoutView="80" workbookViewId="0"/>
  </sheetViews>
  <sheetFormatPr defaultColWidth="18.64453125" defaultRowHeight="21" customHeight="1" x14ac:dyDescent="0.3"/>
  <cols>
    <col min="1" max="16384" width="18.64453125" style="17"/>
  </cols>
  <sheetData>
    <row r="1" spans="1:48" ht="21" customHeight="1" x14ac:dyDescent="0.3">
      <c r="A1" s="19" t="str">
        <f>HYPERLINK("#"&amp;"目次"&amp;"!a1","目次へ")</f>
        <v>目次へ</v>
      </c>
    </row>
    <row r="2" spans="1:48" ht="21" customHeight="1" x14ac:dyDescent="0.3">
      <c r="A2" s="44" t="str">
        <f>"１０４．"&amp;目次!E107</f>
        <v>１０４．学童クラブ･児童館の利用者数（令和元～令和5年度）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row>
    <row r="3" spans="1:48" ht="21" customHeight="1" x14ac:dyDescent="0.3">
      <c r="A3" s="28" t="s">
        <v>3933</v>
      </c>
    </row>
    <row r="4" spans="1:48" ht="21" customHeight="1" x14ac:dyDescent="0.3">
      <c r="A4" s="73" t="s">
        <v>3934</v>
      </c>
      <c r="B4" s="31" t="s">
        <v>3935</v>
      </c>
      <c r="C4" s="31" t="s">
        <v>3936</v>
      </c>
      <c r="D4" s="31" t="s">
        <v>3937</v>
      </c>
    </row>
    <row r="5" spans="1:48" ht="21" customHeight="1" x14ac:dyDescent="0.3">
      <c r="A5" s="24" t="s">
        <v>3704</v>
      </c>
      <c r="B5" s="284">
        <v>26</v>
      </c>
      <c r="C5" s="32">
        <v>1592</v>
      </c>
      <c r="D5" s="32">
        <v>17300</v>
      </c>
    </row>
    <row r="6" spans="1:48" ht="21" customHeight="1" x14ac:dyDescent="0.3">
      <c r="A6" s="24">
        <v>2</v>
      </c>
      <c r="B6" s="284">
        <v>25</v>
      </c>
      <c r="C6" s="32">
        <v>1596</v>
      </c>
      <c r="D6" s="32">
        <v>17494</v>
      </c>
    </row>
    <row r="7" spans="1:48" ht="21" customHeight="1" x14ac:dyDescent="0.3">
      <c r="A7" s="24">
        <v>3</v>
      </c>
      <c r="B7" s="284">
        <v>25</v>
      </c>
      <c r="C7" s="32">
        <v>1638</v>
      </c>
      <c r="D7" s="32">
        <v>18046</v>
      </c>
    </row>
    <row r="8" spans="1:48" ht="21" customHeight="1" x14ac:dyDescent="0.3">
      <c r="A8" s="24">
        <v>4</v>
      </c>
      <c r="B8" s="284">
        <v>25</v>
      </c>
      <c r="C8" s="32">
        <v>1703</v>
      </c>
      <c r="D8" s="32">
        <v>19146</v>
      </c>
    </row>
    <row r="9" spans="1:48" ht="21" customHeight="1" x14ac:dyDescent="0.3">
      <c r="A9" s="236">
        <v>5</v>
      </c>
      <c r="B9" s="190">
        <v>25</v>
      </c>
      <c r="C9" s="179">
        <v>1713</v>
      </c>
      <c r="D9" s="179">
        <v>19070</v>
      </c>
    </row>
    <row r="10" spans="1:48" ht="21" customHeight="1" x14ac:dyDescent="0.3">
      <c r="A10" s="28" t="s">
        <v>3938</v>
      </c>
    </row>
    <row r="11" spans="1:48" ht="21" customHeight="1" x14ac:dyDescent="0.3">
      <c r="A11" s="28"/>
    </row>
    <row r="12" spans="1:48" ht="21" customHeight="1" x14ac:dyDescent="0.3">
      <c r="A12" s="28" t="s">
        <v>3939</v>
      </c>
    </row>
    <row r="13" spans="1:48" ht="21" customHeight="1" x14ac:dyDescent="0.3">
      <c r="A13" s="73" t="s">
        <v>3934</v>
      </c>
      <c r="B13" s="31" t="s">
        <v>3935</v>
      </c>
      <c r="C13" s="31" t="s">
        <v>3936</v>
      </c>
      <c r="D13" s="31" t="s">
        <v>3937</v>
      </c>
    </row>
    <row r="14" spans="1:48" ht="21" customHeight="1" x14ac:dyDescent="0.3">
      <c r="A14" s="24" t="s">
        <v>3704</v>
      </c>
      <c r="B14" s="284">
        <v>12</v>
      </c>
      <c r="C14" s="32">
        <v>469</v>
      </c>
      <c r="D14" s="32">
        <v>4239</v>
      </c>
    </row>
    <row r="15" spans="1:48" ht="21" customHeight="1" x14ac:dyDescent="0.3">
      <c r="A15" s="24">
        <v>2</v>
      </c>
      <c r="B15" s="284">
        <v>16</v>
      </c>
      <c r="C15" s="32">
        <v>622</v>
      </c>
      <c r="D15" s="32">
        <v>5686</v>
      </c>
    </row>
    <row r="16" spans="1:48" ht="21" customHeight="1" x14ac:dyDescent="0.3">
      <c r="A16" s="24">
        <v>3</v>
      </c>
      <c r="B16" s="284">
        <v>17</v>
      </c>
      <c r="C16" s="32">
        <v>672</v>
      </c>
      <c r="D16" s="32">
        <v>5865</v>
      </c>
    </row>
    <row r="17" spans="1:7" ht="21" customHeight="1" x14ac:dyDescent="0.3">
      <c r="A17" s="24">
        <v>4</v>
      </c>
      <c r="B17" s="284">
        <v>17</v>
      </c>
      <c r="C17" s="32">
        <v>672</v>
      </c>
      <c r="D17" s="32">
        <v>5617</v>
      </c>
    </row>
    <row r="18" spans="1:7" ht="21" customHeight="1" x14ac:dyDescent="0.3">
      <c r="A18" s="236">
        <v>5</v>
      </c>
      <c r="B18" s="190">
        <v>17</v>
      </c>
      <c r="C18" s="179">
        <v>675</v>
      </c>
      <c r="D18" s="179">
        <v>5535</v>
      </c>
    </row>
    <row r="19" spans="1:7" ht="21" customHeight="1" x14ac:dyDescent="0.3">
      <c r="A19" s="28" t="s">
        <v>3938</v>
      </c>
    </row>
    <row r="20" spans="1:7" ht="21" customHeight="1" x14ac:dyDescent="0.3">
      <c r="A20" s="28"/>
    </row>
    <row r="21" spans="1:7" ht="21" customHeight="1" x14ac:dyDescent="0.3">
      <c r="A21" s="286" t="s">
        <v>3940</v>
      </c>
    </row>
    <row r="22" spans="1:7" ht="21" customHeight="1" x14ac:dyDescent="0.3">
      <c r="A22" s="73" t="s">
        <v>3934</v>
      </c>
      <c r="B22" s="74" t="s">
        <v>3941</v>
      </c>
      <c r="C22" s="74" t="s">
        <v>3942</v>
      </c>
      <c r="D22" s="74" t="s">
        <v>3943</v>
      </c>
      <c r="E22" s="74" t="s">
        <v>3944</v>
      </c>
      <c r="F22" s="74" t="s">
        <v>3945</v>
      </c>
      <c r="G22" s="75" t="s">
        <v>1414</v>
      </c>
    </row>
    <row r="23" spans="1:7" ht="21" customHeight="1" x14ac:dyDescent="0.3">
      <c r="A23" s="24" t="s">
        <v>3704</v>
      </c>
      <c r="B23" s="284">
        <v>83939</v>
      </c>
      <c r="C23" s="32">
        <v>266423</v>
      </c>
      <c r="D23" s="32">
        <v>6639</v>
      </c>
      <c r="E23" s="32">
        <v>1235</v>
      </c>
      <c r="F23" s="32">
        <v>75266</v>
      </c>
      <c r="G23" s="32">
        <v>433502</v>
      </c>
    </row>
    <row r="24" spans="1:7" ht="21" customHeight="1" x14ac:dyDescent="0.3">
      <c r="A24" s="24">
        <v>2</v>
      </c>
      <c r="B24" s="284">
        <v>48993</v>
      </c>
      <c r="C24" s="32">
        <v>163519</v>
      </c>
      <c r="D24" s="32">
        <v>4081</v>
      </c>
      <c r="E24" s="32">
        <v>668</v>
      </c>
      <c r="F24" s="32">
        <v>51259</v>
      </c>
      <c r="G24" s="32">
        <v>268520</v>
      </c>
    </row>
    <row r="25" spans="1:7" ht="21" customHeight="1" x14ac:dyDescent="0.3">
      <c r="A25" s="24">
        <v>3</v>
      </c>
      <c r="B25" s="284">
        <v>62301</v>
      </c>
      <c r="C25" s="32">
        <v>173825</v>
      </c>
      <c r="D25" s="32">
        <v>7422</v>
      </c>
      <c r="E25" s="32">
        <v>884</v>
      </c>
      <c r="F25" s="32">
        <v>51335</v>
      </c>
      <c r="G25" s="32">
        <v>295767</v>
      </c>
    </row>
    <row r="26" spans="1:7" ht="21" customHeight="1" x14ac:dyDescent="0.3">
      <c r="A26" s="24">
        <v>4</v>
      </c>
      <c r="B26" s="284">
        <v>66402</v>
      </c>
      <c r="C26" s="32">
        <v>174222</v>
      </c>
      <c r="D26" s="32">
        <v>6578</v>
      </c>
      <c r="E26" s="32">
        <v>542</v>
      </c>
      <c r="F26" s="32">
        <v>50631</v>
      </c>
      <c r="G26" s="32">
        <v>298375</v>
      </c>
    </row>
    <row r="27" spans="1:7" ht="21" customHeight="1" x14ac:dyDescent="0.3">
      <c r="A27" s="236">
        <v>5</v>
      </c>
      <c r="B27" s="190">
        <v>72685</v>
      </c>
      <c r="C27" s="179">
        <v>199165</v>
      </c>
      <c r="D27" s="179">
        <v>7948</v>
      </c>
      <c r="E27" s="179">
        <v>1004</v>
      </c>
      <c r="F27" s="179">
        <v>57193</v>
      </c>
      <c r="G27" s="179">
        <v>337995</v>
      </c>
    </row>
    <row r="28" spans="1:7" ht="21" customHeight="1" x14ac:dyDescent="0.3">
      <c r="A28" s="28" t="s">
        <v>3938</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sheetPr>
    <pageSetUpPr fitToPage="1"/>
  </sheetPr>
  <dimension ref="A1:K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1" width="14.05859375" style="17" customWidth="1"/>
    <col min="12" max="16384" width="18.64453125" style="17"/>
  </cols>
  <sheetData>
    <row r="1" spans="1:11" ht="21" customHeight="1" x14ac:dyDescent="0.3">
      <c r="A1" s="19" t="str">
        <f>HYPERLINK("#"&amp;"目次"&amp;"!a1","目次へ")</f>
        <v>目次へ</v>
      </c>
    </row>
    <row r="2" spans="1:11" ht="21" customHeight="1" x14ac:dyDescent="0.3">
      <c r="A2" s="44" t="str">
        <f>"１０５．"&amp;目次!E108</f>
        <v>１０５．保育園待機児童数（令和2～令和6年度）</v>
      </c>
      <c r="B2" s="95"/>
      <c r="C2" s="95"/>
      <c r="D2" s="95"/>
      <c r="E2" s="95"/>
      <c r="F2" s="95"/>
      <c r="G2" s="95"/>
      <c r="H2" s="95"/>
      <c r="I2" s="95"/>
      <c r="J2" s="95"/>
      <c r="K2" s="95"/>
    </row>
    <row r="3" spans="1:11" ht="21" customHeight="1" x14ac:dyDescent="0.3">
      <c r="A3" s="494" t="s">
        <v>313</v>
      </c>
      <c r="B3" s="432" t="s">
        <v>3946</v>
      </c>
      <c r="C3" s="433"/>
      <c r="D3" s="36" t="s">
        <v>3947</v>
      </c>
      <c r="E3" s="434"/>
      <c r="F3" s="435" t="s">
        <v>3948</v>
      </c>
      <c r="G3" s="436"/>
      <c r="H3" s="731" t="s">
        <v>3949</v>
      </c>
      <c r="I3" s="434"/>
      <c r="J3" s="221" t="s">
        <v>4594</v>
      </c>
      <c r="K3" s="222"/>
    </row>
    <row r="4" spans="1:11" ht="21" customHeight="1" x14ac:dyDescent="0.3">
      <c r="A4" s="289"/>
      <c r="B4" s="439" t="s">
        <v>3950</v>
      </c>
      <c r="C4" s="514" t="s">
        <v>3951</v>
      </c>
      <c r="D4" s="265" t="s">
        <v>3950</v>
      </c>
      <c r="E4" s="514" t="s">
        <v>3951</v>
      </c>
      <c r="F4" s="439" t="s">
        <v>3950</v>
      </c>
      <c r="G4" s="514" t="s">
        <v>3951</v>
      </c>
      <c r="H4" s="514" t="s">
        <v>3950</v>
      </c>
      <c r="I4" s="514" t="s">
        <v>3951</v>
      </c>
      <c r="J4" s="439" t="s">
        <v>3950</v>
      </c>
      <c r="K4" s="514" t="s">
        <v>3951</v>
      </c>
    </row>
    <row r="5" spans="1:11" ht="21" customHeight="1" x14ac:dyDescent="0.3">
      <c r="A5" s="55" t="s">
        <v>3918</v>
      </c>
      <c r="B5" s="32">
        <v>684</v>
      </c>
      <c r="C5" s="32">
        <v>105</v>
      </c>
      <c r="D5" s="32">
        <v>707</v>
      </c>
      <c r="E5" s="32">
        <v>103</v>
      </c>
      <c r="F5" s="32">
        <v>713</v>
      </c>
      <c r="G5" s="32">
        <v>67</v>
      </c>
      <c r="H5" s="32">
        <v>705</v>
      </c>
      <c r="I5" s="32">
        <v>54</v>
      </c>
      <c r="J5" s="65">
        <v>698</v>
      </c>
      <c r="K5" s="65">
        <v>54</v>
      </c>
    </row>
    <row r="6" spans="1:11" ht="21" customHeight="1" x14ac:dyDescent="0.3">
      <c r="A6" s="55">
        <v>1</v>
      </c>
      <c r="B6" s="32">
        <v>1193</v>
      </c>
      <c r="C6" s="32">
        <v>268</v>
      </c>
      <c r="D6" s="32">
        <v>1245</v>
      </c>
      <c r="E6" s="32">
        <v>238</v>
      </c>
      <c r="F6" s="32">
        <v>1304</v>
      </c>
      <c r="G6" s="32">
        <v>139</v>
      </c>
      <c r="H6" s="32">
        <v>1331</v>
      </c>
      <c r="I6" s="32">
        <v>185</v>
      </c>
      <c r="J6" s="65">
        <v>1313</v>
      </c>
      <c r="K6" s="65">
        <v>201</v>
      </c>
    </row>
    <row r="7" spans="1:11" ht="21" customHeight="1" x14ac:dyDescent="0.3">
      <c r="A7" s="55">
        <v>2</v>
      </c>
      <c r="B7" s="32">
        <v>1292</v>
      </c>
      <c r="C7" s="32">
        <v>93</v>
      </c>
      <c r="D7" s="32">
        <v>1357</v>
      </c>
      <c r="E7" s="32">
        <v>67</v>
      </c>
      <c r="F7" s="32">
        <v>1412</v>
      </c>
      <c r="G7" s="32">
        <v>41</v>
      </c>
      <c r="H7" s="32">
        <v>1442</v>
      </c>
      <c r="I7" s="32">
        <v>38</v>
      </c>
      <c r="J7" s="65">
        <v>1430</v>
      </c>
      <c r="K7" s="65">
        <v>47</v>
      </c>
    </row>
    <row r="8" spans="1:11" ht="21" customHeight="1" x14ac:dyDescent="0.3">
      <c r="A8" s="55">
        <v>3</v>
      </c>
      <c r="B8" s="32">
        <v>1367</v>
      </c>
      <c r="C8" s="32">
        <v>39</v>
      </c>
      <c r="D8" s="32">
        <v>1434</v>
      </c>
      <c r="E8" s="32">
        <v>42</v>
      </c>
      <c r="F8" s="32">
        <v>1518</v>
      </c>
      <c r="G8" s="32">
        <v>12</v>
      </c>
      <c r="H8" s="32">
        <v>1536</v>
      </c>
      <c r="I8" s="32">
        <v>6</v>
      </c>
      <c r="J8" s="65">
        <v>1543</v>
      </c>
      <c r="K8" s="65">
        <v>20</v>
      </c>
    </row>
    <row r="9" spans="1:11" ht="21" customHeight="1" x14ac:dyDescent="0.3">
      <c r="A9" s="55">
        <v>4</v>
      </c>
      <c r="B9" s="32">
        <v>1339</v>
      </c>
      <c r="C9" s="32">
        <v>19</v>
      </c>
      <c r="D9" s="32">
        <v>1407</v>
      </c>
      <c r="E9" s="32">
        <v>13</v>
      </c>
      <c r="F9" s="32">
        <v>1514</v>
      </c>
      <c r="G9" s="32">
        <v>8</v>
      </c>
      <c r="H9" s="32">
        <v>1513</v>
      </c>
      <c r="I9" s="32">
        <v>7</v>
      </c>
      <c r="J9" s="65">
        <v>1542</v>
      </c>
      <c r="K9" s="65">
        <v>6</v>
      </c>
    </row>
    <row r="10" spans="1:11" ht="21" customHeight="1" x14ac:dyDescent="0.3">
      <c r="A10" s="225">
        <v>5</v>
      </c>
      <c r="B10" s="301">
        <v>1311</v>
      </c>
      <c r="C10" s="301">
        <v>14</v>
      </c>
      <c r="D10" s="301">
        <v>1366</v>
      </c>
      <c r="E10" s="301">
        <v>10</v>
      </c>
      <c r="F10" s="301">
        <v>1485</v>
      </c>
      <c r="G10" s="301">
        <v>3</v>
      </c>
      <c r="H10" s="301">
        <v>1486</v>
      </c>
      <c r="I10" s="301">
        <v>8</v>
      </c>
      <c r="J10" s="179">
        <v>1515</v>
      </c>
      <c r="K10" s="179">
        <v>7</v>
      </c>
    </row>
    <row r="11" spans="1:11" ht="21" customHeight="1" x14ac:dyDescent="0.3">
      <c r="A11" s="28" t="s">
        <v>3952</v>
      </c>
    </row>
    <row r="12" spans="1:11" ht="21" customHeight="1" x14ac:dyDescent="0.3">
      <c r="A12" s="28" t="s">
        <v>3875</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sheetPr>
    <pageSetUpPr fitToPage="1"/>
  </sheetPr>
  <dimension ref="A1:D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"１０６．"&amp;目次!E109</f>
        <v>１０６．乳幼児健診受診率（令和5年度）</v>
      </c>
    </row>
    <row r="3" spans="1:4" ht="21" customHeight="1" x14ac:dyDescent="0.3">
      <c r="A3" s="73" t="s">
        <v>871</v>
      </c>
      <c r="B3" s="31" t="s">
        <v>3953</v>
      </c>
      <c r="C3" s="31" t="s">
        <v>3954</v>
      </c>
      <c r="D3" s="31" t="s">
        <v>3870</v>
      </c>
    </row>
    <row r="4" spans="1:4" ht="21" customHeight="1" x14ac:dyDescent="0.3">
      <c r="A4" s="24" t="s">
        <v>3955</v>
      </c>
      <c r="B4" s="284">
        <v>2252</v>
      </c>
      <c r="C4" s="32">
        <v>2102</v>
      </c>
      <c r="D4" s="35">
        <v>93.3</v>
      </c>
    </row>
    <row r="5" spans="1:4" ht="21" customHeight="1" x14ac:dyDescent="0.3">
      <c r="A5" s="24" t="s">
        <v>3956</v>
      </c>
      <c r="B5" s="284">
        <v>2252</v>
      </c>
      <c r="C5" s="32">
        <v>2088</v>
      </c>
      <c r="D5" s="35">
        <v>92.7</v>
      </c>
    </row>
    <row r="6" spans="1:4" ht="21" customHeight="1" x14ac:dyDescent="0.3">
      <c r="A6" s="24" t="s">
        <v>3957</v>
      </c>
      <c r="B6" s="284">
        <v>2252</v>
      </c>
      <c r="C6" s="32">
        <v>2008</v>
      </c>
      <c r="D6" s="35">
        <v>89.1</v>
      </c>
    </row>
    <row r="7" spans="1:4" ht="21" customHeight="1" x14ac:dyDescent="0.3">
      <c r="A7" s="24" t="s">
        <v>3958</v>
      </c>
      <c r="B7" s="284">
        <v>2183</v>
      </c>
      <c r="C7" s="32">
        <v>2051</v>
      </c>
      <c r="D7" s="35">
        <v>93.9</v>
      </c>
    </row>
    <row r="8" spans="1:4" ht="21" customHeight="1" x14ac:dyDescent="0.3">
      <c r="A8" s="271" t="s">
        <v>3959</v>
      </c>
      <c r="B8" s="124">
        <v>2049</v>
      </c>
      <c r="C8" s="301">
        <v>1971</v>
      </c>
      <c r="D8" s="317">
        <v>96.1</v>
      </c>
    </row>
    <row r="9" spans="1:4" ht="21" customHeight="1" x14ac:dyDescent="0.3">
      <c r="A9" s="28" t="s">
        <v>3960</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1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5" width="15.64453125" style="17" customWidth="1"/>
    <col min="6" max="6" width="15.64453125" style="42" customWidth="1"/>
    <col min="7" max="9" width="15.64453125" style="17" customWidth="1"/>
    <col min="10" max="16384" width="18.64453125" style="17"/>
  </cols>
  <sheetData>
    <row r="1" spans="1:10" ht="21" customHeight="1" x14ac:dyDescent="0.3">
      <c r="A1" s="19" t="str">
        <f>HYPERLINK("#"&amp;"目次"&amp;"!a1","目次へ")</f>
        <v>目次へ</v>
      </c>
      <c r="F1" s="17"/>
    </row>
    <row r="2" spans="1:10" ht="21" customHeight="1" x14ac:dyDescent="0.3">
      <c r="A2" s="44" t="str">
        <f>"８．"&amp;目次!E11</f>
        <v>８．町丁別世帯数及び人口（令和7年1月1日）</v>
      </c>
      <c r="B2" s="29"/>
      <c r="C2" s="29"/>
      <c r="D2" s="29"/>
      <c r="E2" s="29"/>
      <c r="F2" s="29"/>
      <c r="G2" s="29"/>
      <c r="H2" s="29"/>
      <c r="I2" s="29"/>
    </row>
    <row r="3" spans="1:10" ht="21" customHeight="1" x14ac:dyDescent="0.3">
      <c r="A3" s="482" t="s">
        <v>712</v>
      </c>
      <c r="B3" s="467" t="s">
        <v>315</v>
      </c>
      <c r="C3" s="31" t="s">
        <v>302</v>
      </c>
      <c r="D3" s="33"/>
      <c r="E3" s="33"/>
      <c r="F3" s="470" t="s">
        <v>713</v>
      </c>
      <c r="G3" s="466" t="s">
        <v>316</v>
      </c>
      <c r="H3" s="466" t="s">
        <v>714</v>
      </c>
      <c r="I3" s="461" t="s">
        <v>697</v>
      </c>
    </row>
    <row r="4" spans="1:10" ht="21" customHeight="1" x14ac:dyDescent="0.3">
      <c r="A4" s="54"/>
      <c r="B4" s="288"/>
      <c r="C4" s="23" t="s">
        <v>655</v>
      </c>
      <c r="D4" s="439" t="s">
        <v>715</v>
      </c>
      <c r="E4" s="23" t="s">
        <v>716</v>
      </c>
      <c r="F4" s="302" t="s">
        <v>302</v>
      </c>
      <c r="G4" s="269" t="s">
        <v>717</v>
      </c>
      <c r="H4" s="269" t="s">
        <v>718</v>
      </c>
      <c r="I4" s="25" t="s">
        <v>700</v>
      </c>
    </row>
    <row r="5" spans="1:10" s="18" customFormat="1" ht="21" customHeight="1" x14ac:dyDescent="0.3">
      <c r="A5" s="45" t="s">
        <v>448</v>
      </c>
      <c r="B5" s="303">
        <v>217716</v>
      </c>
      <c r="C5" s="18">
        <v>341322</v>
      </c>
      <c r="D5" s="18">
        <v>172721</v>
      </c>
      <c r="E5" s="18">
        <v>168601</v>
      </c>
      <c r="F5" s="51">
        <v>1.5677396240974482</v>
      </c>
      <c r="G5" s="18">
        <v>21893.649775497113</v>
      </c>
      <c r="H5" s="18">
        <v>337377</v>
      </c>
      <c r="I5" s="67">
        <v>1.1693150392587521</v>
      </c>
      <c r="J5" s="66"/>
    </row>
    <row r="6" spans="1:10" ht="21" customHeight="1" x14ac:dyDescent="0.3">
      <c r="A6" s="45"/>
      <c r="B6" s="279"/>
      <c r="C6" s="18"/>
      <c r="D6" s="18"/>
      <c r="E6" s="18"/>
      <c r="F6" s="51"/>
      <c r="G6" s="18"/>
      <c r="H6" s="18"/>
      <c r="I6" s="26"/>
      <c r="J6" s="66"/>
    </row>
    <row r="7" spans="1:10" s="18" customFormat="1" ht="21" customHeight="1" x14ac:dyDescent="0.3">
      <c r="A7" s="45" t="s">
        <v>719</v>
      </c>
      <c r="B7" s="303">
        <v>12689</v>
      </c>
      <c r="C7" s="18">
        <v>20668</v>
      </c>
      <c r="D7" s="18">
        <v>10312</v>
      </c>
      <c r="E7" s="18">
        <v>10356</v>
      </c>
      <c r="F7" s="51">
        <v>1.6288123571597446</v>
      </c>
      <c r="G7" s="18">
        <v>25516.049382716054</v>
      </c>
      <c r="H7" s="18">
        <v>20624</v>
      </c>
      <c r="I7" s="67">
        <v>0.21334367726920092</v>
      </c>
      <c r="J7" s="66"/>
    </row>
    <row r="8" spans="1:10" ht="21" customHeight="1" x14ac:dyDescent="0.3">
      <c r="A8" s="46" t="s">
        <v>720</v>
      </c>
      <c r="B8" s="279">
        <v>825</v>
      </c>
      <c r="C8" s="17">
        <v>1277</v>
      </c>
      <c r="D8" s="17">
        <v>644</v>
      </c>
      <c r="E8" s="17">
        <v>633</v>
      </c>
      <c r="F8" s="42">
        <v>1.5478787878787879</v>
      </c>
      <c r="G8" s="17">
        <v>15962.5</v>
      </c>
      <c r="H8" s="17">
        <v>1273</v>
      </c>
      <c r="I8" s="26">
        <v>0.3142183817753339</v>
      </c>
      <c r="J8" s="66"/>
    </row>
    <row r="9" spans="1:10" ht="21" customHeight="1" x14ac:dyDescent="0.3">
      <c r="A9" s="46" t="s">
        <v>721</v>
      </c>
      <c r="B9" s="279">
        <v>3292</v>
      </c>
      <c r="C9" s="17">
        <v>5273</v>
      </c>
      <c r="D9" s="17">
        <v>2608</v>
      </c>
      <c r="E9" s="17">
        <v>2665</v>
      </c>
      <c r="F9" s="42">
        <v>1.6017618469015795</v>
      </c>
      <c r="G9" s="17">
        <v>32956.25</v>
      </c>
      <c r="H9" s="17">
        <v>5349</v>
      </c>
      <c r="I9" s="26">
        <v>-1.4208263226771358</v>
      </c>
      <c r="J9" s="66"/>
    </row>
    <row r="10" spans="1:10" ht="21" customHeight="1" x14ac:dyDescent="0.3">
      <c r="A10" s="46" t="s">
        <v>722</v>
      </c>
      <c r="B10" s="279">
        <v>3227</v>
      </c>
      <c r="C10" s="17">
        <v>5565</v>
      </c>
      <c r="D10" s="17">
        <v>2760</v>
      </c>
      <c r="E10" s="17">
        <v>2805</v>
      </c>
      <c r="F10" s="42">
        <v>1.7245119305856833</v>
      </c>
      <c r="G10" s="17">
        <v>26500</v>
      </c>
      <c r="H10" s="17">
        <v>5469</v>
      </c>
      <c r="I10" s="26">
        <v>1.7553483269336261</v>
      </c>
      <c r="J10" s="66"/>
    </row>
    <row r="11" spans="1:10" ht="21" customHeight="1" x14ac:dyDescent="0.3">
      <c r="A11" s="46" t="s">
        <v>723</v>
      </c>
      <c r="B11" s="279">
        <v>2769</v>
      </c>
      <c r="C11" s="17">
        <v>4456</v>
      </c>
      <c r="D11" s="17">
        <v>2226</v>
      </c>
      <c r="E11" s="17">
        <v>2230</v>
      </c>
      <c r="F11" s="42">
        <v>1.6092452148790177</v>
      </c>
      <c r="G11" s="17">
        <v>23452.631578947367</v>
      </c>
      <c r="H11" s="17">
        <v>4402</v>
      </c>
      <c r="I11" s="26">
        <v>1.226715129486597</v>
      </c>
      <c r="J11" s="66"/>
    </row>
    <row r="12" spans="1:10" ht="21" customHeight="1" x14ac:dyDescent="0.3">
      <c r="A12" s="46" t="s">
        <v>724</v>
      </c>
      <c r="B12" s="279">
        <v>2576</v>
      </c>
      <c r="C12" s="17">
        <v>4097</v>
      </c>
      <c r="D12" s="17">
        <v>2074</v>
      </c>
      <c r="E12" s="17">
        <v>2023</v>
      </c>
      <c r="F12" s="42">
        <v>1.5904503105590062</v>
      </c>
      <c r="G12" s="17">
        <v>24100</v>
      </c>
      <c r="H12" s="17">
        <v>4131</v>
      </c>
      <c r="I12" s="26">
        <v>-0.82304526748971196</v>
      </c>
      <c r="J12" s="66"/>
    </row>
    <row r="13" spans="1:10" s="18" customFormat="1" ht="21" customHeight="1" x14ac:dyDescent="0.3">
      <c r="A13" s="45" t="s">
        <v>725</v>
      </c>
      <c r="B13" s="303">
        <v>15710</v>
      </c>
      <c r="C13" s="18">
        <v>23799</v>
      </c>
      <c r="D13" s="18">
        <v>11856</v>
      </c>
      <c r="E13" s="18">
        <v>11943</v>
      </c>
      <c r="F13" s="51">
        <v>1.5148949713558244</v>
      </c>
      <c r="G13" s="18">
        <v>23563.366336633662</v>
      </c>
      <c r="H13" s="18">
        <v>23404</v>
      </c>
      <c r="I13" s="67">
        <v>1.6877456844983763</v>
      </c>
      <c r="J13" s="66"/>
    </row>
    <row r="14" spans="1:10" ht="21" customHeight="1" x14ac:dyDescent="0.3">
      <c r="A14" s="46" t="s">
        <v>726</v>
      </c>
      <c r="B14" s="279">
        <v>4282</v>
      </c>
      <c r="C14" s="17">
        <v>6392</v>
      </c>
      <c r="D14" s="17">
        <v>3291</v>
      </c>
      <c r="E14" s="17">
        <v>3101</v>
      </c>
      <c r="F14" s="42">
        <v>1.4927603923400281</v>
      </c>
      <c r="G14" s="17">
        <v>30438.09523809524</v>
      </c>
      <c r="H14" s="17">
        <v>6325</v>
      </c>
      <c r="I14" s="26">
        <v>1.0592885375494072</v>
      </c>
      <c r="J14" s="66"/>
    </row>
    <row r="15" spans="1:10" ht="21" customHeight="1" x14ac:dyDescent="0.3">
      <c r="A15" s="46" t="s">
        <v>727</v>
      </c>
      <c r="B15" s="279">
        <v>3846</v>
      </c>
      <c r="C15" s="17">
        <v>5491</v>
      </c>
      <c r="D15" s="17">
        <v>2735</v>
      </c>
      <c r="E15" s="17">
        <v>2756</v>
      </c>
      <c r="F15" s="42">
        <v>1.4277171086843474</v>
      </c>
      <c r="G15" s="17">
        <v>30505.555555555558</v>
      </c>
      <c r="H15" s="17">
        <v>5380</v>
      </c>
      <c r="I15" s="26">
        <v>2.0631970260223049</v>
      </c>
      <c r="J15" s="66"/>
    </row>
    <row r="16" spans="1:10" ht="21" customHeight="1" x14ac:dyDescent="0.3">
      <c r="A16" s="46" t="s">
        <v>728</v>
      </c>
      <c r="B16" s="279">
        <v>2027</v>
      </c>
      <c r="C16" s="17">
        <v>2998</v>
      </c>
      <c r="D16" s="17">
        <v>1497</v>
      </c>
      <c r="E16" s="17">
        <v>1501</v>
      </c>
      <c r="F16" s="42">
        <v>1.4790330537740504</v>
      </c>
      <c r="G16" s="17">
        <v>27254.545454545456</v>
      </c>
      <c r="H16" s="17">
        <v>2988</v>
      </c>
      <c r="I16" s="26">
        <v>0.33467202141900937</v>
      </c>
      <c r="J16" s="66"/>
    </row>
    <row r="17" spans="1:10" ht="21" customHeight="1" x14ac:dyDescent="0.3">
      <c r="A17" s="46" t="s">
        <v>729</v>
      </c>
      <c r="B17" s="279">
        <v>2108</v>
      </c>
      <c r="C17" s="17">
        <v>3307</v>
      </c>
      <c r="D17" s="17">
        <v>1628</v>
      </c>
      <c r="E17" s="17">
        <v>1679</v>
      </c>
      <c r="F17" s="42">
        <v>1.5687855787476281</v>
      </c>
      <c r="G17" s="17">
        <v>22046.666666666668</v>
      </c>
      <c r="H17" s="17">
        <v>3281</v>
      </c>
      <c r="I17" s="26">
        <v>0.79244132886315144</v>
      </c>
      <c r="J17" s="66"/>
    </row>
    <row r="18" spans="1:10" ht="21" customHeight="1" x14ac:dyDescent="0.3">
      <c r="A18" s="46" t="s">
        <v>730</v>
      </c>
      <c r="B18" s="279">
        <v>2395</v>
      </c>
      <c r="C18" s="17">
        <v>3823</v>
      </c>
      <c r="D18" s="17">
        <v>1866</v>
      </c>
      <c r="E18" s="17">
        <v>1957</v>
      </c>
      <c r="F18" s="42">
        <v>1.596242171189979</v>
      </c>
      <c r="G18" s="17">
        <v>14159.259259259259</v>
      </c>
      <c r="H18" s="17">
        <v>3730</v>
      </c>
      <c r="I18" s="26">
        <v>2.4932975871313672</v>
      </c>
      <c r="J18" s="66"/>
    </row>
    <row r="19" spans="1:10" ht="21" customHeight="1" x14ac:dyDescent="0.3">
      <c r="A19" s="46" t="s">
        <v>731</v>
      </c>
      <c r="B19" s="279">
        <v>1052</v>
      </c>
      <c r="C19" s="17">
        <v>1788</v>
      </c>
      <c r="D19" s="17">
        <v>839</v>
      </c>
      <c r="E19" s="17">
        <v>949</v>
      </c>
      <c r="F19" s="42">
        <v>1.6996197718631179</v>
      </c>
      <c r="G19" s="17">
        <v>19866.666666666668</v>
      </c>
      <c r="H19" s="17">
        <v>1700</v>
      </c>
      <c r="I19" s="26">
        <v>5.1764705882352944</v>
      </c>
      <c r="J19" s="66"/>
    </row>
    <row r="20" spans="1:10" s="18" customFormat="1" ht="21" customHeight="1" x14ac:dyDescent="0.3">
      <c r="A20" s="45" t="s">
        <v>732</v>
      </c>
      <c r="B20" s="303">
        <v>20412</v>
      </c>
      <c r="C20" s="18">
        <v>29994</v>
      </c>
      <c r="D20" s="18">
        <v>14915</v>
      </c>
      <c r="E20" s="18">
        <v>15079</v>
      </c>
      <c r="F20" s="51">
        <v>1.4694297472075251</v>
      </c>
      <c r="G20" s="18">
        <v>28296.226415094337</v>
      </c>
      <c r="H20" s="18">
        <v>29755</v>
      </c>
      <c r="I20" s="67">
        <v>0.80322634851285502</v>
      </c>
      <c r="J20" s="66"/>
    </row>
    <row r="21" spans="1:10" ht="21" customHeight="1" x14ac:dyDescent="0.3">
      <c r="A21" s="46" t="s">
        <v>733</v>
      </c>
      <c r="B21" s="279">
        <v>2443</v>
      </c>
      <c r="C21" s="17">
        <v>3787</v>
      </c>
      <c r="D21" s="17">
        <v>1928</v>
      </c>
      <c r="E21" s="17">
        <v>1859</v>
      </c>
      <c r="F21" s="42">
        <v>1.5501432664756447</v>
      </c>
      <c r="G21" s="17">
        <v>31558.333333333336</v>
      </c>
      <c r="H21" s="17">
        <v>3733</v>
      </c>
      <c r="I21" s="26">
        <v>1.4465577283686044</v>
      </c>
      <c r="J21" s="66"/>
    </row>
    <row r="22" spans="1:10" ht="21" customHeight="1" x14ac:dyDescent="0.3">
      <c r="A22" s="46" t="s">
        <v>734</v>
      </c>
      <c r="B22" s="279">
        <v>3053</v>
      </c>
      <c r="C22" s="17">
        <v>4538</v>
      </c>
      <c r="D22" s="17">
        <v>2308</v>
      </c>
      <c r="E22" s="17">
        <v>2230</v>
      </c>
      <c r="F22" s="42">
        <v>1.4864068129708483</v>
      </c>
      <c r="G22" s="17">
        <v>20627.272727272728</v>
      </c>
      <c r="H22" s="17">
        <v>4558</v>
      </c>
      <c r="I22" s="26">
        <v>-0.43878894251864858</v>
      </c>
      <c r="J22" s="66"/>
    </row>
    <row r="23" spans="1:10" ht="21" customHeight="1" x14ac:dyDescent="0.3">
      <c r="A23" s="46" t="s">
        <v>735</v>
      </c>
      <c r="B23" s="279">
        <v>3798</v>
      </c>
      <c r="C23" s="17">
        <v>5527</v>
      </c>
      <c r="D23" s="17">
        <v>2816</v>
      </c>
      <c r="E23" s="17">
        <v>2711</v>
      </c>
      <c r="F23" s="42">
        <v>1.4552395997893628</v>
      </c>
      <c r="G23" s="17">
        <v>32511.76470588235</v>
      </c>
      <c r="H23" s="17">
        <v>5462</v>
      </c>
      <c r="I23" s="26">
        <v>1.1900402782863422</v>
      </c>
      <c r="J23" s="66"/>
    </row>
    <row r="24" spans="1:10" ht="21" customHeight="1" x14ac:dyDescent="0.3">
      <c r="A24" s="46" t="s">
        <v>736</v>
      </c>
      <c r="B24" s="279">
        <v>5024</v>
      </c>
      <c r="C24" s="17">
        <v>7244</v>
      </c>
      <c r="D24" s="17">
        <v>3578</v>
      </c>
      <c r="E24" s="17">
        <v>3666</v>
      </c>
      <c r="F24" s="42">
        <v>1.4418789808917198</v>
      </c>
      <c r="G24" s="17">
        <v>32927.272727272728</v>
      </c>
      <c r="H24" s="17">
        <v>7183</v>
      </c>
      <c r="I24" s="26">
        <v>0.84922734233607122</v>
      </c>
      <c r="J24" s="66"/>
    </row>
    <row r="25" spans="1:10" ht="21" customHeight="1" x14ac:dyDescent="0.3">
      <c r="A25" s="46" t="s">
        <v>737</v>
      </c>
      <c r="B25" s="279">
        <v>2818</v>
      </c>
      <c r="C25" s="17">
        <v>4012</v>
      </c>
      <c r="D25" s="17">
        <v>1966</v>
      </c>
      <c r="E25" s="17">
        <v>2046</v>
      </c>
      <c r="F25" s="42">
        <v>1.4237047551454933</v>
      </c>
      <c r="G25" s="17">
        <v>25075</v>
      </c>
      <c r="H25" s="17">
        <v>3934</v>
      </c>
      <c r="I25" s="26">
        <v>1.9827147941026944</v>
      </c>
      <c r="J25" s="66"/>
    </row>
    <row r="26" spans="1:10" ht="21" customHeight="1" x14ac:dyDescent="0.3">
      <c r="A26" s="46" t="s">
        <v>738</v>
      </c>
      <c r="B26" s="279">
        <v>3276</v>
      </c>
      <c r="C26" s="17">
        <v>4886</v>
      </c>
      <c r="D26" s="17">
        <v>2319</v>
      </c>
      <c r="E26" s="17">
        <v>2567</v>
      </c>
      <c r="F26" s="42">
        <v>1.4914529914529915</v>
      </c>
      <c r="G26" s="17">
        <v>28741.176470588234</v>
      </c>
      <c r="H26" s="17">
        <v>4885</v>
      </c>
      <c r="I26" s="26">
        <v>2.0470829068577275E-2</v>
      </c>
      <c r="J26" s="66"/>
    </row>
    <row r="27" spans="1:10" s="18" customFormat="1" ht="21" customHeight="1" x14ac:dyDescent="0.3">
      <c r="A27" s="45" t="s">
        <v>739</v>
      </c>
      <c r="B27" s="303">
        <v>19908</v>
      </c>
      <c r="C27" s="18">
        <v>29794</v>
      </c>
      <c r="D27" s="18">
        <v>15195</v>
      </c>
      <c r="E27" s="18">
        <v>14599</v>
      </c>
      <c r="F27" s="51">
        <v>1.4965842877235283</v>
      </c>
      <c r="G27" s="18">
        <v>25684.482758620692</v>
      </c>
      <c r="H27" s="18">
        <v>29800</v>
      </c>
      <c r="I27" s="67">
        <v>-2.0134228187919462E-2</v>
      </c>
      <c r="J27" s="66"/>
    </row>
    <row r="28" spans="1:10" ht="21" customHeight="1" x14ac:dyDescent="0.3">
      <c r="A28" s="46" t="s">
        <v>740</v>
      </c>
      <c r="B28" s="279">
        <v>4008</v>
      </c>
      <c r="C28" s="17">
        <v>5874</v>
      </c>
      <c r="D28" s="17">
        <v>2962</v>
      </c>
      <c r="E28" s="17">
        <v>2912</v>
      </c>
      <c r="F28" s="42">
        <v>1.465568862275449</v>
      </c>
      <c r="G28" s="17">
        <v>25539.130434782608</v>
      </c>
      <c r="H28" s="17">
        <v>5879</v>
      </c>
      <c r="I28" s="26">
        <v>-8.5048477632250388E-2</v>
      </c>
      <c r="J28" s="66"/>
    </row>
    <row r="29" spans="1:10" ht="21" customHeight="1" x14ac:dyDescent="0.3">
      <c r="A29" s="46" t="s">
        <v>741</v>
      </c>
      <c r="B29" s="279">
        <v>4174</v>
      </c>
      <c r="C29" s="17">
        <v>6381</v>
      </c>
      <c r="D29" s="17">
        <v>3175</v>
      </c>
      <c r="E29" s="17">
        <v>3206</v>
      </c>
      <c r="F29" s="42">
        <v>1.5287494010541447</v>
      </c>
      <c r="G29" s="17">
        <v>21270</v>
      </c>
      <c r="H29" s="17">
        <v>6405</v>
      </c>
      <c r="I29" s="26">
        <v>-0.37470725995316156</v>
      </c>
      <c r="J29" s="66"/>
    </row>
    <row r="30" spans="1:10" ht="21" customHeight="1" x14ac:dyDescent="0.3">
      <c r="A30" s="46" t="s">
        <v>742</v>
      </c>
      <c r="B30" s="279">
        <v>3754</v>
      </c>
      <c r="C30" s="17">
        <v>5444</v>
      </c>
      <c r="D30" s="17">
        <v>2887</v>
      </c>
      <c r="E30" s="17">
        <v>2557</v>
      </c>
      <c r="F30" s="42">
        <v>1.4501864677677145</v>
      </c>
      <c r="G30" s="17">
        <v>27220</v>
      </c>
      <c r="H30" s="17">
        <v>5450</v>
      </c>
      <c r="I30" s="26">
        <v>-0.11009174311926606</v>
      </c>
      <c r="J30" s="66"/>
    </row>
    <row r="31" spans="1:10" ht="21" customHeight="1" x14ac:dyDescent="0.3">
      <c r="A31" s="46" t="s">
        <v>743</v>
      </c>
      <c r="B31" s="279">
        <v>4369</v>
      </c>
      <c r="C31" s="17">
        <v>6584</v>
      </c>
      <c r="D31" s="17">
        <v>3458</v>
      </c>
      <c r="E31" s="17">
        <v>3126</v>
      </c>
      <c r="F31" s="42">
        <v>1.5069810025177386</v>
      </c>
      <c r="G31" s="17">
        <v>28626.086956521736</v>
      </c>
      <c r="H31" s="17">
        <v>6609</v>
      </c>
      <c r="I31" s="26">
        <v>-0.37827205326070512</v>
      </c>
      <c r="J31" s="66"/>
    </row>
    <row r="32" spans="1:10" ht="21" customHeight="1" x14ac:dyDescent="0.3">
      <c r="A32" s="46" t="s">
        <v>744</v>
      </c>
      <c r="B32" s="279">
        <v>3603</v>
      </c>
      <c r="C32" s="17">
        <v>5511</v>
      </c>
      <c r="D32" s="17">
        <v>2713</v>
      </c>
      <c r="E32" s="17">
        <v>2798</v>
      </c>
      <c r="F32" s="42">
        <v>1.5295587010824314</v>
      </c>
      <c r="G32" s="17">
        <v>27555</v>
      </c>
      <c r="H32" s="17">
        <v>5457</v>
      </c>
      <c r="I32" s="26">
        <v>0.98955470038482685</v>
      </c>
      <c r="J32" s="66"/>
    </row>
    <row r="33" spans="1:10" s="18" customFormat="1" ht="21" customHeight="1" x14ac:dyDescent="0.3">
      <c r="A33" s="45" t="s">
        <v>745</v>
      </c>
      <c r="B33" s="303">
        <v>16680</v>
      </c>
      <c r="C33" s="18">
        <v>25358</v>
      </c>
      <c r="D33" s="18">
        <v>12659</v>
      </c>
      <c r="E33" s="18">
        <v>12699</v>
      </c>
      <c r="F33" s="51">
        <v>1.5202637889688249</v>
      </c>
      <c r="G33" s="18">
        <v>26692.63157894737</v>
      </c>
      <c r="H33" s="18">
        <v>24446</v>
      </c>
      <c r="I33" s="67">
        <v>3.7306716845291668</v>
      </c>
      <c r="J33" s="66"/>
    </row>
    <row r="34" spans="1:10" ht="21" customHeight="1" x14ac:dyDescent="0.3">
      <c r="A34" s="46" t="s">
        <v>746</v>
      </c>
      <c r="B34" s="279">
        <v>4956</v>
      </c>
      <c r="C34" s="17">
        <v>7446</v>
      </c>
      <c r="D34" s="17">
        <v>3812</v>
      </c>
      <c r="E34" s="17">
        <v>3634</v>
      </c>
      <c r="F34" s="42">
        <v>1.5024213075060533</v>
      </c>
      <c r="G34" s="17">
        <v>31025</v>
      </c>
      <c r="H34" s="17">
        <v>7209</v>
      </c>
      <c r="I34" s="26">
        <v>3.2875572201414895</v>
      </c>
      <c r="J34" s="66"/>
    </row>
    <row r="35" spans="1:10" ht="21" customHeight="1" x14ac:dyDescent="0.3">
      <c r="A35" s="46" t="s">
        <v>747</v>
      </c>
      <c r="B35" s="279">
        <v>2849</v>
      </c>
      <c r="C35" s="17">
        <v>4557</v>
      </c>
      <c r="D35" s="17">
        <v>2259</v>
      </c>
      <c r="E35" s="17">
        <v>2298</v>
      </c>
      <c r="F35" s="42">
        <v>1.5995085995085996</v>
      </c>
      <c r="G35" s="17">
        <v>20713.636363636364</v>
      </c>
      <c r="H35" s="17">
        <v>4511</v>
      </c>
      <c r="I35" s="26">
        <v>1.0197295499889161</v>
      </c>
      <c r="J35" s="66"/>
    </row>
    <row r="36" spans="1:10" ht="21" customHeight="1" x14ac:dyDescent="0.3">
      <c r="A36" s="46" t="s">
        <v>748</v>
      </c>
      <c r="B36" s="279">
        <v>2308</v>
      </c>
      <c r="C36" s="17">
        <v>3402</v>
      </c>
      <c r="D36" s="17">
        <v>1611</v>
      </c>
      <c r="E36" s="17">
        <v>1791</v>
      </c>
      <c r="F36" s="42">
        <v>1.4740034662045061</v>
      </c>
      <c r="G36" s="17">
        <v>21262.5</v>
      </c>
      <c r="H36" s="17">
        <v>3314</v>
      </c>
      <c r="I36" s="26">
        <v>2.6554013277006638</v>
      </c>
      <c r="J36" s="66"/>
    </row>
    <row r="37" spans="1:10" ht="21" customHeight="1" x14ac:dyDescent="0.3">
      <c r="A37" s="46" t="s">
        <v>749</v>
      </c>
      <c r="B37" s="279">
        <v>3023</v>
      </c>
      <c r="C37" s="17">
        <v>4359</v>
      </c>
      <c r="D37" s="17">
        <v>2207</v>
      </c>
      <c r="E37" s="17">
        <v>2152</v>
      </c>
      <c r="F37" s="42">
        <v>1.4419450876612636</v>
      </c>
      <c r="G37" s="17">
        <v>27243.75</v>
      </c>
      <c r="H37" s="17">
        <v>4324</v>
      </c>
      <c r="I37" s="26">
        <v>0.80943570767807582</v>
      </c>
      <c r="J37" s="66"/>
    </row>
    <row r="38" spans="1:10" ht="21" customHeight="1" x14ac:dyDescent="0.3">
      <c r="A38" s="46" t="s">
        <v>750</v>
      </c>
      <c r="B38" s="279">
        <v>3544</v>
      </c>
      <c r="C38" s="17">
        <v>5594</v>
      </c>
      <c r="D38" s="17">
        <v>2770</v>
      </c>
      <c r="E38" s="17">
        <v>2824</v>
      </c>
      <c r="F38" s="42">
        <v>1.5784424379232507</v>
      </c>
      <c r="G38" s="17">
        <v>32905.882352941175</v>
      </c>
      <c r="H38" s="17">
        <v>5088</v>
      </c>
      <c r="I38" s="26">
        <v>9.9449685534591197</v>
      </c>
      <c r="J38" s="66"/>
    </row>
    <row r="39" spans="1:10" s="18" customFormat="1" ht="21" customHeight="1" x14ac:dyDescent="0.3">
      <c r="A39" s="45" t="s">
        <v>751</v>
      </c>
      <c r="B39" s="303">
        <v>18057</v>
      </c>
      <c r="C39" s="18">
        <v>27417</v>
      </c>
      <c r="D39" s="18">
        <v>14380</v>
      </c>
      <c r="E39" s="18">
        <v>13037</v>
      </c>
      <c r="F39" s="51">
        <v>1.5183585313174945</v>
      </c>
      <c r="G39" s="18">
        <v>18651.020408163266</v>
      </c>
      <c r="H39" s="18">
        <v>27023</v>
      </c>
      <c r="I39" s="67">
        <v>1.4580172445694408</v>
      </c>
      <c r="J39" s="66"/>
    </row>
    <row r="40" spans="1:10" ht="21" customHeight="1" x14ac:dyDescent="0.3">
      <c r="A40" s="46" t="s">
        <v>752</v>
      </c>
      <c r="B40" s="279">
        <v>3885</v>
      </c>
      <c r="C40" s="17">
        <v>6137</v>
      </c>
      <c r="D40" s="17">
        <v>3262</v>
      </c>
      <c r="E40" s="17">
        <v>2875</v>
      </c>
      <c r="F40" s="42">
        <v>1.5796653796653797</v>
      </c>
      <c r="G40" s="17">
        <v>24548</v>
      </c>
      <c r="H40" s="17">
        <v>6099</v>
      </c>
      <c r="I40" s="26">
        <v>0.62305295950155759</v>
      </c>
      <c r="J40" s="66"/>
    </row>
    <row r="41" spans="1:10" ht="21" customHeight="1" x14ac:dyDescent="0.3">
      <c r="A41" s="46" t="s">
        <v>753</v>
      </c>
      <c r="B41" s="279">
        <v>1773</v>
      </c>
      <c r="C41" s="17">
        <v>2788</v>
      </c>
      <c r="D41" s="17">
        <v>1392</v>
      </c>
      <c r="E41" s="17">
        <v>1396</v>
      </c>
      <c r="F41" s="42">
        <v>1.5724760293288211</v>
      </c>
      <c r="G41" s="17">
        <v>13276.190476190477</v>
      </c>
      <c r="H41" s="17">
        <v>2645</v>
      </c>
      <c r="I41" s="26">
        <v>5.4064272211720228</v>
      </c>
      <c r="J41" s="66"/>
    </row>
    <row r="42" spans="1:10" ht="21" customHeight="1" x14ac:dyDescent="0.3">
      <c r="A42" s="46" t="s">
        <v>754</v>
      </c>
      <c r="B42" s="279">
        <v>3977</v>
      </c>
      <c r="C42" s="17">
        <v>5964</v>
      </c>
      <c r="D42" s="17">
        <v>3141</v>
      </c>
      <c r="E42" s="17">
        <v>2823</v>
      </c>
      <c r="F42" s="42">
        <v>1.4996228312798592</v>
      </c>
      <c r="G42" s="17">
        <v>24850</v>
      </c>
      <c r="H42" s="17">
        <v>5925</v>
      </c>
      <c r="I42" s="26">
        <v>0.65822784810126578</v>
      </c>
      <c r="J42" s="66"/>
    </row>
    <row r="43" spans="1:10" ht="21" customHeight="1" x14ac:dyDescent="0.3">
      <c r="A43" s="46" t="s">
        <v>755</v>
      </c>
      <c r="B43" s="279">
        <v>1005</v>
      </c>
      <c r="C43" s="17">
        <v>1396</v>
      </c>
      <c r="D43" s="17">
        <v>676</v>
      </c>
      <c r="E43" s="17">
        <v>720</v>
      </c>
      <c r="F43" s="42">
        <v>1.3890547263681592</v>
      </c>
      <c r="G43" s="17">
        <v>4362.5</v>
      </c>
      <c r="H43" s="17">
        <v>1401</v>
      </c>
      <c r="I43" s="26">
        <v>-0.35688793718772305</v>
      </c>
      <c r="J43" s="66"/>
    </row>
    <row r="44" spans="1:10" ht="21" customHeight="1" x14ac:dyDescent="0.3">
      <c r="A44" s="46" t="s">
        <v>756</v>
      </c>
      <c r="B44" s="279">
        <v>5035</v>
      </c>
      <c r="C44" s="17">
        <v>7195</v>
      </c>
      <c r="D44" s="17">
        <v>3891</v>
      </c>
      <c r="E44" s="17">
        <v>3304</v>
      </c>
      <c r="F44" s="42">
        <v>1.4289970208540219</v>
      </c>
      <c r="G44" s="17">
        <v>23983.333333333336</v>
      </c>
      <c r="H44" s="17">
        <v>7120</v>
      </c>
      <c r="I44" s="26">
        <v>1.053370786516854</v>
      </c>
      <c r="J44" s="66"/>
    </row>
    <row r="45" spans="1:10" ht="21" customHeight="1" x14ac:dyDescent="0.3">
      <c r="A45" s="46" t="s">
        <v>757</v>
      </c>
      <c r="B45" s="279">
        <v>2382</v>
      </c>
      <c r="C45" s="17">
        <v>3937</v>
      </c>
      <c r="D45" s="17">
        <v>2018</v>
      </c>
      <c r="E45" s="17">
        <v>1919</v>
      </c>
      <c r="F45" s="42">
        <v>1.6528127623845508</v>
      </c>
      <c r="G45" s="17">
        <v>26246.666666666668</v>
      </c>
      <c r="H45" s="17">
        <v>3833</v>
      </c>
      <c r="I45" s="26">
        <v>2.7132794156013564</v>
      </c>
      <c r="J45" s="66"/>
    </row>
    <row r="46" spans="1:10" s="18" customFormat="1" ht="21" customHeight="1" x14ac:dyDescent="0.3">
      <c r="A46" s="45" t="s">
        <v>758</v>
      </c>
      <c r="B46" s="303">
        <v>13658</v>
      </c>
      <c r="C46" s="18">
        <v>20772</v>
      </c>
      <c r="D46" s="18">
        <v>10960</v>
      </c>
      <c r="E46" s="18">
        <v>9812</v>
      </c>
      <c r="F46" s="51">
        <v>1.5208668911992971</v>
      </c>
      <c r="G46" s="18">
        <v>20566.336633663366</v>
      </c>
      <c r="H46" s="18">
        <v>20410</v>
      </c>
      <c r="I46" s="67">
        <v>1.7736403723664869</v>
      </c>
      <c r="J46" s="66"/>
    </row>
    <row r="47" spans="1:10" ht="21" customHeight="1" x14ac:dyDescent="0.3">
      <c r="A47" s="46" t="s">
        <v>759</v>
      </c>
      <c r="B47" s="279">
        <v>3607</v>
      </c>
      <c r="C47" s="17">
        <v>5513</v>
      </c>
      <c r="D47" s="17">
        <v>2883</v>
      </c>
      <c r="E47" s="17">
        <v>2630</v>
      </c>
      <c r="F47" s="42">
        <v>1.5284169670085943</v>
      </c>
      <c r="G47" s="17">
        <v>20418.518518518518</v>
      </c>
      <c r="H47" s="17">
        <v>5364</v>
      </c>
      <c r="I47" s="26">
        <v>2.7777777777777777</v>
      </c>
      <c r="J47" s="66"/>
    </row>
    <row r="48" spans="1:10" ht="21" customHeight="1" x14ac:dyDescent="0.3">
      <c r="A48" s="46" t="s">
        <v>760</v>
      </c>
      <c r="B48" s="279">
        <v>3426</v>
      </c>
      <c r="C48" s="17">
        <v>5036</v>
      </c>
      <c r="D48" s="17">
        <v>2747</v>
      </c>
      <c r="E48" s="17">
        <v>2289</v>
      </c>
      <c r="F48" s="42">
        <v>1.4699357851722126</v>
      </c>
      <c r="G48" s="17">
        <v>25180</v>
      </c>
      <c r="H48" s="17">
        <v>4929</v>
      </c>
      <c r="I48" s="26">
        <v>2.1708257252992493</v>
      </c>
      <c r="J48" s="66"/>
    </row>
    <row r="49" spans="1:10" ht="21" customHeight="1" x14ac:dyDescent="0.3">
      <c r="A49" s="46" t="s">
        <v>761</v>
      </c>
      <c r="B49" s="279">
        <v>2261</v>
      </c>
      <c r="C49" s="17">
        <v>3377</v>
      </c>
      <c r="D49" s="17">
        <v>1785</v>
      </c>
      <c r="E49" s="17">
        <v>1592</v>
      </c>
      <c r="F49" s="42">
        <v>1.4935869084475895</v>
      </c>
      <c r="G49" s="17">
        <v>25976.923076923074</v>
      </c>
      <c r="H49" s="17">
        <v>3309</v>
      </c>
      <c r="I49" s="26">
        <v>2.0550015110305226</v>
      </c>
      <c r="J49" s="66"/>
    </row>
    <row r="50" spans="1:10" ht="21" customHeight="1" x14ac:dyDescent="0.3">
      <c r="A50" s="46" t="s">
        <v>762</v>
      </c>
      <c r="B50" s="279">
        <v>2355</v>
      </c>
      <c r="C50" s="17">
        <v>3724</v>
      </c>
      <c r="D50" s="17">
        <v>1916</v>
      </c>
      <c r="E50" s="17">
        <v>1808</v>
      </c>
      <c r="F50" s="42">
        <v>1.5813163481953292</v>
      </c>
      <c r="G50" s="17">
        <v>19600</v>
      </c>
      <c r="H50" s="17">
        <v>3739</v>
      </c>
      <c r="I50" s="26">
        <v>-0.40117678523669431</v>
      </c>
      <c r="J50" s="66"/>
    </row>
    <row r="51" spans="1:10" ht="21" customHeight="1" x14ac:dyDescent="0.3">
      <c r="A51" s="46" t="s">
        <v>763</v>
      </c>
      <c r="B51" s="279">
        <v>2009</v>
      </c>
      <c r="C51" s="17">
        <v>3122</v>
      </c>
      <c r="D51" s="17">
        <v>1629</v>
      </c>
      <c r="E51" s="17">
        <v>1493</v>
      </c>
      <c r="F51" s="42">
        <v>1.5540069686411149</v>
      </c>
      <c r="G51" s="17">
        <v>14190.90909090909</v>
      </c>
      <c r="H51" s="17">
        <v>3069</v>
      </c>
      <c r="I51" s="26">
        <v>1.726946888237211</v>
      </c>
      <c r="J51" s="66"/>
    </row>
    <row r="52" spans="1:10" s="18" customFormat="1" ht="21" customHeight="1" x14ac:dyDescent="0.3">
      <c r="A52" s="45" t="s">
        <v>764</v>
      </c>
      <c r="B52" s="303">
        <v>12526</v>
      </c>
      <c r="C52" s="18">
        <v>18795</v>
      </c>
      <c r="D52" s="18">
        <v>9874</v>
      </c>
      <c r="E52" s="18">
        <v>8921</v>
      </c>
      <c r="F52" s="51">
        <v>1.5004790036723614</v>
      </c>
      <c r="G52" s="18">
        <v>23203.703703703701</v>
      </c>
      <c r="H52" s="18">
        <v>18727</v>
      </c>
      <c r="I52" s="67">
        <v>0.36311208415656537</v>
      </c>
      <c r="J52" s="66"/>
    </row>
    <row r="53" spans="1:10" ht="21" customHeight="1" x14ac:dyDescent="0.3">
      <c r="A53" s="46" t="s">
        <v>765</v>
      </c>
      <c r="B53" s="279">
        <v>3485</v>
      </c>
      <c r="C53" s="17">
        <v>4768</v>
      </c>
      <c r="D53" s="17">
        <v>2588</v>
      </c>
      <c r="E53" s="17">
        <v>2180</v>
      </c>
      <c r="F53" s="42">
        <v>1.3681492109038738</v>
      </c>
      <c r="G53" s="17">
        <v>31786.666666666668</v>
      </c>
      <c r="H53" s="17">
        <v>4658</v>
      </c>
      <c r="I53" s="26">
        <v>2.3615285530270502</v>
      </c>
      <c r="J53" s="66"/>
    </row>
    <row r="54" spans="1:10" ht="21" customHeight="1" x14ac:dyDescent="0.3">
      <c r="A54" s="46" t="s">
        <v>766</v>
      </c>
      <c r="B54" s="279">
        <v>3463</v>
      </c>
      <c r="C54" s="17">
        <v>5287</v>
      </c>
      <c r="D54" s="17">
        <v>2787</v>
      </c>
      <c r="E54" s="17">
        <v>2500</v>
      </c>
      <c r="F54" s="42">
        <v>1.5267109442679758</v>
      </c>
      <c r="G54" s="17">
        <v>26435</v>
      </c>
      <c r="H54" s="17">
        <v>5424</v>
      </c>
      <c r="I54" s="26">
        <v>-2.525811209439528</v>
      </c>
      <c r="J54" s="66"/>
    </row>
    <row r="55" spans="1:10" ht="21" customHeight="1" x14ac:dyDescent="0.3">
      <c r="A55" s="46" t="s">
        <v>767</v>
      </c>
      <c r="B55" s="279">
        <v>1709</v>
      </c>
      <c r="C55" s="17">
        <v>2937</v>
      </c>
      <c r="D55" s="17">
        <v>1566</v>
      </c>
      <c r="E55" s="17">
        <v>1371</v>
      </c>
      <c r="F55" s="42">
        <v>1.7185488589818607</v>
      </c>
      <c r="G55" s="17">
        <v>12237.5</v>
      </c>
      <c r="H55" s="17">
        <v>2910</v>
      </c>
      <c r="I55" s="26">
        <v>0.92783505154639179</v>
      </c>
      <c r="J55" s="66"/>
    </row>
    <row r="56" spans="1:10" ht="21" customHeight="1" x14ac:dyDescent="0.3">
      <c r="A56" s="46" t="s">
        <v>768</v>
      </c>
      <c r="B56" s="279">
        <v>2044</v>
      </c>
      <c r="C56" s="17">
        <v>3226</v>
      </c>
      <c r="D56" s="17">
        <v>1615</v>
      </c>
      <c r="E56" s="17">
        <v>1611</v>
      </c>
      <c r="F56" s="42">
        <v>1.5782778864970646</v>
      </c>
      <c r="G56" s="17">
        <v>26883.333333333336</v>
      </c>
      <c r="H56" s="17">
        <v>3179</v>
      </c>
      <c r="I56" s="26">
        <v>1.4784523435042467</v>
      </c>
      <c r="J56" s="66"/>
    </row>
    <row r="57" spans="1:10" ht="21" customHeight="1" x14ac:dyDescent="0.3">
      <c r="A57" s="46" t="s">
        <v>769</v>
      </c>
      <c r="B57" s="279">
        <v>1825</v>
      </c>
      <c r="C57" s="17">
        <v>2577</v>
      </c>
      <c r="D57" s="17">
        <v>1318</v>
      </c>
      <c r="E57" s="17">
        <v>1259</v>
      </c>
      <c r="F57" s="42">
        <v>1.4120547945205479</v>
      </c>
      <c r="G57" s="17">
        <v>25770</v>
      </c>
      <c r="H57" s="17">
        <v>2556</v>
      </c>
      <c r="I57" s="26">
        <v>0.82159624413145549</v>
      </c>
      <c r="J57" s="66"/>
    </row>
    <row r="58" spans="1:10" ht="21" customHeight="1" x14ac:dyDescent="0.3">
      <c r="A58" s="45" t="s">
        <v>770</v>
      </c>
      <c r="B58" s="303">
        <v>9225</v>
      </c>
      <c r="C58" s="18">
        <v>13770</v>
      </c>
      <c r="D58" s="18">
        <v>7159</v>
      </c>
      <c r="E58" s="18">
        <v>6611</v>
      </c>
      <c r="F58" s="51">
        <v>1.4926829268292683</v>
      </c>
      <c r="G58" s="18">
        <v>20552.238805970148</v>
      </c>
      <c r="H58" s="18">
        <v>13587</v>
      </c>
      <c r="I58" s="27">
        <v>1.3468756899977921</v>
      </c>
    </row>
    <row r="59" spans="1:10" ht="21" customHeight="1" x14ac:dyDescent="0.3">
      <c r="A59" s="46" t="s">
        <v>771</v>
      </c>
      <c r="B59" s="279">
        <v>2441</v>
      </c>
      <c r="C59" s="17">
        <v>3451</v>
      </c>
      <c r="D59" s="17">
        <v>1805</v>
      </c>
      <c r="E59" s="17">
        <v>1646</v>
      </c>
      <c r="F59" s="42">
        <v>1.4137648504711184</v>
      </c>
      <c r="G59" s="17">
        <v>20300</v>
      </c>
      <c r="H59" s="17">
        <v>3408</v>
      </c>
      <c r="I59" s="26">
        <v>1.261737089201878</v>
      </c>
    </row>
    <row r="60" spans="1:10" ht="21" customHeight="1" x14ac:dyDescent="0.3">
      <c r="A60" s="46" t="s">
        <v>772</v>
      </c>
      <c r="B60" s="279">
        <v>2364</v>
      </c>
      <c r="C60" s="17">
        <v>3592</v>
      </c>
      <c r="D60" s="17">
        <v>1836</v>
      </c>
      <c r="E60" s="17">
        <v>1756</v>
      </c>
      <c r="F60" s="42">
        <v>1.5194585448392555</v>
      </c>
      <c r="G60" s="17">
        <v>19955.555555555555</v>
      </c>
      <c r="H60" s="17">
        <v>3563</v>
      </c>
      <c r="I60" s="26">
        <v>0.81392085321358409</v>
      </c>
    </row>
    <row r="61" spans="1:10" ht="21" customHeight="1" x14ac:dyDescent="0.3">
      <c r="A61" s="46" t="s">
        <v>773</v>
      </c>
      <c r="B61" s="279">
        <v>2203</v>
      </c>
      <c r="C61" s="17">
        <v>3242</v>
      </c>
      <c r="D61" s="17">
        <v>1744</v>
      </c>
      <c r="E61" s="17">
        <v>1498</v>
      </c>
      <c r="F61" s="42">
        <v>1.4716295960054471</v>
      </c>
      <c r="G61" s="17">
        <v>20262.5</v>
      </c>
      <c r="H61" s="17">
        <v>3166</v>
      </c>
      <c r="I61" s="26">
        <v>2.4005053695514844</v>
      </c>
    </row>
    <row r="62" spans="1:10" ht="21" customHeight="1" x14ac:dyDescent="0.3">
      <c r="A62" s="46" t="s">
        <v>774</v>
      </c>
      <c r="B62" s="279">
        <v>2217</v>
      </c>
      <c r="C62" s="17">
        <v>3485</v>
      </c>
      <c r="D62" s="17">
        <v>1774</v>
      </c>
      <c r="E62" s="17">
        <v>1711</v>
      </c>
      <c r="F62" s="42">
        <v>1.5719440685611186</v>
      </c>
      <c r="G62" s="17">
        <v>21781.25</v>
      </c>
      <c r="H62" s="17">
        <v>3450</v>
      </c>
      <c r="I62" s="26">
        <v>1.0144927536231882</v>
      </c>
    </row>
    <row r="63" spans="1:10" ht="21" customHeight="1" x14ac:dyDescent="0.3">
      <c r="A63" s="45" t="s">
        <v>775</v>
      </c>
      <c r="B63" s="303">
        <v>4226</v>
      </c>
      <c r="C63" s="18">
        <v>6663</v>
      </c>
      <c r="D63" s="18">
        <v>3417</v>
      </c>
      <c r="E63" s="18">
        <v>3246</v>
      </c>
      <c r="F63" s="66">
        <v>1.5766682442025557</v>
      </c>
      <c r="G63" s="18">
        <v>17534.21052631579</v>
      </c>
      <c r="H63" s="18">
        <v>6515</v>
      </c>
      <c r="I63" s="67">
        <v>2.2716807367613199</v>
      </c>
    </row>
    <row r="64" spans="1:10" ht="21" customHeight="1" x14ac:dyDescent="0.3">
      <c r="A64" s="46" t="s">
        <v>776</v>
      </c>
      <c r="B64" s="279">
        <v>2172</v>
      </c>
      <c r="C64" s="17">
        <v>3320</v>
      </c>
      <c r="D64" s="17">
        <v>1721</v>
      </c>
      <c r="E64" s="17">
        <v>1599</v>
      </c>
      <c r="F64" s="42">
        <v>1.5285451197053408</v>
      </c>
      <c r="G64" s="17">
        <v>15809.523809523811</v>
      </c>
      <c r="H64" s="17">
        <v>3211</v>
      </c>
      <c r="I64" s="26">
        <v>3.3945811273746496</v>
      </c>
    </row>
    <row r="65" spans="1:9" ht="21" customHeight="1" x14ac:dyDescent="0.3">
      <c r="A65" s="46" t="s">
        <v>777</v>
      </c>
      <c r="B65" s="279">
        <v>2054</v>
      </c>
      <c r="C65" s="17">
        <v>3343</v>
      </c>
      <c r="D65" s="17">
        <v>1696</v>
      </c>
      <c r="E65" s="17">
        <v>1647</v>
      </c>
      <c r="F65" s="42">
        <v>1.627555988315482</v>
      </c>
      <c r="G65" s="17">
        <v>19664.705882352941</v>
      </c>
      <c r="H65" s="17">
        <v>3304</v>
      </c>
      <c r="I65" s="26">
        <v>1.1803874092009685</v>
      </c>
    </row>
    <row r="66" spans="1:9" ht="21" customHeight="1" x14ac:dyDescent="0.3">
      <c r="A66" s="45" t="s">
        <v>778</v>
      </c>
      <c r="B66" s="303">
        <v>5644</v>
      </c>
      <c r="C66" s="18">
        <v>9473</v>
      </c>
      <c r="D66" s="18">
        <v>4637</v>
      </c>
      <c r="E66" s="18">
        <v>4836</v>
      </c>
      <c r="F66" s="66">
        <v>1.6784195605953225</v>
      </c>
      <c r="G66" s="18">
        <v>18217.307692307691</v>
      </c>
      <c r="H66" s="18">
        <v>9391</v>
      </c>
      <c r="I66" s="67">
        <v>0.87317644553295704</v>
      </c>
    </row>
    <row r="67" spans="1:9" ht="21" customHeight="1" x14ac:dyDescent="0.3">
      <c r="A67" s="46" t="s">
        <v>779</v>
      </c>
      <c r="B67" s="279">
        <v>1996</v>
      </c>
      <c r="C67" s="17">
        <v>3478</v>
      </c>
      <c r="D67" s="17">
        <v>1653</v>
      </c>
      <c r="E67" s="17">
        <v>1825</v>
      </c>
      <c r="F67" s="42">
        <v>1.7424849699398797</v>
      </c>
      <c r="G67" s="17">
        <v>16561.904761904763</v>
      </c>
      <c r="H67" s="17">
        <v>3422</v>
      </c>
      <c r="I67" s="26">
        <v>1.6364699006428989</v>
      </c>
    </row>
    <row r="68" spans="1:9" ht="21" customHeight="1" x14ac:dyDescent="0.3">
      <c r="A68" s="46" t="s">
        <v>780</v>
      </c>
      <c r="B68" s="279">
        <v>2104</v>
      </c>
      <c r="C68" s="17">
        <v>3608</v>
      </c>
      <c r="D68" s="17">
        <v>1802</v>
      </c>
      <c r="E68" s="17">
        <v>1806</v>
      </c>
      <c r="F68" s="42">
        <v>1.7148288973384029</v>
      </c>
      <c r="G68" s="17">
        <v>20044.444444444445</v>
      </c>
      <c r="H68" s="17">
        <v>3614</v>
      </c>
      <c r="I68" s="26">
        <v>-0.16602102933038185</v>
      </c>
    </row>
    <row r="69" spans="1:9" ht="21" customHeight="1" x14ac:dyDescent="0.3">
      <c r="A69" s="46" t="s">
        <v>781</v>
      </c>
      <c r="B69" s="279">
        <v>1544</v>
      </c>
      <c r="C69" s="17">
        <v>2387</v>
      </c>
      <c r="D69" s="17">
        <v>1182</v>
      </c>
      <c r="E69" s="17">
        <v>1205</v>
      </c>
      <c r="F69" s="42">
        <v>1.5459844559585492</v>
      </c>
      <c r="G69" s="17">
        <v>18361.538461538461</v>
      </c>
      <c r="H69" s="17">
        <v>2355</v>
      </c>
      <c r="I69" s="26">
        <v>1.3588110403397029</v>
      </c>
    </row>
    <row r="70" spans="1:9" ht="21" customHeight="1" x14ac:dyDescent="0.3">
      <c r="A70" s="45" t="s">
        <v>782</v>
      </c>
      <c r="B70" s="303">
        <v>8170</v>
      </c>
      <c r="C70" s="18">
        <v>13981</v>
      </c>
      <c r="D70" s="18">
        <v>6852</v>
      </c>
      <c r="E70" s="18">
        <v>7129</v>
      </c>
      <c r="F70" s="66">
        <v>1.7112607099143207</v>
      </c>
      <c r="G70" s="18">
        <v>18396.052631578947</v>
      </c>
      <c r="H70" s="18">
        <v>13945</v>
      </c>
      <c r="I70" s="67">
        <v>0.25815704553603441</v>
      </c>
    </row>
    <row r="71" spans="1:9" ht="21" customHeight="1" x14ac:dyDescent="0.3">
      <c r="A71" s="46" t="s">
        <v>783</v>
      </c>
      <c r="B71" s="279">
        <v>1822</v>
      </c>
      <c r="C71" s="17">
        <v>3235</v>
      </c>
      <c r="D71" s="17">
        <v>1631</v>
      </c>
      <c r="E71" s="17">
        <v>1604</v>
      </c>
      <c r="F71" s="42">
        <v>1.7755214050493964</v>
      </c>
      <c r="G71" s="17">
        <v>17026.315789473683</v>
      </c>
      <c r="H71" s="17">
        <v>3220</v>
      </c>
      <c r="I71" s="26">
        <v>0.46583850931677018</v>
      </c>
    </row>
    <row r="72" spans="1:9" ht="21" customHeight="1" x14ac:dyDescent="0.3">
      <c r="A72" s="46" t="s">
        <v>784</v>
      </c>
      <c r="B72" s="279">
        <v>1734</v>
      </c>
      <c r="C72" s="17">
        <v>2572</v>
      </c>
      <c r="D72" s="17">
        <v>1290</v>
      </c>
      <c r="E72" s="17">
        <v>1282</v>
      </c>
      <c r="F72" s="42">
        <v>1.483275663206459</v>
      </c>
      <c r="G72" s="17">
        <v>21433.333333333336</v>
      </c>
      <c r="H72" s="17">
        <v>2562</v>
      </c>
      <c r="I72" s="26">
        <v>0.39032006245120998</v>
      </c>
    </row>
    <row r="73" spans="1:9" ht="21" customHeight="1" x14ac:dyDescent="0.3">
      <c r="A73" s="46" t="s">
        <v>785</v>
      </c>
      <c r="B73" s="279">
        <v>1830</v>
      </c>
      <c r="C73" s="17">
        <v>3729</v>
      </c>
      <c r="D73" s="17">
        <v>1718</v>
      </c>
      <c r="E73" s="17">
        <v>2011</v>
      </c>
      <c r="F73" s="42">
        <v>2.0377049180327869</v>
      </c>
      <c r="G73" s="17">
        <v>16213.043478260868</v>
      </c>
      <c r="H73" s="17">
        <v>3734</v>
      </c>
      <c r="I73" s="26">
        <v>-0.13390465988216391</v>
      </c>
    </row>
    <row r="74" spans="1:9" ht="21" customHeight="1" x14ac:dyDescent="0.3">
      <c r="A74" s="46" t="s">
        <v>786</v>
      </c>
      <c r="B74" s="279">
        <v>2784</v>
      </c>
      <c r="C74" s="17">
        <v>4445</v>
      </c>
      <c r="D74" s="17">
        <v>2213</v>
      </c>
      <c r="E74" s="17">
        <v>2232</v>
      </c>
      <c r="F74" s="42">
        <v>1.5966235632183907</v>
      </c>
      <c r="G74" s="17">
        <v>20204.545454545456</v>
      </c>
      <c r="H74" s="17">
        <v>4429</v>
      </c>
      <c r="I74" s="26">
        <v>0.36125536238428541</v>
      </c>
    </row>
    <row r="75" spans="1:9" ht="21" customHeight="1" x14ac:dyDescent="0.3">
      <c r="A75" s="45" t="s">
        <v>787</v>
      </c>
      <c r="B75" s="303">
        <v>2863</v>
      </c>
      <c r="C75" s="18">
        <v>4958</v>
      </c>
      <c r="D75" s="18">
        <v>2473</v>
      </c>
      <c r="E75" s="18">
        <v>2485</v>
      </c>
      <c r="F75" s="66">
        <v>1.7317499126790081</v>
      </c>
      <c r="G75" s="18">
        <v>17707.142857142855</v>
      </c>
      <c r="H75" s="18">
        <v>4920</v>
      </c>
      <c r="I75" s="67">
        <v>0.77235772357723576</v>
      </c>
    </row>
    <row r="76" spans="1:9" ht="21" customHeight="1" x14ac:dyDescent="0.3">
      <c r="A76" s="46" t="s">
        <v>788</v>
      </c>
      <c r="B76" s="279">
        <v>1169</v>
      </c>
      <c r="C76" s="17">
        <v>2086</v>
      </c>
      <c r="D76" s="17">
        <v>1046</v>
      </c>
      <c r="E76" s="17">
        <v>1040</v>
      </c>
      <c r="F76" s="42">
        <v>1.784431137724551</v>
      </c>
      <c r="G76" s="17">
        <v>14899.999999999998</v>
      </c>
      <c r="H76" s="17">
        <v>2021</v>
      </c>
      <c r="I76" s="26">
        <v>3.2162295893122215</v>
      </c>
    </row>
    <row r="77" spans="1:9" ht="21" customHeight="1" x14ac:dyDescent="0.3">
      <c r="A77" s="46" t="s">
        <v>789</v>
      </c>
      <c r="B77" s="279">
        <v>1694</v>
      </c>
      <c r="C77" s="17">
        <v>2872</v>
      </c>
      <c r="D77" s="17">
        <v>1427</v>
      </c>
      <c r="E77" s="17">
        <v>1445</v>
      </c>
      <c r="F77" s="42">
        <v>1.6953955135773318</v>
      </c>
      <c r="G77" s="17">
        <v>20514.285714285714</v>
      </c>
      <c r="H77" s="17">
        <v>2899</v>
      </c>
      <c r="I77" s="26">
        <v>-0.93135563987581915</v>
      </c>
    </row>
    <row r="78" spans="1:9" ht="21" customHeight="1" x14ac:dyDescent="0.3">
      <c r="A78" s="45" t="s">
        <v>790</v>
      </c>
      <c r="B78" s="303">
        <v>14014</v>
      </c>
      <c r="C78" s="18">
        <v>21804</v>
      </c>
      <c r="D78" s="18">
        <v>11186</v>
      </c>
      <c r="E78" s="18">
        <v>10618</v>
      </c>
      <c r="F78" s="66">
        <v>1.5558726987298417</v>
      </c>
      <c r="G78" s="18">
        <v>23700</v>
      </c>
      <c r="H78" s="18">
        <v>21432</v>
      </c>
      <c r="I78" s="67">
        <v>1.7357222844344906</v>
      </c>
    </row>
    <row r="79" spans="1:9" ht="21" customHeight="1" x14ac:dyDescent="0.3">
      <c r="A79" s="46" t="s">
        <v>791</v>
      </c>
      <c r="B79" s="279">
        <v>3325</v>
      </c>
      <c r="C79" s="17">
        <v>5231</v>
      </c>
      <c r="D79" s="17">
        <v>2724</v>
      </c>
      <c r="E79" s="17">
        <v>2507</v>
      </c>
      <c r="F79" s="42">
        <v>1.5732330827067669</v>
      </c>
      <c r="G79" s="17">
        <v>27531.57894736842</v>
      </c>
      <c r="H79" s="17">
        <v>5116</v>
      </c>
      <c r="I79" s="26">
        <v>2.2478498827208755</v>
      </c>
    </row>
    <row r="80" spans="1:9" ht="21" customHeight="1" x14ac:dyDescent="0.3">
      <c r="A80" s="46" t="s">
        <v>792</v>
      </c>
      <c r="B80" s="279">
        <v>3087</v>
      </c>
      <c r="C80" s="17">
        <v>5107</v>
      </c>
      <c r="D80" s="17">
        <v>2700</v>
      </c>
      <c r="E80" s="17">
        <v>2407</v>
      </c>
      <c r="F80" s="42">
        <v>1.6543569808875931</v>
      </c>
      <c r="G80" s="17">
        <v>25535</v>
      </c>
      <c r="H80" s="17">
        <v>5014</v>
      </c>
      <c r="I80" s="26">
        <v>1.8548065416832868</v>
      </c>
    </row>
    <row r="81" spans="1:9" ht="21" customHeight="1" x14ac:dyDescent="0.3">
      <c r="A81" s="46" t="s">
        <v>793</v>
      </c>
      <c r="B81" s="279">
        <v>1631</v>
      </c>
      <c r="C81" s="17">
        <v>2537</v>
      </c>
      <c r="D81" s="17">
        <v>1319</v>
      </c>
      <c r="E81" s="17">
        <v>1218</v>
      </c>
      <c r="F81" s="42">
        <v>1.5554874310239117</v>
      </c>
      <c r="G81" s="17">
        <v>21141.666666666668</v>
      </c>
      <c r="H81" s="17">
        <v>2489</v>
      </c>
      <c r="I81" s="26">
        <v>1.9284853354760947</v>
      </c>
    </row>
    <row r="82" spans="1:9" ht="21" customHeight="1" x14ac:dyDescent="0.3">
      <c r="A82" s="46" t="s">
        <v>794</v>
      </c>
      <c r="B82" s="279">
        <v>2240</v>
      </c>
      <c r="C82" s="17">
        <v>3432</v>
      </c>
      <c r="D82" s="17">
        <v>1734</v>
      </c>
      <c r="E82" s="17">
        <v>1698</v>
      </c>
      <c r="F82" s="42">
        <v>1.5321428571428573</v>
      </c>
      <c r="G82" s="17">
        <v>22880</v>
      </c>
      <c r="H82" s="17">
        <v>3375</v>
      </c>
      <c r="I82" s="26">
        <v>1.6888888888888887</v>
      </c>
    </row>
    <row r="83" spans="1:9" ht="21" customHeight="1" x14ac:dyDescent="0.3">
      <c r="A83" s="46" t="s">
        <v>795</v>
      </c>
      <c r="B83" s="279">
        <v>1488</v>
      </c>
      <c r="C83" s="17">
        <v>2215</v>
      </c>
      <c r="D83" s="17">
        <v>1102</v>
      </c>
      <c r="E83" s="17">
        <v>1113</v>
      </c>
      <c r="F83" s="42">
        <v>1.4885752688172043</v>
      </c>
      <c r="G83" s="17">
        <v>20136.363636363636</v>
      </c>
      <c r="H83" s="17">
        <v>2228</v>
      </c>
      <c r="I83" s="26">
        <v>-0.58348294434470371</v>
      </c>
    </row>
    <row r="84" spans="1:9" ht="21" customHeight="1" x14ac:dyDescent="0.3">
      <c r="A84" s="46" t="s">
        <v>796</v>
      </c>
      <c r="B84" s="279">
        <v>2243</v>
      </c>
      <c r="C84" s="17">
        <v>3282</v>
      </c>
      <c r="D84" s="17">
        <v>1607</v>
      </c>
      <c r="E84" s="17">
        <v>1675</v>
      </c>
      <c r="F84" s="42">
        <v>1.4632189032545697</v>
      </c>
      <c r="G84" s="17">
        <v>21880</v>
      </c>
      <c r="H84" s="17">
        <v>3210</v>
      </c>
      <c r="I84" s="26">
        <v>2.2429906542056073</v>
      </c>
    </row>
    <row r="85" spans="1:9" ht="21" customHeight="1" x14ac:dyDescent="0.3">
      <c r="A85" s="45" t="s">
        <v>797</v>
      </c>
      <c r="B85" s="303">
        <v>10469</v>
      </c>
      <c r="C85" s="18">
        <v>16246</v>
      </c>
      <c r="D85" s="18">
        <v>8524</v>
      </c>
      <c r="E85" s="18">
        <v>7722</v>
      </c>
      <c r="F85" s="66">
        <v>1.551819658038017</v>
      </c>
      <c r="G85" s="18">
        <v>22881.690140845072</v>
      </c>
      <c r="H85" s="18">
        <v>16026</v>
      </c>
      <c r="I85" s="67">
        <v>1.3727692499688007</v>
      </c>
    </row>
    <row r="86" spans="1:9" ht="21" customHeight="1" x14ac:dyDescent="0.3">
      <c r="A86" s="46" t="s">
        <v>798</v>
      </c>
      <c r="B86" s="279">
        <v>3770</v>
      </c>
      <c r="C86" s="17">
        <v>5418</v>
      </c>
      <c r="D86" s="17">
        <v>2819</v>
      </c>
      <c r="E86" s="17">
        <v>2599</v>
      </c>
      <c r="F86" s="42">
        <v>1.4371352785145888</v>
      </c>
      <c r="G86" s="17">
        <v>27090</v>
      </c>
      <c r="H86" s="17">
        <v>5270</v>
      </c>
      <c r="I86" s="26">
        <v>2.8083491461100571</v>
      </c>
    </row>
    <row r="87" spans="1:9" ht="21" customHeight="1" x14ac:dyDescent="0.3">
      <c r="A87" s="46" t="s">
        <v>799</v>
      </c>
      <c r="B87" s="279">
        <v>2069</v>
      </c>
      <c r="C87" s="17">
        <v>3171</v>
      </c>
      <c r="D87" s="17">
        <v>1699</v>
      </c>
      <c r="E87" s="17">
        <v>1472</v>
      </c>
      <c r="F87" s="42">
        <v>1.5326244562590623</v>
      </c>
      <c r="G87" s="17">
        <v>21140</v>
      </c>
      <c r="H87" s="17">
        <v>3156</v>
      </c>
      <c r="I87" s="26">
        <v>0.47528517110266161</v>
      </c>
    </row>
    <row r="88" spans="1:9" ht="21" customHeight="1" x14ac:dyDescent="0.3">
      <c r="A88" s="46" t="s">
        <v>800</v>
      </c>
      <c r="B88" s="279">
        <v>2377</v>
      </c>
      <c r="C88" s="17">
        <v>3630</v>
      </c>
      <c r="D88" s="17">
        <v>1915</v>
      </c>
      <c r="E88" s="17">
        <v>1715</v>
      </c>
      <c r="F88" s="42">
        <v>1.5271350441733278</v>
      </c>
      <c r="G88" s="17">
        <v>24200</v>
      </c>
      <c r="H88" s="17">
        <v>3592</v>
      </c>
      <c r="I88" s="26">
        <v>1.0579064587973273</v>
      </c>
    </row>
    <row r="89" spans="1:9" ht="21" customHeight="1" x14ac:dyDescent="0.3">
      <c r="A89" s="46" t="s">
        <v>801</v>
      </c>
      <c r="B89" s="279">
        <v>2253</v>
      </c>
      <c r="C89" s="17">
        <v>4027</v>
      </c>
      <c r="D89" s="17">
        <v>2091</v>
      </c>
      <c r="E89" s="17">
        <v>1936</v>
      </c>
      <c r="F89" s="42">
        <v>1.7873945849977808</v>
      </c>
      <c r="G89" s="17">
        <v>19176.190476190477</v>
      </c>
      <c r="H89" s="17">
        <v>4008</v>
      </c>
      <c r="I89" s="26">
        <v>0.47405189620758487</v>
      </c>
    </row>
    <row r="90" spans="1:9" ht="21" customHeight="1" x14ac:dyDescent="0.3">
      <c r="A90" s="45" t="s">
        <v>802</v>
      </c>
      <c r="B90" s="303">
        <v>8296</v>
      </c>
      <c r="C90" s="18">
        <v>13059</v>
      </c>
      <c r="D90" s="18">
        <v>6562</v>
      </c>
      <c r="E90" s="18">
        <v>6497</v>
      </c>
      <c r="F90" s="66">
        <v>1.574132111861138</v>
      </c>
      <c r="G90" s="18">
        <v>19491.044776119401</v>
      </c>
      <c r="H90" s="18">
        <v>12879</v>
      </c>
      <c r="I90" s="67">
        <v>1.3976240391334731</v>
      </c>
    </row>
    <row r="91" spans="1:9" ht="21" customHeight="1" x14ac:dyDescent="0.3">
      <c r="A91" s="46" t="s">
        <v>803</v>
      </c>
      <c r="B91" s="279">
        <v>2712</v>
      </c>
      <c r="C91" s="17">
        <v>4094</v>
      </c>
      <c r="D91" s="17">
        <v>2096</v>
      </c>
      <c r="E91" s="17">
        <v>1998</v>
      </c>
      <c r="F91" s="42">
        <v>1.5095870206489677</v>
      </c>
      <c r="G91" s="17">
        <v>21547.36842105263</v>
      </c>
      <c r="H91" s="17">
        <v>3990</v>
      </c>
      <c r="I91" s="26">
        <v>2.6065162907268169</v>
      </c>
    </row>
    <row r="92" spans="1:9" ht="21" customHeight="1" x14ac:dyDescent="0.3">
      <c r="A92" s="46" t="s">
        <v>804</v>
      </c>
      <c r="B92" s="279">
        <v>2564</v>
      </c>
      <c r="C92" s="17">
        <v>4310</v>
      </c>
      <c r="D92" s="17">
        <v>2212</v>
      </c>
      <c r="E92" s="17">
        <v>2098</v>
      </c>
      <c r="F92" s="42">
        <v>1.6809672386895476</v>
      </c>
      <c r="G92" s="17">
        <v>20523.809523809523</v>
      </c>
      <c r="H92" s="17">
        <v>4276</v>
      </c>
      <c r="I92" s="26">
        <v>0.79513564078578114</v>
      </c>
    </row>
    <row r="93" spans="1:9" ht="21" customHeight="1" x14ac:dyDescent="0.3">
      <c r="A93" s="46" t="s">
        <v>805</v>
      </c>
      <c r="B93" s="279">
        <v>3020</v>
      </c>
      <c r="C93" s="17">
        <v>4655</v>
      </c>
      <c r="D93" s="17">
        <v>2254</v>
      </c>
      <c r="E93" s="17">
        <v>2401</v>
      </c>
      <c r="F93" s="42">
        <v>1.5413907284768211</v>
      </c>
      <c r="G93" s="17">
        <v>17240.740740740741</v>
      </c>
      <c r="H93" s="17">
        <v>4613</v>
      </c>
      <c r="I93" s="26">
        <v>0.91047040971168436</v>
      </c>
    </row>
    <row r="94" spans="1:9" ht="21" customHeight="1" x14ac:dyDescent="0.3">
      <c r="A94" s="45" t="s">
        <v>806</v>
      </c>
      <c r="B94" s="303">
        <v>6710</v>
      </c>
      <c r="C94" s="18">
        <v>12389</v>
      </c>
      <c r="D94" s="18">
        <v>5971</v>
      </c>
      <c r="E94" s="18">
        <v>6418</v>
      </c>
      <c r="F94" s="66">
        <v>1.8463487332339792</v>
      </c>
      <c r="G94" s="18">
        <v>19982.258064516129</v>
      </c>
      <c r="H94" s="18">
        <v>12333</v>
      </c>
      <c r="I94" s="67">
        <v>0.4540663261169221</v>
      </c>
    </row>
    <row r="95" spans="1:9" ht="21" customHeight="1" x14ac:dyDescent="0.3">
      <c r="A95" s="46" t="s">
        <v>807</v>
      </c>
      <c r="B95" s="279">
        <v>2408</v>
      </c>
      <c r="C95" s="17">
        <v>4643</v>
      </c>
      <c r="D95" s="17">
        <v>2207</v>
      </c>
      <c r="E95" s="17">
        <v>2436</v>
      </c>
      <c r="F95" s="42">
        <v>1.9281561461794019</v>
      </c>
      <c r="G95" s="17">
        <v>21104.545454545456</v>
      </c>
      <c r="H95" s="17">
        <v>4553</v>
      </c>
      <c r="I95" s="26">
        <v>1.9767186470459039</v>
      </c>
    </row>
    <row r="96" spans="1:9" ht="21" customHeight="1" x14ac:dyDescent="0.3">
      <c r="A96" s="46" t="s">
        <v>808</v>
      </c>
      <c r="B96" s="279">
        <v>2471</v>
      </c>
      <c r="C96" s="17">
        <v>4392</v>
      </c>
      <c r="D96" s="17">
        <v>2120</v>
      </c>
      <c r="E96" s="17">
        <v>2272</v>
      </c>
      <c r="F96" s="42">
        <v>1.7774180493727236</v>
      </c>
      <c r="G96" s="17">
        <v>19963.636363636364</v>
      </c>
      <c r="H96" s="17">
        <v>4385</v>
      </c>
      <c r="I96" s="26">
        <v>0.15963511972633979</v>
      </c>
    </row>
    <row r="97" spans="1:9" ht="21" customHeight="1" x14ac:dyDescent="0.3">
      <c r="A97" s="46" t="s">
        <v>809</v>
      </c>
      <c r="B97" s="279">
        <v>1831</v>
      </c>
      <c r="C97" s="17">
        <v>3354</v>
      </c>
      <c r="D97" s="17">
        <v>1644</v>
      </c>
      <c r="E97" s="17">
        <v>1710</v>
      </c>
      <c r="F97" s="42">
        <v>1.8317859093391589</v>
      </c>
      <c r="G97" s="17">
        <v>18633.333333333336</v>
      </c>
      <c r="H97" s="17">
        <v>3395</v>
      </c>
      <c r="I97" s="26">
        <v>-1.2076583210603831</v>
      </c>
    </row>
    <row r="98" spans="1:9" ht="21" customHeight="1" x14ac:dyDescent="0.3">
      <c r="A98" s="45" t="s">
        <v>810</v>
      </c>
      <c r="B98" s="303">
        <v>10933</v>
      </c>
      <c r="C98" s="18">
        <v>17754</v>
      </c>
      <c r="D98" s="18">
        <v>8743</v>
      </c>
      <c r="E98" s="18">
        <v>9011</v>
      </c>
      <c r="F98" s="66">
        <v>1.6238909722857404</v>
      </c>
      <c r="G98" s="18">
        <v>20406.896551724134</v>
      </c>
      <c r="H98" s="18">
        <v>17548</v>
      </c>
      <c r="I98" s="67">
        <v>1.1739229541828129</v>
      </c>
    </row>
    <row r="99" spans="1:9" ht="21" customHeight="1" x14ac:dyDescent="0.3">
      <c r="A99" s="46" t="s">
        <v>811</v>
      </c>
      <c r="B99" s="279">
        <v>1932</v>
      </c>
      <c r="C99" s="17">
        <v>2861</v>
      </c>
      <c r="D99" s="17">
        <v>1421</v>
      </c>
      <c r="E99" s="17">
        <v>1440</v>
      </c>
      <c r="F99" s="42">
        <v>1.4808488612836439</v>
      </c>
      <c r="G99" s="17">
        <v>22007.692307692309</v>
      </c>
      <c r="H99" s="17">
        <v>2780</v>
      </c>
      <c r="I99" s="26">
        <v>2.9136690647482015</v>
      </c>
    </row>
    <row r="100" spans="1:9" ht="21" customHeight="1" x14ac:dyDescent="0.3">
      <c r="A100" s="46" t="s">
        <v>812</v>
      </c>
      <c r="B100" s="279">
        <v>992</v>
      </c>
      <c r="C100" s="17">
        <v>1515</v>
      </c>
      <c r="D100" s="17">
        <v>744</v>
      </c>
      <c r="E100" s="17">
        <v>771</v>
      </c>
      <c r="F100" s="42">
        <v>1.5272177419354838</v>
      </c>
      <c r="G100" s="17">
        <v>16833.333333333336</v>
      </c>
      <c r="H100" s="17">
        <v>1490</v>
      </c>
      <c r="I100" s="26">
        <v>1.6778523489932886</v>
      </c>
    </row>
    <row r="101" spans="1:9" ht="21" customHeight="1" x14ac:dyDescent="0.3">
      <c r="A101" s="46" t="s">
        <v>813</v>
      </c>
      <c r="B101" s="279">
        <v>2663</v>
      </c>
      <c r="C101" s="17">
        <v>4054</v>
      </c>
      <c r="D101" s="17">
        <v>2044</v>
      </c>
      <c r="E101" s="17">
        <v>2010</v>
      </c>
      <c r="F101" s="42">
        <v>1.522343221930154</v>
      </c>
      <c r="G101" s="17">
        <v>22522.222222222223</v>
      </c>
      <c r="H101" s="17">
        <v>3983</v>
      </c>
      <c r="I101" s="26">
        <v>1.7825759477780569</v>
      </c>
    </row>
    <row r="102" spans="1:9" ht="21" customHeight="1" x14ac:dyDescent="0.3">
      <c r="A102" s="46" t="s">
        <v>814</v>
      </c>
      <c r="B102" s="279">
        <v>2182</v>
      </c>
      <c r="C102" s="17">
        <v>3378</v>
      </c>
      <c r="D102" s="17">
        <v>1656</v>
      </c>
      <c r="E102" s="17">
        <v>1722</v>
      </c>
      <c r="F102" s="42">
        <v>1.5481209899175068</v>
      </c>
      <c r="G102" s="17">
        <v>16890</v>
      </c>
      <c r="H102" s="17">
        <v>3365</v>
      </c>
      <c r="I102" s="26">
        <v>0.38632986627043092</v>
      </c>
    </row>
    <row r="103" spans="1:9" ht="21" customHeight="1" x14ac:dyDescent="0.3">
      <c r="A103" s="46" t="s">
        <v>815</v>
      </c>
      <c r="B103" s="279">
        <v>1311</v>
      </c>
      <c r="C103" s="17">
        <v>2457</v>
      </c>
      <c r="D103" s="17">
        <v>1199</v>
      </c>
      <c r="E103" s="17">
        <v>1258</v>
      </c>
      <c r="F103" s="42">
        <v>1.874141876430206</v>
      </c>
      <c r="G103" s="17">
        <v>22336.363636363636</v>
      </c>
      <c r="H103" s="17">
        <v>2387</v>
      </c>
      <c r="I103" s="26">
        <v>2.9325513196480939</v>
      </c>
    </row>
    <row r="104" spans="1:9" ht="21" customHeight="1" x14ac:dyDescent="0.3">
      <c r="A104" s="46" t="s">
        <v>816</v>
      </c>
      <c r="B104" s="279">
        <v>1853</v>
      </c>
      <c r="C104" s="17">
        <v>3489</v>
      </c>
      <c r="D104" s="17">
        <v>1679</v>
      </c>
      <c r="E104" s="17">
        <v>1810</v>
      </c>
      <c r="F104" s="42">
        <v>1.882892606583918</v>
      </c>
      <c r="G104" s="17">
        <v>21806.25</v>
      </c>
      <c r="H104" s="17">
        <v>3543</v>
      </c>
      <c r="I104" s="26">
        <v>-1.5241320914479255</v>
      </c>
    </row>
    <row r="105" spans="1:9" ht="21" customHeight="1" x14ac:dyDescent="0.3">
      <c r="A105" s="45" t="s">
        <v>817</v>
      </c>
      <c r="B105" s="303">
        <v>7526</v>
      </c>
      <c r="C105" s="18">
        <v>14628</v>
      </c>
      <c r="D105" s="18">
        <v>7046</v>
      </c>
      <c r="E105" s="18">
        <v>7582</v>
      </c>
      <c r="F105" s="66">
        <v>1.943661971830986</v>
      </c>
      <c r="G105" s="18">
        <v>16074.725274725275</v>
      </c>
      <c r="H105" s="18">
        <v>14612</v>
      </c>
      <c r="I105" s="67">
        <v>0.10949904188338351</v>
      </c>
    </row>
    <row r="106" spans="1:9" ht="21" customHeight="1" x14ac:dyDescent="0.3">
      <c r="A106" s="46" t="s">
        <v>818</v>
      </c>
      <c r="B106" s="279">
        <v>1419</v>
      </c>
      <c r="C106" s="17">
        <v>2672</v>
      </c>
      <c r="D106" s="17">
        <v>1331</v>
      </c>
      <c r="E106" s="17">
        <v>1341</v>
      </c>
      <c r="F106" s="42">
        <v>1.8830162085976039</v>
      </c>
      <c r="G106" s="17">
        <v>19085.714285714283</v>
      </c>
      <c r="H106" s="17">
        <v>2683</v>
      </c>
      <c r="I106" s="26">
        <v>-0.40998881848676855</v>
      </c>
    </row>
    <row r="107" spans="1:9" ht="21" customHeight="1" x14ac:dyDescent="0.3">
      <c r="A107" s="46" t="s">
        <v>819</v>
      </c>
      <c r="B107" s="279">
        <v>1425</v>
      </c>
      <c r="C107" s="17">
        <v>2840</v>
      </c>
      <c r="D107" s="17">
        <v>1402</v>
      </c>
      <c r="E107" s="17">
        <v>1438</v>
      </c>
      <c r="F107" s="42">
        <v>1.9929824561403509</v>
      </c>
      <c r="G107" s="17">
        <v>13523.809523809525</v>
      </c>
      <c r="H107" s="17">
        <v>2825</v>
      </c>
      <c r="I107" s="26">
        <v>0.53097345132743357</v>
      </c>
    </row>
    <row r="108" spans="1:9" ht="21" customHeight="1" x14ac:dyDescent="0.3">
      <c r="A108" s="46" t="s">
        <v>820</v>
      </c>
      <c r="B108" s="279">
        <v>1309</v>
      </c>
      <c r="C108" s="17">
        <v>2554</v>
      </c>
      <c r="D108" s="17">
        <v>1171</v>
      </c>
      <c r="E108" s="17">
        <v>1383</v>
      </c>
      <c r="F108" s="42">
        <v>1.9511077158135981</v>
      </c>
      <c r="G108" s="17">
        <v>18242.857142857141</v>
      </c>
      <c r="H108" s="17">
        <v>2535</v>
      </c>
      <c r="I108" s="26">
        <v>0.74950690335305714</v>
      </c>
    </row>
    <row r="109" spans="1:9" ht="21" customHeight="1" x14ac:dyDescent="0.3">
      <c r="A109" s="46" t="s">
        <v>821</v>
      </c>
      <c r="B109" s="279">
        <v>1440</v>
      </c>
      <c r="C109" s="17">
        <v>2689</v>
      </c>
      <c r="D109" s="17">
        <v>1249</v>
      </c>
      <c r="E109" s="17">
        <v>1440</v>
      </c>
      <c r="F109" s="42">
        <v>1.867361111111111</v>
      </c>
      <c r="G109" s="17">
        <v>19207.142857142855</v>
      </c>
      <c r="H109" s="17">
        <v>2704</v>
      </c>
      <c r="I109" s="26">
        <v>-0.55473372781065089</v>
      </c>
    </row>
    <row r="110" spans="1:9" ht="21" customHeight="1" x14ac:dyDescent="0.3">
      <c r="A110" s="304" t="s">
        <v>822</v>
      </c>
      <c r="B110" s="204">
        <v>1933</v>
      </c>
      <c r="C110" s="95">
        <v>3873</v>
      </c>
      <c r="D110" s="95">
        <v>1893</v>
      </c>
      <c r="E110" s="95">
        <v>1980</v>
      </c>
      <c r="F110" s="282">
        <v>2.0036213140196586</v>
      </c>
      <c r="G110" s="95">
        <v>13832.142857142855</v>
      </c>
      <c r="H110" s="95">
        <v>3865</v>
      </c>
      <c r="I110" s="292">
        <v>0.20698576972833119</v>
      </c>
    </row>
    <row r="111" spans="1:9" ht="21" customHeight="1" x14ac:dyDescent="0.3">
      <c r="A111" s="28" t="s">
        <v>823</v>
      </c>
    </row>
    <row r="112" spans="1:9" ht="21" customHeight="1" x14ac:dyDescent="0.3">
      <c r="A112" s="28" t="s">
        <v>824</v>
      </c>
    </row>
  </sheetData>
  <phoneticPr fontId="30"/>
  <pageMargins left="0.23622047244094488" right="0.23622047244094488" top="0.15748031496062992" bottom="0.15748031496062992" header="0.31496062992125984" footer="0"/>
  <pageSetup paperSize="9" scale="38" orientation="portrait" r:id="rId1"/>
  <headerFooter>
    <oddHeader>&amp;C&amp;F</oddHeader>
  </headerFooter>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sheetPr>
    <pageSetUpPr fitToPage="1"/>
  </sheetPr>
  <dimension ref="A1:M25"/>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18.64453125" style="17"/>
    <col min="2" max="12" width="12.64453125" style="17" customWidth="1"/>
    <col min="13" max="16384" width="18.64453125" style="17"/>
  </cols>
  <sheetData>
    <row r="1" spans="1:13" ht="21" customHeight="1" x14ac:dyDescent="0.3">
      <c r="A1" s="19" t="str">
        <f>HYPERLINK("#"&amp;"目次"&amp;"!a1","目次へ")</f>
        <v>目次へ</v>
      </c>
    </row>
    <row r="2" spans="1:13" ht="21" customHeight="1" x14ac:dyDescent="0.3">
      <c r="A2" s="44" t="str">
        <f>"１０７．"&amp;目次!E110</f>
        <v>１０７．区内学校数の状況（令和6年5月1日）</v>
      </c>
      <c r="B2" s="29"/>
      <c r="C2" s="29"/>
      <c r="D2" s="29"/>
      <c r="E2" s="29"/>
      <c r="F2" s="29"/>
      <c r="G2" s="29"/>
      <c r="H2" s="29"/>
      <c r="I2" s="29"/>
      <c r="J2" s="29"/>
      <c r="K2" s="29"/>
      <c r="L2" s="29"/>
      <c r="M2" s="29"/>
    </row>
    <row r="3" spans="1:13" ht="21" customHeight="1" x14ac:dyDescent="0.3">
      <c r="A3" s="73" t="s">
        <v>3961</v>
      </c>
      <c r="B3" s="75" t="s">
        <v>459</v>
      </c>
      <c r="C3" s="75" t="s">
        <v>3962</v>
      </c>
      <c r="D3" s="75" t="s">
        <v>3963</v>
      </c>
      <c r="E3" s="75" t="s">
        <v>3964</v>
      </c>
      <c r="F3" s="75" t="s">
        <v>3965</v>
      </c>
      <c r="G3" s="74" t="s">
        <v>3966</v>
      </c>
      <c r="H3" s="75" t="s">
        <v>3967</v>
      </c>
      <c r="I3" s="75" t="s">
        <v>3968</v>
      </c>
      <c r="J3" s="75" t="s">
        <v>3969</v>
      </c>
      <c r="K3" s="75" t="s">
        <v>3970</v>
      </c>
      <c r="L3" s="75" t="s">
        <v>3971</v>
      </c>
    </row>
    <row r="4" spans="1:13" s="18" customFormat="1" ht="21" customHeight="1" x14ac:dyDescent="0.3">
      <c r="A4" s="90"/>
      <c r="B4" s="379" t="s">
        <v>3972</v>
      </c>
      <c r="C4" s="223"/>
      <c r="D4" s="223"/>
      <c r="E4" s="223"/>
      <c r="F4" s="223"/>
      <c r="G4" s="223"/>
      <c r="H4" s="223"/>
      <c r="I4" s="223"/>
      <c r="J4" s="223"/>
      <c r="K4" s="223"/>
      <c r="L4" s="223"/>
    </row>
    <row r="5" spans="1:13" s="18" customFormat="1" ht="21" customHeight="1" x14ac:dyDescent="0.3">
      <c r="A5" s="90" t="s">
        <v>655</v>
      </c>
      <c r="B5" s="297">
        <v>99</v>
      </c>
      <c r="C5" s="65">
        <v>2</v>
      </c>
      <c r="D5" s="65">
        <v>2</v>
      </c>
      <c r="E5" s="65">
        <v>1</v>
      </c>
      <c r="F5" s="65">
        <v>12</v>
      </c>
      <c r="G5" s="65">
        <v>15</v>
      </c>
      <c r="H5" s="65">
        <v>22</v>
      </c>
      <c r="I5" s="65">
        <v>21</v>
      </c>
      <c r="J5" s="65">
        <v>1</v>
      </c>
      <c r="K5" s="65">
        <v>5</v>
      </c>
      <c r="L5" s="65">
        <v>18</v>
      </c>
    </row>
    <row r="6" spans="1:13" ht="21" customHeight="1" x14ac:dyDescent="0.3">
      <c r="A6" s="24" t="s">
        <v>3973</v>
      </c>
      <c r="B6" s="665">
        <v>1</v>
      </c>
      <c r="C6" s="32" t="s">
        <v>679</v>
      </c>
      <c r="D6" s="32" t="s">
        <v>679</v>
      </c>
      <c r="E6" s="32">
        <v>1</v>
      </c>
      <c r="F6" s="32" t="s">
        <v>4438</v>
      </c>
      <c r="G6" s="32" t="s">
        <v>4438</v>
      </c>
      <c r="H6" s="32" t="s">
        <v>4438</v>
      </c>
      <c r="I6" s="32" t="s">
        <v>4438</v>
      </c>
      <c r="J6" s="32" t="s">
        <v>4438</v>
      </c>
      <c r="K6" s="32" t="s">
        <v>4438</v>
      </c>
      <c r="L6" s="32" t="s">
        <v>4438</v>
      </c>
    </row>
    <row r="7" spans="1:13" ht="21" customHeight="1" x14ac:dyDescent="0.3">
      <c r="A7" s="24" t="s">
        <v>3974</v>
      </c>
      <c r="B7" s="665">
        <v>38</v>
      </c>
      <c r="C7" s="32" t="s">
        <v>679</v>
      </c>
      <c r="D7" s="32" t="s">
        <v>679</v>
      </c>
      <c r="E7" s="32" t="s">
        <v>4438</v>
      </c>
      <c r="F7" s="32">
        <v>5</v>
      </c>
      <c r="G7" s="32">
        <v>10</v>
      </c>
      <c r="H7" s="32">
        <v>20</v>
      </c>
      <c r="I7" s="32">
        <v>2</v>
      </c>
      <c r="J7" s="32">
        <v>1</v>
      </c>
      <c r="K7" s="32" t="s">
        <v>4438</v>
      </c>
      <c r="L7" s="32" t="s">
        <v>4438</v>
      </c>
    </row>
    <row r="8" spans="1:13" ht="21" customHeight="1" x14ac:dyDescent="0.3">
      <c r="A8" s="24" t="s">
        <v>3916</v>
      </c>
      <c r="B8" s="665">
        <v>60</v>
      </c>
      <c r="C8" s="32">
        <v>2</v>
      </c>
      <c r="D8" s="32">
        <v>2</v>
      </c>
      <c r="E8" s="32" t="s">
        <v>4438</v>
      </c>
      <c r="F8" s="32">
        <v>7</v>
      </c>
      <c r="G8" s="32">
        <v>5</v>
      </c>
      <c r="H8" s="32">
        <v>2</v>
      </c>
      <c r="I8" s="32">
        <v>19</v>
      </c>
      <c r="J8" s="32" t="s">
        <v>4438</v>
      </c>
      <c r="K8" s="32">
        <v>5</v>
      </c>
      <c r="L8" s="32">
        <v>18</v>
      </c>
    </row>
    <row r="9" spans="1:13" s="18" customFormat="1" ht="21" customHeight="1" x14ac:dyDescent="0.3">
      <c r="A9" s="90"/>
      <c r="B9" s="297"/>
      <c r="C9" s="223"/>
      <c r="D9" s="223"/>
      <c r="E9" s="223"/>
      <c r="F9" s="223"/>
      <c r="G9" s="90" t="s">
        <v>3975</v>
      </c>
    </row>
    <row r="10" spans="1:13" ht="21" customHeight="1" x14ac:dyDescent="0.3">
      <c r="A10" s="90" t="s">
        <v>655</v>
      </c>
      <c r="B10" s="297">
        <v>2293</v>
      </c>
      <c r="C10" s="648" t="s">
        <v>412</v>
      </c>
      <c r="D10" s="648" t="s">
        <v>412</v>
      </c>
      <c r="E10" s="65">
        <v>41</v>
      </c>
      <c r="F10" s="65">
        <v>582</v>
      </c>
      <c r="G10" s="65">
        <v>423</v>
      </c>
      <c r="H10" s="65">
        <v>660</v>
      </c>
      <c r="I10" s="65">
        <v>201</v>
      </c>
      <c r="J10" s="65">
        <v>150</v>
      </c>
      <c r="K10" s="65">
        <v>9</v>
      </c>
      <c r="L10" s="65">
        <v>227</v>
      </c>
    </row>
    <row r="11" spans="1:13" ht="21" customHeight="1" x14ac:dyDescent="0.3">
      <c r="A11" s="24" t="s">
        <v>3976</v>
      </c>
      <c r="B11" s="665">
        <v>41</v>
      </c>
      <c r="C11" s="648" t="s">
        <v>412</v>
      </c>
      <c r="D11" s="648" t="s">
        <v>412</v>
      </c>
      <c r="E11" s="32">
        <v>41</v>
      </c>
      <c r="F11" s="32" t="s">
        <v>4438</v>
      </c>
      <c r="G11" s="32" t="s">
        <v>4438</v>
      </c>
      <c r="H11" s="32" t="s">
        <v>4438</v>
      </c>
      <c r="I11" s="32" t="s">
        <v>4438</v>
      </c>
      <c r="J11" s="32" t="s">
        <v>4438</v>
      </c>
      <c r="K11" s="32" t="s">
        <v>4438</v>
      </c>
      <c r="L11" s="32" t="s">
        <v>4438</v>
      </c>
    </row>
    <row r="12" spans="1:13" ht="21" customHeight="1" x14ac:dyDescent="0.3">
      <c r="A12" s="24" t="s">
        <v>3974</v>
      </c>
      <c r="B12" s="665">
        <v>1289</v>
      </c>
      <c r="C12" s="648" t="s">
        <v>412</v>
      </c>
      <c r="D12" s="648" t="s">
        <v>412</v>
      </c>
      <c r="E12" s="32" t="s">
        <v>4438</v>
      </c>
      <c r="F12" s="32">
        <v>254</v>
      </c>
      <c r="G12" s="32">
        <v>270</v>
      </c>
      <c r="H12" s="32">
        <v>604</v>
      </c>
      <c r="I12" s="32">
        <v>11</v>
      </c>
      <c r="J12" s="32">
        <v>150</v>
      </c>
      <c r="K12" s="32" t="s">
        <v>4438</v>
      </c>
      <c r="L12" s="32" t="s">
        <v>4438</v>
      </c>
    </row>
    <row r="13" spans="1:13" ht="21" customHeight="1" x14ac:dyDescent="0.3">
      <c r="A13" s="24" t="s">
        <v>3916</v>
      </c>
      <c r="B13" s="665">
        <v>963</v>
      </c>
      <c r="C13" s="648" t="s">
        <v>412</v>
      </c>
      <c r="D13" s="648" t="s">
        <v>412</v>
      </c>
      <c r="E13" s="32" t="s">
        <v>4438</v>
      </c>
      <c r="F13" s="32">
        <v>328</v>
      </c>
      <c r="G13" s="32">
        <v>153</v>
      </c>
      <c r="H13" s="32">
        <v>56</v>
      </c>
      <c r="I13" s="32">
        <v>190</v>
      </c>
      <c r="J13" s="32" t="s">
        <v>4438</v>
      </c>
      <c r="K13" s="32">
        <v>9</v>
      </c>
      <c r="L13" s="32">
        <v>227</v>
      </c>
    </row>
    <row r="14" spans="1:13" s="18" customFormat="1" ht="21" customHeight="1" x14ac:dyDescent="0.3">
      <c r="A14" s="90"/>
      <c r="B14" s="297"/>
      <c r="C14" s="648"/>
      <c r="D14" s="680"/>
      <c r="E14" s="223"/>
      <c r="F14" s="223"/>
      <c r="G14" s="90" t="s">
        <v>3977</v>
      </c>
    </row>
    <row r="15" spans="1:13" ht="21" customHeight="1" x14ac:dyDescent="0.3">
      <c r="A15" s="90" t="s">
        <v>655</v>
      </c>
      <c r="B15" s="297">
        <v>35070</v>
      </c>
      <c r="C15" s="648" t="s">
        <v>412</v>
      </c>
      <c r="D15" s="648" t="s">
        <v>412</v>
      </c>
      <c r="E15" s="65">
        <v>706</v>
      </c>
      <c r="F15" s="65">
        <v>9259</v>
      </c>
      <c r="G15" s="65">
        <v>6789</v>
      </c>
      <c r="H15" s="65">
        <v>11844</v>
      </c>
      <c r="I15" s="65">
        <v>1873</v>
      </c>
      <c r="J15" s="65">
        <v>350</v>
      </c>
      <c r="K15" s="65">
        <v>250</v>
      </c>
      <c r="L15" s="65">
        <v>3999</v>
      </c>
    </row>
    <row r="16" spans="1:13" ht="21" customHeight="1" x14ac:dyDescent="0.3">
      <c r="A16" s="24" t="s">
        <v>3976</v>
      </c>
      <c r="B16" s="665">
        <v>706</v>
      </c>
      <c r="C16" s="648" t="s">
        <v>412</v>
      </c>
      <c r="D16" s="648" t="s">
        <v>412</v>
      </c>
      <c r="E16" s="32">
        <v>706</v>
      </c>
      <c r="F16" s="32" t="s">
        <v>4438</v>
      </c>
      <c r="G16" s="32" t="s">
        <v>4438</v>
      </c>
      <c r="H16" s="32" t="s">
        <v>4438</v>
      </c>
      <c r="I16" s="32" t="s">
        <v>4438</v>
      </c>
      <c r="J16" s="32" t="s">
        <v>4438</v>
      </c>
      <c r="K16" s="32" t="s">
        <v>4438</v>
      </c>
      <c r="L16" s="32" t="s">
        <v>4438</v>
      </c>
    </row>
    <row r="17" spans="1:12" ht="21" customHeight="1" x14ac:dyDescent="0.3">
      <c r="A17" s="24" t="s">
        <v>3974</v>
      </c>
      <c r="B17" s="665">
        <v>18857</v>
      </c>
      <c r="C17" s="648" t="s">
        <v>412</v>
      </c>
      <c r="D17" s="648" t="s">
        <v>412</v>
      </c>
      <c r="E17" s="32" t="s">
        <v>4438</v>
      </c>
      <c r="F17" s="32">
        <v>3238</v>
      </c>
      <c r="G17" s="32">
        <v>4110</v>
      </c>
      <c r="H17" s="32">
        <v>11041</v>
      </c>
      <c r="I17" s="32">
        <v>118</v>
      </c>
      <c r="J17" s="32">
        <v>350</v>
      </c>
      <c r="K17" s="32" t="s">
        <v>4438</v>
      </c>
      <c r="L17" s="32" t="s">
        <v>4438</v>
      </c>
    </row>
    <row r="18" spans="1:12" ht="21" customHeight="1" thickBot="1" x14ac:dyDescent="0.35">
      <c r="A18" s="271" t="s">
        <v>3916</v>
      </c>
      <c r="B18" s="685">
        <v>15507</v>
      </c>
      <c r="C18" s="681" t="s">
        <v>412</v>
      </c>
      <c r="D18" s="681" t="s">
        <v>412</v>
      </c>
      <c r="E18" s="301" t="s">
        <v>4438</v>
      </c>
      <c r="F18" s="301">
        <v>6021</v>
      </c>
      <c r="G18" s="301">
        <v>2679</v>
      </c>
      <c r="H18" s="301">
        <v>803</v>
      </c>
      <c r="I18" s="301">
        <v>1755</v>
      </c>
      <c r="J18" s="301" t="s">
        <v>4438</v>
      </c>
      <c r="K18" s="301">
        <v>250</v>
      </c>
      <c r="L18" s="301">
        <v>3999</v>
      </c>
    </row>
    <row r="19" spans="1:12" ht="21" customHeight="1" x14ac:dyDescent="0.3">
      <c r="A19" s="28" t="s">
        <v>3978</v>
      </c>
    </row>
    <row r="20" spans="1:12" ht="21" customHeight="1" x14ac:dyDescent="0.3">
      <c r="A20" s="28" t="s">
        <v>4603</v>
      </c>
    </row>
    <row r="21" spans="1:12" ht="21" customHeight="1" x14ac:dyDescent="0.3">
      <c r="A21" s="28" t="s">
        <v>3979</v>
      </c>
    </row>
    <row r="22" spans="1:12" ht="21" customHeight="1" x14ac:dyDescent="0.3">
      <c r="A22" s="28" t="s">
        <v>3980</v>
      </c>
    </row>
    <row r="23" spans="1:12" ht="21" customHeight="1" x14ac:dyDescent="0.3">
      <c r="A23" s="28" t="s">
        <v>3981</v>
      </c>
    </row>
    <row r="24" spans="1:12" ht="21" customHeight="1" x14ac:dyDescent="0.3">
      <c r="A24" s="28" t="s">
        <v>4604</v>
      </c>
    </row>
    <row r="25" spans="1:12" ht="21" customHeight="1" x14ac:dyDescent="0.3">
      <c r="A25" s="682" t="s">
        <v>4605</v>
      </c>
    </row>
  </sheetData>
  <phoneticPr fontId="30"/>
  <pageMargins left="0.23622047244094488" right="0.23622047244094488" top="0.15748031496062992" bottom="0.15748031496062992" header="0.31496062992125984" footer="0"/>
  <pageSetup paperSize="9" scale="64" orientation="portrait" r:id="rId1"/>
  <headerFooter>
    <oddHeader>&amp;C&amp;F</oddHeader>
  </headerFooter>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sheetPr>
    <pageSetUpPr fitToPage="1"/>
  </sheetPr>
  <dimension ref="A1:AM19"/>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9" width="12.64453125" style="17" customWidth="1"/>
    <col min="10" max="16384" width="18.64453125" style="17"/>
  </cols>
  <sheetData>
    <row r="1" spans="1:39" ht="21" customHeight="1" x14ac:dyDescent="0.3">
      <c r="A1" s="19" t="str">
        <f>HYPERLINK("#"&amp;"目次"&amp;"!a1","目次へ")</f>
        <v>目次へ</v>
      </c>
    </row>
    <row r="2" spans="1:39" ht="21" customHeight="1" x14ac:dyDescent="0.3">
      <c r="A2" s="44" t="str">
        <f>"１０８．"&amp;目次!E111</f>
        <v>１０８．幼稚園数･園児数･教員数の推移（令和2～令和6年）</v>
      </c>
      <c r="B2" s="29"/>
      <c r="C2" s="29"/>
      <c r="D2" s="29"/>
      <c r="E2" s="29"/>
      <c r="F2" s="29"/>
      <c r="G2" s="29"/>
      <c r="H2" s="29"/>
      <c r="I2" s="219" t="s">
        <v>3983</v>
      </c>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row>
    <row r="3" spans="1:39" ht="21" customHeight="1" x14ac:dyDescent="0.3">
      <c r="A3" s="488" t="s">
        <v>313</v>
      </c>
      <c r="B3" s="461" t="s">
        <v>490</v>
      </c>
      <c r="C3" s="461" t="s">
        <v>4624</v>
      </c>
      <c r="D3" s="461" t="s">
        <v>4625</v>
      </c>
      <c r="E3" s="461" t="s">
        <v>3984</v>
      </c>
      <c r="F3" s="31" t="s">
        <v>3985</v>
      </c>
      <c r="G3" s="33"/>
      <c r="H3" s="33"/>
      <c r="I3" s="33"/>
    </row>
    <row r="4" spans="1:39" ht="21" customHeight="1" x14ac:dyDescent="0.3">
      <c r="A4" s="23"/>
      <c r="B4" s="25"/>
      <c r="C4" s="25"/>
      <c r="D4" s="25"/>
      <c r="E4" s="25"/>
      <c r="F4" s="25" t="s">
        <v>459</v>
      </c>
      <c r="G4" s="439" t="s">
        <v>3959</v>
      </c>
      <c r="H4" s="25" t="s">
        <v>3986</v>
      </c>
      <c r="I4" s="514" t="s">
        <v>3987</v>
      </c>
    </row>
    <row r="5" spans="1:39" ht="21" customHeight="1" x14ac:dyDescent="0.3">
      <c r="A5" s="24"/>
      <c r="B5" s="379" t="s">
        <v>3915</v>
      </c>
      <c r="C5" s="41"/>
      <c r="D5" s="223"/>
      <c r="E5" s="223"/>
      <c r="F5" s="223"/>
      <c r="G5" s="41"/>
      <c r="H5" s="41"/>
      <c r="I5" s="41"/>
    </row>
    <row r="6" spans="1:39" s="18" customFormat="1" ht="21" customHeight="1" x14ac:dyDescent="0.3">
      <c r="A6" s="24" t="s">
        <v>4619</v>
      </c>
      <c r="B6" s="284">
        <v>2</v>
      </c>
      <c r="C6" s="32">
        <v>6</v>
      </c>
      <c r="D6" s="32">
        <v>10</v>
      </c>
      <c r="E6" s="32">
        <v>8</v>
      </c>
      <c r="F6" s="32">
        <v>155</v>
      </c>
      <c r="G6" s="32">
        <v>31</v>
      </c>
      <c r="H6" s="32">
        <v>60</v>
      </c>
      <c r="I6" s="32">
        <v>64</v>
      </c>
    </row>
    <row r="7" spans="1:39" s="18" customFormat="1" ht="21" customHeight="1" x14ac:dyDescent="0.3">
      <c r="A7" s="24">
        <v>3</v>
      </c>
      <c r="B7" s="284">
        <v>2</v>
      </c>
      <c r="C7" s="32">
        <v>6</v>
      </c>
      <c r="D7" s="32">
        <v>10</v>
      </c>
      <c r="E7" s="32">
        <v>8</v>
      </c>
      <c r="F7" s="32">
        <v>150</v>
      </c>
      <c r="G7" s="32">
        <v>32</v>
      </c>
      <c r="H7" s="32">
        <v>54</v>
      </c>
      <c r="I7" s="32">
        <v>64</v>
      </c>
    </row>
    <row r="8" spans="1:39" ht="21" customHeight="1" x14ac:dyDescent="0.3">
      <c r="A8" s="24">
        <v>4</v>
      </c>
      <c r="B8" s="284">
        <v>2</v>
      </c>
      <c r="C8" s="32">
        <v>6</v>
      </c>
      <c r="D8" s="32">
        <v>11</v>
      </c>
      <c r="E8" s="32">
        <v>8</v>
      </c>
      <c r="F8" s="32">
        <v>142</v>
      </c>
      <c r="G8" s="32">
        <v>32</v>
      </c>
      <c r="H8" s="32">
        <v>51</v>
      </c>
      <c r="I8" s="32">
        <v>59</v>
      </c>
    </row>
    <row r="9" spans="1:39" ht="21" customHeight="1" x14ac:dyDescent="0.3">
      <c r="A9" s="24">
        <v>5</v>
      </c>
      <c r="B9" s="284">
        <v>2</v>
      </c>
      <c r="C9" s="32">
        <v>6</v>
      </c>
      <c r="D9" s="32">
        <v>11</v>
      </c>
      <c r="E9" s="32">
        <v>8</v>
      </c>
      <c r="F9" s="32">
        <v>135</v>
      </c>
      <c r="G9" s="32">
        <v>32</v>
      </c>
      <c r="H9" s="32">
        <v>44</v>
      </c>
      <c r="I9" s="32">
        <v>59</v>
      </c>
    </row>
    <row r="10" spans="1:39" s="18" customFormat="1" ht="21" customHeight="1" x14ac:dyDescent="0.3">
      <c r="A10" s="90">
        <v>6</v>
      </c>
      <c r="B10" s="297">
        <v>2</v>
      </c>
      <c r="C10" s="65">
        <v>6</v>
      </c>
      <c r="D10" s="65">
        <v>11</v>
      </c>
      <c r="E10" s="65">
        <v>8</v>
      </c>
      <c r="F10" s="65">
        <v>118</v>
      </c>
      <c r="G10" s="65">
        <v>31</v>
      </c>
      <c r="H10" s="65">
        <v>42</v>
      </c>
      <c r="I10" s="65">
        <v>45</v>
      </c>
    </row>
    <row r="11" spans="1:39" ht="21" customHeight="1" x14ac:dyDescent="0.3">
      <c r="A11" s="24"/>
      <c r="B11" s="379" t="s">
        <v>3916</v>
      </c>
      <c r="C11" s="41"/>
      <c r="D11" s="223"/>
      <c r="E11" s="223"/>
      <c r="F11" s="223"/>
      <c r="G11" s="41"/>
      <c r="H11" s="41"/>
      <c r="I11" s="41"/>
    </row>
    <row r="12" spans="1:39" s="18" customFormat="1" ht="21" customHeight="1" x14ac:dyDescent="0.3">
      <c r="A12" s="24" t="s">
        <v>4619</v>
      </c>
      <c r="B12" s="284">
        <v>20</v>
      </c>
      <c r="C12" s="32">
        <v>114</v>
      </c>
      <c r="D12" s="32">
        <v>250</v>
      </c>
      <c r="E12" s="32">
        <v>49</v>
      </c>
      <c r="F12" s="32">
        <v>2827</v>
      </c>
      <c r="G12" s="32">
        <v>864</v>
      </c>
      <c r="H12" s="32">
        <v>946</v>
      </c>
      <c r="I12" s="32">
        <v>1017</v>
      </c>
    </row>
    <row r="13" spans="1:39" s="18" customFormat="1" ht="21" customHeight="1" x14ac:dyDescent="0.3">
      <c r="A13" s="24">
        <v>3</v>
      </c>
      <c r="B13" s="284">
        <v>20</v>
      </c>
      <c r="C13" s="32">
        <v>110</v>
      </c>
      <c r="D13" s="32">
        <v>226</v>
      </c>
      <c r="E13" s="32">
        <v>38</v>
      </c>
      <c r="F13" s="32">
        <v>2606</v>
      </c>
      <c r="G13" s="32">
        <v>818</v>
      </c>
      <c r="H13" s="32">
        <v>855</v>
      </c>
      <c r="I13" s="32">
        <v>933</v>
      </c>
    </row>
    <row r="14" spans="1:39" s="18" customFormat="1" ht="21" customHeight="1" x14ac:dyDescent="0.3">
      <c r="A14" s="24">
        <v>4</v>
      </c>
      <c r="B14" s="284">
        <v>20</v>
      </c>
      <c r="C14" s="32">
        <v>107</v>
      </c>
      <c r="D14" s="32">
        <v>227</v>
      </c>
      <c r="E14" s="32">
        <v>40</v>
      </c>
      <c r="F14" s="32">
        <v>2393</v>
      </c>
      <c r="G14" s="32">
        <v>702</v>
      </c>
      <c r="H14" s="32">
        <v>802</v>
      </c>
      <c r="I14" s="32">
        <v>889</v>
      </c>
    </row>
    <row r="15" spans="1:39" s="18" customFormat="1" ht="21" customHeight="1" x14ac:dyDescent="0.3">
      <c r="A15" s="24">
        <v>5</v>
      </c>
      <c r="B15" s="284">
        <v>19</v>
      </c>
      <c r="C15" s="32">
        <v>111</v>
      </c>
      <c r="D15" s="32">
        <v>212</v>
      </c>
      <c r="E15" s="32">
        <v>41</v>
      </c>
      <c r="F15" s="32">
        <v>2099</v>
      </c>
      <c r="G15" s="32">
        <v>621</v>
      </c>
      <c r="H15" s="32">
        <v>686</v>
      </c>
      <c r="I15" s="32">
        <v>792</v>
      </c>
    </row>
    <row r="16" spans="1:39" ht="21" customHeight="1" x14ac:dyDescent="0.3">
      <c r="A16" s="236">
        <v>6</v>
      </c>
      <c r="B16" s="190">
        <v>19</v>
      </c>
      <c r="C16" s="179">
        <v>106</v>
      </c>
      <c r="D16" s="179">
        <v>190</v>
      </c>
      <c r="E16" s="179">
        <v>42</v>
      </c>
      <c r="F16" s="179">
        <v>1755</v>
      </c>
      <c r="G16" s="179">
        <v>477</v>
      </c>
      <c r="H16" s="179">
        <v>607</v>
      </c>
      <c r="I16" s="179">
        <v>671</v>
      </c>
    </row>
    <row r="17" spans="1:1" ht="21" customHeight="1" x14ac:dyDescent="0.3">
      <c r="A17" s="28" t="s">
        <v>4661</v>
      </c>
    </row>
    <row r="18" spans="1:1" ht="21" customHeight="1" x14ac:dyDescent="0.3">
      <c r="A18" s="28" t="s">
        <v>4622</v>
      </c>
    </row>
    <row r="19" spans="1:1" ht="21" customHeight="1" x14ac:dyDescent="0.3">
      <c r="A19" s="28" t="s">
        <v>3982</v>
      </c>
    </row>
  </sheetData>
  <phoneticPr fontId="30"/>
  <pageMargins left="0.23622047244094488" right="0.23622047244094488" top="0.15748031496062992" bottom="0.15748031496062992" header="0.31496062992125984" footer="0"/>
  <pageSetup paperSize="9" scale="84" orientation="portrait" r:id="rId1"/>
  <headerFooter>
    <oddHeader>&amp;C&amp;F</oddHeader>
  </headerFooter>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sheetPr>
    <pageSetUpPr fitToPage="1"/>
  </sheetPr>
  <dimension ref="A1:Q1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7" width="11.05859375" style="17" customWidth="1"/>
    <col min="18" max="16384" width="18.64453125" style="17"/>
  </cols>
  <sheetData>
    <row r="1" spans="1:17" ht="21" customHeight="1" x14ac:dyDescent="0.3">
      <c r="A1" s="19" t="str">
        <f>HYPERLINK("#"&amp;"目次"&amp;"!a1","目次へ")</f>
        <v>目次へ</v>
      </c>
    </row>
    <row r="2" spans="1:17" ht="21" customHeight="1" x14ac:dyDescent="0.3">
      <c r="A2" s="44" t="str">
        <f>"１０９．"&amp;目次!E112</f>
        <v>１０９．小学校数･児童数･教員数の推移（令和2～令和6年）</v>
      </c>
      <c r="B2" s="29"/>
      <c r="C2" s="29"/>
      <c r="D2" s="29"/>
      <c r="E2" s="29"/>
      <c r="F2" s="29"/>
      <c r="G2" s="29"/>
      <c r="H2" s="29"/>
      <c r="I2" s="29"/>
      <c r="J2" s="29"/>
      <c r="Q2" s="62" t="s">
        <v>3983</v>
      </c>
    </row>
    <row r="3" spans="1:17" ht="21" customHeight="1" x14ac:dyDescent="0.3">
      <c r="A3" s="488" t="s">
        <v>313</v>
      </c>
      <c r="B3" s="461" t="s">
        <v>497</v>
      </c>
      <c r="C3" s="461" t="s">
        <v>3988</v>
      </c>
      <c r="D3" s="461" t="s">
        <v>3989</v>
      </c>
      <c r="E3" s="31" t="s">
        <v>4629</v>
      </c>
      <c r="F3" s="33"/>
      <c r="G3" s="33"/>
      <c r="H3" s="31" t="s">
        <v>4630</v>
      </c>
      <c r="I3" s="33"/>
      <c r="J3" s="33"/>
      <c r="K3" s="31" t="s">
        <v>3990</v>
      </c>
      <c r="L3" s="33"/>
      <c r="M3" s="33"/>
      <c r="N3" s="33"/>
      <c r="O3" s="33"/>
      <c r="P3" s="33"/>
      <c r="Q3" s="33"/>
    </row>
    <row r="4" spans="1:17" ht="21" customHeight="1" x14ac:dyDescent="0.3">
      <c r="A4" s="23"/>
      <c r="B4" s="25"/>
      <c r="C4" s="25"/>
      <c r="D4" s="63" t="s">
        <v>4628</v>
      </c>
      <c r="E4" s="514" t="s">
        <v>655</v>
      </c>
      <c r="F4" s="514" t="s">
        <v>461</v>
      </c>
      <c r="G4" s="514" t="s">
        <v>462</v>
      </c>
      <c r="H4" s="514" t="s">
        <v>655</v>
      </c>
      <c r="I4" s="439" t="s">
        <v>461</v>
      </c>
      <c r="J4" s="514" t="s">
        <v>462</v>
      </c>
      <c r="K4" s="439" t="s">
        <v>655</v>
      </c>
      <c r="L4" s="439" t="s">
        <v>3991</v>
      </c>
      <c r="M4" s="439" t="s">
        <v>3992</v>
      </c>
      <c r="N4" s="439" t="s">
        <v>3993</v>
      </c>
      <c r="O4" s="439" t="s">
        <v>3994</v>
      </c>
      <c r="P4" s="439" t="s">
        <v>3995</v>
      </c>
      <c r="Q4" s="514" t="s">
        <v>3996</v>
      </c>
    </row>
    <row r="5" spans="1:17" ht="21" customHeight="1" x14ac:dyDescent="0.3">
      <c r="A5" s="554"/>
      <c r="B5" s="379" t="s">
        <v>3915</v>
      </c>
      <c r="C5" s="41"/>
      <c r="D5" s="596"/>
      <c r="E5" s="596"/>
      <c r="F5" s="596"/>
      <c r="G5" s="596"/>
      <c r="H5" s="597"/>
      <c r="I5" s="596"/>
      <c r="J5" s="596"/>
      <c r="K5" s="596"/>
      <c r="L5" s="597"/>
      <c r="M5" s="596"/>
      <c r="N5" s="41"/>
      <c r="O5" s="41"/>
      <c r="P5" s="41"/>
      <c r="Q5" s="41"/>
    </row>
    <row r="6" spans="1:17" s="18" customFormat="1" ht="21" customHeight="1" x14ac:dyDescent="0.3">
      <c r="A6" s="24" t="s">
        <v>4627</v>
      </c>
      <c r="B6" s="284">
        <v>21</v>
      </c>
      <c r="C6" s="32">
        <v>340</v>
      </c>
      <c r="D6" s="32">
        <v>18</v>
      </c>
      <c r="E6" s="32">
        <v>553</v>
      </c>
      <c r="F6" s="32">
        <v>201</v>
      </c>
      <c r="G6" s="32">
        <v>352</v>
      </c>
      <c r="H6" s="32">
        <v>61</v>
      </c>
      <c r="I6" s="32">
        <v>24</v>
      </c>
      <c r="J6" s="32">
        <v>37</v>
      </c>
      <c r="K6" s="32">
        <v>10084</v>
      </c>
      <c r="L6" s="32">
        <v>1745</v>
      </c>
      <c r="M6" s="32">
        <v>1801</v>
      </c>
      <c r="N6" s="32">
        <v>1685</v>
      </c>
      <c r="O6" s="32">
        <v>1607</v>
      </c>
      <c r="P6" s="32">
        <v>1683</v>
      </c>
      <c r="Q6" s="32">
        <v>1563</v>
      </c>
    </row>
    <row r="7" spans="1:17" s="18" customFormat="1" ht="21" customHeight="1" x14ac:dyDescent="0.3">
      <c r="A7" s="24">
        <v>3</v>
      </c>
      <c r="B7" s="284">
        <v>21</v>
      </c>
      <c r="C7" s="32">
        <v>353</v>
      </c>
      <c r="D7" s="32">
        <v>20</v>
      </c>
      <c r="E7" s="32">
        <v>578</v>
      </c>
      <c r="F7" s="32">
        <v>223</v>
      </c>
      <c r="G7" s="32">
        <v>355</v>
      </c>
      <c r="H7" s="32">
        <v>61</v>
      </c>
      <c r="I7" s="32">
        <v>21</v>
      </c>
      <c r="J7" s="32">
        <v>40</v>
      </c>
      <c r="K7" s="32">
        <v>10432</v>
      </c>
      <c r="L7" s="32">
        <v>1904</v>
      </c>
      <c r="M7" s="32">
        <v>1756</v>
      </c>
      <c r="N7" s="32">
        <v>1785</v>
      </c>
      <c r="O7" s="32">
        <v>1683</v>
      </c>
      <c r="P7" s="32">
        <v>1617</v>
      </c>
      <c r="Q7" s="32">
        <v>1687</v>
      </c>
    </row>
    <row r="8" spans="1:17" ht="21" customHeight="1" x14ac:dyDescent="0.3">
      <c r="A8" s="24">
        <v>4</v>
      </c>
      <c r="B8" s="284">
        <v>21</v>
      </c>
      <c r="C8" s="32">
        <v>361</v>
      </c>
      <c r="D8" s="32">
        <v>19</v>
      </c>
      <c r="E8" s="32">
        <v>570</v>
      </c>
      <c r="F8" s="32">
        <v>231</v>
      </c>
      <c r="G8" s="32">
        <v>339</v>
      </c>
      <c r="H8" s="32">
        <v>61</v>
      </c>
      <c r="I8" s="32">
        <v>22</v>
      </c>
      <c r="J8" s="32">
        <v>39</v>
      </c>
      <c r="K8" s="32">
        <v>10615</v>
      </c>
      <c r="L8" s="32">
        <v>1912</v>
      </c>
      <c r="M8" s="32">
        <v>1878</v>
      </c>
      <c r="N8" s="32">
        <v>1752</v>
      </c>
      <c r="O8" s="32">
        <v>1783</v>
      </c>
      <c r="P8" s="32">
        <v>1668</v>
      </c>
      <c r="Q8" s="32">
        <v>1622</v>
      </c>
    </row>
    <row r="9" spans="1:17" ht="21" customHeight="1" x14ac:dyDescent="0.3">
      <c r="A9" s="24">
        <v>5</v>
      </c>
      <c r="B9" s="284">
        <v>21</v>
      </c>
      <c r="C9" s="32">
        <v>376</v>
      </c>
      <c r="D9" s="32">
        <v>20</v>
      </c>
      <c r="E9" s="32">
        <v>592</v>
      </c>
      <c r="F9" s="32">
        <v>237</v>
      </c>
      <c r="G9" s="32">
        <v>355</v>
      </c>
      <c r="H9" s="32">
        <v>61</v>
      </c>
      <c r="I9" s="32">
        <v>18</v>
      </c>
      <c r="J9" s="32">
        <v>43</v>
      </c>
      <c r="K9" s="32">
        <v>10882</v>
      </c>
      <c r="L9" s="32">
        <v>1871</v>
      </c>
      <c r="M9" s="32">
        <v>1896</v>
      </c>
      <c r="N9" s="32">
        <v>1881</v>
      </c>
      <c r="O9" s="32">
        <v>1760</v>
      </c>
      <c r="P9" s="32">
        <v>1801</v>
      </c>
      <c r="Q9" s="32">
        <v>1673</v>
      </c>
    </row>
    <row r="10" spans="1:17" s="18" customFormat="1" ht="21" customHeight="1" x14ac:dyDescent="0.3">
      <c r="A10" s="90">
        <v>6</v>
      </c>
      <c r="B10" s="297">
        <v>20</v>
      </c>
      <c r="C10" s="65">
        <v>384</v>
      </c>
      <c r="D10" s="65">
        <v>20</v>
      </c>
      <c r="E10" s="65">
        <v>604</v>
      </c>
      <c r="F10" s="65">
        <v>234</v>
      </c>
      <c r="G10" s="65">
        <v>370</v>
      </c>
      <c r="H10" s="65">
        <v>59</v>
      </c>
      <c r="I10" s="65">
        <v>18</v>
      </c>
      <c r="J10" s="65">
        <v>41</v>
      </c>
      <c r="K10" s="65">
        <v>11041</v>
      </c>
      <c r="L10" s="65">
        <v>1848</v>
      </c>
      <c r="M10" s="65">
        <v>1853</v>
      </c>
      <c r="N10" s="65">
        <v>1905</v>
      </c>
      <c r="O10" s="65">
        <v>1876</v>
      </c>
      <c r="P10" s="65">
        <v>1754</v>
      </c>
      <c r="Q10" s="65">
        <v>1805</v>
      </c>
    </row>
    <row r="11" spans="1:17" ht="21" customHeight="1" x14ac:dyDescent="0.3">
      <c r="A11" s="24"/>
      <c r="B11" s="379" t="s">
        <v>3916</v>
      </c>
      <c r="C11" s="41"/>
      <c r="D11" s="41"/>
      <c r="E11" s="41"/>
      <c r="F11" s="41"/>
      <c r="G11" s="41"/>
      <c r="H11" s="223"/>
      <c r="I11" s="41"/>
      <c r="J11" s="41"/>
      <c r="K11" s="41"/>
      <c r="L11" s="223"/>
      <c r="M11" s="41"/>
      <c r="N11" s="41"/>
      <c r="O11" s="41"/>
      <c r="P11" s="41"/>
      <c r="Q11" s="41"/>
    </row>
    <row r="12" spans="1:17" s="18" customFormat="1" ht="21" customHeight="1" x14ac:dyDescent="0.3">
      <c r="A12" s="24" t="s">
        <v>4627</v>
      </c>
      <c r="B12" s="284">
        <v>2</v>
      </c>
      <c r="C12" s="32">
        <v>24</v>
      </c>
      <c r="D12" s="32" t="s">
        <v>677</v>
      </c>
      <c r="E12" s="32">
        <v>55</v>
      </c>
      <c r="F12" s="32">
        <v>28</v>
      </c>
      <c r="G12" s="32">
        <v>27</v>
      </c>
      <c r="H12" s="32">
        <v>11</v>
      </c>
      <c r="I12" s="32">
        <v>2</v>
      </c>
      <c r="J12" s="32">
        <v>9</v>
      </c>
      <c r="K12" s="32">
        <v>804</v>
      </c>
      <c r="L12" s="32">
        <v>127</v>
      </c>
      <c r="M12" s="32">
        <v>135</v>
      </c>
      <c r="N12" s="32">
        <v>138</v>
      </c>
      <c r="O12" s="32">
        <v>135</v>
      </c>
      <c r="P12" s="32">
        <v>136</v>
      </c>
      <c r="Q12" s="32">
        <v>133</v>
      </c>
    </row>
    <row r="13" spans="1:17" s="18" customFormat="1" ht="21" customHeight="1" x14ac:dyDescent="0.3">
      <c r="A13" s="24">
        <v>3</v>
      </c>
      <c r="B13" s="284">
        <v>2</v>
      </c>
      <c r="C13" s="32">
        <v>24</v>
      </c>
      <c r="D13" s="32" t="s">
        <v>677</v>
      </c>
      <c r="E13" s="32">
        <v>53</v>
      </c>
      <c r="F13" s="32">
        <v>26</v>
      </c>
      <c r="G13" s="32">
        <v>27</v>
      </c>
      <c r="H13" s="32">
        <v>9</v>
      </c>
      <c r="I13" s="32">
        <v>2</v>
      </c>
      <c r="J13" s="32">
        <v>7</v>
      </c>
      <c r="K13" s="32">
        <v>806</v>
      </c>
      <c r="L13" s="32">
        <v>138</v>
      </c>
      <c r="M13" s="32">
        <v>129</v>
      </c>
      <c r="N13" s="32">
        <v>134</v>
      </c>
      <c r="O13" s="32">
        <v>135</v>
      </c>
      <c r="P13" s="32">
        <v>135</v>
      </c>
      <c r="Q13" s="32">
        <v>135</v>
      </c>
    </row>
    <row r="14" spans="1:17" s="18" customFormat="1" ht="21" customHeight="1" x14ac:dyDescent="0.3">
      <c r="A14" s="24">
        <v>4</v>
      </c>
      <c r="B14" s="284">
        <v>2</v>
      </c>
      <c r="C14" s="32">
        <v>24</v>
      </c>
      <c r="D14" s="32" t="s">
        <v>677</v>
      </c>
      <c r="E14" s="32">
        <v>49</v>
      </c>
      <c r="F14" s="32">
        <v>23</v>
      </c>
      <c r="G14" s="32">
        <v>26</v>
      </c>
      <c r="H14" s="32">
        <v>7</v>
      </c>
      <c r="I14" s="32">
        <v>2</v>
      </c>
      <c r="J14" s="32">
        <v>5</v>
      </c>
      <c r="K14" s="32">
        <v>809</v>
      </c>
      <c r="L14" s="32">
        <v>141</v>
      </c>
      <c r="M14" s="32">
        <v>137</v>
      </c>
      <c r="N14" s="32">
        <v>130</v>
      </c>
      <c r="O14" s="32">
        <v>133</v>
      </c>
      <c r="P14" s="32">
        <v>133</v>
      </c>
      <c r="Q14" s="32">
        <v>135</v>
      </c>
    </row>
    <row r="15" spans="1:17" s="18" customFormat="1" ht="21" customHeight="1" x14ac:dyDescent="0.3">
      <c r="A15" s="24">
        <v>5</v>
      </c>
      <c r="B15" s="284">
        <v>2</v>
      </c>
      <c r="C15" s="32">
        <v>24</v>
      </c>
      <c r="D15" s="32" t="s">
        <v>677</v>
      </c>
      <c r="E15" s="32">
        <v>52</v>
      </c>
      <c r="F15" s="32">
        <v>25</v>
      </c>
      <c r="G15" s="32">
        <v>27</v>
      </c>
      <c r="H15" s="32">
        <v>6</v>
      </c>
      <c r="I15" s="32">
        <v>1</v>
      </c>
      <c r="J15" s="32">
        <v>5</v>
      </c>
      <c r="K15" s="32">
        <v>811</v>
      </c>
      <c r="L15" s="32">
        <v>142</v>
      </c>
      <c r="M15" s="32">
        <v>140</v>
      </c>
      <c r="N15" s="32">
        <v>134</v>
      </c>
      <c r="O15" s="32">
        <v>131</v>
      </c>
      <c r="P15" s="32">
        <v>132</v>
      </c>
      <c r="Q15" s="32">
        <v>132</v>
      </c>
    </row>
    <row r="16" spans="1:17" s="18" customFormat="1" ht="21" customHeight="1" x14ac:dyDescent="0.3">
      <c r="A16" s="236">
        <v>6</v>
      </c>
      <c r="B16" s="190">
        <v>2</v>
      </c>
      <c r="C16" s="179">
        <v>24</v>
      </c>
      <c r="D16" s="179" t="s">
        <v>679</v>
      </c>
      <c r="E16" s="179">
        <v>56</v>
      </c>
      <c r="F16" s="179">
        <v>30</v>
      </c>
      <c r="G16" s="179">
        <v>26</v>
      </c>
      <c r="H16" s="179">
        <v>5</v>
      </c>
      <c r="I16" s="179">
        <v>1</v>
      </c>
      <c r="J16" s="179">
        <v>4</v>
      </c>
      <c r="K16" s="179">
        <v>803</v>
      </c>
      <c r="L16" s="179">
        <v>137</v>
      </c>
      <c r="M16" s="179">
        <v>137</v>
      </c>
      <c r="N16" s="179">
        <v>138</v>
      </c>
      <c r="O16" s="179">
        <v>129</v>
      </c>
      <c r="P16" s="179">
        <v>130</v>
      </c>
      <c r="Q16" s="179">
        <v>132</v>
      </c>
    </row>
    <row r="17" spans="1:1" ht="21" customHeight="1" x14ac:dyDescent="0.3">
      <c r="A17" s="28" t="s">
        <v>4710</v>
      </c>
    </row>
    <row r="18" spans="1:1" ht="21" customHeight="1" x14ac:dyDescent="0.3">
      <c r="A18" s="28" t="s">
        <v>3982</v>
      </c>
    </row>
  </sheetData>
  <phoneticPr fontId="30"/>
  <pageMargins left="0.23622047244094488" right="0.23622047244094488" top="0.15748031496062992" bottom="0.15748031496062992" header="0.31496062992125984" footer="0"/>
  <pageSetup paperSize="9" scale="51" orientation="portrait" r:id="rId1"/>
  <headerFooter>
    <oddHeader>&amp;C&amp;F</oddHeader>
  </headerFooter>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sheetPr>
    <pageSetUpPr fitToPage="1"/>
  </sheetPr>
  <dimension ref="A1:N1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4" width="11.05859375" style="17" customWidth="1"/>
    <col min="15" max="16384" width="18.64453125" style="17"/>
  </cols>
  <sheetData>
    <row r="1" spans="1:14" ht="21" customHeight="1" x14ac:dyDescent="0.3">
      <c r="A1" s="19" t="str">
        <f>HYPERLINK("#"&amp;"目次"&amp;"!a1","目次へ")</f>
        <v>目次へ</v>
      </c>
    </row>
    <row r="2" spans="1:14" ht="21" customHeight="1" x14ac:dyDescent="0.3">
      <c r="A2" s="44" t="str">
        <f>"１１０．"&amp;目次!E113</f>
        <v>１１０．中学校数･生徒数･教員数（私立を含む）の推移（令和2～令和6年）</v>
      </c>
      <c r="B2" s="29"/>
      <c r="C2" s="29"/>
      <c r="D2" s="29"/>
      <c r="E2" s="29"/>
      <c r="F2" s="29"/>
      <c r="G2" s="29"/>
      <c r="N2" s="62" t="s">
        <v>3983</v>
      </c>
    </row>
    <row r="3" spans="1:14" ht="21" customHeight="1" x14ac:dyDescent="0.3">
      <c r="A3" s="488" t="s">
        <v>313</v>
      </c>
      <c r="B3" s="461" t="s">
        <v>497</v>
      </c>
      <c r="C3" s="461" t="s">
        <v>3997</v>
      </c>
      <c r="D3" s="461" t="s">
        <v>3989</v>
      </c>
      <c r="E3" s="31" t="s">
        <v>4632</v>
      </c>
      <c r="F3" s="33"/>
      <c r="G3" s="33"/>
      <c r="H3" s="31" t="s">
        <v>4630</v>
      </c>
      <c r="I3" s="33"/>
      <c r="J3" s="33"/>
      <c r="K3" s="31" t="s">
        <v>367</v>
      </c>
      <c r="L3" s="33"/>
      <c r="M3" s="33"/>
      <c r="N3" s="33"/>
    </row>
    <row r="4" spans="1:14" ht="21" customHeight="1" x14ac:dyDescent="0.3">
      <c r="A4" s="23"/>
      <c r="B4" s="25"/>
      <c r="C4" s="25"/>
      <c r="D4" s="63" t="s">
        <v>4631</v>
      </c>
      <c r="E4" s="439" t="s">
        <v>459</v>
      </c>
      <c r="F4" s="439" t="s">
        <v>461</v>
      </c>
      <c r="G4" s="439" t="s">
        <v>462</v>
      </c>
      <c r="H4" s="514" t="s">
        <v>655</v>
      </c>
      <c r="I4" s="439" t="s">
        <v>715</v>
      </c>
      <c r="J4" s="439" t="s">
        <v>716</v>
      </c>
      <c r="K4" s="439" t="s">
        <v>655</v>
      </c>
      <c r="L4" s="439" t="s">
        <v>3991</v>
      </c>
      <c r="M4" s="439" t="s">
        <v>3992</v>
      </c>
      <c r="N4" s="514" t="s">
        <v>3993</v>
      </c>
    </row>
    <row r="5" spans="1:14" ht="21" customHeight="1" x14ac:dyDescent="0.3">
      <c r="A5" s="554"/>
      <c r="B5" s="379" t="s">
        <v>3998</v>
      </c>
      <c r="C5" s="41"/>
      <c r="D5" s="41"/>
      <c r="E5" s="597"/>
      <c r="F5" s="223"/>
      <c r="G5" s="41"/>
      <c r="H5" s="41"/>
      <c r="I5" s="223"/>
      <c r="J5" s="41"/>
      <c r="K5" s="41"/>
      <c r="L5" s="41"/>
      <c r="M5" s="41"/>
      <c r="N5" s="41"/>
    </row>
    <row r="6" spans="1:14" s="18" customFormat="1" ht="21" customHeight="1" x14ac:dyDescent="0.3">
      <c r="A6" s="24" t="s">
        <v>4627</v>
      </c>
      <c r="B6" s="284">
        <v>11</v>
      </c>
      <c r="C6" s="32">
        <v>113</v>
      </c>
      <c r="D6" s="32">
        <v>9</v>
      </c>
      <c r="E6" s="32">
        <v>248</v>
      </c>
      <c r="F6" s="32">
        <v>141</v>
      </c>
      <c r="G6" s="32">
        <v>107</v>
      </c>
      <c r="H6" s="32">
        <v>28</v>
      </c>
      <c r="I6" s="32">
        <v>13</v>
      </c>
      <c r="J6" s="32">
        <v>15</v>
      </c>
      <c r="K6" s="32">
        <v>3558</v>
      </c>
      <c r="L6" s="32">
        <v>1214</v>
      </c>
      <c r="M6" s="32">
        <v>1186</v>
      </c>
      <c r="N6" s="32">
        <v>1158</v>
      </c>
    </row>
    <row r="7" spans="1:14" s="18" customFormat="1" ht="21" customHeight="1" x14ac:dyDescent="0.3">
      <c r="A7" s="24">
        <v>3</v>
      </c>
      <c r="B7" s="284">
        <v>10</v>
      </c>
      <c r="C7" s="32">
        <v>113</v>
      </c>
      <c r="D7" s="32">
        <v>8</v>
      </c>
      <c r="E7" s="32">
        <v>247</v>
      </c>
      <c r="F7" s="32">
        <v>136</v>
      </c>
      <c r="G7" s="32">
        <v>111</v>
      </c>
      <c r="H7" s="32">
        <v>27</v>
      </c>
      <c r="I7" s="32">
        <v>12</v>
      </c>
      <c r="J7" s="32">
        <v>15</v>
      </c>
      <c r="K7" s="32">
        <v>3729</v>
      </c>
      <c r="L7" s="32">
        <v>1298</v>
      </c>
      <c r="M7" s="32">
        <v>1224</v>
      </c>
      <c r="N7" s="32">
        <v>1207</v>
      </c>
    </row>
    <row r="8" spans="1:14" ht="21" customHeight="1" x14ac:dyDescent="0.3">
      <c r="A8" s="24">
        <v>4</v>
      </c>
      <c r="B8" s="284">
        <v>10</v>
      </c>
      <c r="C8" s="32">
        <v>117</v>
      </c>
      <c r="D8" s="32">
        <v>8</v>
      </c>
      <c r="E8" s="32">
        <v>252</v>
      </c>
      <c r="F8" s="32">
        <v>144</v>
      </c>
      <c r="G8" s="32">
        <v>108</v>
      </c>
      <c r="H8" s="32">
        <v>25</v>
      </c>
      <c r="I8" s="32">
        <v>11</v>
      </c>
      <c r="J8" s="32">
        <v>14</v>
      </c>
      <c r="K8" s="32">
        <v>3886</v>
      </c>
      <c r="L8" s="32">
        <v>1338</v>
      </c>
      <c r="M8" s="32">
        <v>1309</v>
      </c>
      <c r="N8" s="32">
        <v>1239</v>
      </c>
    </row>
    <row r="9" spans="1:14" ht="21" customHeight="1" x14ac:dyDescent="0.3">
      <c r="A9" s="24">
        <v>5</v>
      </c>
      <c r="B9" s="284">
        <v>10</v>
      </c>
      <c r="C9" s="32">
        <v>121</v>
      </c>
      <c r="D9" s="32">
        <v>8</v>
      </c>
      <c r="E9" s="32">
        <v>256</v>
      </c>
      <c r="F9" s="32">
        <v>146</v>
      </c>
      <c r="G9" s="32">
        <v>110</v>
      </c>
      <c r="H9" s="32">
        <v>26</v>
      </c>
      <c r="I9" s="32">
        <v>10</v>
      </c>
      <c r="J9" s="32">
        <v>16</v>
      </c>
      <c r="K9" s="32">
        <v>4027</v>
      </c>
      <c r="L9" s="32">
        <v>1348</v>
      </c>
      <c r="M9" s="32">
        <v>1354</v>
      </c>
      <c r="N9" s="32">
        <v>1325</v>
      </c>
    </row>
    <row r="10" spans="1:14" s="18" customFormat="1" ht="21" customHeight="1" x14ac:dyDescent="0.3">
      <c r="A10" s="90">
        <v>6</v>
      </c>
      <c r="B10" s="297">
        <v>10</v>
      </c>
      <c r="C10" s="65">
        <v>127</v>
      </c>
      <c r="D10" s="65">
        <v>10</v>
      </c>
      <c r="E10" s="65">
        <v>270</v>
      </c>
      <c r="F10" s="65">
        <v>152</v>
      </c>
      <c r="G10" s="65">
        <v>118</v>
      </c>
      <c r="H10" s="65">
        <v>26</v>
      </c>
      <c r="I10" s="65">
        <v>10</v>
      </c>
      <c r="J10" s="65">
        <v>16</v>
      </c>
      <c r="K10" s="65">
        <v>4110</v>
      </c>
      <c r="L10" s="65">
        <v>1367</v>
      </c>
      <c r="M10" s="65">
        <v>1369</v>
      </c>
      <c r="N10" s="65">
        <v>1374</v>
      </c>
    </row>
    <row r="11" spans="1:14" ht="21" customHeight="1" x14ac:dyDescent="0.3">
      <c r="A11" s="24"/>
      <c r="B11" s="379" t="s">
        <v>3999</v>
      </c>
      <c r="C11" s="41"/>
      <c r="D11" s="41"/>
      <c r="E11" s="223"/>
      <c r="F11" s="223"/>
      <c r="G11" s="41"/>
      <c r="H11" s="41"/>
      <c r="I11" s="223"/>
      <c r="J11" s="41"/>
      <c r="K11" s="41"/>
      <c r="L11" s="41"/>
      <c r="M11" s="41"/>
      <c r="N11" s="41"/>
    </row>
    <row r="12" spans="1:14" s="18" customFormat="1" ht="21" customHeight="1" x14ac:dyDescent="0.3">
      <c r="A12" s="24" t="s">
        <v>4627</v>
      </c>
      <c r="B12" s="284">
        <v>5</v>
      </c>
      <c r="C12" s="32">
        <v>69</v>
      </c>
      <c r="D12" s="32" t="s">
        <v>677</v>
      </c>
      <c r="E12" s="32">
        <v>138</v>
      </c>
      <c r="F12" s="32">
        <v>85</v>
      </c>
      <c r="G12" s="32">
        <v>53</v>
      </c>
      <c r="H12" s="32">
        <v>18</v>
      </c>
      <c r="I12" s="32">
        <v>8</v>
      </c>
      <c r="J12" s="32">
        <v>10</v>
      </c>
      <c r="K12" s="32">
        <v>2425</v>
      </c>
      <c r="L12" s="32">
        <v>839</v>
      </c>
      <c r="M12" s="32">
        <v>817</v>
      </c>
      <c r="N12" s="32">
        <v>769</v>
      </c>
    </row>
    <row r="13" spans="1:14" s="18" customFormat="1" ht="21" customHeight="1" x14ac:dyDescent="0.3">
      <c r="A13" s="24">
        <v>3</v>
      </c>
      <c r="B13" s="284">
        <v>5</v>
      </c>
      <c r="C13" s="32">
        <v>70</v>
      </c>
      <c r="D13" s="32" t="s">
        <v>677</v>
      </c>
      <c r="E13" s="32">
        <v>140</v>
      </c>
      <c r="F13" s="32">
        <v>80</v>
      </c>
      <c r="G13" s="32">
        <v>60</v>
      </c>
      <c r="H13" s="32">
        <v>19</v>
      </c>
      <c r="I13" s="32">
        <v>8</v>
      </c>
      <c r="J13" s="32">
        <v>11</v>
      </c>
      <c r="K13" s="32">
        <v>2478</v>
      </c>
      <c r="L13" s="32">
        <v>834</v>
      </c>
      <c r="M13" s="32">
        <v>835</v>
      </c>
      <c r="N13" s="32">
        <v>809</v>
      </c>
    </row>
    <row r="14" spans="1:14" s="18" customFormat="1" ht="21" customHeight="1" x14ac:dyDescent="0.3">
      <c r="A14" s="24">
        <v>4</v>
      </c>
      <c r="B14" s="284">
        <v>5</v>
      </c>
      <c r="C14" s="32">
        <v>72</v>
      </c>
      <c r="D14" s="32" t="s">
        <v>677</v>
      </c>
      <c r="E14" s="32">
        <v>137</v>
      </c>
      <c r="F14" s="32">
        <v>84</v>
      </c>
      <c r="G14" s="32">
        <v>53</v>
      </c>
      <c r="H14" s="32">
        <v>17</v>
      </c>
      <c r="I14" s="32">
        <v>7</v>
      </c>
      <c r="J14" s="32">
        <v>10</v>
      </c>
      <c r="K14" s="32">
        <v>2520</v>
      </c>
      <c r="L14" s="32">
        <v>872</v>
      </c>
      <c r="M14" s="32">
        <v>826</v>
      </c>
      <c r="N14" s="32">
        <v>822</v>
      </c>
    </row>
    <row r="15" spans="1:14" s="18" customFormat="1" ht="21" customHeight="1" x14ac:dyDescent="0.3">
      <c r="A15" s="24">
        <v>5</v>
      </c>
      <c r="B15" s="284">
        <v>5</v>
      </c>
      <c r="C15" s="32">
        <v>77</v>
      </c>
      <c r="D15" s="32" t="s">
        <v>677</v>
      </c>
      <c r="E15" s="32">
        <v>145</v>
      </c>
      <c r="F15" s="32">
        <v>85</v>
      </c>
      <c r="G15" s="32">
        <v>60</v>
      </c>
      <c r="H15" s="32">
        <v>16</v>
      </c>
      <c r="I15" s="32">
        <v>7</v>
      </c>
      <c r="J15" s="32">
        <v>9</v>
      </c>
      <c r="K15" s="32">
        <v>2612</v>
      </c>
      <c r="L15" s="32">
        <v>941</v>
      </c>
      <c r="M15" s="32">
        <v>860</v>
      </c>
      <c r="N15" s="32">
        <v>811</v>
      </c>
    </row>
    <row r="16" spans="1:14" s="18" customFormat="1" ht="21" customHeight="1" thickBot="1" x14ac:dyDescent="0.35">
      <c r="A16" s="236">
        <v>6</v>
      </c>
      <c r="B16" s="190">
        <v>5</v>
      </c>
      <c r="C16" s="179">
        <v>80</v>
      </c>
      <c r="D16" s="661" t="s">
        <v>679</v>
      </c>
      <c r="E16" s="179">
        <v>153</v>
      </c>
      <c r="F16" s="661">
        <v>86</v>
      </c>
      <c r="G16" s="661">
        <v>67</v>
      </c>
      <c r="H16" s="179">
        <v>17</v>
      </c>
      <c r="I16" s="661">
        <v>8</v>
      </c>
      <c r="J16" s="661">
        <v>9</v>
      </c>
      <c r="K16" s="179">
        <v>2679</v>
      </c>
      <c r="L16" s="179">
        <v>903</v>
      </c>
      <c r="M16" s="179">
        <v>932</v>
      </c>
      <c r="N16" s="179">
        <v>844</v>
      </c>
    </row>
    <row r="17" spans="1:1" ht="21" customHeight="1" x14ac:dyDescent="0.3">
      <c r="A17" s="28" t="s">
        <v>4711</v>
      </c>
    </row>
    <row r="18" spans="1:1" ht="21" customHeight="1" x14ac:dyDescent="0.3">
      <c r="A18" s="28" t="s">
        <v>3982</v>
      </c>
    </row>
  </sheetData>
  <phoneticPr fontId="30"/>
  <pageMargins left="0.23622047244094488" right="0.23622047244094488" top="0.15748031496062992" bottom="0.15748031496062992" header="0.31496062992125984" footer="0"/>
  <pageSetup paperSize="9" scale="62" orientation="portrait" r:id="rId1"/>
  <headerFooter>
    <oddHeader>&amp;C&amp;F</oddHeader>
  </headerFooter>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sheetPr>
    <pageSetUpPr fitToPage="1"/>
  </sheetPr>
  <dimension ref="A1:J1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"１１１．"&amp;目次!E114</f>
        <v>１１１．高等学校数･生徒数･教員数（私立を含む）の推移（令和2～令和6年）</v>
      </c>
      <c r="B2" s="305"/>
      <c r="C2" s="305"/>
      <c r="D2" s="305"/>
      <c r="E2" s="305"/>
      <c r="J2" s="62" t="s">
        <v>3983</v>
      </c>
    </row>
    <row r="3" spans="1:10" ht="21" customHeight="1" x14ac:dyDescent="0.3">
      <c r="A3" s="488" t="s">
        <v>313</v>
      </c>
      <c r="B3" s="461" t="s">
        <v>497</v>
      </c>
      <c r="C3" s="31" t="s">
        <v>4632</v>
      </c>
      <c r="D3" s="33"/>
      <c r="E3" s="33"/>
      <c r="F3" s="31" t="s">
        <v>367</v>
      </c>
      <c r="G3" s="33"/>
      <c r="H3" s="33"/>
      <c r="I3" s="33"/>
      <c r="J3" s="33"/>
    </row>
    <row r="4" spans="1:10" ht="21" customHeight="1" x14ac:dyDescent="0.3">
      <c r="A4" s="23"/>
      <c r="B4" s="72"/>
      <c r="C4" s="439" t="s">
        <v>459</v>
      </c>
      <c r="D4" s="439" t="s">
        <v>461</v>
      </c>
      <c r="E4" s="439" t="s">
        <v>462</v>
      </c>
      <c r="F4" s="439" t="s">
        <v>655</v>
      </c>
      <c r="G4" s="439" t="s">
        <v>3991</v>
      </c>
      <c r="H4" s="514" t="s">
        <v>3992</v>
      </c>
      <c r="I4" s="439" t="s">
        <v>3993</v>
      </c>
      <c r="J4" s="514" t="s">
        <v>3994</v>
      </c>
    </row>
    <row r="5" spans="1:10" ht="21" customHeight="1" x14ac:dyDescent="0.3">
      <c r="A5" s="554"/>
      <c r="B5" s="379" t="s">
        <v>4000</v>
      </c>
      <c r="C5" s="41"/>
      <c r="D5" s="223"/>
      <c r="E5" s="41"/>
      <c r="F5" s="41"/>
      <c r="G5" s="223"/>
      <c r="H5" s="41"/>
      <c r="I5" s="41"/>
      <c r="J5" s="41"/>
    </row>
    <row r="6" spans="1:10" s="18" customFormat="1" ht="21" customHeight="1" x14ac:dyDescent="0.3">
      <c r="A6" s="24" t="s">
        <v>4627</v>
      </c>
      <c r="B6" s="284">
        <v>5</v>
      </c>
      <c r="C6" s="32">
        <v>273</v>
      </c>
      <c r="D6" s="32">
        <v>179</v>
      </c>
      <c r="E6" s="32">
        <v>94</v>
      </c>
      <c r="F6" s="32">
        <v>3499</v>
      </c>
      <c r="G6" s="32">
        <v>1170</v>
      </c>
      <c r="H6" s="32">
        <v>1155</v>
      </c>
      <c r="I6" s="32">
        <v>1075</v>
      </c>
      <c r="J6" s="32">
        <v>99</v>
      </c>
    </row>
    <row r="7" spans="1:10" s="18" customFormat="1" ht="21" customHeight="1" x14ac:dyDescent="0.3">
      <c r="A7" s="24">
        <v>3</v>
      </c>
      <c r="B7" s="284">
        <v>5</v>
      </c>
      <c r="C7" s="32">
        <v>269</v>
      </c>
      <c r="D7" s="32">
        <v>176</v>
      </c>
      <c r="E7" s="32">
        <v>93</v>
      </c>
      <c r="F7" s="32">
        <v>3412</v>
      </c>
      <c r="G7" s="32">
        <v>1059</v>
      </c>
      <c r="H7" s="32">
        <v>1146</v>
      </c>
      <c r="I7" s="32">
        <v>1103</v>
      </c>
      <c r="J7" s="32">
        <v>104</v>
      </c>
    </row>
    <row r="8" spans="1:10" ht="21" customHeight="1" x14ac:dyDescent="0.3">
      <c r="A8" s="24">
        <v>4</v>
      </c>
      <c r="B8" s="284">
        <v>5</v>
      </c>
      <c r="C8" s="32">
        <v>256</v>
      </c>
      <c r="D8" s="32">
        <v>162</v>
      </c>
      <c r="E8" s="32">
        <v>94</v>
      </c>
      <c r="F8" s="32">
        <v>3274</v>
      </c>
      <c r="G8" s="32">
        <v>1049</v>
      </c>
      <c r="H8" s="32">
        <v>1028</v>
      </c>
      <c r="I8" s="32">
        <v>1106</v>
      </c>
      <c r="J8" s="32">
        <v>91</v>
      </c>
    </row>
    <row r="9" spans="1:10" ht="21" customHeight="1" x14ac:dyDescent="0.3">
      <c r="A9" s="24">
        <v>5</v>
      </c>
      <c r="B9" s="284">
        <v>5</v>
      </c>
      <c r="C9" s="32">
        <v>253</v>
      </c>
      <c r="D9" s="32">
        <v>163</v>
      </c>
      <c r="E9" s="32">
        <v>90</v>
      </c>
      <c r="F9" s="32">
        <v>3213</v>
      </c>
      <c r="G9" s="32">
        <v>1071</v>
      </c>
      <c r="H9" s="32">
        <v>1024</v>
      </c>
      <c r="I9" s="32">
        <v>994</v>
      </c>
      <c r="J9" s="32">
        <v>124</v>
      </c>
    </row>
    <row r="10" spans="1:10" s="18" customFormat="1" ht="21" customHeight="1" x14ac:dyDescent="0.3">
      <c r="A10" s="90">
        <v>6</v>
      </c>
      <c r="B10" s="297">
        <v>5</v>
      </c>
      <c r="C10" s="65">
        <v>254</v>
      </c>
      <c r="D10" s="65">
        <v>157</v>
      </c>
      <c r="E10" s="65">
        <v>97</v>
      </c>
      <c r="F10" s="65">
        <v>3238</v>
      </c>
      <c r="G10" s="65">
        <v>1128</v>
      </c>
      <c r="H10" s="65">
        <v>1026</v>
      </c>
      <c r="I10" s="65">
        <v>968</v>
      </c>
      <c r="J10" s="65">
        <v>116</v>
      </c>
    </row>
    <row r="11" spans="1:10" ht="21" customHeight="1" x14ac:dyDescent="0.3">
      <c r="A11" s="24"/>
      <c r="B11" s="379" t="s">
        <v>3916</v>
      </c>
      <c r="C11" s="41"/>
      <c r="D11" s="223"/>
      <c r="E11" s="41"/>
      <c r="F11" s="41"/>
      <c r="G11" s="223"/>
      <c r="H11" s="41"/>
      <c r="I11" s="41"/>
      <c r="J11" s="41"/>
    </row>
    <row r="12" spans="1:10" s="18" customFormat="1" ht="21" customHeight="1" x14ac:dyDescent="0.3">
      <c r="A12" s="24" t="s">
        <v>4627</v>
      </c>
      <c r="B12" s="284">
        <v>7</v>
      </c>
      <c r="C12" s="32">
        <v>341</v>
      </c>
      <c r="D12" s="32">
        <v>276</v>
      </c>
      <c r="E12" s="32">
        <v>65</v>
      </c>
      <c r="F12" s="32">
        <v>5869</v>
      </c>
      <c r="G12" s="32">
        <v>1885</v>
      </c>
      <c r="H12" s="32">
        <v>1994</v>
      </c>
      <c r="I12" s="32">
        <v>1990</v>
      </c>
      <c r="J12" s="32" t="s">
        <v>677</v>
      </c>
    </row>
    <row r="13" spans="1:10" s="18" customFormat="1" ht="21" customHeight="1" x14ac:dyDescent="0.3">
      <c r="A13" s="24">
        <v>3</v>
      </c>
      <c r="B13" s="284">
        <v>7</v>
      </c>
      <c r="C13" s="32">
        <v>345</v>
      </c>
      <c r="D13" s="32">
        <v>273</v>
      </c>
      <c r="E13" s="32">
        <v>72</v>
      </c>
      <c r="F13" s="32">
        <v>5764</v>
      </c>
      <c r="G13" s="32">
        <v>1949</v>
      </c>
      <c r="H13" s="32">
        <v>1834</v>
      </c>
      <c r="I13" s="32">
        <v>1981</v>
      </c>
      <c r="J13" s="32" t="s">
        <v>677</v>
      </c>
    </row>
    <row r="14" spans="1:10" s="18" customFormat="1" ht="21" customHeight="1" x14ac:dyDescent="0.3">
      <c r="A14" s="24">
        <v>4</v>
      </c>
      <c r="B14" s="284">
        <v>7</v>
      </c>
      <c r="C14" s="32">
        <v>338</v>
      </c>
      <c r="D14" s="32">
        <v>257</v>
      </c>
      <c r="E14" s="32">
        <v>81</v>
      </c>
      <c r="F14" s="32">
        <v>5752</v>
      </c>
      <c r="G14" s="32">
        <v>2088</v>
      </c>
      <c r="H14" s="32">
        <v>1866</v>
      </c>
      <c r="I14" s="32">
        <v>1798</v>
      </c>
      <c r="J14" s="32" t="s">
        <v>677</v>
      </c>
    </row>
    <row r="15" spans="1:10" s="18" customFormat="1" ht="21" customHeight="1" x14ac:dyDescent="0.3">
      <c r="A15" s="24">
        <v>5</v>
      </c>
      <c r="B15" s="284">
        <v>7</v>
      </c>
      <c r="C15" s="32">
        <v>331</v>
      </c>
      <c r="D15" s="32">
        <v>255</v>
      </c>
      <c r="E15" s="32">
        <v>76</v>
      </c>
      <c r="F15" s="32">
        <v>5881</v>
      </c>
      <c r="G15" s="32">
        <v>2059</v>
      </c>
      <c r="H15" s="32">
        <v>1994</v>
      </c>
      <c r="I15" s="32">
        <v>1828</v>
      </c>
      <c r="J15" s="32" t="s">
        <v>677</v>
      </c>
    </row>
    <row r="16" spans="1:10" s="18" customFormat="1" ht="21" customHeight="1" thickBot="1" x14ac:dyDescent="0.35">
      <c r="A16" s="236">
        <v>6</v>
      </c>
      <c r="B16" s="190">
        <v>7</v>
      </c>
      <c r="C16" s="179">
        <v>328</v>
      </c>
      <c r="D16" s="661">
        <v>255</v>
      </c>
      <c r="E16" s="661">
        <v>73</v>
      </c>
      <c r="F16" s="179">
        <v>6021</v>
      </c>
      <c r="G16" s="179">
        <v>2106</v>
      </c>
      <c r="H16" s="179">
        <v>1966</v>
      </c>
      <c r="I16" s="179">
        <v>1949</v>
      </c>
      <c r="J16" s="301" t="s">
        <v>4431</v>
      </c>
    </row>
    <row r="17" spans="1:1" ht="21" customHeight="1" x14ac:dyDescent="0.3">
      <c r="A17" s="28" t="s">
        <v>4712</v>
      </c>
    </row>
    <row r="18" spans="1:1" ht="21" customHeight="1" x14ac:dyDescent="0.3">
      <c r="A18" s="28" t="s">
        <v>3982</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sheetPr>
    <pageSetUpPr fitToPage="1"/>
  </sheetPr>
  <dimension ref="A1:G10"/>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"１１２．"&amp;目次!E115</f>
        <v>１１２．専修学校･各種学校数･生徒数･教員数の推移（令和2～令和6年）</v>
      </c>
      <c r="G2" s="62" t="s">
        <v>4001</v>
      </c>
    </row>
    <row r="3" spans="1:7" ht="21" customHeight="1" x14ac:dyDescent="0.3">
      <c r="A3" s="488" t="s">
        <v>313</v>
      </c>
      <c r="B3" s="40" t="s">
        <v>3971</v>
      </c>
      <c r="C3" s="40"/>
      <c r="D3" s="40"/>
      <c r="E3" s="40" t="s">
        <v>3970</v>
      </c>
      <c r="F3" s="40"/>
      <c r="G3" s="31"/>
    </row>
    <row r="4" spans="1:7" ht="21" customHeight="1" x14ac:dyDescent="0.3">
      <c r="A4" s="23"/>
      <c r="B4" s="439" t="s">
        <v>4002</v>
      </c>
      <c r="C4" s="439" t="s">
        <v>4003</v>
      </c>
      <c r="D4" s="439" t="s">
        <v>4004</v>
      </c>
      <c r="E4" s="439" t="s">
        <v>4002</v>
      </c>
      <c r="F4" s="439" t="s">
        <v>4003</v>
      </c>
      <c r="G4" s="514" t="s">
        <v>4004</v>
      </c>
    </row>
    <row r="5" spans="1:7" s="18" customFormat="1" ht="21" customHeight="1" x14ac:dyDescent="0.3">
      <c r="A5" s="24" t="s">
        <v>4627</v>
      </c>
      <c r="B5" s="284">
        <v>19</v>
      </c>
      <c r="C5" s="32">
        <v>5240</v>
      </c>
      <c r="D5" s="32">
        <v>273</v>
      </c>
      <c r="E5" s="32">
        <v>5</v>
      </c>
      <c r="F5" s="32">
        <v>177</v>
      </c>
      <c r="G5" s="32">
        <v>10</v>
      </c>
    </row>
    <row r="6" spans="1:7" s="18" customFormat="1" ht="21" customHeight="1" x14ac:dyDescent="0.3">
      <c r="A6" s="24">
        <v>3</v>
      </c>
      <c r="B6" s="284">
        <v>18</v>
      </c>
      <c r="C6" s="32">
        <v>4789</v>
      </c>
      <c r="D6" s="32">
        <v>278</v>
      </c>
      <c r="E6" s="32">
        <v>5</v>
      </c>
      <c r="F6" s="32">
        <v>80</v>
      </c>
      <c r="G6" s="32">
        <v>12</v>
      </c>
    </row>
    <row r="7" spans="1:7" s="18" customFormat="1" ht="21" customHeight="1" x14ac:dyDescent="0.3">
      <c r="A7" s="24">
        <v>4</v>
      </c>
      <c r="B7" s="284">
        <v>18</v>
      </c>
      <c r="C7" s="32">
        <v>3897</v>
      </c>
      <c r="D7" s="32">
        <v>251</v>
      </c>
      <c r="E7" s="32">
        <v>5</v>
      </c>
      <c r="F7" s="32">
        <v>78</v>
      </c>
      <c r="G7" s="32">
        <v>12</v>
      </c>
    </row>
    <row r="8" spans="1:7" s="18" customFormat="1" ht="21" customHeight="1" x14ac:dyDescent="0.3">
      <c r="A8" s="24">
        <v>5</v>
      </c>
      <c r="B8" s="284">
        <v>17</v>
      </c>
      <c r="C8" s="32">
        <v>3648</v>
      </c>
      <c r="D8" s="32">
        <v>241</v>
      </c>
      <c r="E8" s="32">
        <v>5</v>
      </c>
      <c r="F8" s="32">
        <v>280</v>
      </c>
      <c r="G8" s="32">
        <v>9</v>
      </c>
    </row>
    <row r="9" spans="1:7" s="18" customFormat="1" ht="21" customHeight="1" x14ac:dyDescent="0.3">
      <c r="A9" s="236">
        <v>6</v>
      </c>
      <c r="B9" s="190">
        <v>18</v>
      </c>
      <c r="C9" s="179">
        <v>3999</v>
      </c>
      <c r="D9" s="179">
        <v>227</v>
      </c>
      <c r="E9" s="179">
        <v>5</v>
      </c>
      <c r="F9" s="179">
        <v>250</v>
      </c>
      <c r="G9" s="179">
        <v>9</v>
      </c>
    </row>
    <row r="10" spans="1:7" ht="21" customHeight="1" x14ac:dyDescent="0.3">
      <c r="A10" s="28" t="s">
        <v>3982</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sheetPr>
    <pageSetUpPr fitToPage="1"/>
  </sheetPr>
  <dimension ref="A1:F11"/>
  <sheetViews>
    <sheetView zoomScaleSheetLayoutView="80" workbookViewId="0"/>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"１１３．"&amp;目次!E116</f>
        <v>１１３．私立小学校への入学者数と公私比率（平成31～令和5年度）</v>
      </c>
    </row>
    <row r="3" spans="1:6" ht="21" customHeight="1" x14ac:dyDescent="0.3">
      <c r="A3" s="156"/>
      <c r="B3" s="75" t="s">
        <v>3484</v>
      </c>
      <c r="C3" s="369" t="s">
        <v>3841</v>
      </c>
      <c r="D3" s="75" t="s">
        <v>3434</v>
      </c>
      <c r="E3" s="75" t="s">
        <v>3438</v>
      </c>
      <c r="F3" s="77" t="s">
        <v>4531</v>
      </c>
    </row>
    <row r="4" spans="1:6" ht="21" customHeight="1" x14ac:dyDescent="0.3">
      <c r="A4" s="546" t="s">
        <v>4005</v>
      </c>
      <c r="B4" s="518">
        <v>1759</v>
      </c>
      <c r="C4" s="32">
        <v>1879</v>
      </c>
      <c r="D4" s="32">
        <v>1890</v>
      </c>
      <c r="E4" s="32">
        <v>1846</v>
      </c>
      <c r="F4" s="65">
        <v>1823</v>
      </c>
    </row>
    <row r="5" spans="1:6" ht="21" customHeight="1" x14ac:dyDescent="0.3">
      <c r="A5" s="224" t="s">
        <v>4006</v>
      </c>
      <c r="B5" s="183">
        <v>122</v>
      </c>
      <c r="C5" s="183">
        <v>116</v>
      </c>
      <c r="D5" s="183">
        <v>112</v>
      </c>
      <c r="E5" s="183">
        <v>112</v>
      </c>
      <c r="F5" s="34">
        <v>113</v>
      </c>
    </row>
    <row r="6" spans="1:6" ht="21" customHeight="1" x14ac:dyDescent="0.3">
      <c r="A6" s="546" t="s">
        <v>4007</v>
      </c>
      <c r="B6" s="562">
        <v>93.5</v>
      </c>
      <c r="C6" s="35">
        <v>94.2</v>
      </c>
      <c r="D6" s="35">
        <v>94.4</v>
      </c>
      <c r="E6" s="35">
        <v>94.3</v>
      </c>
      <c r="F6" s="101">
        <v>94.2</v>
      </c>
    </row>
    <row r="7" spans="1:6" ht="21" customHeight="1" x14ac:dyDescent="0.3">
      <c r="A7" s="55" t="s">
        <v>4008</v>
      </c>
      <c r="B7" s="35" t="s">
        <v>4597</v>
      </c>
      <c r="C7" s="35" t="s">
        <v>4597</v>
      </c>
      <c r="D7" s="35" t="s">
        <v>4597</v>
      </c>
      <c r="E7" s="35" t="s">
        <v>4597</v>
      </c>
      <c r="F7" s="35" t="s">
        <v>4597</v>
      </c>
    </row>
    <row r="8" spans="1:6" ht="21" customHeight="1" x14ac:dyDescent="0.3">
      <c r="A8" s="225" t="s">
        <v>3999</v>
      </c>
      <c r="B8" s="317">
        <v>6.5</v>
      </c>
      <c r="C8" s="317">
        <v>5.8</v>
      </c>
      <c r="D8" s="317">
        <v>5.6</v>
      </c>
      <c r="E8" s="317">
        <v>5.7</v>
      </c>
      <c r="F8" s="208">
        <v>5.8</v>
      </c>
    </row>
    <row r="9" spans="1:6" ht="21" customHeight="1" x14ac:dyDescent="0.3">
      <c r="A9" s="28" t="s">
        <v>4009</v>
      </c>
    </row>
    <row r="10" spans="1:6" ht="21" customHeight="1" x14ac:dyDescent="0.3">
      <c r="A10" s="28" t="s">
        <v>3162</v>
      </c>
    </row>
    <row r="11" spans="1:6" ht="21" customHeight="1" x14ac:dyDescent="0.3">
      <c r="B11" s="226"/>
      <c r="C11" s="226"/>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sheetPr>
    <pageSetUpPr fitToPage="1"/>
  </sheetPr>
  <dimension ref="A1:K10"/>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1" ht="21" customHeight="1" x14ac:dyDescent="0.3">
      <c r="A1" s="733" t="str">
        <f>HYPERLINK("#"&amp;"目次"&amp;"!a1","目次へ")</f>
        <v>目次へ</v>
      </c>
    </row>
    <row r="2" spans="1:11" ht="21" customHeight="1" x14ac:dyDescent="0.3">
      <c r="A2" s="44" t="str">
        <f>"１１４．"&amp;目次!E117</f>
        <v>１１４．中学校卒業生の進路状況の推移（令和2～令和6年）</v>
      </c>
      <c r="B2" s="29"/>
      <c r="C2" s="29"/>
      <c r="D2" s="29"/>
      <c r="E2" s="29"/>
      <c r="F2" s="29"/>
      <c r="G2" s="29"/>
      <c r="J2" s="62" t="s">
        <v>4010</v>
      </c>
    </row>
    <row r="3" spans="1:11" ht="21" customHeight="1" x14ac:dyDescent="0.3">
      <c r="A3" s="488" t="s">
        <v>313</v>
      </c>
      <c r="B3" s="31" t="s">
        <v>4011</v>
      </c>
      <c r="C3" s="33"/>
      <c r="D3" s="33"/>
      <c r="E3" s="460" t="s">
        <v>4731</v>
      </c>
      <c r="F3" s="482"/>
      <c r="G3" s="482"/>
      <c r="H3" s="460" t="s">
        <v>4432</v>
      </c>
      <c r="I3" s="482"/>
      <c r="J3" s="482"/>
    </row>
    <row r="4" spans="1:11" ht="21" customHeight="1" x14ac:dyDescent="0.3">
      <c r="A4" s="23"/>
      <c r="B4" s="514" t="s">
        <v>655</v>
      </c>
      <c r="C4" s="514" t="s">
        <v>461</v>
      </c>
      <c r="D4" s="514" t="s">
        <v>462</v>
      </c>
      <c r="E4" s="514" t="s">
        <v>4433</v>
      </c>
      <c r="F4" s="514" t="s">
        <v>4435</v>
      </c>
      <c r="G4" s="439" t="s">
        <v>4436</v>
      </c>
      <c r="H4" s="514" t="s">
        <v>4434</v>
      </c>
      <c r="I4" s="514" t="s">
        <v>4435</v>
      </c>
      <c r="J4" s="514" t="s">
        <v>4436</v>
      </c>
    </row>
    <row r="5" spans="1:11" s="18" customFormat="1" ht="21" customHeight="1" x14ac:dyDescent="0.3">
      <c r="A5" s="24" t="s">
        <v>678</v>
      </c>
      <c r="B5" s="284">
        <v>1905</v>
      </c>
      <c r="C5" s="32">
        <v>993</v>
      </c>
      <c r="D5" s="32">
        <v>912</v>
      </c>
      <c r="E5" s="32">
        <v>1884</v>
      </c>
      <c r="F5" s="35">
        <v>99.6</v>
      </c>
      <c r="G5" s="35">
        <v>99.7</v>
      </c>
      <c r="H5" s="32" t="s">
        <v>677</v>
      </c>
      <c r="I5" s="35" t="s">
        <v>677</v>
      </c>
      <c r="J5" s="35" t="s">
        <v>677</v>
      </c>
    </row>
    <row r="6" spans="1:11" s="18" customFormat="1" ht="21" customHeight="1" x14ac:dyDescent="0.3">
      <c r="A6" s="24">
        <v>3</v>
      </c>
      <c r="B6" s="284">
        <v>1932</v>
      </c>
      <c r="C6" s="32">
        <v>1014</v>
      </c>
      <c r="D6" s="32">
        <v>918</v>
      </c>
      <c r="E6" s="32">
        <v>1921</v>
      </c>
      <c r="F6" s="35">
        <v>99.3</v>
      </c>
      <c r="G6" s="35">
        <v>99.6</v>
      </c>
      <c r="H6" s="32" t="s">
        <v>677</v>
      </c>
      <c r="I6" s="35" t="s">
        <v>677</v>
      </c>
      <c r="J6" s="35" t="s">
        <v>677</v>
      </c>
      <c r="K6" s="17"/>
    </row>
    <row r="7" spans="1:11" s="18" customFormat="1" ht="21" customHeight="1" x14ac:dyDescent="0.3">
      <c r="A7" s="24">
        <v>4</v>
      </c>
      <c r="B7" s="284">
        <v>2015</v>
      </c>
      <c r="C7" s="32">
        <v>1019</v>
      </c>
      <c r="D7" s="32">
        <v>996</v>
      </c>
      <c r="E7" s="32">
        <v>2000</v>
      </c>
      <c r="F7" s="35">
        <v>99.3</v>
      </c>
      <c r="G7" s="35">
        <v>99.2</v>
      </c>
      <c r="H7" s="32" t="s">
        <v>677</v>
      </c>
      <c r="I7" s="35" t="s">
        <v>677</v>
      </c>
      <c r="J7" s="35" t="s">
        <v>677</v>
      </c>
      <c r="K7" s="17"/>
    </row>
    <row r="8" spans="1:11" s="18" customFormat="1" ht="21" customHeight="1" x14ac:dyDescent="0.3">
      <c r="A8" s="24">
        <v>5</v>
      </c>
      <c r="B8" s="284">
        <v>2069</v>
      </c>
      <c r="C8" s="32">
        <v>1067</v>
      </c>
      <c r="D8" s="32">
        <v>1002</v>
      </c>
      <c r="E8" s="32">
        <v>2053</v>
      </c>
      <c r="F8" s="35">
        <v>99</v>
      </c>
      <c r="G8" s="35">
        <v>99.5</v>
      </c>
      <c r="H8" s="32">
        <v>1</v>
      </c>
      <c r="I8" s="35">
        <v>0.1</v>
      </c>
      <c r="J8" s="35" t="s">
        <v>677</v>
      </c>
      <c r="K8" s="17"/>
    </row>
    <row r="9" spans="1:11" s="18" customFormat="1" ht="21" customHeight="1" x14ac:dyDescent="0.3">
      <c r="A9" s="236">
        <v>6</v>
      </c>
      <c r="B9" s="190">
        <v>2147</v>
      </c>
      <c r="C9" s="179">
        <v>1144</v>
      </c>
      <c r="D9" s="179">
        <v>1003</v>
      </c>
      <c r="E9" s="179">
        <v>2141</v>
      </c>
      <c r="F9" s="208">
        <v>99.6</v>
      </c>
      <c r="G9" s="208">
        <v>99.9</v>
      </c>
      <c r="H9" s="179">
        <v>0</v>
      </c>
      <c r="I9" s="208" t="s">
        <v>679</v>
      </c>
      <c r="J9" s="208" t="s">
        <v>4431</v>
      </c>
    </row>
    <row r="10" spans="1:11" ht="21" customHeight="1" x14ac:dyDescent="0.3">
      <c r="A10" s="28" t="s">
        <v>3982</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700-000000000000}">
  <sheetPr>
    <pageSetUpPr fitToPage="1"/>
  </sheetPr>
  <dimension ref="A1:J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"１１５．"&amp;目次!E118</f>
        <v>１１５．高等学校卒業生の進路状況の推移（令和2～令和6年）</v>
      </c>
      <c r="B2" s="305"/>
      <c r="C2" s="305"/>
      <c r="D2" s="305"/>
      <c r="E2" s="305"/>
      <c r="F2" s="305"/>
      <c r="G2" s="305"/>
      <c r="J2" s="219" t="s">
        <v>4012</v>
      </c>
    </row>
    <row r="3" spans="1:10" ht="21" customHeight="1" x14ac:dyDescent="0.3">
      <c r="A3" s="488" t="s">
        <v>313</v>
      </c>
      <c r="B3" s="31" t="s">
        <v>4011</v>
      </c>
      <c r="C3" s="33"/>
      <c r="D3" s="33"/>
      <c r="E3" s="460" t="s">
        <v>4437</v>
      </c>
      <c r="F3" s="482"/>
      <c r="G3" s="482"/>
      <c r="H3" s="460" t="s">
        <v>4432</v>
      </c>
      <c r="I3" s="482"/>
      <c r="J3" s="482"/>
    </row>
    <row r="4" spans="1:10" ht="21" customHeight="1" x14ac:dyDescent="0.3">
      <c r="A4" s="23"/>
      <c r="B4" s="514" t="s">
        <v>655</v>
      </c>
      <c r="C4" s="514" t="s">
        <v>461</v>
      </c>
      <c r="D4" s="514" t="s">
        <v>462</v>
      </c>
      <c r="E4" s="514" t="s">
        <v>4433</v>
      </c>
      <c r="F4" s="514" t="s">
        <v>4435</v>
      </c>
      <c r="G4" s="439" t="s">
        <v>4436</v>
      </c>
      <c r="H4" s="514" t="s">
        <v>4434</v>
      </c>
      <c r="I4" s="514" t="s">
        <v>4435</v>
      </c>
      <c r="J4" s="514" t="s">
        <v>4436</v>
      </c>
    </row>
    <row r="5" spans="1:10" ht="21" customHeight="1" x14ac:dyDescent="0.3">
      <c r="A5" s="24" t="s">
        <v>678</v>
      </c>
      <c r="B5" s="284">
        <v>3148</v>
      </c>
      <c r="C5" s="32">
        <v>1812</v>
      </c>
      <c r="D5" s="32">
        <v>1336</v>
      </c>
      <c r="E5" s="32">
        <v>2176</v>
      </c>
      <c r="F5" s="35">
        <v>67.900000000000006</v>
      </c>
      <c r="G5" s="35">
        <v>70.599999999999994</v>
      </c>
      <c r="H5" s="32">
        <v>151</v>
      </c>
      <c r="I5" s="35">
        <v>5.7</v>
      </c>
      <c r="J5" s="35">
        <v>3.5</v>
      </c>
    </row>
    <row r="6" spans="1:10" ht="21" customHeight="1" x14ac:dyDescent="0.3">
      <c r="A6" s="24">
        <v>3</v>
      </c>
      <c r="B6" s="284">
        <v>3009</v>
      </c>
      <c r="C6" s="32">
        <v>1712</v>
      </c>
      <c r="D6" s="32">
        <v>1297</v>
      </c>
      <c r="E6" s="32">
        <v>2098</v>
      </c>
      <c r="F6" s="35">
        <v>68.5</v>
      </c>
      <c r="G6" s="35">
        <v>71.400000000000006</v>
      </c>
      <c r="H6" s="32">
        <v>108</v>
      </c>
      <c r="I6" s="35">
        <v>4.3</v>
      </c>
      <c r="J6" s="35">
        <v>2.4</v>
      </c>
    </row>
    <row r="7" spans="1:10" ht="21" customHeight="1" x14ac:dyDescent="0.3">
      <c r="A7" s="24">
        <v>4</v>
      </c>
      <c r="B7" s="284">
        <v>3042</v>
      </c>
      <c r="C7" s="32">
        <v>1753</v>
      </c>
      <c r="D7" s="32">
        <v>1289</v>
      </c>
      <c r="E7" s="32">
        <v>2307</v>
      </c>
      <c r="F7" s="35">
        <v>76.099999999999994</v>
      </c>
      <c r="G7" s="35">
        <v>75.5</v>
      </c>
      <c r="H7" s="32">
        <v>129</v>
      </c>
      <c r="I7" s="35">
        <v>4.7</v>
      </c>
      <c r="J7" s="35">
        <v>3.4</v>
      </c>
    </row>
    <row r="8" spans="1:10" ht="21" customHeight="1" x14ac:dyDescent="0.3">
      <c r="A8" s="24">
        <v>5</v>
      </c>
      <c r="B8" s="284">
        <v>2807</v>
      </c>
      <c r="C8" s="32">
        <v>1602</v>
      </c>
      <c r="D8" s="32">
        <v>1205</v>
      </c>
      <c r="E8" s="32">
        <v>2147</v>
      </c>
      <c r="F8" s="35">
        <v>77</v>
      </c>
      <c r="G8" s="35">
        <v>75.8</v>
      </c>
      <c r="H8" s="32">
        <v>110</v>
      </c>
      <c r="I8" s="35">
        <v>4.5999999999999996</v>
      </c>
      <c r="J8" s="35">
        <v>2.9</v>
      </c>
    </row>
    <row r="9" spans="1:10" ht="21" customHeight="1" thickBot="1" x14ac:dyDescent="0.35">
      <c r="A9" s="236">
        <v>6</v>
      </c>
      <c r="B9" s="190">
        <v>2763</v>
      </c>
      <c r="C9" s="179">
        <v>1556</v>
      </c>
      <c r="D9" s="179">
        <v>1207</v>
      </c>
      <c r="E9" s="179">
        <v>2156</v>
      </c>
      <c r="F9" s="208">
        <v>77.599999999999994</v>
      </c>
      <c r="G9" s="208">
        <v>78.5</v>
      </c>
      <c r="H9" s="179">
        <v>99</v>
      </c>
      <c r="I9" s="208">
        <v>4.7</v>
      </c>
      <c r="J9" s="208">
        <v>2.2000000000000002</v>
      </c>
    </row>
    <row r="10" spans="1:10" ht="21" customHeight="1" x14ac:dyDescent="0.3">
      <c r="A10" s="28" t="s">
        <v>4013</v>
      </c>
    </row>
    <row r="11" spans="1:10" ht="21" customHeight="1" x14ac:dyDescent="0.3">
      <c r="A11" s="28" t="s">
        <v>3982</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800-000000000000}">
  <sheetPr>
    <pageSetUpPr fitToPage="1"/>
  </sheetPr>
  <dimension ref="A1:T113"/>
  <sheetViews>
    <sheetView zoomScaleSheetLayoutView="80" workbookViewId="0">
      <pane xSplit="2" ySplit="4" topLeftCell="N5" activePane="bottomRight" state="frozen"/>
      <selection pane="topRight"/>
      <selection pane="bottomLeft"/>
      <selection pane="bottomRight"/>
    </sheetView>
  </sheetViews>
  <sheetFormatPr defaultColWidth="18.64453125" defaultRowHeight="21" customHeight="1" x14ac:dyDescent="0.3"/>
  <cols>
    <col min="1" max="1" width="18.64453125" style="17"/>
    <col min="2" max="2" width="63.87890625" style="17" customWidth="1"/>
    <col min="3" max="20" width="10.05859375" style="17" customWidth="1"/>
    <col min="21" max="16384" width="18.64453125" style="17"/>
  </cols>
  <sheetData>
    <row r="1" spans="1:20" ht="21" customHeight="1" x14ac:dyDescent="0.3">
      <c r="A1" s="19" t="str">
        <f>HYPERLINK("#"&amp;"目次"&amp;"!a1","目次へ")</f>
        <v>目次へ</v>
      </c>
    </row>
    <row r="2" spans="1:20" ht="21" customHeight="1" x14ac:dyDescent="0.3">
      <c r="A2" s="44" t="str">
        <f>"１１６．"&amp;目次!E119</f>
        <v>１１６．体力テストの結果[中野スタンダード通過率]（令和5年度）</v>
      </c>
      <c r="B2" s="95"/>
      <c r="C2" s="95"/>
      <c r="D2" s="95"/>
      <c r="E2" s="95"/>
      <c r="F2" s="95"/>
      <c r="G2" s="95"/>
      <c r="H2" s="95"/>
      <c r="I2" s="95"/>
      <c r="J2" s="95"/>
      <c r="K2" s="95"/>
      <c r="L2" s="95"/>
      <c r="M2" s="95"/>
      <c r="N2" s="95"/>
      <c r="O2" s="95"/>
      <c r="P2" s="95"/>
      <c r="Q2" s="95"/>
      <c r="R2" s="95"/>
      <c r="S2" s="95"/>
      <c r="T2" s="95"/>
    </row>
    <row r="3" spans="1:20" ht="21" customHeight="1" x14ac:dyDescent="0.3">
      <c r="A3" s="494"/>
      <c r="B3" s="466" t="s">
        <v>3961</v>
      </c>
      <c r="C3" s="31" t="s">
        <v>4014</v>
      </c>
      <c r="D3" s="78"/>
      <c r="E3" s="31" t="s">
        <v>4015</v>
      </c>
      <c r="F3" s="78"/>
      <c r="G3" s="31" t="s">
        <v>4016</v>
      </c>
      <c r="H3" s="33"/>
      <c r="I3" s="31" t="s">
        <v>4017</v>
      </c>
      <c r="J3" s="78"/>
      <c r="K3" s="31" t="s">
        <v>4018</v>
      </c>
      <c r="L3" s="78"/>
      <c r="M3" s="31" t="s">
        <v>4019</v>
      </c>
      <c r="N3" s="78"/>
      <c r="O3" s="31" t="s">
        <v>4020</v>
      </c>
      <c r="P3" s="78"/>
      <c r="Q3" s="732" t="s">
        <v>4723</v>
      </c>
      <c r="R3" s="78"/>
      <c r="S3" s="31" t="s">
        <v>4021</v>
      </c>
      <c r="T3" s="33"/>
    </row>
    <row r="4" spans="1:20" ht="21" customHeight="1" x14ac:dyDescent="0.3">
      <c r="A4" s="289"/>
      <c r="B4" s="269"/>
      <c r="C4" s="559" t="s">
        <v>4022</v>
      </c>
      <c r="D4" s="514" t="s">
        <v>4023</v>
      </c>
      <c r="E4" s="514" t="s">
        <v>4022</v>
      </c>
      <c r="F4" s="514" t="s">
        <v>4023</v>
      </c>
      <c r="G4" s="514" t="s">
        <v>4022</v>
      </c>
      <c r="H4" s="514" t="s">
        <v>4023</v>
      </c>
      <c r="I4" s="514" t="s">
        <v>4022</v>
      </c>
      <c r="J4" s="514" t="s">
        <v>4023</v>
      </c>
      <c r="K4" s="514" t="s">
        <v>4022</v>
      </c>
      <c r="L4" s="514" t="s">
        <v>4023</v>
      </c>
      <c r="M4" s="514" t="s">
        <v>4022</v>
      </c>
      <c r="N4" s="514" t="s">
        <v>4023</v>
      </c>
      <c r="O4" s="514" t="s">
        <v>4022</v>
      </c>
      <c r="P4" s="514" t="s">
        <v>4023</v>
      </c>
      <c r="Q4" s="514" t="s">
        <v>4022</v>
      </c>
      <c r="R4" s="439" t="s">
        <v>4023</v>
      </c>
      <c r="S4" s="514" t="s">
        <v>4022</v>
      </c>
      <c r="T4" s="514" t="s">
        <v>4023</v>
      </c>
    </row>
    <row r="5" spans="1:20" ht="21" customHeight="1" x14ac:dyDescent="0.3">
      <c r="A5" s="55" t="s">
        <v>3942</v>
      </c>
      <c r="B5" s="299" t="s">
        <v>4024</v>
      </c>
      <c r="C5" s="562">
        <v>44.7</v>
      </c>
      <c r="D5" s="35">
        <v>56.5</v>
      </c>
      <c r="E5" s="35">
        <v>66.400000000000006</v>
      </c>
      <c r="F5" s="35">
        <v>64.5</v>
      </c>
      <c r="G5" s="35">
        <v>70.900000000000006</v>
      </c>
      <c r="H5" s="35">
        <v>66.900000000000006</v>
      </c>
      <c r="I5" s="35">
        <v>87.4</v>
      </c>
      <c r="J5" s="35">
        <v>81.3</v>
      </c>
      <c r="K5" s="35">
        <v>70.7</v>
      </c>
      <c r="L5" s="35">
        <v>64.2</v>
      </c>
      <c r="M5" s="35">
        <v>82.5</v>
      </c>
      <c r="N5" s="35">
        <v>69.3</v>
      </c>
      <c r="O5" s="35">
        <v>74.099999999999994</v>
      </c>
      <c r="P5" s="35">
        <v>71.5</v>
      </c>
      <c r="Q5" s="35">
        <v>40.799999999999997</v>
      </c>
      <c r="R5" s="35">
        <v>38.9</v>
      </c>
      <c r="S5" s="229" t="s">
        <v>677</v>
      </c>
      <c r="T5" s="229" t="s">
        <v>677</v>
      </c>
    </row>
    <row r="6" spans="1:20" ht="21" customHeight="1" x14ac:dyDescent="0.3">
      <c r="A6" s="55"/>
      <c r="B6" s="299" t="s">
        <v>4025</v>
      </c>
      <c r="C6" s="35">
        <v>40.700000000000003</v>
      </c>
      <c r="D6" s="35">
        <v>48.8</v>
      </c>
      <c r="E6" s="35">
        <v>67.599999999999994</v>
      </c>
      <c r="F6" s="35">
        <v>63.5</v>
      </c>
      <c r="G6" s="35">
        <v>73.7</v>
      </c>
      <c r="H6" s="35">
        <v>69.5</v>
      </c>
      <c r="I6" s="35">
        <v>83.4</v>
      </c>
      <c r="J6" s="35">
        <v>79.599999999999994</v>
      </c>
      <c r="K6" s="35">
        <v>69.3</v>
      </c>
      <c r="L6" s="35">
        <v>70.7</v>
      </c>
      <c r="M6" s="35">
        <v>79.5</v>
      </c>
      <c r="N6" s="35">
        <v>80.5</v>
      </c>
      <c r="O6" s="35">
        <v>71.2</v>
      </c>
      <c r="P6" s="35">
        <v>77.099999999999994</v>
      </c>
      <c r="Q6" s="35">
        <v>42.3</v>
      </c>
      <c r="R6" s="35">
        <v>52.4</v>
      </c>
      <c r="S6" s="229" t="s">
        <v>677</v>
      </c>
      <c r="T6" s="229" t="s">
        <v>677</v>
      </c>
    </row>
    <row r="7" spans="1:20" ht="21" customHeight="1" x14ac:dyDescent="0.3">
      <c r="A7" s="55"/>
      <c r="B7" s="299" t="s">
        <v>4026</v>
      </c>
      <c r="C7" s="35">
        <v>58.2</v>
      </c>
      <c r="D7" s="35">
        <v>59.2</v>
      </c>
      <c r="E7" s="35">
        <v>69.400000000000006</v>
      </c>
      <c r="F7" s="35">
        <v>74</v>
      </c>
      <c r="G7" s="35">
        <v>69.5</v>
      </c>
      <c r="H7" s="35">
        <v>73.400000000000006</v>
      </c>
      <c r="I7" s="35">
        <v>80.599999999999994</v>
      </c>
      <c r="J7" s="35">
        <v>83.1</v>
      </c>
      <c r="K7" s="35">
        <v>71.3</v>
      </c>
      <c r="L7" s="35">
        <v>65.599999999999994</v>
      </c>
      <c r="M7" s="35">
        <v>80.900000000000006</v>
      </c>
      <c r="N7" s="35">
        <v>74.7</v>
      </c>
      <c r="O7" s="35">
        <v>74.2</v>
      </c>
      <c r="P7" s="35">
        <v>73.599999999999994</v>
      </c>
      <c r="Q7" s="35">
        <v>46.2</v>
      </c>
      <c r="R7" s="35">
        <v>44.5</v>
      </c>
      <c r="S7" s="229" t="s">
        <v>677</v>
      </c>
      <c r="T7" s="229" t="s">
        <v>677</v>
      </c>
    </row>
    <row r="8" spans="1:20" ht="21" customHeight="1" x14ac:dyDescent="0.3">
      <c r="A8" s="55"/>
      <c r="B8" s="299" t="s">
        <v>4027</v>
      </c>
      <c r="C8" s="35">
        <v>50.7</v>
      </c>
      <c r="D8" s="35">
        <v>45.4</v>
      </c>
      <c r="E8" s="35">
        <v>76</v>
      </c>
      <c r="F8" s="35">
        <v>81.5</v>
      </c>
      <c r="G8" s="35">
        <v>74.2</v>
      </c>
      <c r="H8" s="35">
        <v>77.599999999999994</v>
      </c>
      <c r="I8" s="35">
        <v>81.8</v>
      </c>
      <c r="J8" s="35">
        <v>82.7</v>
      </c>
      <c r="K8" s="35">
        <v>67.900000000000006</v>
      </c>
      <c r="L8" s="35">
        <v>74</v>
      </c>
      <c r="M8" s="35">
        <v>75.5</v>
      </c>
      <c r="N8" s="35">
        <v>76.7</v>
      </c>
      <c r="O8" s="35">
        <v>66.900000000000006</v>
      </c>
      <c r="P8" s="35">
        <v>73.2</v>
      </c>
      <c r="Q8" s="35">
        <v>39.299999999999997</v>
      </c>
      <c r="R8" s="35">
        <v>43.4</v>
      </c>
      <c r="S8" s="229" t="s">
        <v>677</v>
      </c>
      <c r="T8" s="229" t="s">
        <v>677</v>
      </c>
    </row>
    <row r="9" spans="1:20" ht="21" customHeight="1" x14ac:dyDescent="0.3">
      <c r="A9" s="55"/>
      <c r="B9" s="299" t="s">
        <v>4028</v>
      </c>
      <c r="C9" s="35">
        <v>56.2</v>
      </c>
      <c r="D9" s="35">
        <v>61.6</v>
      </c>
      <c r="E9" s="35">
        <v>73</v>
      </c>
      <c r="F9" s="35">
        <v>78</v>
      </c>
      <c r="G9" s="35">
        <v>78.7</v>
      </c>
      <c r="H9" s="35">
        <v>77.099999999999994</v>
      </c>
      <c r="I9" s="35">
        <v>79.2</v>
      </c>
      <c r="J9" s="35">
        <v>83.6</v>
      </c>
      <c r="K9" s="35">
        <v>63.2</v>
      </c>
      <c r="L9" s="35">
        <v>66.900000000000006</v>
      </c>
      <c r="M9" s="35">
        <v>75.3</v>
      </c>
      <c r="N9" s="35">
        <v>79.2</v>
      </c>
      <c r="O9" s="35">
        <v>68.599999999999994</v>
      </c>
      <c r="P9" s="35">
        <v>73.5</v>
      </c>
      <c r="Q9" s="35">
        <v>44.6</v>
      </c>
      <c r="R9" s="35">
        <v>43.1</v>
      </c>
      <c r="S9" s="229" t="s">
        <v>677</v>
      </c>
      <c r="T9" s="229" t="s">
        <v>677</v>
      </c>
    </row>
    <row r="10" spans="1:20" ht="21" customHeight="1" x14ac:dyDescent="0.3">
      <c r="A10" s="224"/>
      <c r="B10" s="299" t="s">
        <v>4029</v>
      </c>
      <c r="C10" s="227">
        <v>51.9</v>
      </c>
      <c r="D10" s="227">
        <v>58.8</v>
      </c>
      <c r="E10" s="227">
        <v>78.3</v>
      </c>
      <c r="F10" s="227">
        <v>78.5</v>
      </c>
      <c r="G10" s="227">
        <v>71.099999999999994</v>
      </c>
      <c r="H10" s="227">
        <v>71.7</v>
      </c>
      <c r="I10" s="227">
        <v>83.8</v>
      </c>
      <c r="J10" s="227">
        <v>84.1</v>
      </c>
      <c r="K10" s="227">
        <v>69.7</v>
      </c>
      <c r="L10" s="227">
        <v>70</v>
      </c>
      <c r="M10" s="227">
        <v>84.1</v>
      </c>
      <c r="N10" s="227">
        <v>74.599999999999994</v>
      </c>
      <c r="O10" s="227">
        <v>76.400000000000006</v>
      </c>
      <c r="P10" s="227">
        <v>75.099999999999994</v>
      </c>
      <c r="Q10" s="227">
        <v>51.8</v>
      </c>
      <c r="R10" s="227">
        <v>49</v>
      </c>
      <c r="S10" s="229" t="s">
        <v>677</v>
      </c>
      <c r="T10" s="229" t="s">
        <v>677</v>
      </c>
    </row>
    <row r="11" spans="1:20" ht="21" customHeight="1" x14ac:dyDescent="0.3">
      <c r="A11" s="544" t="s">
        <v>3943</v>
      </c>
      <c r="B11" s="598" t="s">
        <v>4024</v>
      </c>
      <c r="C11" s="35">
        <v>64.7</v>
      </c>
      <c r="D11" s="35">
        <v>78.8</v>
      </c>
      <c r="E11" s="35">
        <v>72.8</v>
      </c>
      <c r="F11" s="35">
        <v>78.599999999999994</v>
      </c>
      <c r="G11" s="35">
        <v>75.5</v>
      </c>
      <c r="H11" s="35">
        <v>74.3</v>
      </c>
      <c r="I11" s="35">
        <v>88.9</v>
      </c>
      <c r="J11" s="35">
        <v>93.6</v>
      </c>
      <c r="K11" s="35">
        <v>70</v>
      </c>
      <c r="L11" s="35">
        <v>70</v>
      </c>
      <c r="M11" s="35">
        <v>80.400000000000006</v>
      </c>
      <c r="N11" s="35">
        <v>70.599999999999994</v>
      </c>
      <c r="O11" s="35">
        <v>79.099999999999994</v>
      </c>
      <c r="P11" s="35">
        <v>79.7</v>
      </c>
      <c r="Q11" s="35">
        <v>52.5</v>
      </c>
      <c r="R11" s="35">
        <v>44.8</v>
      </c>
      <c r="S11" s="679">
        <v>74.900000000000006</v>
      </c>
      <c r="T11" s="562">
        <v>64.8</v>
      </c>
    </row>
    <row r="12" spans="1:20" ht="21" customHeight="1" x14ac:dyDescent="0.3">
      <c r="A12" s="55"/>
      <c r="B12" s="299" t="s">
        <v>4025</v>
      </c>
      <c r="C12" s="35">
        <v>66.3</v>
      </c>
      <c r="D12" s="35">
        <v>65.2</v>
      </c>
      <c r="E12" s="35">
        <v>70</v>
      </c>
      <c r="F12" s="35">
        <v>80.8</v>
      </c>
      <c r="G12" s="35">
        <v>72.400000000000006</v>
      </c>
      <c r="H12" s="35">
        <v>73.7</v>
      </c>
      <c r="I12" s="35">
        <v>87.3</v>
      </c>
      <c r="J12" s="35">
        <v>89.4</v>
      </c>
      <c r="K12" s="35">
        <v>70.599999999999994</v>
      </c>
      <c r="L12" s="35">
        <v>61.5</v>
      </c>
      <c r="M12" s="35">
        <v>82.6</v>
      </c>
      <c r="N12" s="35">
        <v>80</v>
      </c>
      <c r="O12" s="35">
        <v>81.099999999999994</v>
      </c>
      <c r="P12" s="35">
        <v>78.7</v>
      </c>
      <c r="Q12" s="35">
        <v>52.6</v>
      </c>
      <c r="R12" s="35">
        <v>49.2</v>
      </c>
      <c r="S12" s="35">
        <v>74.900000000000006</v>
      </c>
      <c r="T12" s="35">
        <v>69.7</v>
      </c>
    </row>
    <row r="13" spans="1:20" ht="21" customHeight="1" x14ac:dyDescent="0.3">
      <c r="A13" s="225"/>
      <c r="B13" s="380" t="s">
        <v>4026</v>
      </c>
      <c r="C13" s="317">
        <v>56.5</v>
      </c>
      <c r="D13" s="317">
        <v>65</v>
      </c>
      <c r="E13" s="317">
        <v>68.900000000000006</v>
      </c>
      <c r="F13" s="317">
        <v>79.3</v>
      </c>
      <c r="G13" s="317">
        <v>66.5</v>
      </c>
      <c r="H13" s="317">
        <v>70.2</v>
      </c>
      <c r="I13" s="317">
        <v>84.3</v>
      </c>
      <c r="J13" s="317">
        <v>89.5</v>
      </c>
      <c r="K13" s="317">
        <v>74.400000000000006</v>
      </c>
      <c r="L13" s="317">
        <v>48.9</v>
      </c>
      <c r="M13" s="317">
        <v>81.900000000000006</v>
      </c>
      <c r="N13" s="317">
        <v>78.8</v>
      </c>
      <c r="O13" s="317">
        <v>71.8</v>
      </c>
      <c r="P13" s="317">
        <v>83.1</v>
      </c>
      <c r="Q13" s="317">
        <v>59.4</v>
      </c>
      <c r="R13" s="317">
        <v>52.4</v>
      </c>
      <c r="S13" s="317">
        <v>77</v>
      </c>
      <c r="T13" s="317">
        <v>74.8</v>
      </c>
    </row>
    <row r="14" spans="1:20" ht="21" customHeight="1" x14ac:dyDescent="0.25">
      <c r="A14" s="28" t="s">
        <v>4030</v>
      </c>
      <c r="C14" s="228"/>
      <c r="D14" s="228"/>
      <c r="E14" s="228"/>
      <c r="F14" s="228"/>
      <c r="G14" s="228"/>
      <c r="H14" s="228"/>
      <c r="I14" s="228"/>
      <c r="J14" s="228"/>
      <c r="K14" s="228"/>
      <c r="L14" s="228"/>
      <c r="M14" s="228"/>
      <c r="N14" s="228"/>
      <c r="O14" s="228"/>
      <c r="P14" s="228"/>
      <c r="Q14" s="228"/>
      <c r="R14" s="228"/>
      <c r="S14" s="228"/>
      <c r="T14" s="228"/>
    </row>
    <row r="15" spans="1:20" ht="21" customHeight="1" x14ac:dyDescent="0.3">
      <c r="A15" s="28" t="s">
        <v>4031</v>
      </c>
    </row>
    <row r="113" spans="18:18" ht="21" customHeight="1" x14ac:dyDescent="0.3">
      <c r="R113" s="123" t="s">
        <v>4032</v>
      </c>
    </row>
  </sheetData>
  <phoneticPr fontId="30"/>
  <pageMargins left="0.23622047244094488" right="0.23622047244094488" top="0.15748031496062992" bottom="0.15748031496062992" header="0.31496062992125984" footer="0"/>
  <pageSetup paperSize="9" scale="42" orientation="portrait" r:id="rId1"/>
  <headerFooter>
    <oddHeader>&amp;C&amp;F</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H111"/>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"９．"&amp;目次!E12</f>
        <v>９．居住期間別人口（令和7年1月1日）</v>
      </c>
    </row>
    <row r="3" spans="1:8" ht="21" customHeight="1" x14ac:dyDescent="0.3">
      <c r="A3" s="33" t="s">
        <v>712</v>
      </c>
      <c r="B3" s="31" t="s">
        <v>655</v>
      </c>
      <c r="C3" s="40" t="s">
        <v>825</v>
      </c>
      <c r="D3" s="78" t="s">
        <v>826</v>
      </c>
      <c r="E3" s="78" t="s">
        <v>827</v>
      </c>
      <c r="F3" s="78" t="s">
        <v>828</v>
      </c>
      <c r="G3" s="78" t="s">
        <v>829</v>
      </c>
      <c r="H3" s="31" t="s">
        <v>830</v>
      </c>
    </row>
    <row r="4" spans="1:8" ht="21" customHeight="1" x14ac:dyDescent="0.3">
      <c r="A4" s="45" t="s">
        <v>831</v>
      </c>
      <c r="B4" s="303">
        <v>341322</v>
      </c>
      <c r="C4" s="18">
        <v>44141</v>
      </c>
      <c r="D4" s="18">
        <v>98164</v>
      </c>
      <c r="E4" s="18">
        <v>59440</v>
      </c>
      <c r="F4" s="18">
        <v>63267</v>
      </c>
      <c r="G4" s="18">
        <v>36078</v>
      </c>
      <c r="H4" s="18">
        <v>40232</v>
      </c>
    </row>
    <row r="5" spans="1:8" ht="21" customHeight="1" x14ac:dyDescent="0.3">
      <c r="A5" s="46"/>
      <c r="B5" s="279"/>
    </row>
    <row r="6" spans="1:8" ht="21" customHeight="1" x14ac:dyDescent="0.3">
      <c r="A6" s="45" t="s">
        <v>719</v>
      </c>
      <c r="B6" s="303">
        <v>20668</v>
      </c>
      <c r="C6" s="18">
        <v>2313</v>
      </c>
      <c r="D6" s="18">
        <v>5499</v>
      </c>
      <c r="E6" s="18">
        <v>3700</v>
      </c>
      <c r="F6" s="18">
        <v>3724</v>
      </c>
      <c r="G6" s="18">
        <v>2462</v>
      </c>
      <c r="H6" s="18">
        <v>2970</v>
      </c>
    </row>
    <row r="7" spans="1:8" ht="21" customHeight="1" x14ac:dyDescent="0.3">
      <c r="A7" s="46" t="s">
        <v>720</v>
      </c>
      <c r="B7" s="279">
        <v>1277</v>
      </c>
      <c r="C7" s="17">
        <v>115</v>
      </c>
      <c r="D7" s="17">
        <v>323</v>
      </c>
      <c r="E7" s="17">
        <v>260</v>
      </c>
      <c r="F7" s="17">
        <v>233</v>
      </c>
      <c r="G7" s="17">
        <v>156</v>
      </c>
      <c r="H7" s="17">
        <v>190</v>
      </c>
    </row>
    <row r="8" spans="1:8" ht="21" customHeight="1" x14ac:dyDescent="0.3">
      <c r="A8" s="46" t="s">
        <v>721</v>
      </c>
      <c r="B8" s="279">
        <v>5273</v>
      </c>
      <c r="C8" s="17">
        <v>530</v>
      </c>
      <c r="D8" s="17">
        <v>1307</v>
      </c>
      <c r="E8" s="17">
        <v>966</v>
      </c>
      <c r="F8" s="17">
        <v>999</v>
      </c>
      <c r="G8" s="17">
        <v>616</v>
      </c>
      <c r="H8" s="17">
        <v>855</v>
      </c>
    </row>
    <row r="9" spans="1:8" ht="21" customHeight="1" x14ac:dyDescent="0.3">
      <c r="A9" s="46" t="s">
        <v>722</v>
      </c>
      <c r="B9" s="279">
        <v>5565</v>
      </c>
      <c r="C9" s="17">
        <v>582</v>
      </c>
      <c r="D9" s="17">
        <v>1462</v>
      </c>
      <c r="E9" s="17">
        <v>1073</v>
      </c>
      <c r="F9" s="17">
        <v>1060</v>
      </c>
      <c r="G9" s="17">
        <v>754</v>
      </c>
      <c r="H9" s="17">
        <v>634</v>
      </c>
    </row>
    <row r="10" spans="1:8" ht="21" customHeight="1" x14ac:dyDescent="0.3">
      <c r="A10" s="46" t="s">
        <v>723</v>
      </c>
      <c r="B10" s="279">
        <v>4456</v>
      </c>
      <c r="C10" s="17">
        <v>530</v>
      </c>
      <c r="D10" s="17">
        <v>1208</v>
      </c>
      <c r="E10" s="17">
        <v>734</v>
      </c>
      <c r="F10" s="17">
        <v>734</v>
      </c>
      <c r="G10" s="17">
        <v>445</v>
      </c>
      <c r="H10" s="17">
        <v>805</v>
      </c>
    </row>
    <row r="11" spans="1:8" ht="21" customHeight="1" x14ac:dyDescent="0.3">
      <c r="A11" s="46" t="s">
        <v>724</v>
      </c>
      <c r="B11" s="279">
        <v>4097</v>
      </c>
      <c r="C11" s="17">
        <v>556</v>
      </c>
      <c r="D11" s="17">
        <v>1199</v>
      </c>
      <c r="E11" s="17">
        <v>667</v>
      </c>
      <c r="F11" s="17">
        <v>698</v>
      </c>
      <c r="G11" s="17">
        <v>491</v>
      </c>
      <c r="H11" s="17">
        <v>486</v>
      </c>
    </row>
    <row r="12" spans="1:8" ht="21" customHeight="1" x14ac:dyDescent="0.3">
      <c r="A12" s="45" t="s">
        <v>725</v>
      </c>
      <c r="B12" s="303">
        <v>23799</v>
      </c>
      <c r="C12" s="18">
        <v>3303</v>
      </c>
      <c r="D12" s="18">
        <v>7175</v>
      </c>
      <c r="E12" s="18">
        <v>4095</v>
      </c>
      <c r="F12" s="18">
        <v>4515</v>
      </c>
      <c r="G12" s="18">
        <v>1912</v>
      </c>
      <c r="H12" s="18">
        <v>2799</v>
      </c>
    </row>
    <row r="13" spans="1:8" ht="21" customHeight="1" x14ac:dyDescent="0.3">
      <c r="A13" s="46" t="s">
        <v>726</v>
      </c>
      <c r="B13" s="279">
        <v>6392</v>
      </c>
      <c r="C13" s="17">
        <v>899</v>
      </c>
      <c r="D13" s="17">
        <v>2009</v>
      </c>
      <c r="E13" s="17">
        <v>1003</v>
      </c>
      <c r="F13" s="17">
        <v>1264</v>
      </c>
      <c r="G13" s="17">
        <v>419</v>
      </c>
      <c r="H13" s="17">
        <v>798</v>
      </c>
    </row>
    <row r="14" spans="1:8" ht="21" customHeight="1" x14ac:dyDescent="0.3">
      <c r="A14" s="46" t="s">
        <v>727</v>
      </c>
      <c r="B14" s="279">
        <v>5491</v>
      </c>
      <c r="C14" s="17">
        <v>863</v>
      </c>
      <c r="D14" s="17">
        <v>1775</v>
      </c>
      <c r="E14" s="17">
        <v>958</v>
      </c>
      <c r="F14" s="17">
        <v>983</v>
      </c>
      <c r="G14" s="17">
        <v>381</v>
      </c>
      <c r="H14" s="17">
        <v>531</v>
      </c>
    </row>
    <row r="15" spans="1:8" ht="21" customHeight="1" x14ac:dyDescent="0.3">
      <c r="A15" s="46" t="s">
        <v>728</v>
      </c>
      <c r="B15" s="279">
        <v>2998</v>
      </c>
      <c r="C15" s="17">
        <v>369</v>
      </c>
      <c r="D15" s="17">
        <v>838</v>
      </c>
      <c r="E15" s="17">
        <v>508</v>
      </c>
      <c r="F15" s="17">
        <v>551</v>
      </c>
      <c r="G15" s="17">
        <v>250</v>
      </c>
      <c r="H15" s="17">
        <v>482</v>
      </c>
    </row>
    <row r="16" spans="1:8" ht="21" customHeight="1" x14ac:dyDescent="0.3">
      <c r="A16" s="46" t="s">
        <v>729</v>
      </c>
      <c r="B16" s="279">
        <v>3307</v>
      </c>
      <c r="C16" s="17">
        <v>413</v>
      </c>
      <c r="D16" s="17">
        <v>893</v>
      </c>
      <c r="E16" s="17">
        <v>639</v>
      </c>
      <c r="F16" s="17">
        <v>616</v>
      </c>
      <c r="G16" s="17">
        <v>281</v>
      </c>
      <c r="H16" s="17">
        <v>465</v>
      </c>
    </row>
    <row r="17" spans="1:8" ht="21" customHeight="1" x14ac:dyDescent="0.3">
      <c r="A17" s="46" t="s">
        <v>730</v>
      </c>
      <c r="B17" s="279">
        <v>3823</v>
      </c>
      <c r="C17" s="17">
        <v>473</v>
      </c>
      <c r="D17" s="17">
        <v>1146</v>
      </c>
      <c r="E17" s="17">
        <v>701</v>
      </c>
      <c r="F17" s="17">
        <v>607</v>
      </c>
      <c r="G17" s="17">
        <v>483</v>
      </c>
      <c r="H17" s="17">
        <v>413</v>
      </c>
    </row>
    <row r="18" spans="1:8" ht="21" customHeight="1" x14ac:dyDescent="0.3">
      <c r="A18" s="46" t="s">
        <v>731</v>
      </c>
      <c r="B18" s="279">
        <v>1788</v>
      </c>
      <c r="C18" s="17">
        <v>286</v>
      </c>
      <c r="D18" s="17">
        <v>514</v>
      </c>
      <c r="E18" s="17">
        <v>286</v>
      </c>
      <c r="F18" s="17">
        <v>494</v>
      </c>
      <c r="G18" s="17">
        <v>98</v>
      </c>
      <c r="H18" s="17">
        <v>110</v>
      </c>
    </row>
    <row r="19" spans="1:8" ht="21" customHeight="1" x14ac:dyDescent="0.3">
      <c r="A19" s="45" t="s">
        <v>732</v>
      </c>
      <c r="B19" s="303">
        <v>29994</v>
      </c>
      <c r="C19" s="18">
        <v>3972</v>
      </c>
      <c r="D19" s="18">
        <v>9154</v>
      </c>
      <c r="E19" s="18">
        <v>4956</v>
      </c>
      <c r="F19" s="18">
        <v>5531</v>
      </c>
      <c r="G19" s="18">
        <v>3063</v>
      </c>
      <c r="H19" s="18">
        <v>3318</v>
      </c>
    </row>
    <row r="20" spans="1:8" ht="21" customHeight="1" x14ac:dyDescent="0.3">
      <c r="A20" s="46" t="s">
        <v>733</v>
      </c>
      <c r="B20" s="279">
        <v>3787</v>
      </c>
      <c r="C20" s="17">
        <v>468</v>
      </c>
      <c r="D20" s="17">
        <v>1128</v>
      </c>
      <c r="E20" s="17">
        <v>646</v>
      </c>
      <c r="F20" s="17">
        <v>796</v>
      </c>
      <c r="G20" s="17">
        <v>364</v>
      </c>
      <c r="H20" s="17">
        <v>385</v>
      </c>
    </row>
    <row r="21" spans="1:8" ht="21" customHeight="1" x14ac:dyDescent="0.3">
      <c r="A21" s="46" t="s">
        <v>734</v>
      </c>
      <c r="B21" s="279">
        <v>4538</v>
      </c>
      <c r="C21" s="17">
        <v>564</v>
      </c>
      <c r="D21" s="17">
        <v>1321</v>
      </c>
      <c r="E21" s="17">
        <v>774</v>
      </c>
      <c r="F21" s="17">
        <v>854</v>
      </c>
      <c r="G21" s="17">
        <v>420</v>
      </c>
      <c r="H21" s="17">
        <v>605</v>
      </c>
    </row>
    <row r="22" spans="1:8" ht="21" customHeight="1" x14ac:dyDescent="0.3">
      <c r="A22" s="46" t="s">
        <v>735</v>
      </c>
      <c r="B22" s="279">
        <v>5527</v>
      </c>
      <c r="C22" s="17">
        <v>760</v>
      </c>
      <c r="D22" s="17">
        <v>1851</v>
      </c>
      <c r="E22" s="17">
        <v>937</v>
      </c>
      <c r="F22" s="17">
        <v>1048</v>
      </c>
      <c r="G22" s="17">
        <v>426</v>
      </c>
      <c r="H22" s="17">
        <v>505</v>
      </c>
    </row>
    <row r="23" spans="1:8" ht="21" customHeight="1" x14ac:dyDescent="0.3">
      <c r="A23" s="46" t="s">
        <v>736</v>
      </c>
      <c r="B23" s="279">
        <v>7244</v>
      </c>
      <c r="C23" s="17">
        <v>978</v>
      </c>
      <c r="D23" s="17">
        <v>2169</v>
      </c>
      <c r="E23" s="17">
        <v>1244</v>
      </c>
      <c r="F23" s="17">
        <v>1260</v>
      </c>
      <c r="G23" s="17">
        <v>764</v>
      </c>
      <c r="H23" s="17">
        <v>829</v>
      </c>
    </row>
    <row r="24" spans="1:8" ht="21" customHeight="1" x14ac:dyDescent="0.3">
      <c r="A24" s="46" t="s">
        <v>737</v>
      </c>
      <c r="B24" s="279">
        <v>4012</v>
      </c>
      <c r="C24" s="17">
        <v>596</v>
      </c>
      <c r="D24" s="17">
        <v>1384</v>
      </c>
      <c r="E24" s="17">
        <v>596</v>
      </c>
      <c r="F24" s="17">
        <v>649</v>
      </c>
      <c r="G24" s="17">
        <v>400</v>
      </c>
      <c r="H24" s="17">
        <v>387</v>
      </c>
    </row>
    <row r="25" spans="1:8" ht="21" customHeight="1" x14ac:dyDescent="0.3">
      <c r="A25" s="46" t="s">
        <v>738</v>
      </c>
      <c r="B25" s="279">
        <v>4886</v>
      </c>
      <c r="C25" s="17">
        <v>606</v>
      </c>
      <c r="D25" s="17">
        <v>1301</v>
      </c>
      <c r="E25" s="17">
        <v>759</v>
      </c>
      <c r="F25" s="17">
        <v>924</v>
      </c>
      <c r="G25" s="17">
        <v>689</v>
      </c>
      <c r="H25" s="17">
        <v>607</v>
      </c>
    </row>
    <row r="26" spans="1:8" ht="21" customHeight="1" x14ac:dyDescent="0.3">
      <c r="A26" s="45" t="s">
        <v>739</v>
      </c>
      <c r="B26" s="303">
        <v>29794</v>
      </c>
      <c r="C26" s="18">
        <v>3944</v>
      </c>
      <c r="D26" s="18">
        <v>9158</v>
      </c>
      <c r="E26" s="18">
        <v>4936</v>
      </c>
      <c r="F26" s="18">
        <v>5327</v>
      </c>
      <c r="G26" s="18">
        <v>3062</v>
      </c>
      <c r="H26" s="18">
        <v>3367</v>
      </c>
    </row>
    <row r="27" spans="1:8" ht="21" customHeight="1" x14ac:dyDescent="0.3">
      <c r="A27" s="46" t="s">
        <v>740</v>
      </c>
      <c r="B27" s="279">
        <v>5874</v>
      </c>
      <c r="C27" s="17">
        <v>723</v>
      </c>
      <c r="D27" s="17">
        <v>1953</v>
      </c>
      <c r="E27" s="17">
        <v>1025</v>
      </c>
      <c r="F27" s="17">
        <v>1100</v>
      </c>
      <c r="G27" s="17">
        <v>595</v>
      </c>
      <c r="H27" s="17">
        <v>478</v>
      </c>
    </row>
    <row r="28" spans="1:8" ht="21" customHeight="1" x14ac:dyDescent="0.3">
      <c r="A28" s="46" t="s">
        <v>741</v>
      </c>
      <c r="B28" s="279">
        <v>6381</v>
      </c>
      <c r="C28" s="17">
        <v>892</v>
      </c>
      <c r="D28" s="17">
        <v>2047</v>
      </c>
      <c r="E28" s="17">
        <v>996</v>
      </c>
      <c r="F28" s="17">
        <v>1050</v>
      </c>
      <c r="G28" s="17">
        <v>634</v>
      </c>
      <c r="H28" s="17">
        <v>762</v>
      </c>
    </row>
    <row r="29" spans="1:8" ht="21" customHeight="1" x14ac:dyDescent="0.3">
      <c r="A29" s="46" t="s">
        <v>742</v>
      </c>
      <c r="B29" s="279">
        <v>5444</v>
      </c>
      <c r="C29" s="17">
        <v>751</v>
      </c>
      <c r="D29" s="17">
        <v>1632</v>
      </c>
      <c r="E29" s="17">
        <v>922</v>
      </c>
      <c r="F29" s="17">
        <v>878</v>
      </c>
      <c r="G29" s="17">
        <v>553</v>
      </c>
      <c r="H29" s="17">
        <v>708</v>
      </c>
    </row>
    <row r="30" spans="1:8" ht="21" customHeight="1" x14ac:dyDescent="0.3">
      <c r="A30" s="46" t="s">
        <v>743</v>
      </c>
      <c r="B30" s="279">
        <v>6584</v>
      </c>
      <c r="C30" s="17">
        <v>878</v>
      </c>
      <c r="D30" s="17">
        <v>1971</v>
      </c>
      <c r="E30" s="17">
        <v>1071</v>
      </c>
      <c r="F30" s="17">
        <v>1209</v>
      </c>
      <c r="G30" s="17">
        <v>602</v>
      </c>
      <c r="H30" s="17">
        <v>853</v>
      </c>
    </row>
    <row r="31" spans="1:8" ht="21" customHeight="1" x14ac:dyDescent="0.3">
      <c r="A31" s="46" t="s">
        <v>744</v>
      </c>
      <c r="B31" s="279">
        <v>5511</v>
      </c>
      <c r="C31" s="17">
        <v>700</v>
      </c>
      <c r="D31" s="17">
        <v>1555</v>
      </c>
      <c r="E31" s="17">
        <v>922</v>
      </c>
      <c r="F31" s="17">
        <v>1090</v>
      </c>
      <c r="G31" s="17">
        <v>678</v>
      </c>
      <c r="H31" s="17">
        <v>566</v>
      </c>
    </row>
    <row r="32" spans="1:8" ht="21" customHeight="1" x14ac:dyDescent="0.3">
      <c r="A32" s="45" t="s">
        <v>745</v>
      </c>
      <c r="B32" s="303">
        <v>25358</v>
      </c>
      <c r="C32" s="18">
        <v>3971</v>
      </c>
      <c r="D32" s="18">
        <v>8128</v>
      </c>
      <c r="E32" s="18">
        <v>4431</v>
      </c>
      <c r="F32" s="18">
        <v>4292</v>
      </c>
      <c r="G32" s="18">
        <v>2260</v>
      </c>
      <c r="H32" s="18">
        <v>2276</v>
      </c>
    </row>
    <row r="33" spans="1:8" ht="21" customHeight="1" x14ac:dyDescent="0.3">
      <c r="A33" s="46" t="s">
        <v>746</v>
      </c>
      <c r="B33" s="279">
        <v>7446</v>
      </c>
      <c r="C33" s="17">
        <v>1136</v>
      </c>
      <c r="D33" s="17">
        <v>2441</v>
      </c>
      <c r="E33" s="17">
        <v>1414</v>
      </c>
      <c r="F33" s="17">
        <v>1238</v>
      </c>
      <c r="G33" s="17">
        <v>597</v>
      </c>
      <c r="H33" s="17">
        <v>620</v>
      </c>
    </row>
    <row r="34" spans="1:8" ht="21" customHeight="1" x14ac:dyDescent="0.3">
      <c r="A34" s="46" t="s">
        <v>747</v>
      </c>
      <c r="B34" s="279">
        <v>4557</v>
      </c>
      <c r="C34" s="17">
        <v>533</v>
      </c>
      <c r="D34" s="17">
        <v>1310</v>
      </c>
      <c r="E34" s="17">
        <v>735</v>
      </c>
      <c r="F34" s="17">
        <v>811</v>
      </c>
      <c r="G34" s="17">
        <v>640</v>
      </c>
      <c r="H34" s="17">
        <v>528</v>
      </c>
    </row>
    <row r="35" spans="1:8" ht="21" customHeight="1" x14ac:dyDescent="0.3">
      <c r="A35" s="46" t="s">
        <v>748</v>
      </c>
      <c r="B35" s="279">
        <v>3402</v>
      </c>
      <c r="C35" s="17">
        <v>490</v>
      </c>
      <c r="D35" s="17">
        <v>1111</v>
      </c>
      <c r="E35" s="17">
        <v>556</v>
      </c>
      <c r="F35" s="17">
        <v>572</v>
      </c>
      <c r="G35" s="17">
        <v>324</v>
      </c>
      <c r="H35" s="17">
        <v>349</v>
      </c>
    </row>
    <row r="36" spans="1:8" ht="21" customHeight="1" x14ac:dyDescent="0.3">
      <c r="A36" s="46" t="s">
        <v>749</v>
      </c>
      <c r="B36" s="279">
        <v>4359</v>
      </c>
      <c r="C36" s="17">
        <v>653</v>
      </c>
      <c r="D36" s="17">
        <v>1365</v>
      </c>
      <c r="E36" s="17">
        <v>961</v>
      </c>
      <c r="F36" s="17">
        <v>647</v>
      </c>
      <c r="G36" s="17">
        <v>329</v>
      </c>
      <c r="H36" s="17">
        <v>404</v>
      </c>
    </row>
    <row r="37" spans="1:8" ht="21" customHeight="1" x14ac:dyDescent="0.3">
      <c r="A37" s="46" t="s">
        <v>750</v>
      </c>
      <c r="B37" s="279">
        <v>5594</v>
      </c>
      <c r="C37" s="17">
        <v>1159</v>
      </c>
      <c r="D37" s="17">
        <v>1901</v>
      </c>
      <c r="E37" s="17">
        <v>765</v>
      </c>
      <c r="F37" s="17">
        <v>1024</v>
      </c>
      <c r="G37" s="17">
        <v>370</v>
      </c>
      <c r="H37" s="17">
        <v>375</v>
      </c>
    </row>
    <row r="38" spans="1:8" ht="21" customHeight="1" x14ac:dyDescent="0.3">
      <c r="A38" s="45" t="s">
        <v>751</v>
      </c>
      <c r="B38" s="303">
        <v>27417</v>
      </c>
      <c r="C38" s="18">
        <v>4030</v>
      </c>
      <c r="D38" s="18">
        <v>8141</v>
      </c>
      <c r="E38" s="18">
        <v>4730</v>
      </c>
      <c r="F38" s="18">
        <v>4817</v>
      </c>
      <c r="G38" s="18">
        <v>2834</v>
      </c>
      <c r="H38" s="18">
        <v>2865</v>
      </c>
    </row>
    <row r="39" spans="1:8" ht="21" customHeight="1" x14ac:dyDescent="0.3">
      <c r="A39" s="46" t="s">
        <v>752</v>
      </c>
      <c r="B39" s="279">
        <v>6137</v>
      </c>
      <c r="C39" s="17">
        <v>812</v>
      </c>
      <c r="D39" s="17">
        <v>1718</v>
      </c>
      <c r="E39" s="17">
        <v>1072</v>
      </c>
      <c r="F39" s="17">
        <v>1089</v>
      </c>
      <c r="G39" s="17">
        <v>626</v>
      </c>
      <c r="H39" s="17">
        <v>820</v>
      </c>
    </row>
    <row r="40" spans="1:8" ht="21" customHeight="1" x14ac:dyDescent="0.3">
      <c r="A40" s="46" t="s">
        <v>753</v>
      </c>
      <c r="B40" s="279">
        <v>2788</v>
      </c>
      <c r="C40" s="17">
        <v>516</v>
      </c>
      <c r="D40" s="17">
        <v>908</v>
      </c>
      <c r="E40" s="17">
        <v>506</v>
      </c>
      <c r="F40" s="17">
        <v>389</v>
      </c>
      <c r="G40" s="17">
        <v>207</v>
      </c>
      <c r="H40" s="17">
        <v>262</v>
      </c>
    </row>
    <row r="41" spans="1:8" ht="21" customHeight="1" x14ac:dyDescent="0.3">
      <c r="A41" s="46" t="s">
        <v>754</v>
      </c>
      <c r="B41" s="279">
        <v>5964</v>
      </c>
      <c r="C41" s="17">
        <v>744</v>
      </c>
      <c r="D41" s="17">
        <v>1651</v>
      </c>
      <c r="E41" s="17">
        <v>1069</v>
      </c>
      <c r="F41" s="17">
        <v>1308</v>
      </c>
      <c r="G41" s="17">
        <v>615</v>
      </c>
      <c r="H41" s="17">
        <v>577</v>
      </c>
    </row>
    <row r="42" spans="1:8" ht="21" customHeight="1" x14ac:dyDescent="0.3">
      <c r="A42" s="46" t="s">
        <v>755</v>
      </c>
      <c r="B42" s="279">
        <v>1396</v>
      </c>
      <c r="C42" s="17">
        <v>379</v>
      </c>
      <c r="D42" s="17">
        <v>459</v>
      </c>
      <c r="E42" s="17">
        <v>175</v>
      </c>
      <c r="F42" s="17">
        <v>181</v>
      </c>
      <c r="G42" s="17">
        <v>95</v>
      </c>
      <c r="H42" s="17">
        <v>107</v>
      </c>
    </row>
    <row r="43" spans="1:8" ht="21" customHeight="1" x14ac:dyDescent="0.3">
      <c r="A43" s="46" t="s">
        <v>756</v>
      </c>
      <c r="B43" s="279">
        <v>7195</v>
      </c>
      <c r="C43" s="17">
        <v>991</v>
      </c>
      <c r="D43" s="17">
        <v>2276</v>
      </c>
      <c r="E43" s="17">
        <v>1261</v>
      </c>
      <c r="F43" s="17">
        <v>1145</v>
      </c>
      <c r="G43" s="17">
        <v>752</v>
      </c>
      <c r="H43" s="17">
        <v>770</v>
      </c>
    </row>
    <row r="44" spans="1:8" ht="21" customHeight="1" x14ac:dyDescent="0.3">
      <c r="A44" s="46" t="s">
        <v>757</v>
      </c>
      <c r="B44" s="279">
        <v>3937</v>
      </c>
      <c r="C44" s="17">
        <v>588</v>
      </c>
      <c r="D44" s="17">
        <v>1129</v>
      </c>
      <c r="E44" s="17">
        <v>647</v>
      </c>
      <c r="F44" s="17">
        <v>705</v>
      </c>
      <c r="G44" s="17">
        <v>539</v>
      </c>
      <c r="H44" s="17">
        <v>329</v>
      </c>
    </row>
    <row r="45" spans="1:8" ht="21" customHeight="1" x14ac:dyDescent="0.3">
      <c r="A45" s="45" t="s">
        <v>758</v>
      </c>
      <c r="B45" s="303">
        <v>20772</v>
      </c>
      <c r="C45" s="18">
        <v>2826</v>
      </c>
      <c r="D45" s="18">
        <v>5813</v>
      </c>
      <c r="E45" s="18">
        <v>3526</v>
      </c>
      <c r="F45" s="18">
        <v>3750</v>
      </c>
      <c r="G45" s="18">
        <v>2109</v>
      </c>
      <c r="H45" s="18">
        <v>2748</v>
      </c>
    </row>
    <row r="46" spans="1:8" ht="21" customHeight="1" x14ac:dyDescent="0.3">
      <c r="A46" s="46" t="s">
        <v>759</v>
      </c>
      <c r="B46" s="279">
        <v>5513</v>
      </c>
      <c r="C46" s="17">
        <v>805</v>
      </c>
      <c r="D46" s="17">
        <v>1536</v>
      </c>
      <c r="E46" s="17">
        <v>784</v>
      </c>
      <c r="F46" s="17">
        <v>1002</v>
      </c>
      <c r="G46" s="17">
        <v>573</v>
      </c>
      <c r="H46" s="17">
        <v>813</v>
      </c>
    </row>
    <row r="47" spans="1:8" ht="21" customHeight="1" x14ac:dyDescent="0.3">
      <c r="A47" s="46" t="s">
        <v>760</v>
      </c>
      <c r="B47" s="279">
        <v>5036</v>
      </c>
      <c r="C47" s="17">
        <v>657</v>
      </c>
      <c r="D47" s="17">
        <v>1455</v>
      </c>
      <c r="E47" s="17">
        <v>885</v>
      </c>
      <c r="F47" s="17">
        <v>917</v>
      </c>
      <c r="G47" s="17">
        <v>476</v>
      </c>
      <c r="H47" s="17">
        <v>646</v>
      </c>
    </row>
    <row r="48" spans="1:8" ht="21" customHeight="1" x14ac:dyDescent="0.3">
      <c r="A48" s="46" t="s">
        <v>761</v>
      </c>
      <c r="B48" s="279">
        <v>3377</v>
      </c>
      <c r="C48" s="17">
        <v>477</v>
      </c>
      <c r="D48" s="17">
        <v>908</v>
      </c>
      <c r="E48" s="17">
        <v>621</v>
      </c>
      <c r="F48" s="17">
        <v>605</v>
      </c>
      <c r="G48" s="17">
        <v>320</v>
      </c>
      <c r="H48" s="17">
        <v>446</v>
      </c>
    </row>
    <row r="49" spans="1:8" ht="21" customHeight="1" x14ac:dyDescent="0.3">
      <c r="A49" s="46" t="s">
        <v>762</v>
      </c>
      <c r="B49" s="279">
        <v>3724</v>
      </c>
      <c r="C49" s="17">
        <v>486</v>
      </c>
      <c r="D49" s="17">
        <v>1005</v>
      </c>
      <c r="E49" s="17">
        <v>722</v>
      </c>
      <c r="F49" s="17">
        <v>730</v>
      </c>
      <c r="G49" s="17">
        <v>358</v>
      </c>
      <c r="H49" s="17">
        <v>423</v>
      </c>
    </row>
    <row r="50" spans="1:8" ht="21" customHeight="1" x14ac:dyDescent="0.3">
      <c r="A50" s="46" t="s">
        <v>763</v>
      </c>
      <c r="B50" s="279">
        <v>3122</v>
      </c>
      <c r="C50" s="17">
        <v>401</v>
      </c>
      <c r="D50" s="17">
        <v>909</v>
      </c>
      <c r="E50" s="17">
        <v>514</v>
      </c>
      <c r="F50" s="17">
        <v>496</v>
      </c>
      <c r="G50" s="17">
        <v>382</v>
      </c>
      <c r="H50" s="17">
        <v>420</v>
      </c>
    </row>
    <row r="51" spans="1:8" ht="21" customHeight="1" x14ac:dyDescent="0.3">
      <c r="A51" s="45" t="s">
        <v>764</v>
      </c>
      <c r="B51" s="303">
        <v>18795</v>
      </c>
      <c r="C51" s="18">
        <v>2485</v>
      </c>
      <c r="D51" s="18">
        <v>5838</v>
      </c>
      <c r="E51" s="18">
        <v>3314</v>
      </c>
      <c r="F51" s="18">
        <v>3349</v>
      </c>
      <c r="G51" s="18">
        <v>1880</v>
      </c>
      <c r="H51" s="18">
        <v>1929</v>
      </c>
    </row>
    <row r="52" spans="1:8" ht="21" customHeight="1" x14ac:dyDescent="0.3">
      <c r="A52" s="46" t="s">
        <v>765</v>
      </c>
      <c r="B52" s="279">
        <v>4768</v>
      </c>
      <c r="C52" s="17">
        <v>703</v>
      </c>
      <c r="D52" s="17">
        <v>1563</v>
      </c>
      <c r="E52" s="17">
        <v>825</v>
      </c>
      <c r="F52" s="17">
        <v>742</v>
      </c>
      <c r="G52" s="17">
        <v>396</v>
      </c>
      <c r="H52" s="17">
        <v>539</v>
      </c>
    </row>
    <row r="53" spans="1:8" ht="21" customHeight="1" x14ac:dyDescent="0.3">
      <c r="A53" s="46" t="s">
        <v>766</v>
      </c>
      <c r="B53" s="279">
        <v>5287</v>
      </c>
      <c r="C53" s="17">
        <v>622</v>
      </c>
      <c r="D53" s="17">
        <v>1692</v>
      </c>
      <c r="E53" s="17">
        <v>920</v>
      </c>
      <c r="F53" s="17">
        <v>1041</v>
      </c>
      <c r="G53" s="17">
        <v>589</v>
      </c>
      <c r="H53" s="17">
        <v>423</v>
      </c>
    </row>
    <row r="54" spans="1:8" ht="21" customHeight="1" x14ac:dyDescent="0.3">
      <c r="A54" s="46" t="s">
        <v>767</v>
      </c>
      <c r="B54" s="279">
        <v>2937</v>
      </c>
      <c r="C54" s="17">
        <v>380</v>
      </c>
      <c r="D54" s="17">
        <v>843</v>
      </c>
      <c r="E54" s="17">
        <v>523</v>
      </c>
      <c r="F54" s="17">
        <v>535</v>
      </c>
      <c r="G54" s="17">
        <v>311</v>
      </c>
      <c r="H54" s="17">
        <v>345</v>
      </c>
    </row>
    <row r="55" spans="1:8" ht="21" customHeight="1" x14ac:dyDescent="0.3">
      <c r="A55" s="46" t="s">
        <v>768</v>
      </c>
      <c r="B55" s="279">
        <v>3226</v>
      </c>
      <c r="C55" s="17">
        <v>389</v>
      </c>
      <c r="D55" s="17">
        <v>870</v>
      </c>
      <c r="E55" s="17">
        <v>611</v>
      </c>
      <c r="F55" s="17">
        <v>599</v>
      </c>
      <c r="G55" s="17">
        <v>380</v>
      </c>
      <c r="H55" s="17">
        <v>377</v>
      </c>
    </row>
    <row r="56" spans="1:8" ht="21" customHeight="1" x14ac:dyDescent="0.3">
      <c r="A56" s="46" t="s">
        <v>769</v>
      </c>
      <c r="B56" s="279">
        <v>2577</v>
      </c>
      <c r="C56" s="17">
        <v>391</v>
      </c>
      <c r="D56" s="17">
        <v>870</v>
      </c>
      <c r="E56" s="17">
        <v>435</v>
      </c>
      <c r="F56" s="17">
        <v>432</v>
      </c>
      <c r="G56" s="17">
        <v>204</v>
      </c>
      <c r="H56" s="17">
        <v>245</v>
      </c>
    </row>
    <row r="57" spans="1:8" ht="21" customHeight="1" x14ac:dyDescent="0.3">
      <c r="A57" s="45" t="s">
        <v>770</v>
      </c>
      <c r="B57" s="303">
        <v>13770</v>
      </c>
      <c r="C57" s="18">
        <v>1803</v>
      </c>
      <c r="D57" s="18">
        <v>3721</v>
      </c>
      <c r="E57" s="18">
        <v>2195</v>
      </c>
      <c r="F57" s="18">
        <v>2522</v>
      </c>
      <c r="G57" s="18">
        <v>1494</v>
      </c>
      <c r="H57" s="18">
        <v>2035</v>
      </c>
    </row>
    <row r="58" spans="1:8" ht="21" customHeight="1" x14ac:dyDescent="0.3">
      <c r="A58" s="46" t="s">
        <v>771</v>
      </c>
      <c r="B58" s="279">
        <v>3451</v>
      </c>
      <c r="C58" s="17">
        <v>453</v>
      </c>
      <c r="D58" s="17">
        <v>957</v>
      </c>
      <c r="E58" s="17">
        <v>477</v>
      </c>
      <c r="F58" s="17">
        <v>595</v>
      </c>
      <c r="G58" s="17">
        <v>372</v>
      </c>
      <c r="H58" s="17">
        <v>597</v>
      </c>
    </row>
    <row r="59" spans="1:8" ht="21" customHeight="1" x14ac:dyDescent="0.3">
      <c r="A59" s="46" t="s">
        <v>772</v>
      </c>
      <c r="B59" s="279">
        <v>3592</v>
      </c>
      <c r="C59" s="17">
        <v>413</v>
      </c>
      <c r="D59" s="17">
        <v>948</v>
      </c>
      <c r="E59" s="17">
        <v>704</v>
      </c>
      <c r="F59" s="17">
        <v>665</v>
      </c>
      <c r="G59" s="17">
        <v>384</v>
      </c>
      <c r="H59" s="17">
        <v>478</v>
      </c>
    </row>
    <row r="60" spans="1:8" ht="21" customHeight="1" x14ac:dyDescent="0.3">
      <c r="A60" s="46" t="s">
        <v>773</v>
      </c>
      <c r="B60" s="279">
        <v>3242</v>
      </c>
      <c r="C60" s="17">
        <v>496</v>
      </c>
      <c r="D60" s="17">
        <v>927</v>
      </c>
      <c r="E60" s="17">
        <v>449</v>
      </c>
      <c r="F60" s="17">
        <v>600</v>
      </c>
      <c r="G60" s="17">
        <v>316</v>
      </c>
      <c r="H60" s="17">
        <v>454</v>
      </c>
    </row>
    <row r="61" spans="1:8" ht="21" customHeight="1" x14ac:dyDescent="0.3">
      <c r="A61" s="46" t="s">
        <v>774</v>
      </c>
      <c r="B61" s="279">
        <v>3485</v>
      </c>
      <c r="C61" s="17">
        <v>441</v>
      </c>
      <c r="D61" s="17">
        <v>889</v>
      </c>
      <c r="E61" s="17">
        <v>565</v>
      </c>
      <c r="F61" s="17">
        <v>662</v>
      </c>
      <c r="G61" s="17">
        <v>422</v>
      </c>
      <c r="H61" s="17">
        <v>506</v>
      </c>
    </row>
    <row r="62" spans="1:8" ht="21" customHeight="1" x14ac:dyDescent="0.3">
      <c r="A62" s="45" t="s">
        <v>775</v>
      </c>
      <c r="B62" s="303">
        <v>6663</v>
      </c>
      <c r="C62" s="18">
        <v>849</v>
      </c>
      <c r="D62" s="18">
        <v>1711</v>
      </c>
      <c r="E62" s="18">
        <v>1148</v>
      </c>
      <c r="F62" s="18">
        <v>1331</v>
      </c>
      <c r="G62" s="18">
        <v>910</v>
      </c>
      <c r="H62" s="18">
        <v>714</v>
      </c>
    </row>
    <row r="63" spans="1:8" ht="21" customHeight="1" x14ac:dyDescent="0.3">
      <c r="A63" s="46" t="s">
        <v>776</v>
      </c>
      <c r="B63" s="279">
        <v>3320</v>
      </c>
      <c r="C63" s="17">
        <v>468</v>
      </c>
      <c r="D63" s="17">
        <v>779</v>
      </c>
      <c r="E63" s="17">
        <v>538</v>
      </c>
      <c r="F63" s="17">
        <v>644</v>
      </c>
      <c r="G63" s="17">
        <v>497</v>
      </c>
      <c r="H63" s="17">
        <v>394</v>
      </c>
    </row>
    <row r="64" spans="1:8" ht="21" customHeight="1" x14ac:dyDescent="0.3">
      <c r="A64" s="46" t="s">
        <v>777</v>
      </c>
      <c r="B64" s="279">
        <v>3343</v>
      </c>
      <c r="C64" s="17">
        <v>381</v>
      </c>
      <c r="D64" s="17">
        <v>932</v>
      </c>
      <c r="E64" s="17">
        <v>610</v>
      </c>
      <c r="F64" s="17">
        <v>687</v>
      </c>
      <c r="G64" s="17">
        <v>413</v>
      </c>
      <c r="H64" s="17">
        <v>320</v>
      </c>
    </row>
    <row r="65" spans="1:8" ht="21" customHeight="1" x14ac:dyDescent="0.3">
      <c r="A65" s="45" t="s">
        <v>778</v>
      </c>
      <c r="B65" s="303">
        <v>9473</v>
      </c>
      <c r="C65" s="18">
        <v>1014</v>
      </c>
      <c r="D65" s="18">
        <v>2469</v>
      </c>
      <c r="E65" s="18">
        <v>1654</v>
      </c>
      <c r="F65" s="18">
        <v>1790</v>
      </c>
      <c r="G65" s="18">
        <v>1122</v>
      </c>
      <c r="H65" s="18">
        <v>1424</v>
      </c>
    </row>
    <row r="66" spans="1:8" ht="21" customHeight="1" x14ac:dyDescent="0.3">
      <c r="A66" s="46" t="s">
        <v>779</v>
      </c>
      <c r="B66" s="279">
        <v>3478</v>
      </c>
      <c r="C66" s="17">
        <v>383</v>
      </c>
      <c r="D66" s="17">
        <v>871</v>
      </c>
      <c r="E66" s="17">
        <v>634</v>
      </c>
      <c r="F66" s="17">
        <v>640</v>
      </c>
      <c r="G66" s="17">
        <v>371</v>
      </c>
      <c r="H66" s="17">
        <v>579</v>
      </c>
    </row>
    <row r="67" spans="1:8" ht="21" customHeight="1" x14ac:dyDescent="0.3">
      <c r="A67" s="46" t="s">
        <v>780</v>
      </c>
      <c r="B67" s="279">
        <v>3608</v>
      </c>
      <c r="C67" s="17">
        <v>345</v>
      </c>
      <c r="D67" s="17">
        <v>985</v>
      </c>
      <c r="E67" s="17">
        <v>627</v>
      </c>
      <c r="F67" s="17">
        <v>754</v>
      </c>
      <c r="G67" s="17">
        <v>429</v>
      </c>
      <c r="H67" s="17">
        <v>468</v>
      </c>
    </row>
    <row r="68" spans="1:8" ht="21" customHeight="1" x14ac:dyDescent="0.3">
      <c r="A68" s="46" t="s">
        <v>781</v>
      </c>
      <c r="B68" s="279">
        <v>2387</v>
      </c>
      <c r="C68" s="17">
        <v>286</v>
      </c>
      <c r="D68" s="17">
        <v>613</v>
      </c>
      <c r="E68" s="17">
        <v>393</v>
      </c>
      <c r="F68" s="17">
        <v>396</v>
      </c>
      <c r="G68" s="17">
        <v>322</v>
      </c>
      <c r="H68" s="17">
        <v>377</v>
      </c>
    </row>
    <row r="69" spans="1:8" ht="21" customHeight="1" x14ac:dyDescent="0.3">
      <c r="A69" s="45" t="s">
        <v>782</v>
      </c>
      <c r="B69" s="303">
        <v>13981</v>
      </c>
      <c r="C69" s="18">
        <v>1604</v>
      </c>
      <c r="D69" s="18">
        <v>3998</v>
      </c>
      <c r="E69" s="18">
        <v>2997</v>
      </c>
      <c r="F69" s="18">
        <v>2430</v>
      </c>
      <c r="G69" s="18">
        <v>1437</v>
      </c>
      <c r="H69" s="18">
        <v>1515</v>
      </c>
    </row>
    <row r="70" spans="1:8" ht="21" customHeight="1" x14ac:dyDescent="0.3">
      <c r="A70" s="46" t="s">
        <v>783</v>
      </c>
      <c r="B70" s="279">
        <v>3235</v>
      </c>
      <c r="C70" s="17">
        <v>265</v>
      </c>
      <c r="D70" s="17">
        <v>803</v>
      </c>
      <c r="E70" s="17">
        <v>611</v>
      </c>
      <c r="F70" s="17">
        <v>621</v>
      </c>
      <c r="G70" s="17">
        <v>442</v>
      </c>
      <c r="H70" s="17">
        <v>493</v>
      </c>
    </row>
    <row r="71" spans="1:8" ht="21" customHeight="1" x14ac:dyDescent="0.3">
      <c r="A71" s="46" t="s">
        <v>784</v>
      </c>
      <c r="B71" s="279">
        <v>2572</v>
      </c>
      <c r="C71" s="17">
        <v>349</v>
      </c>
      <c r="D71" s="17">
        <v>726</v>
      </c>
      <c r="E71" s="17">
        <v>434</v>
      </c>
      <c r="F71" s="17">
        <v>474</v>
      </c>
      <c r="G71" s="17">
        <v>228</v>
      </c>
      <c r="H71" s="17">
        <v>361</v>
      </c>
    </row>
    <row r="72" spans="1:8" ht="21" customHeight="1" x14ac:dyDescent="0.3">
      <c r="A72" s="46" t="s">
        <v>785</v>
      </c>
      <c r="B72" s="279">
        <v>3729</v>
      </c>
      <c r="C72" s="17">
        <v>424</v>
      </c>
      <c r="D72" s="17">
        <v>1317</v>
      </c>
      <c r="E72" s="17">
        <v>1180</v>
      </c>
      <c r="F72" s="17">
        <v>405</v>
      </c>
      <c r="G72" s="17">
        <v>200</v>
      </c>
      <c r="H72" s="17">
        <v>203</v>
      </c>
    </row>
    <row r="73" spans="1:8" ht="21" customHeight="1" x14ac:dyDescent="0.3">
      <c r="A73" s="46" t="s">
        <v>786</v>
      </c>
      <c r="B73" s="279">
        <v>4445</v>
      </c>
      <c r="C73" s="17">
        <v>566</v>
      </c>
      <c r="D73" s="17">
        <v>1152</v>
      </c>
      <c r="E73" s="17">
        <v>772</v>
      </c>
      <c r="F73" s="17">
        <v>930</v>
      </c>
      <c r="G73" s="17">
        <v>567</v>
      </c>
      <c r="H73" s="17">
        <v>458</v>
      </c>
    </row>
    <row r="74" spans="1:8" ht="21" customHeight="1" x14ac:dyDescent="0.3">
      <c r="A74" s="45" t="s">
        <v>787</v>
      </c>
      <c r="B74" s="303">
        <v>4958</v>
      </c>
      <c r="C74" s="18">
        <v>540</v>
      </c>
      <c r="D74" s="18">
        <v>1188</v>
      </c>
      <c r="E74" s="18">
        <v>715</v>
      </c>
      <c r="F74" s="18">
        <v>1138</v>
      </c>
      <c r="G74" s="18">
        <v>768</v>
      </c>
      <c r="H74" s="18">
        <v>609</v>
      </c>
    </row>
    <row r="75" spans="1:8" ht="21" customHeight="1" x14ac:dyDescent="0.3">
      <c r="A75" s="46" t="s">
        <v>788</v>
      </c>
      <c r="B75" s="279">
        <v>2086</v>
      </c>
      <c r="C75" s="17">
        <v>265</v>
      </c>
      <c r="D75" s="17">
        <v>501</v>
      </c>
      <c r="E75" s="17">
        <v>272</v>
      </c>
      <c r="F75" s="17">
        <v>457</v>
      </c>
      <c r="G75" s="17">
        <v>351</v>
      </c>
      <c r="H75" s="17">
        <v>240</v>
      </c>
    </row>
    <row r="76" spans="1:8" ht="21" customHeight="1" x14ac:dyDescent="0.3">
      <c r="A76" s="46" t="s">
        <v>789</v>
      </c>
      <c r="B76" s="279">
        <v>2872</v>
      </c>
      <c r="C76" s="17">
        <v>275</v>
      </c>
      <c r="D76" s="17">
        <v>687</v>
      </c>
      <c r="E76" s="17">
        <v>443</v>
      </c>
      <c r="F76" s="17">
        <v>681</v>
      </c>
      <c r="G76" s="17">
        <v>417</v>
      </c>
      <c r="H76" s="17">
        <v>369</v>
      </c>
    </row>
    <row r="77" spans="1:8" ht="21" customHeight="1" x14ac:dyDescent="0.3">
      <c r="A77" s="45" t="s">
        <v>790</v>
      </c>
      <c r="B77" s="303">
        <v>21804</v>
      </c>
      <c r="C77" s="18">
        <v>2758</v>
      </c>
      <c r="D77" s="18">
        <v>5800</v>
      </c>
      <c r="E77" s="18">
        <v>3755</v>
      </c>
      <c r="F77" s="18">
        <v>4170</v>
      </c>
      <c r="G77" s="18">
        <v>2399</v>
      </c>
      <c r="H77" s="18">
        <v>2922</v>
      </c>
    </row>
    <row r="78" spans="1:8" ht="21" customHeight="1" x14ac:dyDescent="0.3">
      <c r="A78" s="46" t="s">
        <v>791</v>
      </c>
      <c r="B78" s="279">
        <v>5231</v>
      </c>
      <c r="C78" s="17">
        <v>620</v>
      </c>
      <c r="D78" s="17">
        <v>1497</v>
      </c>
      <c r="E78" s="17">
        <v>890</v>
      </c>
      <c r="F78" s="17">
        <v>953</v>
      </c>
      <c r="G78" s="17">
        <v>582</v>
      </c>
      <c r="H78" s="17">
        <v>689</v>
      </c>
    </row>
    <row r="79" spans="1:8" ht="21" customHeight="1" x14ac:dyDescent="0.3">
      <c r="A79" s="46" t="s">
        <v>792</v>
      </c>
      <c r="B79" s="279">
        <v>5107</v>
      </c>
      <c r="C79" s="17">
        <v>588</v>
      </c>
      <c r="D79" s="17">
        <v>1223</v>
      </c>
      <c r="E79" s="17">
        <v>933</v>
      </c>
      <c r="F79" s="17">
        <v>1175</v>
      </c>
      <c r="G79" s="17">
        <v>502</v>
      </c>
      <c r="H79" s="17">
        <v>686</v>
      </c>
    </row>
    <row r="80" spans="1:8" ht="21" customHeight="1" x14ac:dyDescent="0.3">
      <c r="A80" s="46" t="s">
        <v>793</v>
      </c>
      <c r="B80" s="279">
        <v>2537</v>
      </c>
      <c r="C80" s="17">
        <v>328</v>
      </c>
      <c r="D80" s="17">
        <v>603</v>
      </c>
      <c r="E80" s="17">
        <v>407</v>
      </c>
      <c r="F80" s="17">
        <v>472</v>
      </c>
      <c r="G80" s="17">
        <v>388</v>
      </c>
      <c r="H80" s="17">
        <v>339</v>
      </c>
    </row>
    <row r="81" spans="1:8" ht="21" customHeight="1" x14ac:dyDescent="0.3">
      <c r="A81" s="46" t="s">
        <v>794</v>
      </c>
      <c r="B81" s="279">
        <v>3432</v>
      </c>
      <c r="C81" s="17">
        <v>425</v>
      </c>
      <c r="D81" s="17">
        <v>939</v>
      </c>
      <c r="E81" s="17">
        <v>569</v>
      </c>
      <c r="F81" s="17">
        <v>603</v>
      </c>
      <c r="G81" s="17">
        <v>452</v>
      </c>
      <c r="H81" s="17">
        <v>444</v>
      </c>
    </row>
    <row r="82" spans="1:8" ht="21" customHeight="1" x14ac:dyDescent="0.3">
      <c r="A82" s="46" t="s">
        <v>795</v>
      </c>
      <c r="B82" s="279">
        <v>2215</v>
      </c>
      <c r="C82" s="17">
        <v>285</v>
      </c>
      <c r="D82" s="17">
        <v>650</v>
      </c>
      <c r="E82" s="17">
        <v>392</v>
      </c>
      <c r="F82" s="17">
        <v>354</v>
      </c>
      <c r="G82" s="17">
        <v>190</v>
      </c>
      <c r="H82" s="17">
        <v>344</v>
      </c>
    </row>
    <row r="83" spans="1:8" ht="21" customHeight="1" x14ac:dyDescent="0.3">
      <c r="A83" s="46" t="s">
        <v>796</v>
      </c>
      <c r="B83" s="279">
        <v>3282</v>
      </c>
      <c r="C83" s="17">
        <v>512</v>
      </c>
      <c r="D83" s="17">
        <v>888</v>
      </c>
      <c r="E83" s="17">
        <v>564</v>
      </c>
      <c r="F83" s="17">
        <v>613</v>
      </c>
      <c r="G83" s="17">
        <v>285</v>
      </c>
      <c r="H83" s="17">
        <v>420</v>
      </c>
    </row>
    <row r="84" spans="1:8" ht="21" customHeight="1" x14ac:dyDescent="0.3">
      <c r="A84" s="45" t="s">
        <v>797</v>
      </c>
      <c r="B84" s="303">
        <v>16246</v>
      </c>
      <c r="C84" s="18">
        <v>2095</v>
      </c>
      <c r="D84" s="18">
        <v>4882</v>
      </c>
      <c r="E84" s="18">
        <v>2629</v>
      </c>
      <c r="F84" s="18">
        <v>2838</v>
      </c>
      <c r="G84" s="18">
        <v>1731</v>
      </c>
      <c r="H84" s="18">
        <v>2071</v>
      </c>
    </row>
    <row r="85" spans="1:8" ht="21" customHeight="1" x14ac:dyDescent="0.3">
      <c r="A85" s="46" t="s">
        <v>798</v>
      </c>
      <c r="B85" s="279">
        <v>5418</v>
      </c>
      <c r="C85" s="17">
        <v>851</v>
      </c>
      <c r="D85" s="17">
        <v>1835</v>
      </c>
      <c r="E85" s="17">
        <v>858</v>
      </c>
      <c r="F85" s="17">
        <v>745</v>
      </c>
      <c r="G85" s="17">
        <v>499</v>
      </c>
      <c r="H85" s="17">
        <v>630</v>
      </c>
    </row>
    <row r="86" spans="1:8" ht="21" customHeight="1" x14ac:dyDescent="0.3">
      <c r="A86" s="46" t="s">
        <v>799</v>
      </c>
      <c r="B86" s="279">
        <v>3171</v>
      </c>
      <c r="C86" s="17">
        <v>385</v>
      </c>
      <c r="D86" s="17">
        <v>878</v>
      </c>
      <c r="E86" s="17">
        <v>470</v>
      </c>
      <c r="F86" s="17">
        <v>635</v>
      </c>
      <c r="G86" s="17">
        <v>359</v>
      </c>
      <c r="H86" s="17">
        <v>444</v>
      </c>
    </row>
    <row r="87" spans="1:8" ht="21" customHeight="1" x14ac:dyDescent="0.3">
      <c r="A87" s="46" t="s">
        <v>800</v>
      </c>
      <c r="B87" s="279">
        <v>3630</v>
      </c>
      <c r="C87" s="17">
        <v>467</v>
      </c>
      <c r="D87" s="17">
        <v>1085</v>
      </c>
      <c r="E87" s="17">
        <v>627</v>
      </c>
      <c r="F87" s="17">
        <v>622</v>
      </c>
      <c r="G87" s="17">
        <v>344</v>
      </c>
      <c r="H87" s="17">
        <v>485</v>
      </c>
    </row>
    <row r="88" spans="1:8" ht="21" customHeight="1" x14ac:dyDescent="0.3">
      <c r="A88" s="46" t="s">
        <v>801</v>
      </c>
      <c r="B88" s="279">
        <v>4027</v>
      </c>
      <c r="C88" s="17">
        <v>392</v>
      </c>
      <c r="D88" s="17">
        <v>1084</v>
      </c>
      <c r="E88" s="17">
        <v>674</v>
      </c>
      <c r="F88" s="17">
        <v>836</v>
      </c>
      <c r="G88" s="17">
        <v>529</v>
      </c>
      <c r="H88" s="17">
        <v>512</v>
      </c>
    </row>
    <row r="89" spans="1:8" ht="21" customHeight="1" x14ac:dyDescent="0.3">
      <c r="A89" s="45" t="s">
        <v>802</v>
      </c>
      <c r="B89" s="303">
        <v>13059</v>
      </c>
      <c r="C89" s="18">
        <v>1654</v>
      </c>
      <c r="D89" s="18">
        <v>3544</v>
      </c>
      <c r="E89" s="18">
        <v>2038</v>
      </c>
      <c r="F89" s="18">
        <v>2430</v>
      </c>
      <c r="G89" s="18">
        <v>1513</v>
      </c>
      <c r="H89" s="18">
        <v>1880</v>
      </c>
    </row>
    <row r="90" spans="1:8" ht="21" customHeight="1" x14ac:dyDescent="0.3">
      <c r="A90" s="46" t="s">
        <v>803</v>
      </c>
      <c r="B90" s="279">
        <v>4094</v>
      </c>
      <c r="C90" s="17">
        <v>569</v>
      </c>
      <c r="D90" s="17">
        <v>1138</v>
      </c>
      <c r="E90" s="17">
        <v>591</v>
      </c>
      <c r="F90" s="17">
        <v>798</v>
      </c>
      <c r="G90" s="17">
        <v>393</v>
      </c>
      <c r="H90" s="17">
        <v>605</v>
      </c>
    </row>
    <row r="91" spans="1:8" ht="21" customHeight="1" x14ac:dyDescent="0.3">
      <c r="A91" s="46" t="s">
        <v>804</v>
      </c>
      <c r="B91" s="279">
        <v>4310</v>
      </c>
      <c r="C91" s="17">
        <v>468</v>
      </c>
      <c r="D91" s="17">
        <v>1217</v>
      </c>
      <c r="E91" s="17">
        <v>681</v>
      </c>
      <c r="F91" s="17">
        <v>766</v>
      </c>
      <c r="G91" s="17">
        <v>543</v>
      </c>
      <c r="H91" s="17">
        <v>635</v>
      </c>
    </row>
    <row r="92" spans="1:8" ht="21" customHeight="1" x14ac:dyDescent="0.3">
      <c r="A92" s="46" t="s">
        <v>805</v>
      </c>
      <c r="B92" s="279">
        <v>4655</v>
      </c>
      <c r="C92" s="17">
        <v>617</v>
      </c>
      <c r="D92" s="17">
        <v>1189</v>
      </c>
      <c r="E92" s="17">
        <v>766</v>
      </c>
      <c r="F92" s="17">
        <v>866</v>
      </c>
      <c r="G92" s="17">
        <v>577</v>
      </c>
      <c r="H92" s="17">
        <v>640</v>
      </c>
    </row>
    <row r="93" spans="1:8" ht="21" customHeight="1" x14ac:dyDescent="0.3">
      <c r="A93" s="45" t="s">
        <v>806</v>
      </c>
      <c r="B93" s="303">
        <v>12389</v>
      </c>
      <c r="C93" s="18">
        <v>1263</v>
      </c>
      <c r="D93" s="18">
        <v>3361</v>
      </c>
      <c r="E93" s="18">
        <v>2593</v>
      </c>
      <c r="F93" s="18">
        <v>2534</v>
      </c>
      <c r="G93" s="18">
        <v>1429</v>
      </c>
      <c r="H93" s="18">
        <v>1209</v>
      </c>
    </row>
    <row r="94" spans="1:8" ht="21" customHeight="1" x14ac:dyDescent="0.3">
      <c r="A94" s="46" t="s">
        <v>807</v>
      </c>
      <c r="B94" s="279">
        <v>4643</v>
      </c>
      <c r="C94" s="17">
        <v>429</v>
      </c>
      <c r="D94" s="17">
        <v>1256</v>
      </c>
      <c r="E94" s="17">
        <v>1219</v>
      </c>
      <c r="F94" s="17">
        <v>1146</v>
      </c>
      <c r="G94" s="17">
        <v>346</v>
      </c>
      <c r="H94" s="17">
        <v>247</v>
      </c>
    </row>
    <row r="95" spans="1:8" ht="21" customHeight="1" x14ac:dyDescent="0.3">
      <c r="A95" s="46" t="s">
        <v>808</v>
      </c>
      <c r="B95" s="279">
        <v>4392</v>
      </c>
      <c r="C95" s="17">
        <v>502</v>
      </c>
      <c r="D95" s="17">
        <v>1196</v>
      </c>
      <c r="E95" s="17">
        <v>801</v>
      </c>
      <c r="F95" s="17">
        <v>835</v>
      </c>
      <c r="G95" s="17">
        <v>480</v>
      </c>
      <c r="H95" s="17">
        <v>578</v>
      </c>
    </row>
    <row r="96" spans="1:8" ht="21" customHeight="1" x14ac:dyDescent="0.3">
      <c r="A96" s="46" t="s">
        <v>809</v>
      </c>
      <c r="B96" s="279">
        <v>3354</v>
      </c>
      <c r="C96" s="17">
        <v>332</v>
      </c>
      <c r="D96" s="17">
        <v>909</v>
      </c>
      <c r="E96" s="17">
        <v>573</v>
      </c>
      <c r="F96" s="17">
        <v>553</v>
      </c>
      <c r="G96" s="17">
        <v>603</v>
      </c>
      <c r="H96" s="17">
        <v>384</v>
      </c>
    </row>
    <row r="97" spans="1:8" ht="21" customHeight="1" x14ac:dyDescent="0.3">
      <c r="A97" s="45" t="s">
        <v>810</v>
      </c>
      <c r="B97" s="303">
        <v>17754</v>
      </c>
      <c r="C97" s="18">
        <v>2300</v>
      </c>
      <c r="D97" s="18">
        <v>4854</v>
      </c>
      <c r="E97" s="18">
        <v>2870</v>
      </c>
      <c r="F97" s="18">
        <v>3724</v>
      </c>
      <c r="G97" s="18">
        <v>1998</v>
      </c>
      <c r="H97" s="18">
        <v>2008</v>
      </c>
    </row>
    <row r="98" spans="1:8" ht="21" customHeight="1" x14ac:dyDescent="0.3">
      <c r="A98" s="46" t="s">
        <v>811</v>
      </c>
      <c r="B98" s="279">
        <v>2861</v>
      </c>
      <c r="C98" s="17">
        <v>418</v>
      </c>
      <c r="D98" s="17">
        <v>904</v>
      </c>
      <c r="E98" s="17">
        <v>426</v>
      </c>
      <c r="F98" s="17">
        <v>479</v>
      </c>
      <c r="G98" s="17">
        <v>286</v>
      </c>
      <c r="H98" s="17">
        <v>348</v>
      </c>
    </row>
    <row r="99" spans="1:8" ht="21" customHeight="1" x14ac:dyDescent="0.3">
      <c r="A99" s="46" t="s">
        <v>812</v>
      </c>
      <c r="B99" s="279">
        <v>1515</v>
      </c>
      <c r="C99" s="17">
        <v>243</v>
      </c>
      <c r="D99" s="17">
        <v>437</v>
      </c>
      <c r="E99" s="17">
        <v>262</v>
      </c>
      <c r="F99" s="17">
        <v>275</v>
      </c>
      <c r="G99" s="17">
        <v>124</v>
      </c>
      <c r="H99" s="17">
        <v>174</v>
      </c>
    </row>
    <row r="100" spans="1:8" ht="21" customHeight="1" x14ac:dyDescent="0.3">
      <c r="A100" s="46" t="s">
        <v>813</v>
      </c>
      <c r="B100" s="279">
        <v>4054</v>
      </c>
      <c r="C100" s="17">
        <v>593</v>
      </c>
      <c r="D100" s="17">
        <v>1145</v>
      </c>
      <c r="E100" s="17">
        <v>682</v>
      </c>
      <c r="F100" s="17">
        <v>822</v>
      </c>
      <c r="G100" s="17">
        <v>377</v>
      </c>
      <c r="H100" s="17">
        <v>435</v>
      </c>
    </row>
    <row r="101" spans="1:8" ht="21" customHeight="1" x14ac:dyDescent="0.3">
      <c r="A101" s="46" t="s">
        <v>814</v>
      </c>
      <c r="B101" s="279">
        <v>3378</v>
      </c>
      <c r="C101" s="17">
        <v>482</v>
      </c>
      <c r="D101" s="17">
        <v>875</v>
      </c>
      <c r="E101" s="17">
        <v>593</v>
      </c>
      <c r="F101" s="17">
        <v>587</v>
      </c>
      <c r="G101" s="17">
        <v>405</v>
      </c>
      <c r="H101" s="17">
        <v>436</v>
      </c>
    </row>
    <row r="102" spans="1:8" ht="21" customHeight="1" x14ac:dyDescent="0.3">
      <c r="A102" s="46" t="s">
        <v>815</v>
      </c>
      <c r="B102" s="279">
        <v>2457</v>
      </c>
      <c r="C102" s="17">
        <v>292</v>
      </c>
      <c r="D102" s="17">
        <v>520</v>
      </c>
      <c r="E102" s="17">
        <v>372</v>
      </c>
      <c r="F102" s="17">
        <v>715</v>
      </c>
      <c r="G102" s="17">
        <v>288</v>
      </c>
      <c r="H102" s="17">
        <v>270</v>
      </c>
    </row>
    <row r="103" spans="1:8" ht="21" customHeight="1" x14ac:dyDescent="0.3">
      <c r="A103" s="46" t="s">
        <v>816</v>
      </c>
      <c r="B103" s="279">
        <v>3489</v>
      </c>
      <c r="C103" s="17">
        <v>272</v>
      </c>
      <c r="D103" s="17">
        <v>973</v>
      </c>
      <c r="E103" s="17">
        <v>535</v>
      </c>
      <c r="F103" s="17">
        <v>846</v>
      </c>
      <c r="G103" s="17">
        <v>518</v>
      </c>
      <c r="H103" s="17">
        <v>345</v>
      </c>
    </row>
    <row r="104" spans="1:8" ht="21" customHeight="1" x14ac:dyDescent="0.3">
      <c r="A104" s="45" t="s">
        <v>817</v>
      </c>
      <c r="B104" s="303">
        <v>14628</v>
      </c>
      <c r="C104" s="18">
        <v>1417</v>
      </c>
      <c r="D104" s="18">
        <v>3730</v>
      </c>
      <c r="E104" s="18">
        <v>3158</v>
      </c>
      <c r="F104" s="18">
        <v>3055</v>
      </c>
      <c r="G104" s="18">
        <v>1695</v>
      </c>
      <c r="H104" s="18">
        <v>1573</v>
      </c>
    </row>
    <row r="105" spans="1:8" ht="21" customHeight="1" x14ac:dyDescent="0.3">
      <c r="A105" s="46" t="s">
        <v>818</v>
      </c>
      <c r="B105" s="279">
        <v>2672</v>
      </c>
      <c r="C105" s="17">
        <v>284</v>
      </c>
      <c r="D105" s="17">
        <v>765</v>
      </c>
      <c r="E105" s="17">
        <v>549</v>
      </c>
      <c r="F105" s="17">
        <v>477</v>
      </c>
      <c r="G105" s="17">
        <v>375</v>
      </c>
      <c r="H105" s="17">
        <v>222</v>
      </c>
    </row>
    <row r="106" spans="1:8" ht="21" customHeight="1" x14ac:dyDescent="0.3">
      <c r="A106" s="46" t="s">
        <v>819</v>
      </c>
      <c r="B106" s="279">
        <v>2840</v>
      </c>
      <c r="C106" s="17">
        <v>288</v>
      </c>
      <c r="D106" s="17">
        <v>686</v>
      </c>
      <c r="E106" s="17">
        <v>632</v>
      </c>
      <c r="F106" s="17">
        <v>674</v>
      </c>
      <c r="G106" s="17">
        <v>314</v>
      </c>
      <c r="H106" s="17">
        <v>246</v>
      </c>
    </row>
    <row r="107" spans="1:8" ht="21" customHeight="1" x14ac:dyDescent="0.3">
      <c r="A107" s="46" t="s">
        <v>820</v>
      </c>
      <c r="B107" s="279">
        <v>2554</v>
      </c>
      <c r="C107" s="17">
        <v>246</v>
      </c>
      <c r="D107" s="17">
        <v>645</v>
      </c>
      <c r="E107" s="17">
        <v>818</v>
      </c>
      <c r="F107" s="17">
        <v>411</v>
      </c>
      <c r="G107" s="17">
        <v>179</v>
      </c>
      <c r="H107" s="17">
        <v>255</v>
      </c>
    </row>
    <row r="108" spans="1:8" ht="21" customHeight="1" x14ac:dyDescent="0.3">
      <c r="A108" s="46" t="s">
        <v>821</v>
      </c>
      <c r="B108" s="279">
        <v>2689</v>
      </c>
      <c r="C108" s="17">
        <v>311</v>
      </c>
      <c r="D108" s="17">
        <v>882</v>
      </c>
      <c r="E108" s="17">
        <v>476</v>
      </c>
      <c r="F108" s="17">
        <v>507</v>
      </c>
      <c r="G108" s="17">
        <v>287</v>
      </c>
      <c r="H108" s="17">
        <v>226</v>
      </c>
    </row>
    <row r="109" spans="1:8" ht="21" customHeight="1" x14ac:dyDescent="0.3">
      <c r="A109" s="304" t="s">
        <v>822</v>
      </c>
      <c r="B109" s="204">
        <v>3873</v>
      </c>
      <c r="C109" s="95">
        <v>288</v>
      </c>
      <c r="D109" s="95">
        <v>752</v>
      </c>
      <c r="E109" s="95">
        <v>683</v>
      </c>
      <c r="F109" s="95">
        <v>986</v>
      </c>
      <c r="G109" s="95">
        <v>540</v>
      </c>
      <c r="H109" s="95">
        <v>624</v>
      </c>
    </row>
    <row r="110" spans="1:8" ht="21" customHeight="1" x14ac:dyDescent="0.3">
      <c r="A110" s="28" t="s">
        <v>832</v>
      </c>
    </row>
    <row r="111" spans="1:8" ht="21" customHeight="1" x14ac:dyDescent="0.3">
      <c r="A111" s="28"/>
    </row>
  </sheetData>
  <phoneticPr fontId="30"/>
  <pageMargins left="0.23622047244094488" right="0.23622047244094488" top="0.15748031496062992" bottom="0.15748031496062992" header="0.31496062992125984" footer="0"/>
  <pageSetup paperSize="9" scale="39" orientation="portrait" r:id="rId1"/>
  <headerFooter>
    <oddHeader>&amp;C&amp;F</oddHeader>
  </headerFooter>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900-000000000000}">
  <sheetPr>
    <pageSetUpPr fitToPage="1"/>
  </sheetPr>
  <dimension ref="A1:J14"/>
  <sheetViews>
    <sheetView zoomScaleSheetLayoutView="80" workbookViewId="0">
      <pane xSplit="2" ySplit="3" topLeftCell="C4" activePane="bottomRight" state="frozen"/>
      <selection pane="topRight"/>
      <selection pane="bottomLeft"/>
      <selection pane="bottomRight"/>
    </sheetView>
  </sheetViews>
  <sheetFormatPr defaultColWidth="18.64453125" defaultRowHeight="21" customHeight="1" x14ac:dyDescent="0.3"/>
  <cols>
    <col min="1" max="1" width="18.64453125" style="17"/>
    <col min="2" max="2" width="25.64453125" style="17" customWidth="1"/>
    <col min="3" max="10" width="11.05859375" style="17" customWidth="1"/>
    <col min="11" max="16384" width="18.64453125" style="17"/>
  </cols>
  <sheetData>
    <row r="1" spans="1:10" ht="21" customHeight="1" x14ac:dyDescent="0.3">
      <c r="A1" s="19" t="str">
        <f>HYPERLINK("#"&amp;"目次"&amp;"!a1","目次へ")</f>
        <v>目次へ</v>
      </c>
    </row>
    <row r="2" spans="1:10" ht="21" customHeight="1" x14ac:dyDescent="0.3">
      <c r="A2" s="44" t="str">
        <f>"１１７．"&amp;目次!E120</f>
        <v>１１７．児童･生徒の学力調査の結果[達成率]（令和5年度）</v>
      </c>
    </row>
    <row r="3" spans="1:10" ht="21" customHeight="1" x14ac:dyDescent="0.3">
      <c r="A3" s="73" t="s">
        <v>4033</v>
      </c>
      <c r="B3" s="75" t="s">
        <v>4034</v>
      </c>
      <c r="C3" s="231" t="s">
        <v>4035</v>
      </c>
      <c r="D3" s="231" t="s">
        <v>4036</v>
      </c>
      <c r="E3" s="231" t="s">
        <v>4037</v>
      </c>
      <c r="F3" s="231" t="s">
        <v>4038</v>
      </c>
      <c r="G3" s="234" t="s">
        <v>4039</v>
      </c>
      <c r="H3" s="231" t="s">
        <v>4040</v>
      </c>
      <c r="I3" s="231" t="s">
        <v>4041</v>
      </c>
      <c r="J3" s="234" t="s">
        <v>4042</v>
      </c>
    </row>
    <row r="4" spans="1:10" ht="21" customHeight="1" x14ac:dyDescent="0.3">
      <c r="A4" s="745" t="s">
        <v>4419</v>
      </c>
      <c r="B4" s="606" t="s">
        <v>4043</v>
      </c>
      <c r="C4" s="607">
        <v>78.8</v>
      </c>
      <c r="D4" s="608">
        <v>74.099999999999994</v>
      </c>
      <c r="E4" s="608">
        <v>68.8</v>
      </c>
      <c r="F4" s="608">
        <v>64.8</v>
      </c>
      <c r="G4" s="608">
        <v>76.099999999999994</v>
      </c>
      <c r="H4" s="608">
        <v>70.5</v>
      </c>
      <c r="I4" s="608">
        <v>71.3</v>
      </c>
      <c r="J4" s="608">
        <v>69.2</v>
      </c>
    </row>
    <row r="5" spans="1:10" ht="21" customHeight="1" x14ac:dyDescent="0.3">
      <c r="A5" s="746"/>
      <c r="B5" s="603" t="s">
        <v>4044</v>
      </c>
      <c r="C5" s="604">
        <v>64.5</v>
      </c>
      <c r="D5" s="605">
        <v>67.8</v>
      </c>
      <c r="E5" s="605">
        <v>65.5</v>
      </c>
      <c r="F5" s="605">
        <v>64.400000000000006</v>
      </c>
      <c r="G5" s="605">
        <v>71</v>
      </c>
      <c r="H5" s="605">
        <v>68.400000000000006</v>
      </c>
      <c r="I5" s="605">
        <v>70.8</v>
      </c>
      <c r="J5" s="605">
        <v>69</v>
      </c>
    </row>
    <row r="6" spans="1:10" ht="21" customHeight="1" x14ac:dyDescent="0.3">
      <c r="A6" s="745" t="s">
        <v>4420</v>
      </c>
      <c r="B6" s="609" t="s">
        <v>4043</v>
      </c>
      <c r="C6" s="607">
        <v>87.8</v>
      </c>
      <c r="D6" s="608">
        <v>78.7</v>
      </c>
      <c r="E6" s="608">
        <v>79.099999999999994</v>
      </c>
      <c r="F6" s="608">
        <v>69.3</v>
      </c>
      <c r="G6" s="608">
        <v>71</v>
      </c>
      <c r="H6" s="608">
        <v>66.5</v>
      </c>
      <c r="I6" s="608">
        <v>71.3</v>
      </c>
      <c r="J6" s="608">
        <v>68.5</v>
      </c>
    </row>
    <row r="7" spans="1:10" ht="21" customHeight="1" x14ac:dyDescent="0.3">
      <c r="A7" s="746"/>
      <c r="B7" s="603" t="s">
        <v>4044</v>
      </c>
      <c r="C7" s="604">
        <v>77</v>
      </c>
      <c r="D7" s="605">
        <v>71.400000000000006</v>
      </c>
      <c r="E7" s="605">
        <v>65.7</v>
      </c>
      <c r="F7" s="605">
        <v>56.8</v>
      </c>
      <c r="G7" s="605">
        <v>67.5</v>
      </c>
      <c r="H7" s="605">
        <v>65.599999999999994</v>
      </c>
      <c r="I7" s="605">
        <v>68.3</v>
      </c>
      <c r="J7" s="605">
        <v>68.099999999999994</v>
      </c>
    </row>
    <row r="8" spans="1:10" ht="21" customHeight="1" x14ac:dyDescent="0.3">
      <c r="A8" s="745" t="s">
        <v>4421</v>
      </c>
      <c r="B8" s="609" t="s">
        <v>4043</v>
      </c>
      <c r="C8" s="607" t="s">
        <v>4422</v>
      </c>
      <c r="D8" s="608" t="s">
        <v>4422</v>
      </c>
      <c r="E8" s="608" t="s">
        <v>4422</v>
      </c>
      <c r="F8" s="608" t="s">
        <v>4422</v>
      </c>
      <c r="G8" s="608" t="s">
        <v>4422</v>
      </c>
      <c r="H8" s="608" t="s">
        <v>4422</v>
      </c>
      <c r="I8" s="608">
        <v>70.900000000000006</v>
      </c>
      <c r="J8" s="608">
        <v>68.900000000000006</v>
      </c>
    </row>
    <row r="9" spans="1:10" ht="21" customHeight="1" thickBot="1" x14ac:dyDescent="0.35">
      <c r="A9" s="747"/>
      <c r="B9" s="204" t="s">
        <v>4044</v>
      </c>
      <c r="C9" s="381" t="s">
        <v>4422</v>
      </c>
      <c r="D9" s="382" t="s">
        <v>4422</v>
      </c>
      <c r="E9" s="382" t="s">
        <v>4422</v>
      </c>
      <c r="F9" s="382" t="s">
        <v>4422</v>
      </c>
      <c r="G9" s="382" t="s">
        <v>4422</v>
      </c>
      <c r="H9" s="382" t="s">
        <v>4422</v>
      </c>
      <c r="I9" s="382">
        <v>59.4</v>
      </c>
      <c r="J9" s="382">
        <v>61.7</v>
      </c>
    </row>
    <row r="10" spans="1:10" ht="21" customHeight="1" x14ac:dyDescent="0.3">
      <c r="A10" s="230" t="s">
        <v>4713</v>
      </c>
      <c r="C10" s="232"/>
      <c r="D10" s="233"/>
      <c r="E10" s="233"/>
      <c r="F10" s="233"/>
      <c r="G10" s="233"/>
      <c r="H10" s="233"/>
      <c r="I10" s="235"/>
      <c r="J10" s="235"/>
    </row>
    <row r="11" spans="1:10" ht="21" customHeight="1" x14ac:dyDescent="0.3">
      <c r="A11" s="28" t="s">
        <v>4714</v>
      </c>
    </row>
    <row r="12" spans="1:10" ht="21" customHeight="1" x14ac:dyDescent="0.3">
      <c r="A12" s="28" t="s">
        <v>4423</v>
      </c>
    </row>
    <row r="13" spans="1:10" ht="21" customHeight="1" x14ac:dyDescent="0.3">
      <c r="A13" s="28" t="s">
        <v>4715</v>
      </c>
    </row>
    <row r="14" spans="1:10" ht="21" customHeight="1" x14ac:dyDescent="0.3">
      <c r="A14" s="28" t="s">
        <v>4031</v>
      </c>
    </row>
  </sheetData>
  <mergeCells count="3">
    <mergeCell ref="A6:A7"/>
    <mergeCell ref="A4:A5"/>
    <mergeCell ref="A8:A9"/>
  </mergeCells>
  <phoneticPr fontId="30"/>
  <pageMargins left="0.23622047244094488" right="0.23622047244094488" top="0.15748031496062992" bottom="0.15748031496062992" header="0.31496062992125984" footer="0"/>
  <pageSetup paperSize="9" scale="66" orientation="portrait" r:id="rId1"/>
  <headerFooter>
    <oddHeader>&amp;C&amp;F</oddHeader>
  </headerFooter>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A00-000000000000}">
  <sheetPr>
    <pageSetUpPr fitToPage="1"/>
  </sheetPr>
  <dimension ref="A1:D12"/>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"１１８．"&amp;目次!E121</f>
        <v>１１８．不登校児童･生徒数の推移（令和元～令和5年度）</v>
      </c>
    </row>
    <row r="3" spans="1:4" ht="21" customHeight="1" x14ac:dyDescent="0.3">
      <c r="A3" s="73" t="s">
        <v>3744</v>
      </c>
      <c r="B3" s="40" t="s">
        <v>3967</v>
      </c>
      <c r="C3" s="40" t="s">
        <v>3966</v>
      </c>
      <c r="D3" s="31" t="s">
        <v>1414</v>
      </c>
    </row>
    <row r="4" spans="1:4" ht="21" customHeight="1" x14ac:dyDescent="0.3">
      <c r="A4" s="24" t="s">
        <v>2978</v>
      </c>
      <c r="B4" s="284">
        <v>85</v>
      </c>
      <c r="C4" s="32">
        <v>161</v>
      </c>
      <c r="D4" s="32">
        <v>246</v>
      </c>
    </row>
    <row r="5" spans="1:4" ht="21" customHeight="1" x14ac:dyDescent="0.3">
      <c r="A5" s="55">
        <v>2</v>
      </c>
      <c r="B5" s="32">
        <v>125</v>
      </c>
      <c r="C5" s="32">
        <v>187</v>
      </c>
      <c r="D5" s="32">
        <v>312</v>
      </c>
    </row>
    <row r="6" spans="1:4" ht="21" customHeight="1" x14ac:dyDescent="0.3">
      <c r="A6" s="24">
        <v>3</v>
      </c>
      <c r="B6" s="17">
        <v>168</v>
      </c>
      <c r="C6" s="17">
        <v>191</v>
      </c>
      <c r="D6" s="17">
        <v>359</v>
      </c>
    </row>
    <row r="7" spans="1:4" ht="21" customHeight="1" x14ac:dyDescent="0.3">
      <c r="A7" s="24">
        <v>4</v>
      </c>
      <c r="B7" s="17">
        <v>196</v>
      </c>
      <c r="C7" s="17">
        <v>232</v>
      </c>
      <c r="D7" s="17">
        <v>428</v>
      </c>
    </row>
    <row r="8" spans="1:4" ht="21" customHeight="1" x14ac:dyDescent="0.3">
      <c r="A8" s="236">
        <v>5</v>
      </c>
      <c r="B8" s="190">
        <v>228</v>
      </c>
      <c r="C8" s="179">
        <v>241</v>
      </c>
      <c r="D8" s="179">
        <v>469</v>
      </c>
    </row>
    <row r="9" spans="1:4" ht="21" customHeight="1" x14ac:dyDescent="0.3">
      <c r="A9" s="28" t="s">
        <v>4045</v>
      </c>
    </row>
    <row r="10" spans="1:4" ht="21" customHeight="1" x14ac:dyDescent="0.3">
      <c r="A10" s="28" t="s">
        <v>4046</v>
      </c>
    </row>
    <row r="11" spans="1:4" ht="21" customHeight="1" x14ac:dyDescent="0.3">
      <c r="A11" s="28" t="s">
        <v>4047</v>
      </c>
    </row>
    <row r="12" spans="1:4" ht="21" customHeight="1" x14ac:dyDescent="0.3">
      <c r="A12" s="28"/>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B00-000000000000}">
  <sheetPr>
    <pageSetUpPr fitToPage="1"/>
  </sheetPr>
  <dimension ref="A1:M11"/>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1.05859375" style="17" customWidth="1"/>
    <col min="14" max="16384" width="18.64453125" style="17"/>
  </cols>
  <sheetData>
    <row r="1" spans="1:13" ht="21" customHeight="1" x14ac:dyDescent="0.3">
      <c r="A1" s="19" t="str">
        <f>HYPERLINK("#"&amp;"目次"&amp;"!a1","目次へ")</f>
        <v>目次へ</v>
      </c>
    </row>
    <row r="2" spans="1:13" ht="21" customHeight="1" x14ac:dyDescent="0.3">
      <c r="A2" s="44" t="str">
        <f>"１１９．"&amp;目次!E122</f>
        <v>１１９．少年非行･犯罪検挙件数の推移（令和元～令和5年）</v>
      </c>
    </row>
    <row r="3" spans="1:13" ht="21" customHeight="1" x14ac:dyDescent="0.3">
      <c r="A3" s="488"/>
      <c r="B3" s="466" t="s">
        <v>655</v>
      </c>
      <c r="C3" s="466" t="s">
        <v>4048</v>
      </c>
      <c r="D3" s="466" t="s">
        <v>4049</v>
      </c>
      <c r="E3" s="40" t="s">
        <v>4050</v>
      </c>
      <c r="F3" s="40"/>
      <c r="G3" s="31"/>
      <c r="H3" s="31" t="s">
        <v>4051</v>
      </c>
      <c r="I3" s="33"/>
      <c r="J3" s="466" t="s">
        <v>3256</v>
      </c>
      <c r="K3" s="40" t="s">
        <v>4052</v>
      </c>
      <c r="L3" s="40"/>
      <c r="M3" s="31"/>
    </row>
    <row r="4" spans="1:13" ht="21" customHeight="1" x14ac:dyDescent="0.3">
      <c r="A4" s="22" t="s">
        <v>313</v>
      </c>
      <c r="B4" s="335"/>
      <c r="C4" s="335"/>
      <c r="D4" s="335"/>
      <c r="E4" s="364" t="s">
        <v>4053</v>
      </c>
      <c r="F4" s="267" t="s">
        <v>4054</v>
      </c>
      <c r="G4" s="599"/>
      <c r="H4" s="364" t="s">
        <v>4055</v>
      </c>
      <c r="I4" s="364" t="s">
        <v>4056</v>
      </c>
      <c r="J4" s="364"/>
      <c r="K4" s="267" t="s">
        <v>4057</v>
      </c>
      <c r="L4" s="567" t="s">
        <v>4058</v>
      </c>
      <c r="M4" s="267" t="s">
        <v>2984</v>
      </c>
    </row>
    <row r="5" spans="1:13" ht="21" customHeight="1" x14ac:dyDescent="0.3">
      <c r="A5" s="23"/>
      <c r="B5" s="318"/>
      <c r="C5" s="318"/>
      <c r="D5" s="318"/>
      <c r="E5" s="318"/>
      <c r="F5" s="318"/>
      <c r="G5" s="515" t="s">
        <v>4059</v>
      </c>
      <c r="H5" s="318"/>
      <c r="I5" s="318"/>
      <c r="J5" s="318"/>
      <c r="K5" s="72"/>
      <c r="L5" s="72"/>
      <c r="M5" s="72"/>
    </row>
    <row r="6" spans="1:13" ht="21" customHeight="1" x14ac:dyDescent="0.3">
      <c r="A6" s="24" t="s">
        <v>2874</v>
      </c>
      <c r="B6" s="284">
        <v>59</v>
      </c>
      <c r="C6" s="32">
        <v>1</v>
      </c>
      <c r="D6" s="32">
        <v>9</v>
      </c>
      <c r="E6" s="32">
        <v>4</v>
      </c>
      <c r="F6" s="32">
        <v>26</v>
      </c>
      <c r="G6" s="32">
        <v>9</v>
      </c>
      <c r="H6" s="32">
        <v>6</v>
      </c>
      <c r="I6" s="32" t="s">
        <v>677</v>
      </c>
      <c r="J6" s="32" t="s">
        <v>677</v>
      </c>
      <c r="K6" s="32">
        <v>1</v>
      </c>
      <c r="L6" s="32">
        <v>10</v>
      </c>
      <c r="M6" s="32">
        <v>3</v>
      </c>
    </row>
    <row r="7" spans="1:13" ht="21" customHeight="1" x14ac:dyDescent="0.3">
      <c r="A7" s="24">
        <v>2</v>
      </c>
      <c r="B7" s="284">
        <v>21</v>
      </c>
      <c r="C7" s="32" t="s">
        <v>677</v>
      </c>
      <c r="D7" s="32">
        <v>1</v>
      </c>
      <c r="E7" s="32">
        <v>2</v>
      </c>
      <c r="F7" s="32">
        <v>11</v>
      </c>
      <c r="G7" s="32">
        <v>3</v>
      </c>
      <c r="H7" s="32">
        <v>2</v>
      </c>
      <c r="I7" s="32" t="s">
        <v>677</v>
      </c>
      <c r="J7" s="32" t="s">
        <v>677</v>
      </c>
      <c r="K7" s="32" t="s">
        <v>677</v>
      </c>
      <c r="L7" s="32" t="s">
        <v>677</v>
      </c>
      <c r="M7" s="32">
        <v>5</v>
      </c>
    </row>
    <row r="8" spans="1:13" ht="21" customHeight="1" x14ac:dyDescent="0.3">
      <c r="A8" s="24">
        <v>3</v>
      </c>
      <c r="B8" s="284">
        <v>31</v>
      </c>
      <c r="C8" s="32" t="s">
        <v>677</v>
      </c>
      <c r="D8" s="32">
        <v>3</v>
      </c>
      <c r="E8" s="32" t="s">
        <v>677</v>
      </c>
      <c r="F8" s="32">
        <v>10</v>
      </c>
      <c r="G8" s="32">
        <v>2</v>
      </c>
      <c r="H8" s="32">
        <v>14</v>
      </c>
      <c r="I8" s="32" t="s">
        <v>677</v>
      </c>
      <c r="J8" s="32" t="s">
        <v>677</v>
      </c>
      <c r="K8" s="32" t="s">
        <v>677</v>
      </c>
      <c r="L8" s="32">
        <v>3</v>
      </c>
      <c r="M8" s="32">
        <v>1</v>
      </c>
    </row>
    <row r="9" spans="1:13" ht="21" customHeight="1" x14ac:dyDescent="0.3">
      <c r="A9" s="24">
        <v>4</v>
      </c>
      <c r="B9" s="284">
        <v>22</v>
      </c>
      <c r="C9" s="32" t="s">
        <v>677</v>
      </c>
      <c r="D9" s="32">
        <v>4</v>
      </c>
      <c r="E9" s="32">
        <v>1</v>
      </c>
      <c r="F9" s="32">
        <v>10</v>
      </c>
      <c r="G9" s="32">
        <v>2</v>
      </c>
      <c r="H9" s="32">
        <v>2</v>
      </c>
      <c r="I9" s="32" t="s">
        <v>677</v>
      </c>
      <c r="J9" s="32" t="s">
        <v>677</v>
      </c>
      <c r="K9" s="32" t="s">
        <v>677</v>
      </c>
      <c r="L9" s="32">
        <v>2</v>
      </c>
      <c r="M9" s="32">
        <v>3</v>
      </c>
    </row>
    <row r="10" spans="1:13" ht="21" customHeight="1" x14ac:dyDescent="0.3">
      <c r="A10" s="206">
        <v>5</v>
      </c>
      <c r="B10" s="190">
        <v>21</v>
      </c>
      <c r="C10" s="179">
        <v>0</v>
      </c>
      <c r="D10" s="179">
        <v>5</v>
      </c>
      <c r="E10" s="179">
        <v>1</v>
      </c>
      <c r="F10" s="179">
        <v>5</v>
      </c>
      <c r="G10" s="179">
        <v>3</v>
      </c>
      <c r="H10" s="179">
        <v>2</v>
      </c>
      <c r="I10" s="179" t="s">
        <v>677</v>
      </c>
      <c r="J10" s="179">
        <v>1</v>
      </c>
      <c r="K10" s="179" t="s">
        <v>677</v>
      </c>
      <c r="L10" s="179">
        <v>4</v>
      </c>
      <c r="M10" s="179">
        <v>3</v>
      </c>
    </row>
    <row r="11" spans="1:13" ht="21" customHeight="1" x14ac:dyDescent="0.3">
      <c r="A11" s="28" t="s">
        <v>4442</v>
      </c>
    </row>
  </sheetData>
  <phoneticPr fontId="30"/>
  <pageMargins left="0.23622047244094488" right="0.23622047244094488" top="0.15748031496062992" bottom="0.15748031496062992" header="0.31496062992125984" footer="0"/>
  <pageSetup paperSize="9" scale="66" orientation="portrait" r:id="rId1"/>
  <headerFooter>
    <oddHeader>&amp;C&amp;F</oddHeader>
  </headerFooter>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C00-000000000000}">
  <sheetPr>
    <pageSetUpPr fitToPage="1"/>
  </sheetPr>
  <dimension ref="A1:J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"１２０．"&amp;目次!E123</f>
        <v>１２０．区立図書館個人貸出者数（令和元～令和5年度）</v>
      </c>
      <c r="B2" s="29"/>
      <c r="C2" s="29"/>
      <c r="D2" s="29"/>
      <c r="E2" s="29"/>
      <c r="F2" s="29"/>
      <c r="G2" s="29"/>
      <c r="H2" s="29"/>
    </row>
    <row r="3" spans="1:10" ht="21" customHeight="1" thickBot="1" x14ac:dyDescent="0.35">
      <c r="A3" s="286" t="s">
        <v>838</v>
      </c>
      <c r="B3" s="95"/>
      <c r="C3" s="95"/>
    </row>
    <row r="4" spans="1:10" ht="21" customHeight="1" x14ac:dyDescent="0.3">
      <c r="A4" s="73" t="s">
        <v>2865</v>
      </c>
      <c r="B4" s="74" t="s">
        <v>655</v>
      </c>
      <c r="C4" s="74" t="s">
        <v>1396</v>
      </c>
      <c r="D4" s="74" t="s">
        <v>1406</v>
      </c>
      <c r="E4" s="74" t="s">
        <v>1393</v>
      </c>
      <c r="F4" s="74" t="s">
        <v>1410</v>
      </c>
      <c r="G4" s="74" t="s">
        <v>1404</v>
      </c>
      <c r="H4" s="75" t="s">
        <v>1399</v>
      </c>
      <c r="I4" s="75" t="s">
        <v>4060</v>
      </c>
      <c r="J4" s="75" t="s">
        <v>4427</v>
      </c>
    </row>
    <row r="5" spans="1:10" s="18" customFormat="1" ht="21" customHeight="1" x14ac:dyDescent="0.3">
      <c r="A5" s="24" t="s">
        <v>2978</v>
      </c>
      <c r="B5" s="284">
        <v>570944</v>
      </c>
      <c r="C5" s="32">
        <v>174791</v>
      </c>
      <c r="D5" s="32">
        <v>64805</v>
      </c>
      <c r="E5" s="32">
        <v>48755</v>
      </c>
      <c r="F5" s="32">
        <v>71200</v>
      </c>
      <c r="G5" s="32">
        <v>59270</v>
      </c>
      <c r="H5" s="32">
        <v>35059</v>
      </c>
      <c r="I5" s="32" t="s">
        <v>677</v>
      </c>
      <c r="J5" s="32" t="s">
        <v>677</v>
      </c>
    </row>
    <row r="6" spans="1:10" s="18" customFormat="1" ht="21" customHeight="1" x14ac:dyDescent="0.3">
      <c r="A6" s="24">
        <v>2</v>
      </c>
      <c r="B6" s="284">
        <v>576868</v>
      </c>
      <c r="C6" s="32">
        <v>169154</v>
      </c>
      <c r="D6" s="32">
        <v>68461</v>
      </c>
      <c r="E6" s="32">
        <v>50418</v>
      </c>
      <c r="F6" s="32">
        <v>69866</v>
      </c>
      <c r="G6" s="32">
        <v>62246</v>
      </c>
      <c r="H6" s="32">
        <v>36235</v>
      </c>
      <c r="I6" s="32" t="s">
        <v>677</v>
      </c>
      <c r="J6" s="32" t="s">
        <v>677</v>
      </c>
    </row>
    <row r="7" spans="1:10" ht="21" customHeight="1" x14ac:dyDescent="0.3">
      <c r="A7" s="55">
        <v>3</v>
      </c>
      <c r="B7" s="32">
        <v>603530</v>
      </c>
      <c r="C7" s="32">
        <v>222785</v>
      </c>
      <c r="D7" s="32">
        <v>80730</v>
      </c>
      <c r="E7" s="32">
        <v>61406</v>
      </c>
      <c r="F7" s="32">
        <v>83914</v>
      </c>
      <c r="G7" s="32">
        <v>77302</v>
      </c>
      <c r="H7" s="32">
        <v>47265</v>
      </c>
      <c r="I7" s="32">
        <v>30128</v>
      </c>
      <c r="J7" s="32">
        <v>31969</v>
      </c>
    </row>
    <row r="8" spans="1:10" ht="21" customHeight="1" x14ac:dyDescent="0.3">
      <c r="A8" s="24">
        <v>4</v>
      </c>
      <c r="B8" s="32">
        <v>758872</v>
      </c>
      <c r="C8" s="32">
        <v>209342</v>
      </c>
      <c r="D8" s="32">
        <v>75618</v>
      </c>
      <c r="E8" s="32">
        <v>59355</v>
      </c>
      <c r="F8" s="32">
        <v>79550</v>
      </c>
      <c r="G8" s="32">
        <v>77883</v>
      </c>
      <c r="H8" s="32">
        <v>34294</v>
      </c>
      <c r="I8" s="32">
        <v>185669</v>
      </c>
      <c r="J8" s="32">
        <v>37161</v>
      </c>
    </row>
    <row r="9" spans="1:10" s="18" customFormat="1" ht="21" customHeight="1" thickBot="1" x14ac:dyDescent="0.35">
      <c r="A9" s="236">
        <v>5</v>
      </c>
      <c r="B9" s="190">
        <v>800830</v>
      </c>
      <c r="C9" s="179">
        <v>235110</v>
      </c>
      <c r="D9" s="179">
        <v>74965</v>
      </c>
      <c r="E9" s="179">
        <v>57266</v>
      </c>
      <c r="F9" s="179">
        <v>81762</v>
      </c>
      <c r="G9" s="179">
        <v>77335</v>
      </c>
      <c r="H9" s="179">
        <v>42247</v>
      </c>
      <c r="I9" s="179">
        <v>193130</v>
      </c>
      <c r="J9" s="179">
        <v>39015</v>
      </c>
    </row>
    <row r="10" spans="1:10" ht="21" customHeight="1" x14ac:dyDescent="0.3">
      <c r="A10" s="28" t="s">
        <v>4061</v>
      </c>
    </row>
    <row r="11" spans="1:10" ht="21" customHeight="1" x14ac:dyDescent="0.3">
      <c r="A11" s="28" t="s">
        <v>4428</v>
      </c>
    </row>
    <row r="12" spans="1:10" ht="21" customHeight="1" x14ac:dyDescent="0.3">
      <c r="A12" s="28" t="s">
        <v>4062</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D00-000000000000}">
  <sheetPr>
    <pageSetUpPr fitToPage="1"/>
  </sheetPr>
  <dimension ref="A1:J43"/>
  <sheetViews>
    <sheetView zoomScaleSheetLayoutView="80" workbookViewId="0">
      <pane xSplit="1" ySplit="5" topLeftCell="E34"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"１２１．"&amp;目次!E124</f>
        <v>１２１．区立図書館分類別蔵書数及び視聴覚資料所蔵数の推移（令和2～令和6年）</v>
      </c>
      <c r="B2" s="29"/>
      <c r="C2" s="29"/>
      <c r="D2" s="29"/>
      <c r="E2" s="29"/>
      <c r="F2" s="29"/>
      <c r="G2" s="29"/>
      <c r="H2" s="29"/>
      <c r="I2" s="29"/>
    </row>
    <row r="3" spans="1:10" ht="21" customHeight="1" x14ac:dyDescent="0.3">
      <c r="A3" s="28" t="s">
        <v>4063</v>
      </c>
    </row>
    <row r="4" spans="1:10" ht="21" customHeight="1" thickBot="1" x14ac:dyDescent="0.35">
      <c r="A4" s="286" t="s">
        <v>4064</v>
      </c>
      <c r="B4" s="95"/>
      <c r="C4" s="95"/>
      <c r="H4" s="62"/>
      <c r="J4" s="62" t="s">
        <v>3887</v>
      </c>
    </row>
    <row r="5" spans="1:10" ht="21" customHeight="1" x14ac:dyDescent="0.3">
      <c r="A5" s="73" t="s">
        <v>4065</v>
      </c>
      <c r="B5" s="74" t="s">
        <v>655</v>
      </c>
      <c r="C5" s="74" t="s">
        <v>1396</v>
      </c>
      <c r="D5" s="74" t="s">
        <v>1406</v>
      </c>
      <c r="E5" s="74" t="s">
        <v>1393</v>
      </c>
      <c r="F5" s="74" t="s">
        <v>1410</v>
      </c>
      <c r="G5" s="74" t="s">
        <v>1404</v>
      </c>
      <c r="H5" s="75" t="s">
        <v>1399</v>
      </c>
      <c r="I5" s="75" t="s">
        <v>4060</v>
      </c>
      <c r="J5" s="611" t="s">
        <v>4429</v>
      </c>
    </row>
    <row r="6" spans="1:10" s="18" customFormat="1" ht="21" customHeight="1" x14ac:dyDescent="0.3">
      <c r="A6" s="24" t="s">
        <v>678</v>
      </c>
      <c r="B6" s="284">
        <v>984327</v>
      </c>
      <c r="C6" s="32">
        <v>510763</v>
      </c>
      <c r="D6" s="32">
        <v>69786</v>
      </c>
      <c r="E6" s="32">
        <v>64502</v>
      </c>
      <c r="F6" s="32">
        <v>67389</v>
      </c>
      <c r="G6" s="32">
        <v>65983</v>
      </c>
      <c r="H6" s="32">
        <v>62701</v>
      </c>
      <c r="I6" s="32" t="s">
        <v>677</v>
      </c>
      <c r="J6" s="32" t="s">
        <v>677</v>
      </c>
    </row>
    <row r="7" spans="1:10" s="18" customFormat="1" ht="21" customHeight="1" x14ac:dyDescent="0.3">
      <c r="A7" s="24">
        <v>3</v>
      </c>
      <c r="B7" s="284">
        <v>988072</v>
      </c>
      <c r="C7" s="32">
        <v>511776</v>
      </c>
      <c r="D7" s="32">
        <v>71105</v>
      </c>
      <c r="E7" s="32">
        <v>65422</v>
      </c>
      <c r="F7" s="32">
        <v>68524</v>
      </c>
      <c r="G7" s="32">
        <v>66314</v>
      </c>
      <c r="H7" s="32">
        <v>62222</v>
      </c>
      <c r="I7" s="32" t="s">
        <v>677</v>
      </c>
      <c r="J7" s="32" t="s">
        <v>677</v>
      </c>
    </row>
    <row r="8" spans="1:10" ht="21" customHeight="1" x14ac:dyDescent="0.3">
      <c r="A8" s="24">
        <v>4</v>
      </c>
      <c r="B8" s="284">
        <v>942280</v>
      </c>
      <c r="C8" s="32">
        <v>508053</v>
      </c>
      <c r="D8" s="32">
        <v>72646</v>
      </c>
      <c r="E8" s="32">
        <v>65892</v>
      </c>
      <c r="F8" s="32">
        <v>62738</v>
      </c>
      <c r="G8" s="32">
        <v>67216</v>
      </c>
      <c r="H8" s="32">
        <v>64932</v>
      </c>
      <c r="I8" s="32">
        <v>100803</v>
      </c>
      <c r="J8" s="32">
        <v>6927</v>
      </c>
    </row>
    <row r="9" spans="1:10" ht="21" customHeight="1" x14ac:dyDescent="0.3">
      <c r="A9" s="24">
        <v>5</v>
      </c>
      <c r="B9" s="284">
        <v>945096</v>
      </c>
      <c r="C9" s="32">
        <v>489015</v>
      </c>
      <c r="D9" s="32">
        <v>71383</v>
      </c>
      <c r="E9" s="32">
        <v>65052</v>
      </c>
      <c r="F9" s="32">
        <v>58695</v>
      </c>
      <c r="G9" s="32">
        <v>67520</v>
      </c>
      <c r="H9" s="32">
        <v>67188</v>
      </c>
      <c r="I9" s="32">
        <v>118958</v>
      </c>
      <c r="J9" s="32">
        <v>7285</v>
      </c>
    </row>
    <row r="10" spans="1:10" s="18" customFormat="1" ht="21" customHeight="1" x14ac:dyDescent="0.3">
      <c r="A10" s="90">
        <v>6</v>
      </c>
      <c r="B10" s="297">
        <v>964496</v>
      </c>
      <c r="C10" s="65">
        <v>495676</v>
      </c>
      <c r="D10" s="65">
        <v>70977</v>
      </c>
      <c r="E10" s="65">
        <v>63142</v>
      </c>
      <c r="F10" s="65">
        <v>58227</v>
      </c>
      <c r="G10" s="65">
        <v>66995</v>
      </c>
      <c r="H10" s="65">
        <v>67386</v>
      </c>
      <c r="I10" s="65">
        <v>132427</v>
      </c>
      <c r="J10" s="65">
        <v>9616</v>
      </c>
    </row>
    <row r="11" spans="1:10" s="18" customFormat="1" ht="21" customHeight="1" x14ac:dyDescent="0.3">
      <c r="B11" s="297"/>
      <c r="C11" s="65"/>
      <c r="D11" s="65"/>
      <c r="E11" s="65"/>
      <c r="F11" s="65"/>
      <c r="G11" s="65"/>
      <c r="H11" s="65"/>
      <c r="I11" s="65"/>
      <c r="J11" s="65"/>
    </row>
    <row r="12" spans="1:10" ht="21" customHeight="1" x14ac:dyDescent="0.3">
      <c r="A12" s="46" t="s">
        <v>4066</v>
      </c>
      <c r="B12" s="284">
        <v>35722</v>
      </c>
      <c r="C12" s="32">
        <v>21673</v>
      </c>
      <c r="D12" s="32">
        <v>2565</v>
      </c>
      <c r="E12" s="32">
        <v>1878</v>
      </c>
      <c r="F12" s="32">
        <v>1758</v>
      </c>
      <c r="G12" s="32">
        <v>1841</v>
      </c>
      <c r="H12" s="32">
        <v>1838</v>
      </c>
      <c r="I12" s="32">
        <v>3928</v>
      </c>
      <c r="J12" s="32">
        <v>241</v>
      </c>
    </row>
    <row r="13" spans="1:10" ht="21" customHeight="1" x14ac:dyDescent="0.3">
      <c r="A13" s="46" t="s">
        <v>4067</v>
      </c>
      <c r="B13" s="284">
        <v>36322</v>
      </c>
      <c r="C13" s="32">
        <v>19265</v>
      </c>
      <c r="D13" s="32">
        <v>3175</v>
      </c>
      <c r="E13" s="32">
        <v>2247</v>
      </c>
      <c r="F13" s="32">
        <v>2263</v>
      </c>
      <c r="G13" s="32">
        <v>2106</v>
      </c>
      <c r="H13" s="32">
        <v>2224</v>
      </c>
      <c r="I13" s="32">
        <v>4934</v>
      </c>
      <c r="J13" s="32">
        <v>108</v>
      </c>
    </row>
    <row r="14" spans="1:10" ht="21" customHeight="1" x14ac:dyDescent="0.3">
      <c r="A14" s="46" t="s">
        <v>4068</v>
      </c>
      <c r="B14" s="284">
        <v>86423</v>
      </c>
      <c r="C14" s="32">
        <v>51252</v>
      </c>
      <c r="D14" s="32">
        <v>5913</v>
      </c>
      <c r="E14" s="32">
        <v>4725</v>
      </c>
      <c r="F14" s="32">
        <v>4607</v>
      </c>
      <c r="G14" s="32">
        <v>4824</v>
      </c>
      <c r="H14" s="32">
        <v>5247</v>
      </c>
      <c r="I14" s="32">
        <v>9597</v>
      </c>
      <c r="J14" s="32">
        <v>258</v>
      </c>
    </row>
    <row r="15" spans="1:10" ht="21" customHeight="1" x14ac:dyDescent="0.3">
      <c r="A15" s="46" t="s">
        <v>4069</v>
      </c>
      <c r="B15" s="284">
        <v>153801</v>
      </c>
      <c r="C15" s="32">
        <v>94393</v>
      </c>
      <c r="D15" s="32">
        <v>9363</v>
      </c>
      <c r="E15" s="32">
        <v>7560</v>
      </c>
      <c r="F15" s="32">
        <v>7706</v>
      </c>
      <c r="G15" s="32">
        <v>9117</v>
      </c>
      <c r="H15" s="32">
        <v>7994</v>
      </c>
      <c r="I15" s="32">
        <v>17435</v>
      </c>
      <c r="J15" s="32">
        <v>233</v>
      </c>
    </row>
    <row r="16" spans="1:10" ht="21" customHeight="1" x14ac:dyDescent="0.3">
      <c r="A16" s="46" t="s">
        <v>4070</v>
      </c>
      <c r="B16" s="284">
        <v>70136</v>
      </c>
      <c r="C16" s="32">
        <v>34677</v>
      </c>
      <c r="D16" s="32">
        <v>5091</v>
      </c>
      <c r="E16" s="32">
        <v>4589</v>
      </c>
      <c r="F16" s="32">
        <v>4496</v>
      </c>
      <c r="G16" s="32">
        <v>5774</v>
      </c>
      <c r="H16" s="32">
        <v>4815</v>
      </c>
      <c r="I16" s="32">
        <v>10162</v>
      </c>
      <c r="J16" s="32">
        <v>532</v>
      </c>
    </row>
    <row r="17" spans="1:10" ht="21" customHeight="1" x14ac:dyDescent="0.3">
      <c r="A17" s="46" t="s">
        <v>4071</v>
      </c>
      <c r="B17" s="284">
        <v>64700</v>
      </c>
      <c r="C17" s="32">
        <v>32515</v>
      </c>
      <c r="D17" s="32">
        <v>4837</v>
      </c>
      <c r="E17" s="32">
        <v>3476</v>
      </c>
      <c r="F17" s="32">
        <v>4345</v>
      </c>
      <c r="G17" s="32">
        <v>4340</v>
      </c>
      <c r="H17" s="32">
        <v>5008</v>
      </c>
      <c r="I17" s="32">
        <v>9984</v>
      </c>
      <c r="J17" s="32">
        <v>195</v>
      </c>
    </row>
    <row r="18" spans="1:10" ht="21" customHeight="1" x14ac:dyDescent="0.3">
      <c r="A18" s="46" t="s">
        <v>4072</v>
      </c>
      <c r="B18" s="284">
        <v>30902</v>
      </c>
      <c r="C18" s="32">
        <v>15872</v>
      </c>
      <c r="D18" s="32">
        <v>2216</v>
      </c>
      <c r="E18" s="32">
        <v>1767</v>
      </c>
      <c r="F18" s="32">
        <v>1849</v>
      </c>
      <c r="G18" s="32">
        <v>2139</v>
      </c>
      <c r="H18" s="32">
        <v>2066</v>
      </c>
      <c r="I18" s="32">
        <v>4915</v>
      </c>
      <c r="J18" s="32">
        <v>78</v>
      </c>
    </row>
    <row r="19" spans="1:10" ht="21" customHeight="1" x14ac:dyDescent="0.3">
      <c r="A19" s="46" t="s">
        <v>4073</v>
      </c>
      <c r="B19" s="284">
        <v>78244</v>
      </c>
      <c r="C19" s="32">
        <v>39826</v>
      </c>
      <c r="D19" s="32">
        <v>5437</v>
      </c>
      <c r="E19" s="32">
        <v>5132</v>
      </c>
      <c r="F19" s="32">
        <v>4522</v>
      </c>
      <c r="G19" s="32">
        <v>5930</v>
      </c>
      <c r="H19" s="32">
        <v>6960</v>
      </c>
      <c r="I19" s="32">
        <v>10005</v>
      </c>
      <c r="J19" s="32">
        <v>432</v>
      </c>
    </row>
    <row r="20" spans="1:10" ht="21" customHeight="1" x14ac:dyDescent="0.3">
      <c r="A20" s="46" t="s">
        <v>4074</v>
      </c>
      <c r="B20" s="284">
        <v>17780</v>
      </c>
      <c r="C20" s="32">
        <v>9449</v>
      </c>
      <c r="D20" s="32">
        <v>1154</v>
      </c>
      <c r="E20" s="32">
        <v>985</v>
      </c>
      <c r="F20" s="32">
        <v>954</v>
      </c>
      <c r="G20" s="32">
        <v>1300</v>
      </c>
      <c r="H20" s="32">
        <v>1072</v>
      </c>
      <c r="I20" s="32">
        <v>2703</v>
      </c>
      <c r="J20" s="32">
        <v>163</v>
      </c>
    </row>
    <row r="21" spans="1:10" ht="21" customHeight="1" x14ac:dyDescent="0.3">
      <c r="A21" s="46" t="s">
        <v>4075</v>
      </c>
      <c r="B21" s="284">
        <v>306372</v>
      </c>
      <c r="C21" s="32">
        <v>147053</v>
      </c>
      <c r="D21" s="32">
        <v>24739</v>
      </c>
      <c r="E21" s="32">
        <v>23359</v>
      </c>
      <c r="F21" s="32">
        <v>19569</v>
      </c>
      <c r="G21" s="32">
        <v>22663</v>
      </c>
      <c r="H21" s="32">
        <v>21999</v>
      </c>
      <c r="I21" s="32">
        <v>42715</v>
      </c>
      <c r="J21" s="32">
        <v>4275</v>
      </c>
    </row>
    <row r="22" spans="1:10" ht="21" customHeight="1" x14ac:dyDescent="0.3">
      <c r="A22" s="46" t="s">
        <v>4076</v>
      </c>
      <c r="B22" s="284">
        <v>78427</v>
      </c>
      <c r="C22" s="32">
        <v>28745</v>
      </c>
      <c r="D22" s="32">
        <v>5879</v>
      </c>
      <c r="E22" s="32">
        <v>6638</v>
      </c>
      <c r="F22" s="32">
        <v>5578</v>
      </c>
      <c r="G22" s="32">
        <v>6144</v>
      </c>
      <c r="H22" s="32">
        <v>7529</v>
      </c>
      <c r="I22" s="32">
        <v>14915</v>
      </c>
      <c r="J22" s="32">
        <v>2999</v>
      </c>
    </row>
    <row r="23" spans="1:10" ht="21" customHeight="1" thickBot="1" x14ac:dyDescent="0.35">
      <c r="A23" s="304" t="s">
        <v>4077</v>
      </c>
      <c r="B23" s="300">
        <v>5667</v>
      </c>
      <c r="C23" s="301">
        <v>956</v>
      </c>
      <c r="D23" s="301">
        <v>608</v>
      </c>
      <c r="E23" s="301">
        <v>786</v>
      </c>
      <c r="F23" s="301">
        <v>630</v>
      </c>
      <c r="G23" s="301">
        <v>817</v>
      </c>
      <c r="H23" s="301">
        <v>634</v>
      </c>
      <c r="I23" s="301">
        <v>1134</v>
      </c>
      <c r="J23" s="301">
        <v>102</v>
      </c>
    </row>
    <row r="24" spans="1:10" ht="21" customHeight="1" x14ac:dyDescent="0.3">
      <c r="A24" s="28"/>
    </row>
    <row r="25" spans="1:10" ht="21" customHeight="1" x14ac:dyDescent="0.3">
      <c r="A25" s="28" t="s">
        <v>4078</v>
      </c>
    </row>
    <row r="26" spans="1:10" ht="21" customHeight="1" x14ac:dyDescent="0.3">
      <c r="A26" s="286" t="s">
        <v>4079</v>
      </c>
      <c r="B26" s="95"/>
      <c r="C26" s="95"/>
      <c r="H26" s="62"/>
      <c r="I26" s="62" t="s">
        <v>4080</v>
      </c>
    </row>
    <row r="27" spans="1:10" ht="21" customHeight="1" x14ac:dyDescent="0.3">
      <c r="A27" s="73" t="s">
        <v>654</v>
      </c>
      <c r="B27" s="74" t="s">
        <v>655</v>
      </c>
      <c r="C27" s="74" t="s">
        <v>1396</v>
      </c>
      <c r="D27" s="74" t="s">
        <v>1406</v>
      </c>
      <c r="E27" s="74" t="s">
        <v>1393</v>
      </c>
      <c r="F27" s="74" t="s">
        <v>1410</v>
      </c>
      <c r="G27" s="74" t="s">
        <v>1404</v>
      </c>
      <c r="H27" s="75" t="s">
        <v>1399</v>
      </c>
      <c r="I27" s="75" t="s">
        <v>4060</v>
      </c>
    </row>
    <row r="28" spans="1:10" s="18" customFormat="1" ht="21" customHeight="1" x14ac:dyDescent="0.3">
      <c r="A28" s="24" t="s">
        <v>678</v>
      </c>
      <c r="B28" s="284">
        <v>31834</v>
      </c>
      <c r="C28" s="32">
        <v>17402</v>
      </c>
      <c r="D28" s="32">
        <v>1329</v>
      </c>
      <c r="E28" s="32">
        <v>1876</v>
      </c>
      <c r="F28" s="32">
        <v>2195</v>
      </c>
      <c r="G28" s="32">
        <v>1959</v>
      </c>
      <c r="H28" s="32">
        <v>2318</v>
      </c>
      <c r="I28" s="32" t="s">
        <v>677</v>
      </c>
    </row>
    <row r="29" spans="1:10" s="18" customFormat="1" ht="21" customHeight="1" x14ac:dyDescent="0.3">
      <c r="A29" s="24">
        <v>3</v>
      </c>
      <c r="B29" s="279">
        <v>31376</v>
      </c>
      <c r="C29" s="17">
        <v>16908</v>
      </c>
      <c r="D29" s="17">
        <v>1342</v>
      </c>
      <c r="E29" s="17">
        <v>1885</v>
      </c>
      <c r="F29" s="17">
        <v>2212</v>
      </c>
      <c r="G29" s="17">
        <v>1958</v>
      </c>
      <c r="H29" s="17">
        <v>2324</v>
      </c>
      <c r="I29" s="32" t="s">
        <v>677</v>
      </c>
    </row>
    <row r="30" spans="1:10" s="18" customFormat="1" ht="21" customHeight="1" x14ac:dyDescent="0.3">
      <c r="A30" s="24">
        <v>4</v>
      </c>
      <c r="B30" s="279">
        <v>31199</v>
      </c>
      <c r="C30" s="17">
        <v>16402</v>
      </c>
      <c r="D30" s="17">
        <v>1368</v>
      </c>
      <c r="E30" s="17">
        <v>1938</v>
      </c>
      <c r="F30" s="17">
        <v>2147</v>
      </c>
      <c r="G30" s="17">
        <v>2031</v>
      </c>
      <c r="H30" s="17">
        <v>2353</v>
      </c>
      <c r="I30" s="32">
        <v>4960</v>
      </c>
    </row>
    <row r="31" spans="1:10" s="18" customFormat="1" ht="21" customHeight="1" x14ac:dyDescent="0.3">
      <c r="A31" s="24">
        <v>5</v>
      </c>
      <c r="B31" s="279">
        <v>30583</v>
      </c>
      <c r="C31" s="17">
        <v>15760</v>
      </c>
      <c r="D31" s="17">
        <v>1410</v>
      </c>
      <c r="E31" s="17">
        <v>1876</v>
      </c>
      <c r="F31" s="17">
        <v>2039</v>
      </c>
      <c r="G31" s="17">
        <v>2065</v>
      </c>
      <c r="H31" s="17">
        <v>2326</v>
      </c>
      <c r="I31" s="32">
        <v>5105</v>
      </c>
    </row>
    <row r="32" spans="1:10" s="18" customFormat="1" ht="21" customHeight="1" x14ac:dyDescent="0.3">
      <c r="A32" s="90">
        <v>6</v>
      </c>
      <c r="B32" s="303">
        <v>30400</v>
      </c>
      <c r="C32" s="18">
        <v>15297</v>
      </c>
      <c r="D32" s="417">
        <v>1435</v>
      </c>
      <c r="E32" s="18">
        <v>1927</v>
      </c>
      <c r="F32" s="18">
        <v>1987</v>
      </c>
      <c r="G32" s="18">
        <v>2151</v>
      </c>
      <c r="H32" s="18">
        <v>2329</v>
      </c>
      <c r="I32" s="18">
        <v>5274</v>
      </c>
    </row>
    <row r="33" spans="1:9" s="18" customFormat="1" ht="21" customHeight="1" x14ac:dyDescent="0.3">
      <c r="B33" s="284"/>
      <c r="C33" s="32"/>
      <c r="D33" s="32"/>
      <c r="E33" s="32"/>
      <c r="F33" s="32"/>
      <c r="G33" s="32"/>
      <c r="H33" s="32"/>
      <c r="I33" s="32"/>
    </row>
    <row r="34" spans="1:9" ht="21" customHeight="1" x14ac:dyDescent="0.3">
      <c r="A34" s="46" t="s">
        <v>4081</v>
      </c>
      <c r="B34" s="284">
        <v>24190</v>
      </c>
      <c r="C34" s="32">
        <v>9111</v>
      </c>
      <c r="D34" s="32">
        <v>1435</v>
      </c>
      <c r="E34" s="32">
        <v>1927</v>
      </c>
      <c r="F34" s="32">
        <v>1987</v>
      </c>
      <c r="G34" s="32">
        <v>2129</v>
      </c>
      <c r="H34" s="32">
        <v>2329</v>
      </c>
      <c r="I34" s="32">
        <v>5272</v>
      </c>
    </row>
    <row r="35" spans="1:9" ht="21" customHeight="1" x14ac:dyDescent="0.3">
      <c r="A35" s="46" t="s">
        <v>4082</v>
      </c>
      <c r="B35" s="284">
        <v>110</v>
      </c>
      <c r="C35" s="32">
        <v>90</v>
      </c>
      <c r="D35" s="32" t="s">
        <v>4545</v>
      </c>
      <c r="E35" s="32" t="s">
        <v>4227</v>
      </c>
      <c r="F35" s="32" t="s">
        <v>4227</v>
      </c>
      <c r="G35" s="32">
        <v>20</v>
      </c>
      <c r="H35" s="32" t="s">
        <v>4227</v>
      </c>
      <c r="I35" s="32" t="s">
        <v>4227</v>
      </c>
    </row>
    <row r="36" spans="1:9" ht="21" customHeight="1" x14ac:dyDescent="0.3">
      <c r="A36" s="46" t="s">
        <v>4083</v>
      </c>
      <c r="B36" s="284">
        <v>2387</v>
      </c>
      <c r="C36" s="32">
        <v>2387</v>
      </c>
      <c r="D36" s="32" t="s">
        <v>4545</v>
      </c>
      <c r="E36" s="32" t="s">
        <v>4227</v>
      </c>
      <c r="F36" s="32" t="s">
        <v>4227</v>
      </c>
      <c r="G36" s="32" t="s">
        <v>4227</v>
      </c>
      <c r="H36" s="32" t="s">
        <v>4227</v>
      </c>
      <c r="I36" s="32" t="s">
        <v>4227</v>
      </c>
    </row>
    <row r="37" spans="1:9" s="18" customFormat="1" ht="21" customHeight="1" x14ac:dyDescent="0.3">
      <c r="A37" s="46" t="s">
        <v>4084</v>
      </c>
      <c r="B37" s="284">
        <v>1571</v>
      </c>
      <c r="C37" s="32">
        <v>1571</v>
      </c>
      <c r="D37" s="32" t="s">
        <v>4545</v>
      </c>
      <c r="E37" s="32" t="s">
        <v>4227</v>
      </c>
      <c r="F37" s="32" t="s">
        <v>4227</v>
      </c>
      <c r="G37" s="32" t="s">
        <v>4227</v>
      </c>
      <c r="H37" s="32" t="s">
        <v>4227</v>
      </c>
      <c r="I37" s="32" t="s">
        <v>4227</v>
      </c>
    </row>
    <row r="38" spans="1:9" s="18" customFormat="1" ht="21" customHeight="1" x14ac:dyDescent="0.3">
      <c r="A38" s="46" t="s">
        <v>4085</v>
      </c>
      <c r="B38" s="284">
        <v>514</v>
      </c>
      <c r="C38" s="32">
        <v>510</v>
      </c>
      <c r="D38" s="32" t="s">
        <v>4545</v>
      </c>
      <c r="E38" s="32" t="s">
        <v>4227</v>
      </c>
      <c r="F38" s="32" t="s">
        <v>4227</v>
      </c>
      <c r="G38" s="32">
        <v>2</v>
      </c>
      <c r="H38" s="32" t="s">
        <v>4227</v>
      </c>
      <c r="I38" s="32">
        <v>2</v>
      </c>
    </row>
    <row r="39" spans="1:9" s="18" customFormat="1" ht="21" customHeight="1" thickBot="1" x14ac:dyDescent="0.35">
      <c r="A39" s="304" t="s">
        <v>4086</v>
      </c>
      <c r="B39" s="300">
        <v>1628</v>
      </c>
      <c r="C39" s="301">
        <v>1628</v>
      </c>
      <c r="D39" s="301" t="s">
        <v>4545</v>
      </c>
      <c r="E39" s="301" t="s">
        <v>4227</v>
      </c>
      <c r="F39" s="301" t="s">
        <v>4227</v>
      </c>
      <c r="G39" s="301" t="s">
        <v>4227</v>
      </c>
      <c r="H39" s="301" t="s">
        <v>4227</v>
      </c>
      <c r="I39" s="301" t="s">
        <v>4227</v>
      </c>
    </row>
    <row r="40" spans="1:9" ht="21" customHeight="1" x14ac:dyDescent="0.3">
      <c r="A40" s="28" t="s">
        <v>4061</v>
      </c>
      <c r="G40" s="24"/>
    </row>
    <row r="41" spans="1:9" ht="21" customHeight="1" x14ac:dyDescent="0.3">
      <c r="A41" s="28" t="s">
        <v>4428</v>
      </c>
      <c r="G41" s="24"/>
    </row>
    <row r="42" spans="1:9" ht="21" customHeight="1" x14ac:dyDescent="0.3">
      <c r="A42" s="28" t="s">
        <v>4430</v>
      </c>
      <c r="G42" s="24"/>
    </row>
    <row r="43" spans="1:9" ht="21" customHeight="1" x14ac:dyDescent="0.3">
      <c r="A43" s="28" t="s">
        <v>4087</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E00-000000000000}">
  <sheetPr>
    <pageSetUpPr fitToPage="1"/>
  </sheetPr>
  <dimension ref="A1:M16"/>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3" ht="21" customHeight="1" x14ac:dyDescent="0.3">
      <c r="A1" s="19" t="str">
        <f>HYPERLINK("#"&amp;"目次"&amp;"!a1","目次へ")</f>
        <v>目次へ</v>
      </c>
    </row>
    <row r="2" spans="1:13" ht="21" customHeight="1" x14ac:dyDescent="0.3">
      <c r="A2" s="44" t="str">
        <f>"１２２．"&amp;目次!E125</f>
        <v>１２２．社会体育施設利用状況の推移（令和元～令和5年度）</v>
      </c>
    </row>
    <row r="3" spans="1:13" ht="21" customHeight="1" x14ac:dyDescent="0.3">
      <c r="A3" s="494" t="s">
        <v>2865</v>
      </c>
      <c r="B3" s="31" t="s">
        <v>4088</v>
      </c>
      <c r="C3" s="33"/>
      <c r="D3" s="31" t="s">
        <v>4089</v>
      </c>
      <c r="E3" s="33"/>
      <c r="F3" s="468" t="s">
        <v>4090</v>
      </c>
      <c r="G3" s="468" t="s">
        <v>4091</v>
      </c>
      <c r="H3" s="468" t="s">
        <v>4092</v>
      </c>
      <c r="I3" s="468" t="s">
        <v>4093</v>
      </c>
      <c r="J3" s="468" t="s">
        <v>4094</v>
      </c>
      <c r="K3" s="468" t="s">
        <v>4095</v>
      </c>
      <c r="L3" s="468" t="s">
        <v>4096</v>
      </c>
      <c r="M3" s="464" t="s">
        <v>4097</v>
      </c>
    </row>
    <row r="4" spans="1:13" ht="21" customHeight="1" x14ac:dyDescent="0.3">
      <c r="A4" s="289"/>
      <c r="B4" s="514" t="s">
        <v>4098</v>
      </c>
      <c r="C4" s="514" t="s">
        <v>4099</v>
      </c>
      <c r="D4" s="514" t="s">
        <v>4098</v>
      </c>
      <c r="E4" s="514" t="s">
        <v>4099</v>
      </c>
      <c r="F4" s="318"/>
      <c r="G4" s="318"/>
      <c r="H4" s="269"/>
      <c r="I4" s="269"/>
      <c r="J4" s="269"/>
      <c r="K4" s="318"/>
      <c r="L4" s="318"/>
      <c r="M4" s="25"/>
    </row>
    <row r="5" spans="1:13" ht="21" customHeight="1" x14ac:dyDescent="0.3">
      <c r="A5" s="24" t="s">
        <v>1630</v>
      </c>
      <c r="B5" s="524" t="s">
        <v>410</v>
      </c>
      <c r="C5" s="518" t="s">
        <v>410</v>
      </c>
      <c r="D5" s="518" t="s">
        <v>410</v>
      </c>
      <c r="E5" s="518" t="s">
        <v>410</v>
      </c>
      <c r="F5" s="518" t="s">
        <v>410</v>
      </c>
      <c r="G5" s="518" t="s">
        <v>395</v>
      </c>
      <c r="H5" s="518" t="s">
        <v>395</v>
      </c>
      <c r="I5" s="518" t="s">
        <v>395</v>
      </c>
      <c r="J5" s="518" t="s">
        <v>395</v>
      </c>
      <c r="K5" s="518" t="s">
        <v>395</v>
      </c>
      <c r="L5" s="518" t="s">
        <v>395</v>
      </c>
      <c r="M5" s="518" t="s">
        <v>395</v>
      </c>
    </row>
    <row r="6" spans="1:13" ht="21" customHeight="1" x14ac:dyDescent="0.3">
      <c r="A6" s="24" t="s">
        <v>2872</v>
      </c>
      <c r="B6" s="284">
        <v>5015</v>
      </c>
      <c r="C6" s="32">
        <v>15049</v>
      </c>
      <c r="D6" s="32">
        <v>1078</v>
      </c>
      <c r="E6" s="32">
        <v>25413</v>
      </c>
      <c r="F6" s="32">
        <v>263</v>
      </c>
      <c r="G6" s="32" t="s">
        <v>677</v>
      </c>
      <c r="H6" s="32">
        <v>158717</v>
      </c>
      <c r="I6" s="32">
        <v>60716</v>
      </c>
      <c r="J6" s="32">
        <v>111405</v>
      </c>
      <c r="K6" s="32">
        <v>24466</v>
      </c>
      <c r="L6" s="32">
        <v>12787</v>
      </c>
      <c r="M6" s="32">
        <v>11303</v>
      </c>
    </row>
    <row r="7" spans="1:13" ht="21" customHeight="1" x14ac:dyDescent="0.3">
      <c r="A7" s="24">
        <v>2</v>
      </c>
      <c r="B7" s="284">
        <v>3953</v>
      </c>
      <c r="C7" s="32">
        <v>13525</v>
      </c>
      <c r="D7" s="32">
        <v>1968</v>
      </c>
      <c r="E7" s="32">
        <v>21276</v>
      </c>
      <c r="F7" s="32">
        <v>219</v>
      </c>
      <c r="G7" s="32">
        <v>92737</v>
      </c>
      <c r="H7" s="32">
        <v>109009</v>
      </c>
      <c r="I7" s="32">
        <v>46315</v>
      </c>
      <c r="J7" s="32">
        <v>79540</v>
      </c>
      <c r="K7" s="32">
        <v>8462</v>
      </c>
      <c r="L7" s="32">
        <v>5593</v>
      </c>
      <c r="M7" s="32">
        <v>47712</v>
      </c>
    </row>
    <row r="8" spans="1:13" ht="21" customHeight="1" x14ac:dyDescent="0.3">
      <c r="A8" s="24">
        <v>3</v>
      </c>
      <c r="B8" s="284">
        <v>4735</v>
      </c>
      <c r="C8" s="32">
        <v>15366</v>
      </c>
      <c r="D8" s="32">
        <v>3910</v>
      </c>
      <c r="E8" s="32">
        <v>25041</v>
      </c>
      <c r="F8" s="32">
        <v>256</v>
      </c>
      <c r="G8" s="32">
        <v>193408</v>
      </c>
      <c r="H8" s="32">
        <v>137705</v>
      </c>
      <c r="I8" s="32">
        <v>62601</v>
      </c>
      <c r="J8" s="32">
        <v>103453</v>
      </c>
      <c r="K8" s="32">
        <v>10186</v>
      </c>
      <c r="L8" s="32">
        <v>2925</v>
      </c>
      <c r="M8" s="32">
        <v>69515</v>
      </c>
    </row>
    <row r="9" spans="1:13" ht="21" customHeight="1" x14ac:dyDescent="0.3">
      <c r="A9" s="24">
        <v>4</v>
      </c>
      <c r="B9" s="284">
        <v>4655</v>
      </c>
      <c r="C9" s="32">
        <v>15437</v>
      </c>
      <c r="D9" s="32">
        <v>3959</v>
      </c>
      <c r="E9" s="32">
        <v>25960</v>
      </c>
      <c r="F9" s="32">
        <v>292</v>
      </c>
      <c r="G9" s="32">
        <v>371253</v>
      </c>
      <c r="H9" s="32">
        <v>160282</v>
      </c>
      <c r="I9" s="32">
        <v>68814</v>
      </c>
      <c r="J9" s="32">
        <v>120814</v>
      </c>
      <c r="K9" s="32">
        <v>22443</v>
      </c>
      <c r="L9" s="32">
        <v>9227</v>
      </c>
      <c r="M9" s="32">
        <v>64510</v>
      </c>
    </row>
    <row r="10" spans="1:13" s="18" customFormat="1" ht="21" customHeight="1" x14ac:dyDescent="0.3">
      <c r="A10" s="236">
        <v>5</v>
      </c>
      <c r="B10" s="190">
        <v>4826</v>
      </c>
      <c r="C10" s="179">
        <v>16056</v>
      </c>
      <c r="D10" s="179">
        <v>4112</v>
      </c>
      <c r="E10" s="179">
        <v>10975</v>
      </c>
      <c r="F10" s="179">
        <v>271</v>
      </c>
      <c r="G10" s="179">
        <v>384675</v>
      </c>
      <c r="H10" s="179">
        <v>149592</v>
      </c>
      <c r="I10" s="179">
        <v>75842</v>
      </c>
      <c r="J10" s="179">
        <v>135063</v>
      </c>
      <c r="K10" s="179">
        <v>24944</v>
      </c>
      <c r="L10" s="179">
        <v>7547</v>
      </c>
      <c r="M10" s="179">
        <v>61376</v>
      </c>
    </row>
    <row r="11" spans="1:13" ht="21" customHeight="1" x14ac:dyDescent="0.3">
      <c r="A11" s="28" t="s">
        <v>4100</v>
      </c>
    </row>
    <row r="12" spans="1:13" ht="21" customHeight="1" x14ac:dyDescent="0.3">
      <c r="A12" s="28" t="s">
        <v>4101</v>
      </c>
    </row>
    <row r="13" spans="1:13" ht="21" customHeight="1" x14ac:dyDescent="0.3">
      <c r="A13" s="28" t="s">
        <v>4102</v>
      </c>
    </row>
    <row r="14" spans="1:13" ht="21" customHeight="1" x14ac:dyDescent="0.3">
      <c r="A14" s="28" t="s">
        <v>4103</v>
      </c>
    </row>
    <row r="15" spans="1:13" ht="21" customHeight="1" x14ac:dyDescent="0.3">
      <c r="A15" s="28" t="s">
        <v>4104</v>
      </c>
    </row>
    <row r="16" spans="1:13" ht="21" customHeight="1" x14ac:dyDescent="0.3">
      <c r="A16" s="28" t="s">
        <v>4722</v>
      </c>
    </row>
  </sheetData>
  <phoneticPr fontId="30"/>
  <pageMargins left="0.23622047244094488" right="0.23622047244094488" top="0.15748031496062992" bottom="0.15748031496062992" header="0.31496062992125984" footer="0"/>
  <pageSetup paperSize="9" fitToWidth="0" orientation="landscape" r:id="rId1"/>
  <headerFooter>
    <oddHeader>&amp;C&amp;F</oddHeader>
  </headerFooter>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F00-000000000000}">
  <sheetPr>
    <pageSetUpPr fitToPage="1"/>
  </sheetPr>
  <dimension ref="A1:E10"/>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5" ht="21" customHeight="1" x14ac:dyDescent="0.3">
      <c r="A1" s="19" t="str">
        <f>HYPERLINK("#"&amp;"目次"&amp;"!a1","目次へ")</f>
        <v>目次へ</v>
      </c>
    </row>
    <row r="2" spans="1:5" ht="21" customHeight="1" x14ac:dyDescent="0.3">
      <c r="A2" s="44" t="str">
        <f>"１２３．"&amp;目次!E126</f>
        <v>１２３．劇場，映画館等文化･娯楽施設数（令和2～令和6年）</v>
      </c>
    </row>
    <row r="3" spans="1:5" ht="21" customHeight="1" x14ac:dyDescent="0.3">
      <c r="A3" s="28" t="s">
        <v>4105</v>
      </c>
      <c r="E3" s="32" t="s">
        <v>3887</v>
      </c>
    </row>
    <row r="4" spans="1:5" ht="21" customHeight="1" x14ac:dyDescent="0.3">
      <c r="A4" s="368" t="s">
        <v>4106</v>
      </c>
      <c r="B4" s="31" t="s">
        <v>655</v>
      </c>
      <c r="C4" s="31" t="s">
        <v>2457</v>
      </c>
      <c r="D4" s="158" t="s">
        <v>4107</v>
      </c>
      <c r="E4" s="31" t="s">
        <v>683</v>
      </c>
    </row>
    <row r="5" spans="1:5" ht="21" customHeight="1" x14ac:dyDescent="0.3">
      <c r="A5" s="24" t="s">
        <v>678</v>
      </c>
      <c r="B5" s="284">
        <v>12</v>
      </c>
      <c r="C5" s="32">
        <v>1</v>
      </c>
      <c r="D5" s="32" t="s">
        <v>677</v>
      </c>
      <c r="E5" s="32">
        <v>11</v>
      </c>
    </row>
    <row r="6" spans="1:5" ht="21" customHeight="1" x14ac:dyDescent="0.3">
      <c r="A6" s="24">
        <v>3</v>
      </c>
      <c r="B6" s="284">
        <v>12</v>
      </c>
      <c r="C6" s="32">
        <v>1</v>
      </c>
      <c r="D6" s="32" t="s">
        <v>677</v>
      </c>
      <c r="E6" s="32">
        <v>11</v>
      </c>
    </row>
    <row r="7" spans="1:5" s="37" customFormat="1" ht="21" customHeight="1" x14ac:dyDescent="0.3">
      <c r="A7" s="24">
        <v>4</v>
      </c>
      <c r="B7" s="284">
        <v>12</v>
      </c>
      <c r="C7" s="32">
        <v>1</v>
      </c>
      <c r="D7" s="32" t="s">
        <v>677</v>
      </c>
      <c r="E7" s="32">
        <v>11</v>
      </c>
    </row>
    <row r="8" spans="1:5" s="37" customFormat="1" ht="21" customHeight="1" x14ac:dyDescent="0.3">
      <c r="A8" s="24">
        <v>5</v>
      </c>
      <c r="B8" s="284">
        <v>12</v>
      </c>
      <c r="C8" s="32">
        <v>1</v>
      </c>
      <c r="D8" s="32" t="s">
        <v>677</v>
      </c>
      <c r="E8" s="32">
        <v>11</v>
      </c>
    </row>
    <row r="9" spans="1:5" ht="21" customHeight="1" x14ac:dyDescent="0.3">
      <c r="A9" s="236">
        <v>6</v>
      </c>
      <c r="B9" s="190">
        <v>11</v>
      </c>
      <c r="C9" s="179">
        <v>1</v>
      </c>
      <c r="D9" s="179" t="s">
        <v>677</v>
      </c>
      <c r="E9" s="179">
        <v>10</v>
      </c>
    </row>
    <row r="10" spans="1:5" ht="21" customHeight="1" x14ac:dyDescent="0.3">
      <c r="A10" s="28" t="s">
        <v>3850</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000-000000000000}">
  <sheetPr>
    <pageSetUpPr fitToPage="1"/>
  </sheetPr>
  <dimension ref="A1:F6"/>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"１２４．"&amp;目次!E127</f>
        <v>１２４．登録･指定文化財数（令和6年4月1日）</v>
      </c>
    </row>
    <row r="3" spans="1:6" ht="21" customHeight="1" x14ac:dyDescent="0.3">
      <c r="A3" s="28" t="s">
        <v>4105</v>
      </c>
    </row>
    <row r="4" spans="1:6" ht="21" customHeight="1" x14ac:dyDescent="0.3">
      <c r="A4" s="372"/>
      <c r="B4" s="31" t="s">
        <v>4108</v>
      </c>
      <c r="C4" s="31" t="s">
        <v>4109</v>
      </c>
      <c r="D4" s="31" t="s">
        <v>4110</v>
      </c>
      <c r="E4" s="31" t="s">
        <v>4111</v>
      </c>
      <c r="F4" s="31" t="s">
        <v>4112</v>
      </c>
    </row>
    <row r="5" spans="1:6" ht="21" customHeight="1" x14ac:dyDescent="0.3">
      <c r="A5" s="237" t="s">
        <v>4113</v>
      </c>
      <c r="B5" s="452">
        <v>67</v>
      </c>
      <c r="C5" s="452">
        <v>54</v>
      </c>
      <c r="D5" s="452">
        <v>3</v>
      </c>
      <c r="E5" s="452">
        <v>4</v>
      </c>
      <c r="F5" s="452">
        <v>1</v>
      </c>
    </row>
    <row r="6" spans="1:6" ht="21" customHeight="1" x14ac:dyDescent="0.3">
      <c r="A6" s="28" t="s">
        <v>4114</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100-000000000000}">
  <sheetPr>
    <pageSetUpPr fitToPage="1"/>
  </sheetPr>
  <dimension ref="A1:F8"/>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"１２５．"&amp;目次!E128</f>
        <v>１２５．財政指標の推移（令和元～令和5年度）</v>
      </c>
      <c r="C2" s="95"/>
      <c r="D2" s="95"/>
      <c r="E2" s="95"/>
      <c r="F2" s="95"/>
    </row>
    <row r="3" spans="1:6" ht="21" customHeight="1" x14ac:dyDescent="0.3">
      <c r="A3" s="497"/>
      <c r="B3" s="461" t="s">
        <v>3740</v>
      </c>
      <c r="C3" s="265" t="s">
        <v>3422</v>
      </c>
      <c r="D3" s="265" t="s">
        <v>3434</v>
      </c>
      <c r="E3" s="265" t="s">
        <v>3464</v>
      </c>
      <c r="F3" s="383" t="s">
        <v>4533</v>
      </c>
    </row>
    <row r="4" spans="1:6" ht="21" customHeight="1" x14ac:dyDescent="0.3">
      <c r="A4" s="555" t="s">
        <v>4115</v>
      </c>
      <c r="B4" s="562">
        <v>77.7</v>
      </c>
      <c r="C4" s="562">
        <v>80.3</v>
      </c>
      <c r="D4" s="562">
        <v>77.099999999999994</v>
      </c>
      <c r="E4" s="562">
        <v>72.7</v>
      </c>
      <c r="F4" s="600">
        <v>71.2</v>
      </c>
    </row>
    <row r="5" spans="1:6" ht="21" customHeight="1" x14ac:dyDescent="0.3">
      <c r="A5" s="17" t="s">
        <v>4116</v>
      </c>
      <c r="B5" s="35">
        <v>3.4</v>
      </c>
      <c r="C5" s="35">
        <v>2.9</v>
      </c>
      <c r="D5" s="35">
        <v>5.5</v>
      </c>
      <c r="E5" s="35">
        <v>7.4</v>
      </c>
      <c r="F5" s="101">
        <v>3.8</v>
      </c>
    </row>
    <row r="6" spans="1:6" ht="21" customHeight="1" x14ac:dyDescent="0.3">
      <c r="A6" s="17" t="s">
        <v>4117</v>
      </c>
      <c r="B6" s="26">
        <v>0.51</v>
      </c>
      <c r="C6" s="26">
        <v>0.51</v>
      </c>
      <c r="D6" s="26">
        <v>0.51</v>
      </c>
      <c r="E6" s="26">
        <v>0.51</v>
      </c>
      <c r="F6" s="27">
        <v>0.49</v>
      </c>
    </row>
    <row r="7" spans="1:6" ht="21" customHeight="1" x14ac:dyDescent="0.3">
      <c r="A7" s="95" t="s">
        <v>4118</v>
      </c>
      <c r="B7" s="317" t="s">
        <v>4119</v>
      </c>
      <c r="C7" s="317">
        <v>-2.8</v>
      </c>
      <c r="D7" s="317">
        <v>-3.5</v>
      </c>
      <c r="E7" s="317">
        <v>-4</v>
      </c>
      <c r="F7" s="208">
        <v>-3.5</v>
      </c>
    </row>
    <row r="8" spans="1:6" ht="21" customHeight="1" x14ac:dyDescent="0.3">
      <c r="A8" s="28" t="s">
        <v>4120</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200-000000000000}">
  <sheetPr>
    <pageSetUpPr fitToPage="1"/>
  </sheetPr>
  <dimension ref="A1:M45"/>
  <sheetViews>
    <sheetView zoomScaleSheetLayoutView="80" workbookViewId="0">
      <pane xSplit="1" ySplit="5" topLeftCell="B12"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7" width="15.64453125" style="17" customWidth="1"/>
    <col min="8" max="16384" width="18.64453125" style="17"/>
  </cols>
  <sheetData>
    <row r="1" spans="1:13" ht="21" customHeight="1" x14ac:dyDescent="0.3">
      <c r="A1" s="19" t="str">
        <f>HYPERLINK("#"&amp;"目次"&amp;"!a1","目次へ")</f>
        <v>目次へ</v>
      </c>
    </row>
    <row r="2" spans="1:13" ht="21" customHeight="1" x14ac:dyDescent="0.3">
      <c r="A2" s="44" t="str">
        <f>"１２６．"&amp;目次!E129</f>
        <v>１２６．一般会計予算額及び決算額（令和2～令和5年度）</v>
      </c>
      <c r="B2" s="29"/>
      <c r="C2" s="29"/>
      <c r="D2" s="29"/>
      <c r="E2" s="29"/>
      <c r="F2" s="29"/>
      <c r="G2" s="29"/>
      <c r="H2" s="29"/>
      <c r="I2" s="29"/>
      <c r="J2" s="29"/>
      <c r="K2" s="29"/>
      <c r="L2" s="29"/>
      <c r="M2" s="29"/>
    </row>
    <row r="3" spans="1:13" ht="21" customHeight="1" x14ac:dyDescent="0.3">
      <c r="A3" s="28" t="s">
        <v>4121</v>
      </c>
    </row>
    <row r="4" spans="1:13" ht="21" customHeight="1" x14ac:dyDescent="0.3">
      <c r="A4" s="421" t="s">
        <v>871</v>
      </c>
      <c r="B4" s="750" t="s">
        <v>3422</v>
      </c>
      <c r="C4" s="751"/>
      <c r="D4" s="752"/>
      <c r="E4" s="750" t="s">
        <v>3434</v>
      </c>
      <c r="F4" s="751"/>
      <c r="G4" s="752"/>
      <c r="H4" s="750" t="s">
        <v>3464</v>
      </c>
      <c r="I4" s="751"/>
      <c r="J4" s="752"/>
      <c r="K4" s="753" t="s">
        <v>4533</v>
      </c>
      <c r="L4" s="754"/>
      <c r="M4" s="755"/>
    </row>
    <row r="5" spans="1:13" ht="21" customHeight="1" x14ac:dyDescent="0.3">
      <c r="A5" s="422"/>
      <c r="B5" s="514" t="s">
        <v>4122</v>
      </c>
      <c r="C5" s="514" t="s">
        <v>4123</v>
      </c>
      <c r="D5" s="514" t="s">
        <v>4124</v>
      </c>
      <c r="E5" s="514" t="s">
        <v>4122</v>
      </c>
      <c r="F5" s="514" t="s">
        <v>4123</v>
      </c>
      <c r="G5" s="514" t="s">
        <v>4124</v>
      </c>
      <c r="H5" s="514" t="s">
        <v>4122</v>
      </c>
      <c r="I5" s="514" t="s">
        <v>4123</v>
      </c>
      <c r="J5" s="514" t="s">
        <v>4124</v>
      </c>
      <c r="K5" s="514" t="s">
        <v>4122</v>
      </c>
      <c r="L5" s="514" t="s">
        <v>4123</v>
      </c>
      <c r="M5" s="453" t="s">
        <v>4124</v>
      </c>
    </row>
    <row r="6" spans="1:13" ht="21" customHeight="1" x14ac:dyDescent="0.3">
      <c r="A6" s="423"/>
      <c r="B6" s="756" t="s">
        <v>344</v>
      </c>
      <c r="C6" s="756"/>
      <c r="D6" s="756"/>
      <c r="E6" s="756"/>
      <c r="F6" s="756"/>
      <c r="G6" s="756"/>
      <c r="H6" s="756"/>
      <c r="I6" s="756"/>
      <c r="J6" s="756"/>
      <c r="K6" s="756"/>
      <c r="L6" s="756"/>
      <c r="M6" s="757"/>
    </row>
    <row r="7" spans="1:13" s="18" customFormat="1" ht="21" customHeight="1" x14ac:dyDescent="0.3">
      <c r="A7" s="424" t="s">
        <v>3697</v>
      </c>
      <c r="B7" s="65">
        <v>146823000</v>
      </c>
      <c r="C7" s="65">
        <v>190499220</v>
      </c>
      <c r="D7" s="65">
        <v>186308456</v>
      </c>
      <c r="E7" s="65">
        <v>147241000</v>
      </c>
      <c r="F7" s="65">
        <v>165959071</v>
      </c>
      <c r="G7" s="65">
        <v>159818016</v>
      </c>
      <c r="H7" s="18">
        <v>157935000</v>
      </c>
      <c r="I7" s="18">
        <v>175085339</v>
      </c>
      <c r="J7" s="18">
        <v>169535998</v>
      </c>
      <c r="K7" s="18">
        <v>195630000</v>
      </c>
      <c r="L7" s="18">
        <v>209673191</v>
      </c>
      <c r="M7" s="425">
        <v>204003243</v>
      </c>
    </row>
    <row r="8" spans="1:13" ht="21" customHeight="1" x14ac:dyDescent="0.3">
      <c r="A8" s="423" t="s">
        <v>4125</v>
      </c>
      <c r="B8" s="32">
        <v>35114165</v>
      </c>
      <c r="C8" s="32">
        <v>35833165</v>
      </c>
      <c r="D8" s="32">
        <v>36085362</v>
      </c>
      <c r="E8" s="32">
        <v>33428588</v>
      </c>
      <c r="F8" s="32">
        <v>35823588</v>
      </c>
      <c r="G8" s="32">
        <v>36083700</v>
      </c>
      <c r="H8" s="17">
        <v>34245457</v>
      </c>
      <c r="I8" s="17">
        <v>38009457</v>
      </c>
      <c r="J8" s="17">
        <v>38153538</v>
      </c>
      <c r="K8" s="17">
        <v>37705479</v>
      </c>
      <c r="L8" s="418">
        <v>38322479</v>
      </c>
      <c r="M8" s="426">
        <v>38446556</v>
      </c>
    </row>
    <row r="9" spans="1:13" ht="21" customHeight="1" x14ac:dyDescent="0.3">
      <c r="A9" s="423" t="s">
        <v>4126</v>
      </c>
      <c r="B9" s="32">
        <v>36800000</v>
      </c>
      <c r="C9" s="32">
        <v>35990000</v>
      </c>
      <c r="D9" s="32">
        <v>36020888</v>
      </c>
      <c r="E9" s="32">
        <v>32700000</v>
      </c>
      <c r="F9" s="32">
        <v>38980000</v>
      </c>
      <c r="G9" s="32">
        <v>41022235</v>
      </c>
      <c r="H9" s="17">
        <v>40500000</v>
      </c>
      <c r="I9" s="17">
        <v>43300000</v>
      </c>
      <c r="J9" s="17">
        <v>44701125</v>
      </c>
      <c r="K9" s="17">
        <v>43400000</v>
      </c>
      <c r="L9" s="418">
        <v>45303000</v>
      </c>
      <c r="M9" s="426">
        <v>47336159</v>
      </c>
    </row>
    <row r="10" spans="1:13" ht="21" customHeight="1" x14ac:dyDescent="0.3">
      <c r="A10" s="423" t="s">
        <v>4127</v>
      </c>
      <c r="B10" s="32">
        <v>447000</v>
      </c>
      <c r="C10" s="32">
        <v>417000</v>
      </c>
      <c r="D10" s="32">
        <v>436425</v>
      </c>
      <c r="E10" s="32">
        <v>427000</v>
      </c>
      <c r="F10" s="32">
        <v>427000</v>
      </c>
      <c r="G10" s="32">
        <v>443735</v>
      </c>
      <c r="H10" s="17">
        <v>434000</v>
      </c>
      <c r="I10" s="17">
        <v>434000</v>
      </c>
      <c r="J10" s="17">
        <v>456133</v>
      </c>
      <c r="K10" s="17">
        <v>434000</v>
      </c>
      <c r="L10" s="17">
        <v>448000</v>
      </c>
      <c r="M10" s="426">
        <v>459634</v>
      </c>
    </row>
    <row r="11" spans="1:13" ht="21" customHeight="1" x14ac:dyDescent="0.3">
      <c r="A11" s="423" t="s">
        <v>4128</v>
      </c>
      <c r="B11" s="32">
        <v>100000</v>
      </c>
      <c r="C11" s="32">
        <v>100000</v>
      </c>
      <c r="D11" s="32">
        <v>100553</v>
      </c>
      <c r="E11" s="32">
        <v>100000</v>
      </c>
      <c r="F11" s="32">
        <v>100000</v>
      </c>
      <c r="G11" s="32">
        <v>93919</v>
      </c>
      <c r="H11" s="17">
        <v>100000</v>
      </c>
      <c r="I11" s="17">
        <v>123000</v>
      </c>
      <c r="J11" s="17">
        <v>124132</v>
      </c>
      <c r="K11" s="17">
        <v>120000</v>
      </c>
      <c r="L11" s="17">
        <v>130000</v>
      </c>
      <c r="M11" s="426">
        <v>146652</v>
      </c>
    </row>
    <row r="12" spans="1:13" ht="21" customHeight="1" x14ac:dyDescent="0.3">
      <c r="A12" s="423" t="s">
        <v>4129</v>
      </c>
      <c r="B12" s="32">
        <v>500000</v>
      </c>
      <c r="C12" s="32">
        <v>500000</v>
      </c>
      <c r="D12" s="32">
        <v>486474</v>
      </c>
      <c r="E12" s="32">
        <v>500000</v>
      </c>
      <c r="F12" s="32">
        <v>520000</v>
      </c>
      <c r="G12" s="32">
        <v>675222</v>
      </c>
      <c r="H12" s="17">
        <v>600000</v>
      </c>
      <c r="I12" s="17">
        <v>600000</v>
      </c>
      <c r="J12" s="17">
        <v>661266</v>
      </c>
      <c r="K12" s="17">
        <v>650000</v>
      </c>
      <c r="L12" s="418">
        <v>660000</v>
      </c>
      <c r="M12" s="426">
        <v>781392</v>
      </c>
    </row>
    <row r="13" spans="1:13" ht="21" customHeight="1" x14ac:dyDescent="0.3">
      <c r="A13" s="423" t="s">
        <v>4130</v>
      </c>
      <c r="B13" s="32">
        <v>300000</v>
      </c>
      <c r="C13" s="32">
        <v>300000</v>
      </c>
      <c r="D13" s="32">
        <v>566897</v>
      </c>
      <c r="E13" s="32">
        <v>300000</v>
      </c>
      <c r="F13" s="32">
        <v>300000</v>
      </c>
      <c r="G13" s="32">
        <v>826088</v>
      </c>
      <c r="H13" s="17">
        <v>500000</v>
      </c>
      <c r="I13" s="17">
        <v>500000</v>
      </c>
      <c r="J13" s="17">
        <v>508634</v>
      </c>
      <c r="K13" s="17">
        <v>600000</v>
      </c>
      <c r="L13" s="17">
        <v>600000</v>
      </c>
      <c r="M13" s="426">
        <v>842180</v>
      </c>
    </row>
    <row r="14" spans="1:13" ht="21" customHeight="1" x14ac:dyDescent="0.3">
      <c r="A14" s="423" t="s">
        <v>4131</v>
      </c>
      <c r="B14" s="32">
        <v>7000000</v>
      </c>
      <c r="C14" s="32">
        <v>6900000</v>
      </c>
      <c r="D14" s="32">
        <v>6982529</v>
      </c>
      <c r="E14" s="32">
        <v>6000000</v>
      </c>
      <c r="F14" s="32">
        <v>7300000</v>
      </c>
      <c r="G14" s="32">
        <v>7708939</v>
      </c>
      <c r="H14" s="17">
        <v>6800000</v>
      </c>
      <c r="I14" s="17">
        <v>7890000</v>
      </c>
      <c r="J14" s="17">
        <v>8228644</v>
      </c>
      <c r="K14" s="17">
        <v>8200000</v>
      </c>
      <c r="L14" s="17">
        <v>8000000</v>
      </c>
      <c r="M14" s="426">
        <v>8146775</v>
      </c>
    </row>
    <row r="15" spans="1:13" ht="21" customHeight="1" x14ac:dyDescent="0.3">
      <c r="A15" s="423" t="s">
        <v>4132</v>
      </c>
      <c r="B15" s="32" t="s">
        <v>677</v>
      </c>
      <c r="C15" s="32" t="s">
        <v>677</v>
      </c>
      <c r="D15" s="32" t="s">
        <v>677</v>
      </c>
      <c r="E15" s="32" t="s">
        <v>677</v>
      </c>
      <c r="F15" s="32" t="s">
        <v>677</v>
      </c>
      <c r="G15" s="32" t="s">
        <v>677</v>
      </c>
      <c r="H15" s="32" t="s">
        <v>677</v>
      </c>
      <c r="I15" s="32" t="s">
        <v>677</v>
      </c>
      <c r="J15" s="32" t="s">
        <v>677</v>
      </c>
      <c r="K15" s="32" t="s">
        <v>677</v>
      </c>
      <c r="L15" s="32" t="s">
        <v>677</v>
      </c>
      <c r="M15" s="427" t="s">
        <v>677</v>
      </c>
    </row>
    <row r="16" spans="1:13" ht="21" customHeight="1" x14ac:dyDescent="0.3">
      <c r="A16" s="423" t="s">
        <v>4133</v>
      </c>
      <c r="B16" s="32">
        <v>100000</v>
      </c>
      <c r="C16" s="32">
        <v>70000</v>
      </c>
      <c r="D16" s="32">
        <v>75479</v>
      </c>
      <c r="E16" s="32">
        <v>100000</v>
      </c>
      <c r="F16" s="32">
        <v>100000</v>
      </c>
      <c r="G16" s="32">
        <v>96837</v>
      </c>
      <c r="H16" s="17">
        <v>100000</v>
      </c>
      <c r="I16" s="17">
        <v>100000</v>
      </c>
      <c r="J16" s="17">
        <v>113856</v>
      </c>
      <c r="K16" s="17">
        <v>120000</v>
      </c>
      <c r="L16" s="32">
        <v>120000</v>
      </c>
      <c r="M16" s="426">
        <v>127195</v>
      </c>
    </row>
    <row r="17" spans="1:13" ht="21" customHeight="1" x14ac:dyDescent="0.3">
      <c r="A17" s="423" t="s">
        <v>4134</v>
      </c>
      <c r="B17" s="32">
        <v>131000</v>
      </c>
      <c r="C17" s="32">
        <v>186000</v>
      </c>
      <c r="D17" s="32">
        <v>186452</v>
      </c>
      <c r="E17" s="32">
        <v>170000</v>
      </c>
      <c r="F17" s="32">
        <v>185000</v>
      </c>
      <c r="G17" s="32">
        <v>185106</v>
      </c>
      <c r="H17" s="17">
        <v>170000</v>
      </c>
      <c r="I17" s="17">
        <v>190000</v>
      </c>
      <c r="J17" s="17">
        <v>189923</v>
      </c>
      <c r="K17" s="17">
        <v>170000</v>
      </c>
      <c r="L17" s="17">
        <v>170000</v>
      </c>
      <c r="M17" s="426">
        <v>162055</v>
      </c>
    </row>
    <row r="18" spans="1:13" ht="21" customHeight="1" x14ac:dyDescent="0.3">
      <c r="A18" s="423" t="s">
        <v>4135</v>
      </c>
      <c r="B18" s="32">
        <v>25000</v>
      </c>
      <c r="C18" s="32">
        <v>25000</v>
      </c>
      <c r="D18" s="32">
        <v>27885</v>
      </c>
      <c r="E18" s="32">
        <v>25000</v>
      </c>
      <c r="F18" s="32">
        <v>25000</v>
      </c>
      <c r="G18" s="32">
        <v>30398</v>
      </c>
      <c r="H18" s="17">
        <v>25000</v>
      </c>
      <c r="I18" s="17">
        <v>25000</v>
      </c>
      <c r="J18" s="17">
        <v>27825</v>
      </c>
      <c r="K18" s="17">
        <v>27000</v>
      </c>
      <c r="L18" s="17">
        <v>27000</v>
      </c>
      <c r="M18" s="426">
        <v>24609</v>
      </c>
    </row>
    <row r="19" spans="1:13" ht="21" customHeight="1" x14ac:dyDescent="0.3">
      <c r="A19" s="423" t="s">
        <v>4136</v>
      </c>
      <c r="B19" s="32">
        <v>1040244</v>
      </c>
      <c r="C19" s="32">
        <v>1040244</v>
      </c>
      <c r="D19" s="32">
        <v>940652</v>
      </c>
      <c r="E19" s="32">
        <v>1121573</v>
      </c>
      <c r="F19" s="32">
        <v>1084176</v>
      </c>
      <c r="G19" s="32">
        <v>1073079</v>
      </c>
      <c r="H19" s="17">
        <v>1277341</v>
      </c>
      <c r="I19" s="17">
        <v>1326598</v>
      </c>
      <c r="J19" s="17">
        <v>1300573</v>
      </c>
      <c r="K19" s="17">
        <v>2651313</v>
      </c>
      <c r="L19" s="17">
        <v>2673874</v>
      </c>
      <c r="M19" s="426">
        <v>2590112</v>
      </c>
    </row>
    <row r="20" spans="1:13" ht="21" customHeight="1" x14ac:dyDescent="0.3">
      <c r="A20" s="423" t="s">
        <v>4137</v>
      </c>
      <c r="B20" s="32">
        <v>1969115</v>
      </c>
      <c r="C20" s="32">
        <v>1967009</v>
      </c>
      <c r="D20" s="32">
        <v>1822625</v>
      </c>
      <c r="E20" s="32">
        <v>1912933</v>
      </c>
      <c r="F20" s="32">
        <v>1916545</v>
      </c>
      <c r="G20" s="32">
        <v>1804334</v>
      </c>
      <c r="H20" s="17">
        <v>2049915</v>
      </c>
      <c r="I20" s="17">
        <v>2049915</v>
      </c>
      <c r="J20" s="17">
        <v>1991810</v>
      </c>
      <c r="K20" s="17">
        <v>2027387</v>
      </c>
      <c r="L20" s="17">
        <v>2027387</v>
      </c>
      <c r="M20" s="426">
        <v>1998852</v>
      </c>
    </row>
    <row r="21" spans="1:13" ht="21" customHeight="1" x14ac:dyDescent="0.3">
      <c r="A21" s="423" t="s">
        <v>4138</v>
      </c>
      <c r="B21" s="32">
        <v>28275168</v>
      </c>
      <c r="C21" s="32">
        <v>64199233</v>
      </c>
      <c r="D21" s="32">
        <v>63717583</v>
      </c>
      <c r="E21" s="32">
        <v>30304059</v>
      </c>
      <c r="F21" s="32">
        <v>42794726</v>
      </c>
      <c r="G21" s="32">
        <v>40482528</v>
      </c>
      <c r="H21" s="17">
        <v>31699328</v>
      </c>
      <c r="I21" s="17">
        <v>37469366</v>
      </c>
      <c r="J21" s="17">
        <v>37221012</v>
      </c>
      <c r="K21" s="17">
        <v>36502071</v>
      </c>
      <c r="L21" s="17">
        <v>35457947</v>
      </c>
      <c r="M21" s="426">
        <v>34053180</v>
      </c>
    </row>
    <row r="22" spans="1:13" ht="21" customHeight="1" x14ac:dyDescent="0.3">
      <c r="A22" s="423" t="s">
        <v>4139</v>
      </c>
      <c r="B22" s="32">
        <v>13198975</v>
      </c>
      <c r="C22" s="32">
        <v>14105517</v>
      </c>
      <c r="D22" s="32">
        <v>14237288</v>
      </c>
      <c r="E22" s="32">
        <v>13018458</v>
      </c>
      <c r="F22" s="32">
        <v>13741645</v>
      </c>
      <c r="G22" s="32">
        <v>13671855</v>
      </c>
      <c r="H22" s="17">
        <v>13336222</v>
      </c>
      <c r="I22" s="17">
        <v>14969087</v>
      </c>
      <c r="J22" s="17">
        <v>15240392</v>
      </c>
      <c r="K22" s="17">
        <v>14520176</v>
      </c>
      <c r="L22" s="17">
        <v>18916004</v>
      </c>
      <c r="M22" s="426">
        <v>19000097</v>
      </c>
    </row>
    <row r="23" spans="1:13" ht="21" customHeight="1" x14ac:dyDescent="0.3">
      <c r="A23" s="423" t="s">
        <v>4140</v>
      </c>
      <c r="B23" s="32">
        <v>170257</v>
      </c>
      <c r="C23" s="32">
        <v>255649</v>
      </c>
      <c r="D23" s="32">
        <v>632462</v>
      </c>
      <c r="E23" s="32">
        <v>207868</v>
      </c>
      <c r="F23" s="32">
        <v>241909</v>
      </c>
      <c r="G23" s="32">
        <v>233427</v>
      </c>
      <c r="H23" s="17">
        <v>164141</v>
      </c>
      <c r="I23" s="17">
        <v>199984</v>
      </c>
      <c r="J23" s="17">
        <v>249142</v>
      </c>
      <c r="K23" s="17">
        <v>177171</v>
      </c>
      <c r="L23" s="17">
        <v>240332</v>
      </c>
      <c r="M23" s="426">
        <v>305245</v>
      </c>
    </row>
    <row r="24" spans="1:13" ht="21" customHeight="1" x14ac:dyDescent="0.3">
      <c r="A24" s="423" t="s">
        <v>4141</v>
      </c>
      <c r="B24" s="32">
        <v>37439</v>
      </c>
      <c r="C24" s="32">
        <v>37679</v>
      </c>
      <c r="D24" s="32">
        <v>30141</v>
      </c>
      <c r="E24" s="32">
        <v>37459</v>
      </c>
      <c r="F24" s="32">
        <v>120058</v>
      </c>
      <c r="G24" s="32">
        <v>94264</v>
      </c>
      <c r="H24" s="17">
        <v>37455</v>
      </c>
      <c r="I24" s="17">
        <v>44755</v>
      </c>
      <c r="J24" s="17">
        <v>25461</v>
      </c>
      <c r="K24" s="17">
        <v>93555</v>
      </c>
      <c r="L24" s="17">
        <v>138455</v>
      </c>
      <c r="M24" s="426">
        <v>193141</v>
      </c>
    </row>
    <row r="25" spans="1:13" ht="21" customHeight="1" x14ac:dyDescent="0.3">
      <c r="A25" s="423" t="s">
        <v>4142</v>
      </c>
      <c r="B25" s="32">
        <v>12766798</v>
      </c>
      <c r="C25" s="32">
        <v>12136067</v>
      </c>
      <c r="D25" s="32">
        <v>7494083</v>
      </c>
      <c r="E25" s="32">
        <v>15871867</v>
      </c>
      <c r="F25" s="32">
        <v>15076427</v>
      </c>
      <c r="G25" s="32">
        <v>7919918</v>
      </c>
      <c r="H25" s="17">
        <v>17768231</v>
      </c>
      <c r="I25" s="17">
        <v>15607620</v>
      </c>
      <c r="J25" s="17">
        <v>10431349</v>
      </c>
      <c r="K25" s="17">
        <v>17258937</v>
      </c>
      <c r="L25" s="17">
        <v>22075291</v>
      </c>
      <c r="M25" s="426">
        <v>16955427</v>
      </c>
    </row>
    <row r="26" spans="1:13" ht="21" customHeight="1" x14ac:dyDescent="0.3">
      <c r="A26" s="423" t="s">
        <v>4143</v>
      </c>
      <c r="B26" s="32">
        <v>400000</v>
      </c>
      <c r="C26" s="32">
        <v>8295959</v>
      </c>
      <c r="D26" s="32">
        <v>8295959</v>
      </c>
      <c r="E26" s="32">
        <v>400000</v>
      </c>
      <c r="F26" s="32">
        <v>5692729</v>
      </c>
      <c r="G26" s="32">
        <v>5692729</v>
      </c>
      <c r="H26" s="17">
        <v>400000</v>
      </c>
      <c r="I26" s="17">
        <v>6479665</v>
      </c>
      <c r="J26" s="17">
        <v>6479665</v>
      </c>
      <c r="K26" s="17">
        <v>400000</v>
      </c>
      <c r="L26" s="17">
        <v>7166339</v>
      </c>
      <c r="M26" s="426">
        <v>7166339</v>
      </c>
    </row>
    <row r="27" spans="1:13" ht="21" customHeight="1" x14ac:dyDescent="0.3">
      <c r="A27" s="423" t="s">
        <v>4144</v>
      </c>
      <c r="B27" s="32">
        <v>1262839</v>
      </c>
      <c r="C27" s="32">
        <v>1567698</v>
      </c>
      <c r="D27" s="32">
        <v>1670720</v>
      </c>
      <c r="E27" s="32">
        <v>1380195</v>
      </c>
      <c r="F27" s="32">
        <v>1530268</v>
      </c>
      <c r="G27" s="32">
        <v>1679705</v>
      </c>
      <c r="H27" s="17">
        <v>1792910</v>
      </c>
      <c r="I27" s="17">
        <v>1895892</v>
      </c>
      <c r="J27" s="17">
        <v>1900518</v>
      </c>
      <c r="K27" s="17">
        <v>3037911</v>
      </c>
      <c r="L27" s="17">
        <v>2974083</v>
      </c>
      <c r="M27" s="426">
        <v>3045644</v>
      </c>
    </row>
    <row r="28" spans="1:13" ht="21" customHeight="1" x14ac:dyDescent="0.3">
      <c r="A28" s="423" t="s">
        <v>4145</v>
      </c>
      <c r="B28" s="32">
        <v>7185000</v>
      </c>
      <c r="C28" s="32">
        <v>6573000</v>
      </c>
      <c r="D28" s="32">
        <v>6498000</v>
      </c>
      <c r="E28" s="32">
        <v>9236000</v>
      </c>
      <c r="F28" s="32">
        <v>0</v>
      </c>
      <c r="G28" s="32">
        <v>0</v>
      </c>
      <c r="H28" s="17">
        <v>5935000</v>
      </c>
      <c r="I28" s="17">
        <v>3871000</v>
      </c>
      <c r="J28" s="17">
        <v>1531000</v>
      </c>
      <c r="K28" s="17">
        <v>27535000</v>
      </c>
      <c r="L28" s="17">
        <v>24223000</v>
      </c>
      <c r="M28" s="426">
        <v>22222000</v>
      </c>
    </row>
    <row r="29" spans="1:13" ht="21" customHeight="1" x14ac:dyDescent="0.3">
      <c r="A29" s="423"/>
      <c r="B29" s="748" t="s">
        <v>345</v>
      </c>
      <c r="C29" s="748"/>
      <c r="D29" s="748"/>
      <c r="E29" s="748"/>
      <c r="F29" s="748"/>
      <c r="G29" s="748"/>
      <c r="H29" s="748"/>
      <c r="I29" s="748"/>
      <c r="J29" s="748"/>
      <c r="K29" s="748"/>
      <c r="L29" s="748"/>
      <c r="M29" s="749"/>
    </row>
    <row r="30" spans="1:13" s="18" customFormat="1" ht="21" customHeight="1" x14ac:dyDescent="0.3">
      <c r="A30" s="424" t="s">
        <v>3697</v>
      </c>
      <c r="B30" s="65">
        <v>146823000</v>
      </c>
      <c r="C30" s="65">
        <v>190499220</v>
      </c>
      <c r="D30" s="65">
        <v>180615727</v>
      </c>
      <c r="E30" s="65">
        <v>147241000</v>
      </c>
      <c r="F30" s="65">
        <v>165959071</v>
      </c>
      <c r="G30" s="65">
        <v>153338351</v>
      </c>
      <c r="H30" s="18">
        <v>157935000</v>
      </c>
      <c r="I30" s="18">
        <v>175085339</v>
      </c>
      <c r="J30" s="18">
        <v>162369659</v>
      </c>
      <c r="K30" s="18">
        <v>195630000</v>
      </c>
      <c r="L30" s="18">
        <v>209673191</v>
      </c>
      <c r="M30" s="425">
        <v>198672926</v>
      </c>
    </row>
    <row r="31" spans="1:13" ht="21" customHeight="1" x14ac:dyDescent="0.3">
      <c r="A31" s="423" t="s">
        <v>4146</v>
      </c>
      <c r="B31" s="32">
        <v>897221</v>
      </c>
      <c r="C31" s="32">
        <v>897221</v>
      </c>
      <c r="D31" s="32">
        <v>858974</v>
      </c>
      <c r="E31" s="32">
        <v>873063</v>
      </c>
      <c r="F31" s="32">
        <v>873063</v>
      </c>
      <c r="G31" s="32">
        <v>827757</v>
      </c>
      <c r="H31" s="17">
        <v>992787</v>
      </c>
      <c r="I31" s="17">
        <v>992787</v>
      </c>
      <c r="J31" s="17">
        <v>940937</v>
      </c>
      <c r="K31" s="17">
        <v>1072306</v>
      </c>
      <c r="L31" s="17">
        <v>1072306</v>
      </c>
      <c r="M31" s="426">
        <v>1016499</v>
      </c>
    </row>
    <row r="32" spans="1:13" ht="21" customHeight="1" x14ac:dyDescent="0.3">
      <c r="A32" s="423" t="s">
        <v>4147</v>
      </c>
      <c r="B32" s="32">
        <v>2282721</v>
      </c>
      <c r="C32" s="32">
        <v>2172956</v>
      </c>
      <c r="D32" s="32">
        <v>2040303</v>
      </c>
      <c r="E32" s="32">
        <v>2025927</v>
      </c>
      <c r="F32" s="32">
        <v>2026620</v>
      </c>
      <c r="G32" s="32">
        <v>1888369</v>
      </c>
      <c r="H32" s="17">
        <v>677574</v>
      </c>
      <c r="I32" s="17">
        <v>682183</v>
      </c>
      <c r="J32" s="17">
        <v>624398</v>
      </c>
      <c r="K32" s="17">
        <v>855115</v>
      </c>
      <c r="L32" s="17">
        <v>855115</v>
      </c>
      <c r="M32" s="426">
        <v>778330</v>
      </c>
    </row>
    <row r="33" spans="1:13" ht="21" customHeight="1" x14ac:dyDescent="0.3">
      <c r="A33" s="423" t="s">
        <v>4148</v>
      </c>
      <c r="B33" s="32">
        <v>6884346</v>
      </c>
      <c r="C33" s="32">
        <v>40614488</v>
      </c>
      <c r="D33" s="32">
        <v>40130355</v>
      </c>
      <c r="E33" s="32">
        <v>8756785</v>
      </c>
      <c r="F33" s="32">
        <v>14990339</v>
      </c>
      <c r="G33" s="32">
        <v>11610344</v>
      </c>
      <c r="H33" s="17">
        <v>12634624</v>
      </c>
      <c r="I33" s="17">
        <v>18868638</v>
      </c>
      <c r="J33" s="17">
        <v>16832933</v>
      </c>
      <c r="K33" s="17">
        <v>25089964</v>
      </c>
      <c r="L33" s="17">
        <v>30720410</v>
      </c>
      <c r="M33" s="426">
        <v>29786895</v>
      </c>
    </row>
    <row r="34" spans="1:13" ht="21" customHeight="1" x14ac:dyDescent="0.3">
      <c r="A34" s="423" t="s">
        <v>4149</v>
      </c>
      <c r="B34" s="32">
        <v>11383210</v>
      </c>
      <c r="C34" s="32">
        <v>11859980</v>
      </c>
      <c r="D34" s="32">
        <v>10796549</v>
      </c>
      <c r="E34" s="32">
        <v>11446620</v>
      </c>
      <c r="F34" s="32">
        <v>11560874</v>
      </c>
      <c r="G34" s="32">
        <v>10688514</v>
      </c>
      <c r="H34" s="17">
        <v>11713484</v>
      </c>
      <c r="I34" s="17">
        <v>12110007</v>
      </c>
      <c r="J34" s="17">
        <v>10957101</v>
      </c>
      <c r="K34" s="17">
        <v>13342631</v>
      </c>
      <c r="L34" s="17">
        <v>14840568</v>
      </c>
      <c r="M34" s="426">
        <v>13702341</v>
      </c>
    </row>
    <row r="35" spans="1:13" ht="21" customHeight="1" x14ac:dyDescent="0.3">
      <c r="A35" s="423" t="s">
        <v>4150</v>
      </c>
      <c r="B35" s="32">
        <v>55762702</v>
      </c>
      <c r="C35" s="32">
        <v>56334837</v>
      </c>
      <c r="D35" s="32">
        <v>54163227</v>
      </c>
      <c r="E35" s="32">
        <v>55253768</v>
      </c>
      <c r="F35" s="32">
        <v>58076481</v>
      </c>
      <c r="G35" s="32">
        <v>56581460</v>
      </c>
      <c r="H35" s="17">
        <v>45467021</v>
      </c>
      <c r="I35" s="17">
        <v>46052410</v>
      </c>
      <c r="J35" s="17">
        <v>44279758</v>
      </c>
      <c r="K35" s="17">
        <v>60748032</v>
      </c>
      <c r="L35" s="17">
        <v>62517779</v>
      </c>
      <c r="M35" s="426">
        <v>60076633</v>
      </c>
    </row>
    <row r="36" spans="1:13" ht="21" customHeight="1" x14ac:dyDescent="0.3">
      <c r="A36" s="423" t="s">
        <v>4151</v>
      </c>
      <c r="B36" s="32">
        <v>8357055</v>
      </c>
      <c r="C36" s="32">
        <v>7492117</v>
      </c>
      <c r="D36" s="32">
        <v>6838045</v>
      </c>
      <c r="E36" s="32">
        <v>7001159</v>
      </c>
      <c r="F36" s="32">
        <v>7012200</v>
      </c>
      <c r="G36" s="32">
        <v>6616206</v>
      </c>
      <c r="H36" s="17">
        <v>7859598</v>
      </c>
      <c r="I36" s="17">
        <v>8122278</v>
      </c>
      <c r="J36" s="17">
        <v>7682297</v>
      </c>
      <c r="K36" s="17">
        <v>8746161</v>
      </c>
      <c r="L36" s="17">
        <v>9007904</v>
      </c>
      <c r="M36" s="426">
        <v>8628511</v>
      </c>
    </row>
    <row r="37" spans="1:13" ht="21" customHeight="1" x14ac:dyDescent="0.3">
      <c r="A37" s="423" t="s">
        <v>4152</v>
      </c>
      <c r="B37" s="32">
        <v>30040231</v>
      </c>
      <c r="C37" s="32">
        <v>38977468</v>
      </c>
      <c r="D37" s="32">
        <v>35917785</v>
      </c>
      <c r="E37" s="32">
        <v>31534576</v>
      </c>
      <c r="F37" s="32">
        <v>37768483</v>
      </c>
      <c r="G37" s="32">
        <v>33346718</v>
      </c>
      <c r="H37" s="17">
        <v>34056051</v>
      </c>
      <c r="I37" s="17">
        <v>38658834</v>
      </c>
      <c r="J37" s="17">
        <v>35427657</v>
      </c>
      <c r="K37" s="17">
        <v>37480892</v>
      </c>
      <c r="L37" s="17">
        <v>37177268</v>
      </c>
      <c r="M37" s="426">
        <v>35020807</v>
      </c>
    </row>
    <row r="38" spans="1:13" ht="21" customHeight="1" x14ac:dyDescent="0.3">
      <c r="A38" s="423" t="s">
        <v>4153</v>
      </c>
      <c r="B38" s="32">
        <v>5207846</v>
      </c>
      <c r="C38" s="32">
        <v>5347456</v>
      </c>
      <c r="D38" s="32">
        <v>5122633</v>
      </c>
      <c r="E38" s="32">
        <v>5280861</v>
      </c>
      <c r="F38" s="32">
        <v>5295861</v>
      </c>
      <c r="G38" s="32">
        <v>5104615</v>
      </c>
      <c r="H38" s="17">
        <v>5692015</v>
      </c>
      <c r="I38" s="17">
        <v>5692015</v>
      </c>
      <c r="J38" s="17">
        <v>5380505</v>
      </c>
      <c r="K38" s="17">
        <v>5859758</v>
      </c>
      <c r="L38" s="17">
        <v>5871408</v>
      </c>
      <c r="M38" s="426">
        <v>5576389</v>
      </c>
    </row>
    <row r="39" spans="1:13" ht="21" customHeight="1" x14ac:dyDescent="0.3">
      <c r="A39" s="423" t="s">
        <v>4154</v>
      </c>
      <c r="B39" s="32">
        <v>7610238</v>
      </c>
      <c r="C39" s="32">
        <v>7345656</v>
      </c>
      <c r="D39" s="32">
        <v>6198705</v>
      </c>
      <c r="E39" s="32">
        <v>6462545</v>
      </c>
      <c r="F39" s="32">
        <v>6672816</v>
      </c>
      <c r="G39" s="32">
        <v>6117234</v>
      </c>
      <c r="H39" s="17">
        <v>7683070</v>
      </c>
      <c r="I39" s="17">
        <v>7729910</v>
      </c>
      <c r="J39" s="17">
        <v>7087194</v>
      </c>
      <c r="K39" s="17">
        <v>8773317</v>
      </c>
      <c r="L39" s="17">
        <v>8483276</v>
      </c>
      <c r="M39" s="426">
        <v>8005513</v>
      </c>
    </row>
    <row r="40" spans="1:13" ht="21" customHeight="1" x14ac:dyDescent="0.3">
      <c r="A40" s="423" t="s">
        <v>4155</v>
      </c>
      <c r="B40" s="32">
        <v>7683803</v>
      </c>
      <c r="C40" s="32">
        <v>7343920</v>
      </c>
      <c r="D40" s="32">
        <v>6610852</v>
      </c>
      <c r="E40" s="32">
        <v>9866890</v>
      </c>
      <c r="F40" s="32">
        <v>9622912</v>
      </c>
      <c r="G40" s="32">
        <v>8769111</v>
      </c>
      <c r="H40" s="17">
        <v>12728724</v>
      </c>
      <c r="I40" s="17">
        <v>12861339</v>
      </c>
      <c r="J40" s="17">
        <v>11118128</v>
      </c>
      <c r="K40" s="17">
        <v>17611354</v>
      </c>
      <c r="L40" s="17">
        <v>17278237</v>
      </c>
      <c r="M40" s="426">
        <v>14627342</v>
      </c>
    </row>
    <row r="41" spans="1:13" ht="21" customHeight="1" x14ac:dyDescent="0.3">
      <c r="A41" s="423" t="s">
        <v>4156</v>
      </c>
      <c r="B41" s="32">
        <v>2392458</v>
      </c>
      <c r="C41" s="32">
        <v>2094072</v>
      </c>
      <c r="D41" s="32">
        <v>2093069</v>
      </c>
      <c r="E41" s="32">
        <v>1462629</v>
      </c>
      <c r="F41" s="32">
        <v>1407094</v>
      </c>
      <c r="G41" s="32">
        <v>1405767</v>
      </c>
      <c r="H41" s="17">
        <v>13006009</v>
      </c>
      <c r="I41" s="17">
        <v>1300609</v>
      </c>
      <c r="J41" s="17">
        <v>1299286</v>
      </c>
      <c r="K41" s="17">
        <v>1599677</v>
      </c>
      <c r="L41" s="17">
        <v>1440674</v>
      </c>
      <c r="M41" s="426">
        <v>1439542</v>
      </c>
    </row>
    <row r="42" spans="1:13" ht="21" customHeight="1" x14ac:dyDescent="0.3">
      <c r="A42" s="423" t="s">
        <v>4157</v>
      </c>
      <c r="B42" s="32">
        <v>8021169</v>
      </c>
      <c r="C42" s="32">
        <v>9852967</v>
      </c>
      <c r="D42" s="32">
        <v>9845230</v>
      </c>
      <c r="E42" s="32">
        <v>6776177</v>
      </c>
      <c r="F42" s="32">
        <v>10430424</v>
      </c>
      <c r="G42" s="32">
        <v>10382256</v>
      </c>
      <c r="H42" s="17">
        <v>16629443</v>
      </c>
      <c r="I42" s="17">
        <v>21644956</v>
      </c>
      <c r="J42" s="17">
        <v>20739468</v>
      </c>
      <c r="K42" s="17">
        <v>14050793</v>
      </c>
      <c r="L42" s="17">
        <v>20061314</v>
      </c>
      <c r="M42" s="426">
        <v>20014124</v>
      </c>
    </row>
    <row r="43" spans="1:13" ht="21" customHeight="1" x14ac:dyDescent="0.3">
      <c r="A43" s="428" t="s">
        <v>4158</v>
      </c>
      <c r="B43" s="429">
        <v>300000</v>
      </c>
      <c r="C43" s="429">
        <v>166082</v>
      </c>
      <c r="D43" s="429">
        <v>0</v>
      </c>
      <c r="E43" s="429">
        <v>500000</v>
      </c>
      <c r="F43" s="429">
        <v>221904</v>
      </c>
      <c r="G43" s="429">
        <v>0</v>
      </c>
      <c r="H43" s="430">
        <v>500000</v>
      </c>
      <c r="I43" s="430">
        <v>369373</v>
      </c>
      <c r="J43" s="430">
        <v>0</v>
      </c>
      <c r="K43" s="430">
        <v>400000</v>
      </c>
      <c r="L43" s="430">
        <v>346932</v>
      </c>
      <c r="M43" s="431">
        <v>0</v>
      </c>
    </row>
    <row r="44" spans="1:13" ht="21" customHeight="1" x14ac:dyDescent="0.3">
      <c r="A44" s="28" t="s">
        <v>4159</v>
      </c>
    </row>
    <row r="45" spans="1:13" ht="21" customHeight="1" x14ac:dyDescent="0.3">
      <c r="A45" s="28" t="s">
        <v>4160</v>
      </c>
    </row>
  </sheetData>
  <mergeCells count="6">
    <mergeCell ref="B29:M29"/>
    <mergeCell ref="B4:D4"/>
    <mergeCell ref="E4:G4"/>
    <mergeCell ref="H4:J4"/>
    <mergeCell ref="K4:M4"/>
    <mergeCell ref="B6:M6"/>
  </mergeCells>
  <phoneticPr fontId="30"/>
  <pageMargins left="0.23622047244094488" right="0.23622047244094488" top="0.15748031496062992" bottom="0.15748031496062992" header="0.31496062992125984" footer="0"/>
  <pageSetup paperSize="9" scale="39" orientation="portrait" r:id="rId1"/>
  <headerFooter>
    <oddHeader>&amp;C&amp;F</oddHeader>
  </headerFooter>
  <colBreaks count="1" manualBreakCount="1">
    <brk id="1"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L112"/>
  <sheetViews>
    <sheetView workbookViewId="0">
      <pane xSplit="1" ySplit="4" topLeftCell="B5" activePane="bottomRight" state="frozen"/>
      <selection pane="topRight"/>
      <selection pane="bottomLeft"/>
      <selection pane="bottomRight"/>
    </sheetView>
  </sheetViews>
  <sheetFormatPr defaultColWidth="9" defaultRowHeight="20.25" customHeight="1" x14ac:dyDescent="0.3"/>
  <cols>
    <col min="1" max="1" width="18.64453125" style="17" customWidth="1"/>
    <col min="2" max="10" width="11.05859375" style="17" customWidth="1"/>
    <col min="11" max="220" width="8.64453125" style="17" customWidth="1"/>
    <col min="221" max="221" width="9" style="17" customWidth="1"/>
    <col min="222" max="16384" width="9" style="17"/>
  </cols>
  <sheetData>
    <row r="1" spans="1:220" ht="20.25" customHeight="1" x14ac:dyDescent="0.3">
      <c r="A1" s="19" t="str">
        <f>HYPERLINK("#"&amp;"目次"&amp;"!a1","目次へ")</f>
        <v>目次へ</v>
      </c>
    </row>
    <row r="2" spans="1:220" ht="20.25" customHeight="1" x14ac:dyDescent="0.3">
      <c r="A2" s="44" t="str">
        <f>"１０．"&amp;目次!E13</f>
        <v>１０．町丁、男女、年齢三区分、年齢各歳別人口（令和7年1月1日）</v>
      </c>
      <c r="B2" s="305"/>
      <c r="C2" s="305"/>
      <c r="D2" s="305"/>
      <c r="E2" s="305"/>
      <c r="F2" s="305"/>
      <c r="G2" s="305"/>
      <c r="H2" s="305"/>
      <c r="I2" s="305"/>
      <c r="J2" s="305"/>
    </row>
    <row r="3" spans="1:220" ht="20.25" customHeight="1" x14ac:dyDescent="0.3">
      <c r="A3" s="482" t="s">
        <v>545</v>
      </c>
      <c r="B3" s="467" t="s">
        <v>655</v>
      </c>
      <c r="C3" s="467" t="s">
        <v>461</v>
      </c>
      <c r="D3" s="467" t="s">
        <v>462</v>
      </c>
      <c r="E3" s="460" t="s">
        <v>833</v>
      </c>
      <c r="F3" s="485"/>
      <c r="G3" s="460" t="s">
        <v>834</v>
      </c>
      <c r="H3" s="485"/>
      <c r="I3" s="460" t="s">
        <v>835</v>
      </c>
      <c r="J3" s="482"/>
      <c r="K3" s="460">
        <v>0</v>
      </c>
      <c r="L3" s="485"/>
      <c r="M3" s="460">
        <v>1</v>
      </c>
      <c r="N3" s="485"/>
      <c r="O3" s="460">
        <v>2</v>
      </c>
      <c r="P3" s="485"/>
      <c r="Q3" s="460">
        <v>3</v>
      </c>
      <c r="R3" s="485"/>
      <c r="S3" s="460">
        <v>4</v>
      </c>
      <c r="T3" s="485"/>
      <c r="U3" s="460">
        <v>5</v>
      </c>
      <c r="V3" s="485"/>
      <c r="W3" s="460">
        <v>6</v>
      </c>
      <c r="X3" s="482"/>
      <c r="Y3" s="460">
        <v>7</v>
      </c>
      <c r="Z3" s="485"/>
      <c r="AA3" s="460">
        <v>8</v>
      </c>
      <c r="AB3" s="485"/>
      <c r="AC3" s="460">
        <v>9</v>
      </c>
      <c r="AD3" s="485"/>
      <c r="AE3" s="460">
        <v>10</v>
      </c>
      <c r="AF3" s="485"/>
      <c r="AG3" s="460">
        <v>11</v>
      </c>
      <c r="AH3" s="485"/>
      <c r="AI3" s="460">
        <v>12</v>
      </c>
      <c r="AJ3" s="485"/>
      <c r="AK3" s="460">
        <v>13</v>
      </c>
      <c r="AL3" s="378"/>
      <c r="AM3" s="482">
        <v>14</v>
      </c>
      <c r="AN3" s="485"/>
      <c r="AO3" s="460">
        <v>15</v>
      </c>
      <c r="AP3" s="485"/>
      <c r="AQ3" s="460">
        <v>16</v>
      </c>
      <c r="AR3" s="485"/>
      <c r="AS3" s="460">
        <v>17</v>
      </c>
      <c r="AT3" s="485"/>
      <c r="AU3" s="460">
        <v>18</v>
      </c>
      <c r="AV3" s="485"/>
      <c r="AW3" s="460">
        <v>19</v>
      </c>
      <c r="AX3" s="482"/>
      <c r="AY3" s="460">
        <v>20</v>
      </c>
      <c r="AZ3" s="485"/>
      <c r="BA3" s="460">
        <v>21</v>
      </c>
      <c r="BB3" s="485"/>
      <c r="BC3" s="460">
        <v>22</v>
      </c>
      <c r="BD3" s="485"/>
      <c r="BE3" s="460">
        <v>23</v>
      </c>
      <c r="BF3" s="485"/>
      <c r="BG3" s="460">
        <v>24</v>
      </c>
      <c r="BH3" s="485"/>
      <c r="BI3" s="460">
        <v>25</v>
      </c>
      <c r="BJ3" s="485"/>
      <c r="BK3" s="460">
        <v>26</v>
      </c>
      <c r="BL3" s="485"/>
      <c r="BM3" s="460">
        <v>27</v>
      </c>
      <c r="BN3" s="378"/>
      <c r="BO3" s="482">
        <v>28</v>
      </c>
      <c r="BP3" s="485"/>
      <c r="BQ3" s="460">
        <v>29</v>
      </c>
      <c r="BR3" s="485"/>
      <c r="BS3" s="460">
        <v>30</v>
      </c>
      <c r="BT3" s="485"/>
      <c r="BU3" s="460">
        <v>31</v>
      </c>
      <c r="BV3" s="485"/>
      <c r="BW3" s="460">
        <v>32</v>
      </c>
      <c r="BX3" s="485"/>
      <c r="BY3" s="460">
        <v>33</v>
      </c>
      <c r="BZ3" s="482"/>
      <c r="CA3" s="460">
        <v>34</v>
      </c>
      <c r="CB3" s="485"/>
      <c r="CC3" s="460">
        <v>35</v>
      </c>
      <c r="CD3" s="485"/>
      <c r="CE3" s="460">
        <v>36</v>
      </c>
      <c r="CF3" s="485"/>
      <c r="CG3" s="460">
        <v>37</v>
      </c>
      <c r="CH3" s="485"/>
      <c r="CI3" s="460">
        <v>38</v>
      </c>
      <c r="CJ3" s="485"/>
      <c r="CK3" s="460">
        <v>39</v>
      </c>
      <c r="CL3" s="485"/>
      <c r="CM3" s="460">
        <v>40</v>
      </c>
      <c r="CN3" s="485"/>
      <c r="CO3" s="460">
        <v>41</v>
      </c>
      <c r="CP3" s="378"/>
      <c r="CQ3" s="482">
        <v>42</v>
      </c>
      <c r="CR3" s="485"/>
      <c r="CS3" s="460">
        <v>43</v>
      </c>
      <c r="CT3" s="485"/>
      <c r="CU3" s="460">
        <v>44</v>
      </c>
      <c r="CV3" s="485"/>
      <c r="CW3" s="460">
        <v>45</v>
      </c>
      <c r="CX3" s="485"/>
      <c r="CY3" s="460">
        <v>46</v>
      </c>
      <c r="CZ3" s="485"/>
      <c r="DA3" s="460">
        <v>47</v>
      </c>
      <c r="DB3" s="482"/>
      <c r="DC3" s="460">
        <v>48</v>
      </c>
      <c r="DD3" s="485"/>
      <c r="DE3" s="460">
        <v>49</v>
      </c>
      <c r="DF3" s="485"/>
      <c r="DG3" s="460">
        <v>50</v>
      </c>
      <c r="DH3" s="485"/>
      <c r="DI3" s="460">
        <v>51</v>
      </c>
      <c r="DJ3" s="485"/>
      <c r="DK3" s="460">
        <v>52</v>
      </c>
      <c r="DL3" s="485"/>
      <c r="DM3" s="460">
        <v>53</v>
      </c>
      <c r="DN3" s="485"/>
      <c r="DO3" s="460">
        <v>54</v>
      </c>
      <c r="DP3" s="485"/>
      <c r="DQ3" s="460">
        <v>55</v>
      </c>
      <c r="DR3" s="378"/>
      <c r="DS3" s="482">
        <v>56</v>
      </c>
      <c r="DT3" s="485"/>
      <c r="DU3" s="460">
        <v>57</v>
      </c>
      <c r="DV3" s="485"/>
      <c r="DW3" s="460">
        <v>58</v>
      </c>
      <c r="DX3" s="485"/>
      <c r="DY3" s="460">
        <v>59</v>
      </c>
      <c r="DZ3" s="485"/>
      <c r="EA3" s="460">
        <v>60</v>
      </c>
      <c r="EB3" s="485"/>
      <c r="EC3" s="460">
        <v>61</v>
      </c>
      <c r="ED3" s="482"/>
      <c r="EE3" s="460">
        <v>62</v>
      </c>
      <c r="EF3" s="485"/>
      <c r="EG3" s="460">
        <v>63</v>
      </c>
      <c r="EH3" s="485"/>
      <c r="EI3" s="460">
        <v>64</v>
      </c>
      <c r="EJ3" s="485"/>
      <c r="EK3" s="460">
        <v>65</v>
      </c>
      <c r="EL3" s="485"/>
      <c r="EM3" s="460">
        <v>66</v>
      </c>
      <c r="EN3" s="485"/>
      <c r="EO3" s="460">
        <v>67</v>
      </c>
      <c r="EP3" s="485"/>
      <c r="EQ3" s="460">
        <v>68</v>
      </c>
      <c r="ER3" s="485"/>
      <c r="ES3" s="460">
        <v>69</v>
      </c>
      <c r="ET3" s="378"/>
      <c r="EU3" s="482">
        <v>70</v>
      </c>
      <c r="EV3" s="485"/>
      <c r="EW3" s="460">
        <v>71</v>
      </c>
      <c r="EX3" s="485"/>
      <c r="EY3" s="460">
        <v>72</v>
      </c>
      <c r="EZ3" s="485"/>
      <c r="FA3" s="460">
        <v>73</v>
      </c>
      <c r="FB3" s="485"/>
      <c r="FC3" s="460">
        <v>74</v>
      </c>
      <c r="FD3" s="485"/>
      <c r="FE3" s="460">
        <v>75</v>
      </c>
      <c r="FF3" s="482"/>
      <c r="FG3" s="460">
        <v>76</v>
      </c>
      <c r="FH3" s="485"/>
      <c r="FI3" s="460">
        <v>77</v>
      </c>
      <c r="FJ3" s="485"/>
      <c r="FK3" s="460">
        <v>78</v>
      </c>
      <c r="FL3" s="485"/>
      <c r="FM3" s="460">
        <v>79</v>
      </c>
      <c r="FN3" s="485"/>
      <c r="FO3" s="460">
        <v>80</v>
      </c>
      <c r="FP3" s="485"/>
      <c r="FQ3" s="460">
        <v>81</v>
      </c>
      <c r="FR3" s="485"/>
      <c r="FS3" s="460">
        <v>82</v>
      </c>
      <c r="FT3" s="485"/>
      <c r="FU3" s="460">
        <v>83</v>
      </c>
      <c r="FV3" s="378"/>
      <c r="FW3" s="482">
        <v>84</v>
      </c>
      <c r="FX3" s="485"/>
      <c r="FY3" s="460">
        <v>85</v>
      </c>
      <c r="FZ3" s="485"/>
      <c r="GA3" s="460">
        <v>86</v>
      </c>
      <c r="GB3" s="485"/>
      <c r="GC3" s="460">
        <v>87</v>
      </c>
      <c r="GD3" s="485"/>
      <c r="GE3" s="460">
        <v>88</v>
      </c>
      <c r="GF3" s="485"/>
      <c r="GG3" s="460">
        <v>89</v>
      </c>
      <c r="GH3" s="482"/>
      <c r="GI3" s="460">
        <v>90</v>
      </c>
      <c r="GJ3" s="485"/>
      <c r="GK3" s="460">
        <v>91</v>
      </c>
      <c r="GL3" s="485"/>
      <c r="GM3" s="460">
        <v>92</v>
      </c>
      <c r="GN3" s="485"/>
      <c r="GO3" s="460">
        <v>93</v>
      </c>
      <c r="GP3" s="485"/>
      <c r="GQ3" s="460">
        <v>94</v>
      </c>
      <c r="GR3" s="485"/>
      <c r="GS3" s="460">
        <v>95</v>
      </c>
      <c r="GT3" s="485"/>
      <c r="GU3" s="460">
        <v>96</v>
      </c>
      <c r="GV3" s="485"/>
      <c r="GW3" s="460">
        <v>97</v>
      </c>
      <c r="GX3" s="378"/>
      <c r="GY3" s="482">
        <v>98</v>
      </c>
      <c r="GZ3" s="485"/>
      <c r="HA3" s="460">
        <v>99</v>
      </c>
      <c r="HB3" s="485"/>
      <c r="HC3" s="460">
        <v>100</v>
      </c>
      <c r="HD3" s="485"/>
      <c r="HE3" s="460">
        <v>101</v>
      </c>
      <c r="HF3" s="485"/>
      <c r="HG3" s="460">
        <v>102</v>
      </c>
      <c r="HH3" s="485"/>
      <c r="HI3" s="460">
        <v>103</v>
      </c>
      <c r="HJ3" s="482"/>
      <c r="HK3" s="460" t="s">
        <v>836</v>
      </c>
      <c r="HL3" s="482"/>
    </row>
    <row r="4" spans="1:220" ht="20.25" customHeight="1" x14ac:dyDescent="0.3">
      <c r="A4" s="54"/>
      <c r="B4" s="638"/>
      <c r="C4" s="638"/>
      <c r="D4" s="638"/>
      <c r="E4" s="438" t="s">
        <v>715</v>
      </c>
      <c r="F4" s="438" t="s">
        <v>716</v>
      </c>
      <c r="G4" s="438" t="s">
        <v>715</v>
      </c>
      <c r="H4" s="438" t="s">
        <v>716</v>
      </c>
      <c r="I4" s="438" t="s">
        <v>715</v>
      </c>
      <c r="J4" s="438" t="s">
        <v>716</v>
      </c>
      <c r="K4" s="439" t="s">
        <v>715</v>
      </c>
      <c r="L4" s="439" t="s">
        <v>716</v>
      </c>
      <c r="M4" s="439" t="s">
        <v>715</v>
      </c>
      <c r="N4" s="439" t="s">
        <v>716</v>
      </c>
      <c r="O4" s="439" t="s">
        <v>715</v>
      </c>
      <c r="P4" s="439" t="s">
        <v>716</v>
      </c>
      <c r="Q4" s="439" t="s">
        <v>461</v>
      </c>
      <c r="R4" s="439" t="s">
        <v>462</v>
      </c>
      <c r="S4" s="439" t="s">
        <v>715</v>
      </c>
      <c r="T4" s="439" t="s">
        <v>716</v>
      </c>
      <c r="U4" s="439" t="s">
        <v>715</v>
      </c>
      <c r="V4" s="439" t="s">
        <v>716</v>
      </c>
      <c r="W4" s="439" t="s">
        <v>715</v>
      </c>
      <c r="X4" s="439" t="s">
        <v>716</v>
      </c>
      <c r="Y4" s="439" t="s">
        <v>715</v>
      </c>
      <c r="Z4" s="439" t="s">
        <v>716</v>
      </c>
      <c r="AA4" s="439" t="s">
        <v>715</v>
      </c>
      <c r="AB4" s="439" t="s">
        <v>716</v>
      </c>
      <c r="AC4" s="439" t="s">
        <v>715</v>
      </c>
      <c r="AD4" s="439" t="s">
        <v>716</v>
      </c>
      <c r="AE4" s="439" t="s">
        <v>715</v>
      </c>
      <c r="AF4" s="439" t="s">
        <v>716</v>
      </c>
      <c r="AG4" s="439" t="s">
        <v>715</v>
      </c>
      <c r="AH4" s="439" t="s">
        <v>716</v>
      </c>
      <c r="AI4" s="439" t="s">
        <v>715</v>
      </c>
      <c r="AJ4" s="439" t="s">
        <v>716</v>
      </c>
      <c r="AK4" s="439" t="s">
        <v>715</v>
      </c>
      <c r="AL4" s="439" t="s">
        <v>716</v>
      </c>
      <c r="AM4" s="439" t="s">
        <v>715</v>
      </c>
      <c r="AN4" s="439" t="s">
        <v>716</v>
      </c>
      <c r="AO4" s="439" t="s">
        <v>715</v>
      </c>
      <c r="AP4" s="439" t="s">
        <v>716</v>
      </c>
      <c r="AQ4" s="439" t="s">
        <v>715</v>
      </c>
      <c r="AR4" s="439" t="s">
        <v>716</v>
      </c>
      <c r="AS4" s="439" t="s">
        <v>715</v>
      </c>
      <c r="AT4" s="439" t="s">
        <v>716</v>
      </c>
      <c r="AU4" s="439" t="s">
        <v>715</v>
      </c>
      <c r="AV4" s="439" t="s">
        <v>716</v>
      </c>
      <c r="AW4" s="439" t="s">
        <v>715</v>
      </c>
      <c r="AX4" s="439" t="s">
        <v>716</v>
      </c>
      <c r="AY4" s="439" t="s">
        <v>461</v>
      </c>
      <c r="AZ4" s="439" t="s">
        <v>462</v>
      </c>
      <c r="BA4" s="439" t="s">
        <v>715</v>
      </c>
      <c r="BB4" s="439" t="s">
        <v>716</v>
      </c>
      <c r="BC4" s="439" t="s">
        <v>715</v>
      </c>
      <c r="BD4" s="439" t="s">
        <v>716</v>
      </c>
      <c r="BE4" s="439" t="s">
        <v>715</v>
      </c>
      <c r="BF4" s="439" t="s">
        <v>716</v>
      </c>
      <c r="BG4" s="439" t="s">
        <v>715</v>
      </c>
      <c r="BH4" s="439" t="s">
        <v>716</v>
      </c>
      <c r="BI4" s="439" t="s">
        <v>715</v>
      </c>
      <c r="BJ4" s="439" t="s">
        <v>716</v>
      </c>
      <c r="BK4" s="439" t="s">
        <v>715</v>
      </c>
      <c r="BL4" s="439" t="s">
        <v>716</v>
      </c>
      <c r="BM4" s="439" t="s">
        <v>715</v>
      </c>
      <c r="BN4" s="439" t="s">
        <v>716</v>
      </c>
      <c r="BO4" s="439" t="s">
        <v>715</v>
      </c>
      <c r="BP4" s="439" t="s">
        <v>716</v>
      </c>
      <c r="BQ4" s="439" t="s">
        <v>715</v>
      </c>
      <c r="BR4" s="439" t="s">
        <v>716</v>
      </c>
      <c r="BS4" s="439" t="s">
        <v>715</v>
      </c>
      <c r="BT4" s="439" t="s">
        <v>716</v>
      </c>
      <c r="BU4" s="439" t="s">
        <v>715</v>
      </c>
      <c r="BV4" s="439" t="s">
        <v>716</v>
      </c>
      <c r="BW4" s="439" t="s">
        <v>715</v>
      </c>
      <c r="BX4" s="439" t="s">
        <v>716</v>
      </c>
      <c r="BY4" s="439" t="s">
        <v>715</v>
      </c>
      <c r="BZ4" s="439" t="s">
        <v>716</v>
      </c>
      <c r="CA4" s="439" t="s">
        <v>461</v>
      </c>
      <c r="CB4" s="439" t="s">
        <v>462</v>
      </c>
      <c r="CC4" s="439" t="s">
        <v>715</v>
      </c>
      <c r="CD4" s="439" t="s">
        <v>716</v>
      </c>
      <c r="CE4" s="439" t="s">
        <v>715</v>
      </c>
      <c r="CF4" s="439" t="s">
        <v>716</v>
      </c>
      <c r="CG4" s="439" t="s">
        <v>715</v>
      </c>
      <c r="CH4" s="439" t="s">
        <v>716</v>
      </c>
      <c r="CI4" s="439" t="s">
        <v>715</v>
      </c>
      <c r="CJ4" s="439" t="s">
        <v>716</v>
      </c>
      <c r="CK4" s="439" t="s">
        <v>715</v>
      </c>
      <c r="CL4" s="439" t="s">
        <v>716</v>
      </c>
      <c r="CM4" s="439" t="s">
        <v>715</v>
      </c>
      <c r="CN4" s="439" t="s">
        <v>716</v>
      </c>
      <c r="CO4" s="439" t="s">
        <v>715</v>
      </c>
      <c r="CP4" s="439" t="s">
        <v>716</v>
      </c>
      <c r="CQ4" s="439" t="s">
        <v>715</v>
      </c>
      <c r="CR4" s="439" t="s">
        <v>716</v>
      </c>
      <c r="CS4" s="439" t="s">
        <v>715</v>
      </c>
      <c r="CT4" s="439" t="s">
        <v>716</v>
      </c>
      <c r="CU4" s="439" t="s">
        <v>715</v>
      </c>
      <c r="CV4" s="439" t="s">
        <v>716</v>
      </c>
      <c r="CW4" s="439" t="s">
        <v>715</v>
      </c>
      <c r="CX4" s="439" t="s">
        <v>716</v>
      </c>
      <c r="CY4" s="439" t="s">
        <v>715</v>
      </c>
      <c r="CZ4" s="439" t="s">
        <v>716</v>
      </c>
      <c r="DA4" s="439" t="s">
        <v>715</v>
      </c>
      <c r="DB4" s="439" t="s">
        <v>716</v>
      </c>
      <c r="DC4" s="439" t="s">
        <v>461</v>
      </c>
      <c r="DD4" s="439" t="s">
        <v>462</v>
      </c>
      <c r="DE4" s="439" t="s">
        <v>715</v>
      </c>
      <c r="DF4" s="439" t="s">
        <v>716</v>
      </c>
      <c r="DG4" s="439" t="s">
        <v>715</v>
      </c>
      <c r="DH4" s="439" t="s">
        <v>716</v>
      </c>
      <c r="DI4" s="439" t="s">
        <v>715</v>
      </c>
      <c r="DJ4" s="439" t="s">
        <v>716</v>
      </c>
      <c r="DK4" s="439" t="s">
        <v>715</v>
      </c>
      <c r="DL4" s="439" t="s">
        <v>716</v>
      </c>
      <c r="DM4" s="439" t="s">
        <v>715</v>
      </c>
      <c r="DN4" s="439" t="s">
        <v>716</v>
      </c>
      <c r="DO4" s="439" t="s">
        <v>715</v>
      </c>
      <c r="DP4" s="439" t="s">
        <v>716</v>
      </c>
      <c r="DQ4" s="439" t="s">
        <v>715</v>
      </c>
      <c r="DR4" s="439" t="s">
        <v>716</v>
      </c>
      <c r="DS4" s="439" t="s">
        <v>715</v>
      </c>
      <c r="DT4" s="439" t="s">
        <v>716</v>
      </c>
      <c r="DU4" s="439" t="s">
        <v>715</v>
      </c>
      <c r="DV4" s="439" t="s">
        <v>716</v>
      </c>
      <c r="DW4" s="439" t="s">
        <v>715</v>
      </c>
      <c r="DX4" s="439" t="s">
        <v>716</v>
      </c>
      <c r="DY4" s="439" t="s">
        <v>715</v>
      </c>
      <c r="DZ4" s="439" t="s">
        <v>716</v>
      </c>
      <c r="EA4" s="439" t="s">
        <v>715</v>
      </c>
      <c r="EB4" s="439" t="s">
        <v>716</v>
      </c>
      <c r="EC4" s="439" t="s">
        <v>715</v>
      </c>
      <c r="ED4" s="439" t="s">
        <v>716</v>
      </c>
      <c r="EE4" s="439" t="s">
        <v>461</v>
      </c>
      <c r="EF4" s="439" t="s">
        <v>462</v>
      </c>
      <c r="EG4" s="439" t="s">
        <v>715</v>
      </c>
      <c r="EH4" s="439" t="s">
        <v>716</v>
      </c>
      <c r="EI4" s="439" t="s">
        <v>715</v>
      </c>
      <c r="EJ4" s="439" t="s">
        <v>716</v>
      </c>
      <c r="EK4" s="439" t="s">
        <v>715</v>
      </c>
      <c r="EL4" s="439" t="s">
        <v>716</v>
      </c>
      <c r="EM4" s="439" t="s">
        <v>715</v>
      </c>
      <c r="EN4" s="439" t="s">
        <v>716</v>
      </c>
      <c r="EO4" s="439" t="s">
        <v>715</v>
      </c>
      <c r="EP4" s="439" t="s">
        <v>716</v>
      </c>
      <c r="EQ4" s="439" t="s">
        <v>715</v>
      </c>
      <c r="ER4" s="439" t="s">
        <v>716</v>
      </c>
      <c r="ES4" s="439" t="s">
        <v>715</v>
      </c>
      <c r="ET4" s="439" t="s">
        <v>716</v>
      </c>
      <c r="EU4" s="439" t="s">
        <v>715</v>
      </c>
      <c r="EV4" s="439" t="s">
        <v>716</v>
      </c>
      <c r="EW4" s="439" t="s">
        <v>715</v>
      </c>
      <c r="EX4" s="439" t="s">
        <v>716</v>
      </c>
      <c r="EY4" s="439" t="s">
        <v>715</v>
      </c>
      <c r="EZ4" s="439" t="s">
        <v>716</v>
      </c>
      <c r="FA4" s="439" t="s">
        <v>715</v>
      </c>
      <c r="FB4" s="439" t="s">
        <v>716</v>
      </c>
      <c r="FC4" s="439" t="s">
        <v>715</v>
      </c>
      <c r="FD4" s="439" t="s">
        <v>716</v>
      </c>
      <c r="FE4" s="439" t="s">
        <v>715</v>
      </c>
      <c r="FF4" s="439" t="s">
        <v>716</v>
      </c>
      <c r="FG4" s="439" t="s">
        <v>461</v>
      </c>
      <c r="FH4" s="439" t="s">
        <v>462</v>
      </c>
      <c r="FI4" s="439" t="s">
        <v>715</v>
      </c>
      <c r="FJ4" s="439" t="s">
        <v>716</v>
      </c>
      <c r="FK4" s="439" t="s">
        <v>715</v>
      </c>
      <c r="FL4" s="439" t="s">
        <v>716</v>
      </c>
      <c r="FM4" s="439" t="s">
        <v>715</v>
      </c>
      <c r="FN4" s="439" t="s">
        <v>716</v>
      </c>
      <c r="FO4" s="439" t="s">
        <v>715</v>
      </c>
      <c r="FP4" s="439" t="s">
        <v>716</v>
      </c>
      <c r="FQ4" s="439" t="s">
        <v>715</v>
      </c>
      <c r="FR4" s="439" t="s">
        <v>716</v>
      </c>
      <c r="FS4" s="439" t="s">
        <v>715</v>
      </c>
      <c r="FT4" s="439" t="s">
        <v>716</v>
      </c>
      <c r="FU4" s="439" t="s">
        <v>715</v>
      </c>
      <c r="FV4" s="439" t="s">
        <v>716</v>
      </c>
      <c r="FW4" s="439" t="s">
        <v>715</v>
      </c>
      <c r="FX4" s="439" t="s">
        <v>716</v>
      </c>
      <c r="FY4" s="439" t="s">
        <v>715</v>
      </c>
      <c r="FZ4" s="439" t="s">
        <v>716</v>
      </c>
      <c r="GA4" s="439" t="s">
        <v>715</v>
      </c>
      <c r="GB4" s="439" t="s">
        <v>716</v>
      </c>
      <c r="GC4" s="439" t="s">
        <v>715</v>
      </c>
      <c r="GD4" s="439" t="s">
        <v>716</v>
      </c>
      <c r="GE4" s="439" t="s">
        <v>715</v>
      </c>
      <c r="GF4" s="439" t="s">
        <v>716</v>
      </c>
      <c r="GG4" s="439" t="s">
        <v>715</v>
      </c>
      <c r="GH4" s="439" t="s">
        <v>716</v>
      </c>
      <c r="GI4" s="439" t="s">
        <v>461</v>
      </c>
      <c r="GJ4" s="439" t="s">
        <v>462</v>
      </c>
      <c r="GK4" s="439" t="s">
        <v>715</v>
      </c>
      <c r="GL4" s="439" t="s">
        <v>716</v>
      </c>
      <c r="GM4" s="439" t="s">
        <v>715</v>
      </c>
      <c r="GN4" s="439" t="s">
        <v>716</v>
      </c>
      <c r="GO4" s="439" t="s">
        <v>715</v>
      </c>
      <c r="GP4" s="439" t="s">
        <v>716</v>
      </c>
      <c r="GQ4" s="439" t="s">
        <v>715</v>
      </c>
      <c r="GR4" s="439" t="s">
        <v>716</v>
      </c>
      <c r="GS4" s="439" t="s">
        <v>715</v>
      </c>
      <c r="GT4" s="439" t="s">
        <v>716</v>
      </c>
      <c r="GU4" s="439" t="s">
        <v>715</v>
      </c>
      <c r="GV4" s="439" t="s">
        <v>716</v>
      </c>
      <c r="GW4" s="439" t="s">
        <v>715</v>
      </c>
      <c r="GX4" s="439" t="s">
        <v>716</v>
      </c>
      <c r="GY4" s="439" t="s">
        <v>715</v>
      </c>
      <c r="GZ4" s="439" t="s">
        <v>716</v>
      </c>
      <c r="HA4" s="439" t="s">
        <v>715</v>
      </c>
      <c r="HB4" s="439" t="s">
        <v>716</v>
      </c>
      <c r="HC4" s="439" t="s">
        <v>715</v>
      </c>
      <c r="HD4" s="439" t="s">
        <v>716</v>
      </c>
      <c r="HE4" s="439" t="s">
        <v>715</v>
      </c>
      <c r="HF4" s="439" t="s">
        <v>716</v>
      </c>
      <c r="HG4" s="439" t="s">
        <v>715</v>
      </c>
      <c r="HH4" s="439" t="s">
        <v>716</v>
      </c>
      <c r="HI4" s="439" t="s">
        <v>715</v>
      </c>
      <c r="HJ4" s="439" t="s">
        <v>716</v>
      </c>
      <c r="HK4" s="439" t="s">
        <v>461</v>
      </c>
      <c r="HL4" s="514" t="s">
        <v>462</v>
      </c>
    </row>
    <row r="5" spans="1:220" s="18" customFormat="1" ht="20.25" customHeight="1" x14ac:dyDescent="0.3">
      <c r="A5" s="552" t="s">
        <v>448</v>
      </c>
      <c r="B5" s="306">
        <v>341322</v>
      </c>
      <c r="C5" s="69">
        <v>172721</v>
      </c>
      <c r="D5" s="69">
        <v>168601</v>
      </c>
      <c r="E5" s="69">
        <v>15434</v>
      </c>
      <c r="F5" s="69">
        <v>14636</v>
      </c>
      <c r="G5" s="69">
        <v>128816</v>
      </c>
      <c r="H5" s="69">
        <v>115700</v>
      </c>
      <c r="I5" s="69">
        <v>28471</v>
      </c>
      <c r="J5" s="69">
        <v>38265</v>
      </c>
      <c r="K5" s="69">
        <v>1018</v>
      </c>
      <c r="L5" s="69">
        <v>1008</v>
      </c>
      <c r="M5" s="69">
        <v>1051</v>
      </c>
      <c r="N5" s="69">
        <v>942</v>
      </c>
      <c r="O5" s="69">
        <v>1042</v>
      </c>
      <c r="P5" s="69">
        <v>978</v>
      </c>
      <c r="Q5" s="69">
        <v>1021</v>
      </c>
      <c r="R5" s="69">
        <v>933</v>
      </c>
      <c r="S5" s="69">
        <v>1044</v>
      </c>
      <c r="T5" s="69">
        <v>921</v>
      </c>
      <c r="U5" s="69">
        <v>1005</v>
      </c>
      <c r="V5" s="69">
        <v>980</v>
      </c>
      <c r="W5" s="69">
        <v>1064</v>
      </c>
      <c r="X5" s="69">
        <v>987</v>
      </c>
      <c r="Y5" s="69">
        <v>1045</v>
      </c>
      <c r="Z5" s="69">
        <v>1030</v>
      </c>
      <c r="AA5" s="69">
        <v>1063</v>
      </c>
      <c r="AB5" s="69">
        <v>1018</v>
      </c>
      <c r="AC5" s="69">
        <v>1051</v>
      </c>
      <c r="AD5" s="69">
        <v>1029</v>
      </c>
      <c r="AE5" s="69">
        <v>1047</v>
      </c>
      <c r="AF5" s="69">
        <v>1005</v>
      </c>
      <c r="AG5" s="69">
        <v>1038</v>
      </c>
      <c r="AH5" s="69">
        <v>973</v>
      </c>
      <c r="AI5" s="69">
        <v>1011</v>
      </c>
      <c r="AJ5" s="69">
        <v>956</v>
      </c>
      <c r="AK5" s="69">
        <v>999</v>
      </c>
      <c r="AL5" s="69">
        <v>962</v>
      </c>
      <c r="AM5" s="69">
        <v>935</v>
      </c>
      <c r="AN5" s="69">
        <v>914</v>
      </c>
      <c r="AO5" s="69">
        <v>985</v>
      </c>
      <c r="AP5" s="69">
        <v>953</v>
      </c>
      <c r="AQ5" s="69">
        <v>938</v>
      </c>
      <c r="AR5" s="69">
        <v>876</v>
      </c>
      <c r="AS5" s="69">
        <v>904</v>
      </c>
      <c r="AT5" s="69">
        <v>879</v>
      </c>
      <c r="AU5" s="69">
        <v>1190</v>
      </c>
      <c r="AV5" s="69">
        <v>1062</v>
      </c>
      <c r="AW5" s="69">
        <v>1574</v>
      </c>
      <c r="AX5" s="69">
        <v>1386</v>
      </c>
      <c r="AY5" s="69">
        <v>1696</v>
      </c>
      <c r="AZ5" s="69">
        <v>1566</v>
      </c>
      <c r="BA5" s="69">
        <v>1751</v>
      </c>
      <c r="BB5" s="69">
        <v>1660</v>
      </c>
      <c r="BC5" s="69">
        <v>2243</v>
      </c>
      <c r="BD5" s="69">
        <v>2071</v>
      </c>
      <c r="BE5" s="69">
        <v>2815</v>
      </c>
      <c r="BF5" s="69">
        <v>2842</v>
      </c>
      <c r="BG5" s="69">
        <v>3235</v>
      </c>
      <c r="BH5" s="69">
        <v>3177</v>
      </c>
      <c r="BI5" s="69">
        <v>3393</v>
      </c>
      <c r="BJ5" s="69">
        <v>3133</v>
      </c>
      <c r="BK5" s="69">
        <v>3572</v>
      </c>
      <c r="BL5" s="69">
        <v>3394</v>
      </c>
      <c r="BM5" s="69">
        <v>3516</v>
      </c>
      <c r="BN5" s="69">
        <v>3303</v>
      </c>
      <c r="BO5" s="69">
        <v>3605</v>
      </c>
      <c r="BP5" s="69">
        <v>3357</v>
      </c>
      <c r="BQ5" s="69">
        <v>3391</v>
      </c>
      <c r="BR5" s="69">
        <v>3189</v>
      </c>
      <c r="BS5" s="69">
        <v>3470</v>
      </c>
      <c r="BT5" s="69">
        <v>3270</v>
      </c>
      <c r="BU5" s="69">
        <v>3282</v>
      </c>
      <c r="BV5" s="69">
        <v>2951</v>
      </c>
      <c r="BW5" s="69">
        <v>3324</v>
      </c>
      <c r="BX5" s="69">
        <v>2858</v>
      </c>
      <c r="BY5" s="69">
        <v>3088</v>
      </c>
      <c r="BZ5" s="69">
        <v>2709</v>
      </c>
      <c r="CA5" s="69">
        <v>3054</v>
      </c>
      <c r="CB5" s="69">
        <v>2635</v>
      </c>
      <c r="CC5" s="69">
        <v>2983</v>
      </c>
      <c r="CD5" s="69">
        <v>2450</v>
      </c>
      <c r="CE5" s="69">
        <v>2971</v>
      </c>
      <c r="CF5" s="69">
        <v>2685</v>
      </c>
      <c r="CG5" s="69">
        <v>2909</v>
      </c>
      <c r="CH5" s="69">
        <v>2463</v>
      </c>
      <c r="CI5" s="69">
        <v>2951</v>
      </c>
      <c r="CJ5" s="69">
        <v>2490</v>
      </c>
      <c r="CK5" s="69">
        <v>2901</v>
      </c>
      <c r="CL5" s="69">
        <v>2425</v>
      </c>
      <c r="CM5" s="69">
        <v>3035</v>
      </c>
      <c r="CN5" s="69">
        <v>2408</v>
      </c>
      <c r="CO5" s="69">
        <v>2946</v>
      </c>
      <c r="CP5" s="69">
        <v>2494</v>
      </c>
      <c r="CQ5" s="69">
        <v>2887</v>
      </c>
      <c r="CR5" s="69">
        <v>2430</v>
      </c>
      <c r="CS5" s="69">
        <v>2833</v>
      </c>
      <c r="CT5" s="69">
        <v>2339</v>
      </c>
      <c r="CU5" s="69">
        <v>2734</v>
      </c>
      <c r="CV5" s="69">
        <v>2314</v>
      </c>
      <c r="CW5" s="69">
        <v>2791</v>
      </c>
      <c r="CX5" s="69">
        <v>2467</v>
      </c>
      <c r="CY5" s="69">
        <v>2841</v>
      </c>
      <c r="CZ5" s="69">
        <v>2324</v>
      </c>
      <c r="DA5" s="69">
        <v>2740</v>
      </c>
      <c r="DB5" s="69">
        <v>2414</v>
      </c>
      <c r="DC5" s="69">
        <v>2881</v>
      </c>
      <c r="DD5" s="69">
        <v>2407</v>
      </c>
      <c r="DE5" s="69">
        <v>2806</v>
      </c>
      <c r="DF5" s="69">
        <v>2424</v>
      </c>
      <c r="DG5" s="69">
        <v>2912</v>
      </c>
      <c r="DH5" s="69">
        <v>2523</v>
      </c>
      <c r="DI5" s="69">
        <v>2820</v>
      </c>
      <c r="DJ5" s="69">
        <v>2601</v>
      </c>
      <c r="DK5" s="69">
        <v>2710</v>
      </c>
      <c r="DL5" s="69">
        <v>2509</v>
      </c>
      <c r="DM5" s="69">
        <v>2659</v>
      </c>
      <c r="DN5" s="69">
        <v>2536</v>
      </c>
      <c r="DO5" s="69">
        <v>2576</v>
      </c>
      <c r="DP5" s="69">
        <v>2329</v>
      </c>
      <c r="DQ5" s="69">
        <v>2552</v>
      </c>
      <c r="DR5" s="69">
        <v>2314</v>
      </c>
      <c r="DS5" s="69">
        <v>2549</v>
      </c>
      <c r="DT5" s="69">
        <v>2267</v>
      </c>
      <c r="DU5" s="69">
        <v>2552</v>
      </c>
      <c r="DV5" s="69">
        <v>2320</v>
      </c>
      <c r="DW5" s="69">
        <v>1820</v>
      </c>
      <c r="DX5" s="69">
        <v>1605</v>
      </c>
      <c r="DY5" s="69">
        <v>2312</v>
      </c>
      <c r="DZ5" s="69">
        <v>2175</v>
      </c>
      <c r="EA5" s="69">
        <v>2131</v>
      </c>
      <c r="EB5" s="69">
        <v>1877</v>
      </c>
      <c r="EC5" s="69">
        <v>1913</v>
      </c>
      <c r="ED5" s="69">
        <v>1920</v>
      </c>
      <c r="EE5" s="69">
        <v>1763</v>
      </c>
      <c r="EF5" s="69">
        <v>1681</v>
      </c>
      <c r="EG5" s="69">
        <v>1649</v>
      </c>
      <c r="EH5" s="69">
        <v>1641</v>
      </c>
      <c r="EI5" s="69">
        <v>1663</v>
      </c>
      <c r="EJ5" s="69">
        <v>1597</v>
      </c>
      <c r="EK5" s="69">
        <v>1539</v>
      </c>
      <c r="EL5" s="69">
        <v>1497</v>
      </c>
      <c r="EM5" s="69">
        <v>1559</v>
      </c>
      <c r="EN5" s="69">
        <v>1536</v>
      </c>
      <c r="EO5" s="69">
        <v>1262</v>
      </c>
      <c r="EP5" s="69">
        <v>1305</v>
      </c>
      <c r="EQ5" s="69">
        <v>1305</v>
      </c>
      <c r="ER5" s="69">
        <v>1318</v>
      </c>
      <c r="ES5" s="69">
        <v>1301</v>
      </c>
      <c r="ET5" s="69">
        <v>1361</v>
      </c>
      <c r="EU5" s="69">
        <v>1253</v>
      </c>
      <c r="EV5" s="69">
        <v>1353</v>
      </c>
      <c r="EW5" s="69">
        <v>1252</v>
      </c>
      <c r="EX5" s="69">
        <v>1374</v>
      </c>
      <c r="EY5" s="69">
        <v>1323</v>
      </c>
      <c r="EZ5" s="69">
        <v>1368</v>
      </c>
      <c r="FA5" s="69">
        <v>1380</v>
      </c>
      <c r="FB5" s="69">
        <v>1597</v>
      </c>
      <c r="FC5" s="69">
        <v>1389</v>
      </c>
      <c r="FD5" s="69">
        <v>1546</v>
      </c>
      <c r="FE5" s="69">
        <v>1553</v>
      </c>
      <c r="FF5" s="69">
        <v>1891</v>
      </c>
      <c r="FG5" s="69">
        <v>1581</v>
      </c>
      <c r="FH5" s="69">
        <v>1783</v>
      </c>
      <c r="FI5" s="69">
        <v>1516</v>
      </c>
      <c r="FJ5" s="69">
        <v>1827</v>
      </c>
      <c r="FK5" s="69">
        <v>970</v>
      </c>
      <c r="FL5" s="69">
        <v>1313</v>
      </c>
      <c r="FM5" s="69">
        <v>871</v>
      </c>
      <c r="FN5" s="69">
        <v>1150</v>
      </c>
      <c r="FO5" s="69">
        <v>929</v>
      </c>
      <c r="FP5" s="69">
        <v>1330</v>
      </c>
      <c r="FQ5" s="69">
        <v>974</v>
      </c>
      <c r="FR5" s="69">
        <v>1430</v>
      </c>
      <c r="FS5" s="69">
        <v>947</v>
      </c>
      <c r="FT5" s="69">
        <v>1354</v>
      </c>
      <c r="FU5" s="69">
        <v>836</v>
      </c>
      <c r="FV5" s="69">
        <v>1384</v>
      </c>
      <c r="FW5" s="69">
        <v>707</v>
      </c>
      <c r="FX5" s="69">
        <v>1158</v>
      </c>
      <c r="FY5" s="69">
        <v>534</v>
      </c>
      <c r="FZ5" s="69">
        <v>1040</v>
      </c>
      <c r="GA5" s="69">
        <v>516</v>
      </c>
      <c r="GB5" s="69">
        <v>974</v>
      </c>
      <c r="GC5" s="69">
        <v>531</v>
      </c>
      <c r="GD5" s="69">
        <v>1084</v>
      </c>
      <c r="GE5" s="69">
        <v>487</v>
      </c>
      <c r="GF5" s="69">
        <v>980</v>
      </c>
      <c r="GG5" s="69">
        <v>444</v>
      </c>
      <c r="GH5" s="69">
        <v>977</v>
      </c>
      <c r="GI5" s="69">
        <v>333</v>
      </c>
      <c r="GJ5" s="69">
        <v>782</v>
      </c>
      <c r="GK5" s="69">
        <v>289</v>
      </c>
      <c r="GL5" s="69">
        <v>754</v>
      </c>
      <c r="GM5" s="69">
        <v>246</v>
      </c>
      <c r="GN5" s="69">
        <v>612</v>
      </c>
      <c r="GO5" s="69">
        <v>196</v>
      </c>
      <c r="GP5" s="69">
        <v>514</v>
      </c>
      <c r="GQ5" s="69">
        <v>143</v>
      </c>
      <c r="GR5" s="69">
        <v>435</v>
      </c>
      <c r="GS5" s="69">
        <v>99</v>
      </c>
      <c r="GT5" s="69">
        <v>340</v>
      </c>
      <c r="GU5" s="69">
        <v>56</v>
      </c>
      <c r="GV5" s="69">
        <v>258</v>
      </c>
      <c r="GW5" s="69">
        <v>58</v>
      </c>
      <c r="GX5" s="69">
        <v>201</v>
      </c>
      <c r="GY5" s="69">
        <v>42</v>
      </c>
      <c r="GZ5" s="69">
        <v>145</v>
      </c>
      <c r="HA5" s="69">
        <v>19</v>
      </c>
      <c r="HB5" s="69">
        <v>116</v>
      </c>
      <c r="HC5" s="69">
        <v>16</v>
      </c>
      <c r="HD5" s="69">
        <v>81</v>
      </c>
      <c r="HE5" s="69">
        <v>9</v>
      </c>
      <c r="HF5" s="69">
        <v>27</v>
      </c>
      <c r="HG5" s="69">
        <v>3</v>
      </c>
      <c r="HH5" s="69">
        <v>30</v>
      </c>
      <c r="HI5" s="69">
        <v>0</v>
      </c>
      <c r="HJ5" s="69">
        <v>15</v>
      </c>
      <c r="HK5" s="69">
        <v>3</v>
      </c>
      <c r="HL5" s="69">
        <v>25</v>
      </c>
    </row>
    <row r="6" spans="1:220" s="18" customFormat="1" ht="20.25" customHeight="1" x14ac:dyDescent="0.3">
      <c r="A6" s="45" t="s">
        <v>719</v>
      </c>
      <c r="B6" s="306">
        <v>20668</v>
      </c>
      <c r="C6" s="69">
        <v>10312</v>
      </c>
      <c r="D6" s="69">
        <v>10356</v>
      </c>
      <c r="E6" s="69">
        <v>896</v>
      </c>
      <c r="F6" s="69">
        <v>885</v>
      </c>
      <c r="G6" s="69">
        <v>7604</v>
      </c>
      <c r="H6" s="69">
        <v>7076</v>
      </c>
      <c r="I6" s="69">
        <v>1812</v>
      </c>
      <c r="J6" s="69">
        <v>2395</v>
      </c>
      <c r="K6" s="69">
        <v>64</v>
      </c>
      <c r="L6" s="69">
        <v>54</v>
      </c>
      <c r="M6" s="69">
        <v>55</v>
      </c>
      <c r="N6" s="69">
        <v>50</v>
      </c>
      <c r="O6" s="69">
        <v>60</v>
      </c>
      <c r="P6" s="69">
        <v>68</v>
      </c>
      <c r="Q6" s="69">
        <v>60</v>
      </c>
      <c r="R6" s="69">
        <v>66</v>
      </c>
      <c r="S6" s="69">
        <v>70</v>
      </c>
      <c r="T6" s="69">
        <v>52</v>
      </c>
      <c r="U6" s="69">
        <v>71</v>
      </c>
      <c r="V6" s="69">
        <v>72</v>
      </c>
      <c r="W6" s="69">
        <v>54</v>
      </c>
      <c r="X6" s="69">
        <v>55</v>
      </c>
      <c r="Y6" s="69">
        <v>62</v>
      </c>
      <c r="Z6" s="69">
        <v>65</v>
      </c>
      <c r="AA6" s="69">
        <v>67</v>
      </c>
      <c r="AB6" s="69">
        <v>56</v>
      </c>
      <c r="AC6" s="69">
        <v>61</v>
      </c>
      <c r="AD6" s="69">
        <v>62</v>
      </c>
      <c r="AE6" s="69">
        <v>56</v>
      </c>
      <c r="AF6" s="69">
        <v>61</v>
      </c>
      <c r="AG6" s="69">
        <v>45</v>
      </c>
      <c r="AH6" s="69">
        <v>63</v>
      </c>
      <c r="AI6" s="69">
        <v>57</v>
      </c>
      <c r="AJ6" s="69">
        <v>41</v>
      </c>
      <c r="AK6" s="69">
        <v>63</v>
      </c>
      <c r="AL6" s="69">
        <v>64</v>
      </c>
      <c r="AM6" s="69">
        <v>51</v>
      </c>
      <c r="AN6" s="69">
        <v>56</v>
      </c>
      <c r="AO6" s="69">
        <v>66</v>
      </c>
      <c r="AP6" s="69">
        <v>59</v>
      </c>
      <c r="AQ6" s="69">
        <v>55</v>
      </c>
      <c r="AR6" s="69">
        <v>63</v>
      </c>
      <c r="AS6" s="69">
        <v>55</v>
      </c>
      <c r="AT6" s="69">
        <v>59</v>
      </c>
      <c r="AU6" s="69">
        <v>63</v>
      </c>
      <c r="AV6" s="69">
        <v>65</v>
      </c>
      <c r="AW6" s="69">
        <v>62</v>
      </c>
      <c r="AX6" s="69">
        <v>67</v>
      </c>
      <c r="AY6" s="69">
        <v>89</v>
      </c>
      <c r="AZ6" s="69">
        <v>97</v>
      </c>
      <c r="BA6" s="69">
        <v>100</v>
      </c>
      <c r="BB6" s="69">
        <v>97</v>
      </c>
      <c r="BC6" s="69">
        <v>120</v>
      </c>
      <c r="BD6" s="69">
        <v>119</v>
      </c>
      <c r="BE6" s="69">
        <v>142</v>
      </c>
      <c r="BF6" s="69">
        <v>142</v>
      </c>
      <c r="BG6" s="69">
        <v>177</v>
      </c>
      <c r="BH6" s="69">
        <v>169</v>
      </c>
      <c r="BI6" s="69">
        <v>173</v>
      </c>
      <c r="BJ6" s="69">
        <v>192</v>
      </c>
      <c r="BK6" s="69">
        <v>204</v>
      </c>
      <c r="BL6" s="69">
        <v>198</v>
      </c>
      <c r="BM6" s="69">
        <v>221</v>
      </c>
      <c r="BN6" s="69">
        <v>181</v>
      </c>
      <c r="BO6" s="69">
        <v>194</v>
      </c>
      <c r="BP6" s="69">
        <v>202</v>
      </c>
      <c r="BQ6" s="69">
        <v>234</v>
      </c>
      <c r="BR6" s="69">
        <v>183</v>
      </c>
      <c r="BS6" s="69">
        <v>205</v>
      </c>
      <c r="BT6" s="69">
        <v>194</v>
      </c>
      <c r="BU6" s="69">
        <v>187</v>
      </c>
      <c r="BV6" s="69">
        <v>160</v>
      </c>
      <c r="BW6" s="69">
        <v>185</v>
      </c>
      <c r="BX6" s="69">
        <v>164</v>
      </c>
      <c r="BY6" s="69">
        <v>172</v>
      </c>
      <c r="BZ6" s="69">
        <v>148</v>
      </c>
      <c r="CA6" s="69">
        <v>169</v>
      </c>
      <c r="CB6" s="69">
        <v>142</v>
      </c>
      <c r="CC6" s="69">
        <v>191</v>
      </c>
      <c r="CD6" s="69">
        <v>147</v>
      </c>
      <c r="CE6" s="69">
        <v>191</v>
      </c>
      <c r="CF6" s="69">
        <v>153</v>
      </c>
      <c r="CG6" s="69">
        <v>178</v>
      </c>
      <c r="CH6" s="69">
        <v>150</v>
      </c>
      <c r="CI6" s="69">
        <v>179</v>
      </c>
      <c r="CJ6" s="69">
        <v>152</v>
      </c>
      <c r="CK6" s="69">
        <v>154</v>
      </c>
      <c r="CL6" s="69">
        <v>141</v>
      </c>
      <c r="CM6" s="69">
        <v>170</v>
      </c>
      <c r="CN6" s="69">
        <v>137</v>
      </c>
      <c r="CO6" s="69">
        <v>175</v>
      </c>
      <c r="CP6" s="69">
        <v>156</v>
      </c>
      <c r="CQ6" s="69">
        <v>175</v>
      </c>
      <c r="CR6" s="69">
        <v>152</v>
      </c>
      <c r="CS6" s="69">
        <v>147</v>
      </c>
      <c r="CT6" s="69">
        <v>161</v>
      </c>
      <c r="CU6" s="69">
        <v>169</v>
      </c>
      <c r="CV6" s="69">
        <v>167</v>
      </c>
      <c r="CW6" s="69">
        <v>157</v>
      </c>
      <c r="CX6" s="69">
        <v>153</v>
      </c>
      <c r="CY6" s="69">
        <v>165</v>
      </c>
      <c r="CZ6" s="69">
        <v>139</v>
      </c>
      <c r="DA6" s="69">
        <v>167</v>
      </c>
      <c r="DB6" s="69">
        <v>162</v>
      </c>
      <c r="DC6" s="69">
        <v>192</v>
      </c>
      <c r="DD6" s="69">
        <v>141</v>
      </c>
      <c r="DE6" s="69">
        <v>160</v>
      </c>
      <c r="DF6" s="69">
        <v>143</v>
      </c>
      <c r="DG6" s="69">
        <v>188</v>
      </c>
      <c r="DH6" s="69">
        <v>153</v>
      </c>
      <c r="DI6" s="69">
        <v>155</v>
      </c>
      <c r="DJ6" s="69">
        <v>175</v>
      </c>
      <c r="DK6" s="69">
        <v>148</v>
      </c>
      <c r="DL6" s="69">
        <v>147</v>
      </c>
      <c r="DM6" s="69">
        <v>170</v>
      </c>
      <c r="DN6" s="69">
        <v>169</v>
      </c>
      <c r="DO6" s="69">
        <v>169</v>
      </c>
      <c r="DP6" s="69">
        <v>150</v>
      </c>
      <c r="DQ6" s="69">
        <v>156</v>
      </c>
      <c r="DR6" s="69">
        <v>167</v>
      </c>
      <c r="DS6" s="69">
        <v>169</v>
      </c>
      <c r="DT6" s="69">
        <v>149</v>
      </c>
      <c r="DU6" s="69">
        <v>171</v>
      </c>
      <c r="DV6" s="69">
        <v>170</v>
      </c>
      <c r="DW6" s="69">
        <v>103</v>
      </c>
      <c r="DX6" s="69">
        <v>111</v>
      </c>
      <c r="DY6" s="69">
        <v>137</v>
      </c>
      <c r="DZ6" s="69">
        <v>136</v>
      </c>
      <c r="EA6" s="69">
        <v>128</v>
      </c>
      <c r="EB6" s="69">
        <v>120</v>
      </c>
      <c r="EC6" s="69">
        <v>123</v>
      </c>
      <c r="ED6" s="69">
        <v>135</v>
      </c>
      <c r="EE6" s="69">
        <v>127</v>
      </c>
      <c r="EF6" s="69">
        <v>98</v>
      </c>
      <c r="EG6" s="69">
        <v>101</v>
      </c>
      <c r="EH6" s="69">
        <v>120</v>
      </c>
      <c r="EI6" s="69">
        <v>116</v>
      </c>
      <c r="EJ6" s="69">
        <v>121</v>
      </c>
      <c r="EK6" s="69">
        <v>95</v>
      </c>
      <c r="EL6" s="69">
        <v>96</v>
      </c>
      <c r="EM6" s="69">
        <v>96</v>
      </c>
      <c r="EN6" s="69">
        <v>114</v>
      </c>
      <c r="EO6" s="69">
        <v>73</v>
      </c>
      <c r="EP6" s="69">
        <v>99</v>
      </c>
      <c r="EQ6" s="69">
        <v>88</v>
      </c>
      <c r="ER6" s="69">
        <v>78</v>
      </c>
      <c r="ES6" s="69">
        <v>92</v>
      </c>
      <c r="ET6" s="69">
        <v>77</v>
      </c>
      <c r="EU6" s="69">
        <v>83</v>
      </c>
      <c r="EV6" s="69">
        <v>84</v>
      </c>
      <c r="EW6" s="69">
        <v>86</v>
      </c>
      <c r="EX6" s="69">
        <v>75</v>
      </c>
      <c r="EY6" s="69">
        <v>77</v>
      </c>
      <c r="EZ6" s="69">
        <v>84</v>
      </c>
      <c r="FA6" s="69">
        <v>91</v>
      </c>
      <c r="FB6" s="69">
        <v>98</v>
      </c>
      <c r="FC6" s="69">
        <v>89</v>
      </c>
      <c r="FD6" s="69">
        <v>80</v>
      </c>
      <c r="FE6" s="69">
        <v>108</v>
      </c>
      <c r="FF6" s="69">
        <v>105</v>
      </c>
      <c r="FG6" s="69">
        <v>83</v>
      </c>
      <c r="FH6" s="69">
        <v>97</v>
      </c>
      <c r="FI6" s="69">
        <v>81</v>
      </c>
      <c r="FJ6" s="69">
        <v>101</v>
      </c>
      <c r="FK6" s="69">
        <v>53</v>
      </c>
      <c r="FL6" s="69">
        <v>86</v>
      </c>
      <c r="FM6" s="69">
        <v>50</v>
      </c>
      <c r="FN6" s="69">
        <v>57</v>
      </c>
      <c r="FO6" s="69">
        <v>55</v>
      </c>
      <c r="FP6" s="69">
        <v>92</v>
      </c>
      <c r="FQ6" s="69">
        <v>63</v>
      </c>
      <c r="FR6" s="69">
        <v>91</v>
      </c>
      <c r="FS6" s="69">
        <v>56</v>
      </c>
      <c r="FT6" s="69">
        <v>81</v>
      </c>
      <c r="FU6" s="69">
        <v>57</v>
      </c>
      <c r="FV6" s="69">
        <v>87</v>
      </c>
      <c r="FW6" s="69">
        <v>49</v>
      </c>
      <c r="FX6" s="69">
        <v>80</v>
      </c>
      <c r="FY6" s="69">
        <v>33</v>
      </c>
      <c r="FZ6" s="69">
        <v>79</v>
      </c>
      <c r="GA6" s="69">
        <v>41</v>
      </c>
      <c r="GB6" s="69">
        <v>58</v>
      </c>
      <c r="GC6" s="69">
        <v>35</v>
      </c>
      <c r="GD6" s="69">
        <v>67</v>
      </c>
      <c r="GE6" s="69">
        <v>34</v>
      </c>
      <c r="GF6" s="69">
        <v>68</v>
      </c>
      <c r="GG6" s="69">
        <v>25</v>
      </c>
      <c r="GH6" s="69">
        <v>62</v>
      </c>
      <c r="GI6" s="69">
        <v>20</v>
      </c>
      <c r="GJ6" s="69">
        <v>53</v>
      </c>
      <c r="GK6" s="69">
        <v>22</v>
      </c>
      <c r="GL6" s="69">
        <v>51</v>
      </c>
      <c r="GM6" s="69">
        <v>21</v>
      </c>
      <c r="GN6" s="69">
        <v>46</v>
      </c>
      <c r="GO6" s="69">
        <v>17</v>
      </c>
      <c r="GP6" s="69">
        <v>39</v>
      </c>
      <c r="GQ6" s="69">
        <v>10</v>
      </c>
      <c r="GR6" s="69">
        <v>21</v>
      </c>
      <c r="GS6" s="69">
        <v>9</v>
      </c>
      <c r="GT6" s="69">
        <v>30</v>
      </c>
      <c r="GU6" s="69">
        <v>7</v>
      </c>
      <c r="GV6" s="69">
        <v>18</v>
      </c>
      <c r="GW6" s="69">
        <v>6</v>
      </c>
      <c r="GX6" s="69">
        <v>11</v>
      </c>
      <c r="GY6" s="69">
        <v>2</v>
      </c>
      <c r="GZ6" s="69">
        <v>10</v>
      </c>
      <c r="HA6" s="69">
        <v>1</v>
      </c>
      <c r="HB6" s="69">
        <v>8</v>
      </c>
      <c r="HC6" s="69">
        <v>2</v>
      </c>
      <c r="HD6" s="69">
        <v>2</v>
      </c>
      <c r="HE6" s="69">
        <v>2</v>
      </c>
      <c r="HF6" s="69">
        <v>3</v>
      </c>
      <c r="HG6" s="69">
        <v>0</v>
      </c>
      <c r="HH6" s="69">
        <v>1</v>
      </c>
      <c r="HI6" s="69">
        <v>0</v>
      </c>
      <c r="HJ6" s="69">
        <v>1</v>
      </c>
      <c r="HK6" s="69">
        <v>0</v>
      </c>
      <c r="HL6" s="69">
        <v>5</v>
      </c>
    </row>
    <row r="7" spans="1:220" ht="20.25" customHeight="1" x14ac:dyDescent="0.3">
      <c r="A7" s="46" t="s">
        <v>720</v>
      </c>
      <c r="B7" s="307">
        <v>1277</v>
      </c>
      <c r="C7" s="70">
        <v>644</v>
      </c>
      <c r="D7" s="70">
        <v>633</v>
      </c>
      <c r="E7" s="70">
        <v>31</v>
      </c>
      <c r="F7" s="70">
        <v>42</v>
      </c>
      <c r="G7" s="70">
        <v>501</v>
      </c>
      <c r="H7" s="70">
        <v>454</v>
      </c>
      <c r="I7" s="70">
        <v>112</v>
      </c>
      <c r="J7" s="70">
        <v>137</v>
      </c>
      <c r="K7" s="70">
        <v>1</v>
      </c>
      <c r="L7" s="70">
        <v>1</v>
      </c>
      <c r="M7" s="70">
        <v>0</v>
      </c>
      <c r="N7" s="70">
        <v>3</v>
      </c>
      <c r="O7" s="70">
        <v>4</v>
      </c>
      <c r="P7" s="70">
        <v>3</v>
      </c>
      <c r="Q7" s="70">
        <v>5</v>
      </c>
      <c r="R7" s="70">
        <v>2</v>
      </c>
      <c r="S7" s="70">
        <v>3</v>
      </c>
      <c r="T7" s="70">
        <v>4</v>
      </c>
      <c r="U7" s="70">
        <v>3</v>
      </c>
      <c r="V7" s="70">
        <v>5</v>
      </c>
      <c r="W7" s="70">
        <v>1</v>
      </c>
      <c r="X7" s="70">
        <v>1</v>
      </c>
      <c r="Y7" s="70">
        <v>2</v>
      </c>
      <c r="Z7" s="70">
        <v>4</v>
      </c>
      <c r="AA7" s="70">
        <v>1</v>
      </c>
      <c r="AB7" s="70">
        <v>3</v>
      </c>
      <c r="AC7" s="70">
        <v>4</v>
      </c>
      <c r="AD7" s="70">
        <v>5</v>
      </c>
      <c r="AE7" s="70">
        <v>3</v>
      </c>
      <c r="AF7" s="70">
        <v>2</v>
      </c>
      <c r="AG7" s="70">
        <v>0</v>
      </c>
      <c r="AH7" s="70">
        <v>3</v>
      </c>
      <c r="AI7" s="70">
        <v>0</v>
      </c>
      <c r="AJ7" s="70">
        <v>3</v>
      </c>
      <c r="AK7" s="70">
        <v>2</v>
      </c>
      <c r="AL7" s="70">
        <v>0</v>
      </c>
      <c r="AM7" s="70">
        <v>2</v>
      </c>
      <c r="AN7" s="70">
        <v>3</v>
      </c>
      <c r="AO7" s="70">
        <v>4</v>
      </c>
      <c r="AP7" s="70">
        <v>5</v>
      </c>
      <c r="AQ7" s="70">
        <v>3</v>
      </c>
      <c r="AR7" s="70">
        <v>4</v>
      </c>
      <c r="AS7" s="70">
        <v>5</v>
      </c>
      <c r="AT7" s="70">
        <v>6</v>
      </c>
      <c r="AU7" s="70">
        <v>5</v>
      </c>
      <c r="AV7" s="70">
        <v>6</v>
      </c>
      <c r="AW7" s="70">
        <v>4</v>
      </c>
      <c r="AX7" s="70">
        <v>4</v>
      </c>
      <c r="AY7" s="70">
        <v>6</v>
      </c>
      <c r="AZ7" s="70">
        <v>10</v>
      </c>
      <c r="BA7" s="70">
        <v>2</v>
      </c>
      <c r="BB7" s="70">
        <v>0</v>
      </c>
      <c r="BC7" s="70">
        <v>4</v>
      </c>
      <c r="BD7" s="70">
        <v>7</v>
      </c>
      <c r="BE7" s="70">
        <v>13</v>
      </c>
      <c r="BF7" s="70">
        <v>16</v>
      </c>
      <c r="BG7" s="70">
        <v>18</v>
      </c>
      <c r="BH7" s="70">
        <v>7</v>
      </c>
      <c r="BI7" s="70">
        <v>13</v>
      </c>
      <c r="BJ7" s="70">
        <v>17</v>
      </c>
      <c r="BK7" s="70">
        <v>9</v>
      </c>
      <c r="BL7" s="70">
        <v>18</v>
      </c>
      <c r="BM7" s="70">
        <v>18</v>
      </c>
      <c r="BN7" s="70">
        <v>8</v>
      </c>
      <c r="BO7" s="70">
        <v>15</v>
      </c>
      <c r="BP7" s="70">
        <v>12</v>
      </c>
      <c r="BQ7" s="70">
        <v>14</v>
      </c>
      <c r="BR7" s="70">
        <v>7</v>
      </c>
      <c r="BS7" s="70">
        <v>12</v>
      </c>
      <c r="BT7" s="70">
        <v>13</v>
      </c>
      <c r="BU7" s="70">
        <v>11</v>
      </c>
      <c r="BV7" s="70">
        <v>9</v>
      </c>
      <c r="BW7" s="70">
        <v>13</v>
      </c>
      <c r="BX7" s="70">
        <v>9</v>
      </c>
      <c r="BY7" s="70">
        <v>9</v>
      </c>
      <c r="BZ7" s="70">
        <v>7</v>
      </c>
      <c r="CA7" s="70">
        <v>16</v>
      </c>
      <c r="CB7" s="70">
        <v>7</v>
      </c>
      <c r="CC7" s="70">
        <v>11</v>
      </c>
      <c r="CD7" s="70">
        <v>7</v>
      </c>
      <c r="CE7" s="70">
        <v>12</v>
      </c>
      <c r="CF7" s="70">
        <v>11</v>
      </c>
      <c r="CG7" s="70">
        <v>13</v>
      </c>
      <c r="CH7" s="70">
        <v>6</v>
      </c>
      <c r="CI7" s="70">
        <v>9</v>
      </c>
      <c r="CJ7" s="70">
        <v>6</v>
      </c>
      <c r="CK7" s="70">
        <v>13</v>
      </c>
      <c r="CL7" s="70">
        <v>16</v>
      </c>
      <c r="CM7" s="70">
        <v>10</v>
      </c>
      <c r="CN7" s="70">
        <v>3</v>
      </c>
      <c r="CO7" s="70">
        <v>13</v>
      </c>
      <c r="CP7" s="70">
        <v>11</v>
      </c>
      <c r="CQ7" s="70">
        <v>14</v>
      </c>
      <c r="CR7" s="70">
        <v>9</v>
      </c>
      <c r="CS7" s="70">
        <v>4</v>
      </c>
      <c r="CT7" s="70">
        <v>8</v>
      </c>
      <c r="CU7" s="70">
        <v>9</v>
      </c>
      <c r="CV7" s="70">
        <v>12</v>
      </c>
      <c r="CW7" s="70">
        <v>9</v>
      </c>
      <c r="CX7" s="70">
        <v>6</v>
      </c>
      <c r="CY7" s="70">
        <v>11</v>
      </c>
      <c r="CZ7" s="70">
        <v>7</v>
      </c>
      <c r="DA7" s="70">
        <v>12</v>
      </c>
      <c r="DB7" s="70">
        <v>11</v>
      </c>
      <c r="DC7" s="70">
        <v>17</v>
      </c>
      <c r="DD7" s="70">
        <v>5</v>
      </c>
      <c r="DE7" s="70">
        <v>9</v>
      </c>
      <c r="DF7" s="70">
        <v>8</v>
      </c>
      <c r="DG7" s="70">
        <v>9</v>
      </c>
      <c r="DH7" s="70">
        <v>13</v>
      </c>
      <c r="DI7" s="70">
        <v>14</v>
      </c>
      <c r="DJ7" s="70">
        <v>16</v>
      </c>
      <c r="DK7" s="70">
        <v>10</v>
      </c>
      <c r="DL7" s="70">
        <v>10</v>
      </c>
      <c r="DM7" s="70">
        <v>9</v>
      </c>
      <c r="DN7" s="70">
        <v>13</v>
      </c>
      <c r="DO7" s="70">
        <v>8</v>
      </c>
      <c r="DP7" s="70">
        <v>12</v>
      </c>
      <c r="DQ7" s="70">
        <v>5</v>
      </c>
      <c r="DR7" s="70">
        <v>6</v>
      </c>
      <c r="DS7" s="70">
        <v>20</v>
      </c>
      <c r="DT7" s="70">
        <v>8</v>
      </c>
      <c r="DU7" s="70">
        <v>15</v>
      </c>
      <c r="DV7" s="70">
        <v>9</v>
      </c>
      <c r="DW7" s="70">
        <v>4</v>
      </c>
      <c r="DX7" s="70">
        <v>9</v>
      </c>
      <c r="DY7" s="70">
        <v>10</v>
      </c>
      <c r="DZ7" s="70">
        <v>11</v>
      </c>
      <c r="EA7" s="70">
        <v>8</v>
      </c>
      <c r="EB7" s="70">
        <v>7</v>
      </c>
      <c r="EC7" s="70">
        <v>4</v>
      </c>
      <c r="ED7" s="70">
        <v>7</v>
      </c>
      <c r="EE7" s="70">
        <v>12</v>
      </c>
      <c r="EF7" s="70">
        <v>10</v>
      </c>
      <c r="EG7" s="70">
        <v>6</v>
      </c>
      <c r="EH7" s="70">
        <v>15</v>
      </c>
      <c r="EI7" s="70">
        <v>7</v>
      </c>
      <c r="EJ7" s="70">
        <v>10</v>
      </c>
      <c r="EK7" s="70">
        <v>5</v>
      </c>
      <c r="EL7" s="70">
        <v>5</v>
      </c>
      <c r="EM7" s="70">
        <v>5</v>
      </c>
      <c r="EN7" s="70">
        <v>3</v>
      </c>
      <c r="EO7" s="70">
        <v>6</v>
      </c>
      <c r="EP7" s="70">
        <v>6</v>
      </c>
      <c r="EQ7" s="70">
        <v>3</v>
      </c>
      <c r="ER7" s="70">
        <v>5</v>
      </c>
      <c r="ES7" s="70">
        <v>6</v>
      </c>
      <c r="ET7" s="70">
        <v>7</v>
      </c>
      <c r="EU7" s="70">
        <v>3</v>
      </c>
      <c r="EV7" s="70">
        <v>4</v>
      </c>
      <c r="EW7" s="70">
        <v>3</v>
      </c>
      <c r="EX7" s="70">
        <v>2</v>
      </c>
      <c r="EY7" s="70">
        <v>5</v>
      </c>
      <c r="EZ7" s="70">
        <v>8</v>
      </c>
      <c r="FA7" s="70">
        <v>8</v>
      </c>
      <c r="FB7" s="70">
        <v>6</v>
      </c>
      <c r="FC7" s="70">
        <v>7</v>
      </c>
      <c r="FD7" s="70">
        <v>6</v>
      </c>
      <c r="FE7" s="70">
        <v>6</v>
      </c>
      <c r="FF7" s="70">
        <v>11</v>
      </c>
      <c r="FG7" s="70">
        <v>5</v>
      </c>
      <c r="FH7" s="70">
        <v>4</v>
      </c>
      <c r="FI7" s="70">
        <v>10</v>
      </c>
      <c r="FJ7" s="70">
        <v>6</v>
      </c>
      <c r="FK7" s="70">
        <v>6</v>
      </c>
      <c r="FL7" s="70">
        <v>3</v>
      </c>
      <c r="FM7" s="70">
        <v>2</v>
      </c>
      <c r="FN7" s="70">
        <v>7</v>
      </c>
      <c r="FO7" s="70">
        <v>8</v>
      </c>
      <c r="FP7" s="70">
        <v>4</v>
      </c>
      <c r="FQ7" s="70">
        <v>2</v>
      </c>
      <c r="FR7" s="70">
        <v>2</v>
      </c>
      <c r="FS7" s="70">
        <v>3</v>
      </c>
      <c r="FT7" s="70">
        <v>7</v>
      </c>
      <c r="FU7" s="70">
        <v>5</v>
      </c>
      <c r="FV7" s="70">
        <v>3</v>
      </c>
      <c r="FW7" s="70">
        <v>1</v>
      </c>
      <c r="FX7" s="70">
        <v>8</v>
      </c>
      <c r="FY7" s="70">
        <v>4</v>
      </c>
      <c r="FZ7" s="70">
        <v>5</v>
      </c>
      <c r="GA7" s="70">
        <v>1</v>
      </c>
      <c r="GB7" s="70">
        <v>3</v>
      </c>
      <c r="GC7" s="70">
        <v>1</v>
      </c>
      <c r="GD7" s="70">
        <v>3</v>
      </c>
      <c r="GE7" s="70">
        <v>1</v>
      </c>
      <c r="GF7" s="70">
        <v>4</v>
      </c>
      <c r="GG7" s="70">
        <v>1</v>
      </c>
      <c r="GH7" s="70">
        <v>1</v>
      </c>
      <c r="GI7" s="70">
        <v>1</v>
      </c>
      <c r="GJ7" s="70">
        <v>1</v>
      </c>
      <c r="GK7" s="70">
        <v>0</v>
      </c>
      <c r="GL7" s="70">
        <v>2</v>
      </c>
      <c r="GM7" s="70">
        <v>2</v>
      </c>
      <c r="GN7" s="70">
        <v>2</v>
      </c>
      <c r="GO7" s="70">
        <v>0</v>
      </c>
      <c r="GP7" s="70">
        <v>4</v>
      </c>
      <c r="GQ7" s="70">
        <v>1</v>
      </c>
      <c r="GR7" s="70">
        <v>2</v>
      </c>
      <c r="GS7" s="70">
        <v>0</v>
      </c>
      <c r="GT7" s="70">
        <v>0</v>
      </c>
      <c r="GU7" s="70">
        <v>0</v>
      </c>
      <c r="GV7" s="70">
        <v>2</v>
      </c>
      <c r="GW7" s="70">
        <v>0</v>
      </c>
      <c r="GX7" s="70">
        <v>1</v>
      </c>
      <c r="GY7" s="70">
        <v>0</v>
      </c>
      <c r="GZ7" s="70">
        <v>0</v>
      </c>
      <c r="HA7" s="70">
        <v>0</v>
      </c>
      <c r="HB7" s="70">
        <v>0</v>
      </c>
      <c r="HC7" s="70">
        <v>1</v>
      </c>
      <c r="HD7" s="70">
        <v>0</v>
      </c>
      <c r="HE7" s="70">
        <v>0</v>
      </c>
      <c r="HF7" s="70">
        <v>0</v>
      </c>
      <c r="HG7" s="70">
        <v>0</v>
      </c>
      <c r="HH7" s="70">
        <v>0</v>
      </c>
      <c r="HI7" s="70">
        <v>0</v>
      </c>
      <c r="HJ7" s="70">
        <v>0</v>
      </c>
      <c r="HK7" s="70">
        <v>0</v>
      </c>
      <c r="HL7" s="70">
        <v>0</v>
      </c>
    </row>
    <row r="8" spans="1:220" ht="20.25" customHeight="1" x14ac:dyDescent="0.3">
      <c r="A8" s="46" t="s">
        <v>721</v>
      </c>
      <c r="B8" s="307">
        <v>5273</v>
      </c>
      <c r="C8" s="70">
        <v>2608</v>
      </c>
      <c r="D8" s="70">
        <v>2665</v>
      </c>
      <c r="E8" s="70">
        <v>217</v>
      </c>
      <c r="F8" s="70">
        <v>219</v>
      </c>
      <c r="G8" s="70">
        <v>1902</v>
      </c>
      <c r="H8" s="70">
        <v>1795</v>
      </c>
      <c r="I8" s="70">
        <v>489</v>
      </c>
      <c r="J8" s="70">
        <v>651</v>
      </c>
      <c r="K8" s="70">
        <v>10</v>
      </c>
      <c r="L8" s="70">
        <v>15</v>
      </c>
      <c r="M8" s="70">
        <v>18</v>
      </c>
      <c r="N8" s="70">
        <v>9</v>
      </c>
      <c r="O8" s="70">
        <v>15</v>
      </c>
      <c r="P8" s="70">
        <v>16</v>
      </c>
      <c r="Q8" s="70">
        <v>16</v>
      </c>
      <c r="R8" s="70">
        <v>14</v>
      </c>
      <c r="S8" s="70">
        <v>19</v>
      </c>
      <c r="T8" s="70">
        <v>14</v>
      </c>
      <c r="U8" s="70">
        <v>22</v>
      </c>
      <c r="V8" s="70">
        <v>18</v>
      </c>
      <c r="W8" s="70">
        <v>14</v>
      </c>
      <c r="X8" s="70">
        <v>16</v>
      </c>
      <c r="Y8" s="70">
        <v>18</v>
      </c>
      <c r="Z8" s="70">
        <v>9</v>
      </c>
      <c r="AA8" s="70">
        <v>18</v>
      </c>
      <c r="AB8" s="70">
        <v>12</v>
      </c>
      <c r="AC8" s="70">
        <v>14</v>
      </c>
      <c r="AD8" s="70">
        <v>15</v>
      </c>
      <c r="AE8" s="70">
        <v>9</v>
      </c>
      <c r="AF8" s="70">
        <v>17</v>
      </c>
      <c r="AG8" s="70">
        <v>5</v>
      </c>
      <c r="AH8" s="70">
        <v>17</v>
      </c>
      <c r="AI8" s="70">
        <v>15</v>
      </c>
      <c r="AJ8" s="70">
        <v>16</v>
      </c>
      <c r="AK8" s="70">
        <v>14</v>
      </c>
      <c r="AL8" s="70">
        <v>19</v>
      </c>
      <c r="AM8" s="70">
        <v>10</v>
      </c>
      <c r="AN8" s="70">
        <v>12</v>
      </c>
      <c r="AO8" s="70">
        <v>10</v>
      </c>
      <c r="AP8" s="70">
        <v>10</v>
      </c>
      <c r="AQ8" s="70">
        <v>13</v>
      </c>
      <c r="AR8" s="70">
        <v>15</v>
      </c>
      <c r="AS8" s="70">
        <v>11</v>
      </c>
      <c r="AT8" s="70">
        <v>8</v>
      </c>
      <c r="AU8" s="70">
        <v>16</v>
      </c>
      <c r="AV8" s="70">
        <v>16</v>
      </c>
      <c r="AW8" s="70">
        <v>21</v>
      </c>
      <c r="AX8" s="70">
        <v>18</v>
      </c>
      <c r="AY8" s="70">
        <v>19</v>
      </c>
      <c r="AZ8" s="70">
        <v>23</v>
      </c>
      <c r="BA8" s="70">
        <v>22</v>
      </c>
      <c r="BB8" s="70">
        <v>23</v>
      </c>
      <c r="BC8" s="70">
        <v>21</v>
      </c>
      <c r="BD8" s="70">
        <v>40</v>
      </c>
      <c r="BE8" s="70">
        <v>43</v>
      </c>
      <c r="BF8" s="70">
        <v>42</v>
      </c>
      <c r="BG8" s="70">
        <v>46</v>
      </c>
      <c r="BH8" s="70">
        <v>64</v>
      </c>
      <c r="BI8" s="70">
        <v>49</v>
      </c>
      <c r="BJ8" s="70">
        <v>50</v>
      </c>
      <c r="BK8" s="70">
        <v>42</v>
      </c>
      <c r="BL8" s="70">
        <v>58</v>
      </c>
      <c r="BM8" s="70">
        <v>56</v>
      </c>
      <c r="BN8" s="70">
        <v>51</v>
      </c>
      <c r="BO8" s="70">
        <v>35</v>
      </c>
      <c r="BP8" s="70">
        <v>47</v>
      </c>
      <c r="BQ8" s="70">
        <v>60</v>
      </c>
      <c r="BR8" s="70">
        <v>40</v>
      </c>
      <c r="BS8" s="70">
        <v>49</v>
      </c>
      <c r="BT8" s="70">
        <v>41</v>
      </c>
      <c r="BU8" s="70">
        <v>38</v>
      </c>
      <c r="BV8" s="70">
        <v>46</v>
      </c>
      <c r="BW8" s="70">
        <v>37</v>
      </c>
      <c r="BX8" s="70">
        <v>37</v>
      </c>
      <c r="BY8" s="70">
        <v>44</v>
      </c>
      <c r="BZ8" s="70">
        <v>37</v>
      </c>
      <c r="CA8" s="70">
        <v>42</v>
      </c>
      <c r="CB8" s="70">
        <v>31</v>
      </c>
      <c r="CC8" s="70">
        <v>47</v>
      </c>
      <c r="CD8" s="70">
        <v>39</v>
      </c>
      <c r="CE8" s="70">
        <v>45</v>
      </c>
      <c r="CF8" s="70">
        <v>39</v>
      </c>
      <c r="CG8" s="70">
        <v>43</v>
      </c>
      <c r="CH8" s="70">
        <v>41</v>
      </c>
      <c r="CI8" s="70">
        <v>54</v>
      </c>
      <c r="CJ8" s="70">
        <v>32</v>
      </c>
      <c r="CK8" s="70">
        <v>38</v>
      </c>
      <c r="CL8" s="70">
        <v>33</v>
      </c>
      <c r="CM8" s="70">
        <v>38</v>
      </c>
      <c r="CN8" s="70">
        <v>35</v>
      </c>
      <c r="CO8" s="70">
        <v>37</v>
      </c>
      <c r="CP8" s="70">
        <v>36</v>
      </c>
      <c r="CQ8" s="70">
        <v>52</v>
      </c>
      <c r="CR8" s="70">
        <v>34</v>
      </c>
      <c r="CS8" s="70">
        <v>36</v>
      </c>
      <c r="CT8" s="70">
        <v>38</v>
      </c>
      <c r="CU8" s="70">
        <v>55</v>
      </c>
      <c r="CV8" s="70">
        <v>45</v>
      </c>
      <c r="CW8" s="70">
        <v>42</v>
      </c>
      <c r="CX8" s="70">
        <v>37</v>
      </c>
      <c r="CY8" s="70">
        <v>39</v>
      </c>
      <c r="CZ8" s="70">
        <v>35</v>
      </c>
      <c r="DA8" s="70">
        <v>46</v>
      </c>
      <c r="DB8" s="70">
        <v>34</v>
      </c>
      <c r="DC8" s="70">
        <v>49</v>
      </c>
      <c r="DD8" s="70">
        <v>33</v>
      </c>
      <c r="DE8" s="70">
        <v>41</v>
      </c>
      <c r="DF8" s="70">
        <v>41</v>
      </c>
      <c r="DG8" s="70">
        <v>58</v>
      </c>
      <c r="DH8" s="70">
        <v>39</v>
      </c>
      <c r="DI8" s="70">
        <v>44</v>
      </c>
      <c r="DJ8" s="70">
        <v>46</v>
      </c>
      <c r="DK8" s="70">
        <v>39</v>
      </c>
      <c r="DL8" s="70">
        <v>36</v>
      </c>
      <c r="DM8" s="70">
        <v>47</v>
      </c>
      <c r="DN8" s="70">
        <v>40</v>
      </c>
      <c r="DO8" s="70">
        <v>41</v>
      </c>
      <c r="DP8" s="70">
        <v>38</v>
      </c>
      <c r="DQ8" s="70">
        <v>43</v>
      </c>
      <c r="DR8" s="70">
        <v>42</v>
      </c>
      <c r="DS8" s="70">
        <v>41</v>
      </c>
      <c r="DT8" s="70">
        <v>45</v>
      </c>
      <c r="DU8" s="70">
        <v>43</v>
      </c>
      <c r="DV8" s="70">
        <v>51</v>
      </c>
      <c r="DW8" s="70">
        <v>26</v>
      </c>
      <c r="DX8" s="70">
        <v>27</v>
      </c>
      <c r="DY8" s="70">
        <v>29</v>
      </c>
      <c r="DZ8" s="70">
        <v>34</v>
      </c>
      <c r="EA8" s="70">
        <v>38</v>
      </c>
      <c r="EB8" s="70">
        <v>34</v>
      </c>
      <c r="EC8" s="70">
        <v>33</v>
      </c>
      <c r="ED8" s="70">
        <v>40</v>
      </c>
      <c r="EE8" s="70">
        <v>39</v>
      </c>
      <c r="EF8" s="70">
        <v>28</v>
      </c>
      <c r="EG8" s="70">
        <v>28</v>
      </c>
      <c r="EH8" s="70">
        <v>18</v>
      </c>
      <c r="EI8" s="70">
        <v>17</v>
      </c>
      <c r="EJ8" s="70">
        <v>28</v>
      </c>
      <c r="EK8" s="70">
        <v>22</v>
      </c>
      <c r="EL8" s="70">
        <v>32</v>
      </c>
      <c r="EM8" s="70">
        <v>23</v>
      </c>
      <c r="EN8" s="70">
        <v>33</v>
      </c>
      <c r="EO8" s="70">
        <v>19</v>
      </c>
      <c r="EP8" s="70">
        <v>33</v>
      </c>
      <c r="EQ8" s="70">
        <v>26</v>
      </c>
      <c r="ER8" s="70">
        <v>14</v>
      </c>
      <c r="ES8" s="70">
        <v>28</v>
      </c>
      <c r="ET8" s="70">
        <v>24</v>
      </c>
      <c r="EU8" s="70">
        <v>21</v>
      </c>
      <c r="EV8" s="70">
        <v>17</v>
      </c>
      <c r="EW8" s="70">
        <v>18</v>
      </c>
      <c r="EX8" s="70">
        <v>20</v>
      </c>
      <c r="EY8" s="70">
        <v>27</v>
      </c>
      <c r="EZ8" s="70">
        <v>25</v>
      </c>
      <c r="FA8" s="70">
        <v>25</v>
      </c>
      <c r="FB8" s="70">
        <v>24</v>
      </c>
      <c r="FC8" s="70">
        <v>24</v>
      </c>
      <c r="FD8" s="70">
        <v>17</v>
      </c>
      <c r="FE8" s="70">
        <v>26</v>
      </c>
      <c r="FF8" s="70">
        <v>21</v>
      </c>
      <c r="FG8" s="70">
        <v>26</v>
      </c>
      <c r="FH8" s="70">
        <v>27</v>
      </c>
      <c r="FI8" s="70">
        <v>17</v>
      </c>
      <c r="FJ8" s="70">
        <v>29</v>
      </c>
      <c r="FK8" s="70">
        <v>12</v>
      </c>
      <c r="FL8" s="70">
        <v>20</v>
      </c>
      <c r="FM8" s="70">
        <v>15</v>
      </c>
      <c r="FN8" s="70">
        <v>14</v>
      </c>
      <c r="FO8" s="70">
        <v>11</v>
      </c>
      <c r="FP8" s="70">
        <v>31</v>
      </c>
      <c r="FQ8" s="70">
        <v>18</v>
      </c>
      <c r="FR8" s="70">
        <v>31</v>
      </c>
      <c r="FS8" s="70">
        <v>15</v>
      </c>
      <c r="FT8" s="70">
        <v>17</v>
      </c>
      <c r="FU8" s="70">
        <v>18</v>
      </c>
      <c r="FV8" s="70">
        <v>27</v>
      </c>
      <c r="FW8" s="70">
        <v>12</v>
      </c>
      <c r="FX8" s="70">
        <v>16</v>
      </c>
      <c r="FY8" s="70">
        <v>11</v>
      </c>
      <c r="FZ8" s="70">
        <v>28</v>
      </c>
      <c r="GA8" s="70">
        <v>14</v>
      </c>
      <c r="GB8" s="70">
        <v>20</v>
      </c>
      <c r="GC8" s="70">
        <v>15</v>
      </c>
      <c r="GD8" s="70">
        <v>21</v>
      </c>
      <c r="GE8" s="70">
        <v>16</v>
      </c>
      <c r="GF8" s="70">
        <v>17</v>
      </c>
      <c r="GG8" s="70">
        <v>4</v>
      </c>
      <c r="GH8" s="70">
        <v>12</v>
      </c>
      <c r="GI8" s="70">
        <v>3</v>
      </c>
      <c r="GJ8" s="70">
        <v>18</v>
      </c>
      <c r="GK8" s="70">
        <v>5</v>
      </c>
      <c r="GL8" s="70">
        <v>9</v>
      </c>
      <c r="GM8" s="70">
        <v>8</v>
      </c>
      <c r="GN8" s="70">
        <v>9</v>
      </c>
      <c r="GO8" s="70">
        <v>4</v>
      </c>
      <c r="GP8" s="70">
        <v>12</v>
      </c>
      <c r="GQ8" s="70">
        <v>3</v>
      </c>
      <c r="GR8" s="70">
        <v>7</v>
      </c>
      <c r="GS8" s="70">
        <v>1</v>
      </c>
      <c r="GT8" s="70">
        <v>9</v>
      </c>
      <c r="GU8" s="70">
        <v>1</v>
      </c>
      <c r="GV8" s="70">
        <v>7</v>
      </c>
      <c r="GW8" s="70">
        <v>1</v>
      </c>
      <c r="GX8" s="70">
        <v>3</v>
      </c>
      <c r="GY8" s="70">
        <v>0</v>
      </c>
      <c r="GZ8" s="70">
        <v>1</v>
      </c>
      <c r="HA8" s="70">
        <v>0</v>
      </c>
      <c r="HB8" s="70">
        <v>1</v>
      </c>
      <c r="HC8" s="70">
        <v>0</v>
      </c>
      <c r="HD8" s="70">
        <v>0</v>
      </c>
      <c r="HE8" s="70">
        <v>0</v>
      </c>
      <c r="HF8" s="70">
        <v>1</v>
      </c>
      <c r="HG8" s="70">
        <v>0</v>
      </c>
      <c r="HH8" s="70">
        <v>0</v>
      </c>
      <c r="HI8" s="70">
        <v>0</v>
      </c>
      <c r="HJ8" s="70">
        <v>1</v>
      </c>
      <c r="HK8" s="70">
        <v>0</v>
      </c>
      <c r="HL8" s="70">
        <v>3</v>
      </c>
    </row>
    <row r="9" spans="1:220" ht="20.25" customHeight="1" x14ac:dyDescent="0.3">
      <c r="A9" s="46" t="s">
        <v>722</v>
      </c>
      <c r="B9" s="307">
        <v>5565</v>
      </c>
      <c r="C9" s="70">
        <v>2760</v>
      </c>
      <c r="D9" s="70">
        <v>2805</v>
      </c>
      <c r="E9" s="70">
        <v>306</v>
      </c>
      <c r="F9" s="70">
        <v>287</v>
      </c>
      <c r="G9" s="70">
        <v>1974</v>
      </c>
      <c r="H9" s="70">
        <v>1882</v>
      </c>
      <c r="I9" s="70">
        <v>480</v>
      </c>
      <c r="J9" s="70">
        <v>636</v>
      </c>
      <c r="K9" s="70">
        <v>19</v>
      </c>
      <c r="L9" s="70">
        <v>18</v>
      </c>
      <c r="M9" s="70">
        <v>21</v>
      </c>
      <c r="N9" s="70">
        <v>18</v>
      </c>
      <c r="O9" s="70">
        <v>12</v>
      </c>
      <c r="P9" s="70">
        <v>22</v>
      </c>
      <c r="Q9" s="70">
        <v>19</v>
      </c>
      <c r="R9" s="70">
        <v>21</v>
      </c>
      <c r="S9" s="70">
        <v>26</v>
      </c>
      <c r="T9" s="70">
        <v>14</v>
      </c>
      <c r="U9" s="70">
        <v>22</v>
      </c>
      <c r="V9" s="70">
        <v>18</v>
      </c>
      <c r="W9" s="70">
        <v>23</v>
      </c>
      <c r="X9" s="70">
        <v>20</v>
      </c>
      <c r="Y9" s="70">
        <v>24</v>
      </c>
      <c r="Z9" s="70">
        <v>29</v>
      </c>
      <c r="AA9" s="70">
        <v>21</v>
      </c>
      <c r="AB9" s="70">
        <v>18</v>
      </c>
      <c r="AC9" s="70">
        <v>16</v>
      </c>
      <c r="AD9" s="70">
        <v>21</v>
      </c>
      <c r="AE9" s="70">
        <v>21</v>
      </c>
      <c r="AF9" s="70">
        <v>21</v>
      </c>
      <c r="AG9" s="70">
        <v>21</v>
      </c>
      <c r="AH9" s="70">
        <v>20</v>
      </c>
      <c r="AI9" s="70">
        <v>23</v>
      </c>
      <c r="AJ9" s="70">
        <v>9</v>
      </c>
      <c r="AK9" s="70">
        <v>23</v>
      </c>
      <c r="AL9" s="70">
        <v>18</v>
      </c>
      <c r="AM9" s="70">
        <v>15</v>
      </c>
      <c r="AN9" s="70">
        <v>20</v>
      </c>
      <c r="AO9" s="70">
        <v>26</v>
      </c>
      <c r="AP9" s="70">
        <v>22</v>
      </c>
      <c r="AQ9" s="70">
        <v>14</v>
      </c>
      <c r="AR9" s="70">
        <v>22</v>
      </c>
      <c r="AS9" s="70">
        <v>21</v>
      </c>
      <c r="AT9" s="70">
        <v>20</v>
      </c>
      <c r="AU9" s="70">
        <v>13</v>
      </c>
      <c r="AV9" s="70">
        <v>17</v>
      </c>
      <c r="AW9" s="70">
        <v>20</v>
      </c>
      <c r="AX9" s="70">
        <v>19</v>
      </c>
      <c r="AY9" s="70">
        <v>28</v>
      </c>
      <c r="AZ9" s="70">
        <v>30</v>
      </c>
      <c r="BA9" s="70">
        <v>31</v>
      </c>
      <c r="BB9" s="70">
        <v>27</v>
      </c>
      <c r="BC9" s="70">
        <v>34</v>
      </c>
      <c r="BD9" s="70">
        <v>21</v>
      </c>
      <c r="BE9" s="70">
        <v>28</v>
      </c>
      <c r="BF9" s="70">
        <v>25</v>
      </c>
      <c r="BG9" s="70">
        <v>39</v>
      </c>
      <c r="BH9" s="70">
        <v>36</v>
      </c>
      <c r="BI9" s="70">
        <v>41</v>
      </c>
      <c r="BJ9" s="70">
        <v>45</v>
      </c>
      <c r="BK9" s="70">
        <v>36</v>
      </c>
      <c r="BL9" s="70">
        <v>44</v>
      </c>
      <c r="BM9" s="70">
        <v>46</v>
      </c>
      <c r="BN9" s="70">
        <v>38</v>
      </c>
      <c r="BO9" s="70">
        <v>40</v>
      </c>
      <c r="BP9" s="70">
        <v>40</v>
      </c>
      <c r="BQ9" s="70">
        <v>52</v>
      </c>
      <c r="BR9" s="70">
        <v>52</v>
      </c>
      <c r="BS9" s="70">
        <v>49</v>
      </c>
      <c r="BT9" s="70">
        <v>48</v>
      </c>
      <c r="BU9" s="70">
        <v>48</v>
      </c>
      <c r="BV9" s="70">
        <v>29</v>
      </c>
      <c r="BW9" s="70">
        <v>54</v>
      </c>
      <c r="BX9" s="70">
        <v>43</v>
      </c>
      <c r="BY9" s="70">
        <v>47</v>
      </c>
      <c r="BZ9" s="70">
        <v>45</v>
      </c>
      <c r="CA9" s="70">
        <v>45</v>
      </c>
      <c r="CB9" s="70">
        <v>41</v>
      </c>
      <c r="CC9" s="70">
        <v>48</v>
      </c>
      <c r="CD9" s="70">
        <v>43</v>
      </c>
      <c r="CE9" s="70">
        <v>48</v>
      </c>
      <c r="CF9" s="70">
        <v>39</v>
      </c>
      <c r="CG9" s="70">
        <v>50</v>
      </c>
      <c r="CH9" s="70">
        <v>44</v>
      </c>
      <c r="CI9" s="70">
        <v>45</v>
      </c>
      <c r="CJ9" s="70">
        <v>45</v>
      </c>
      <c r="CK9" s="70">
        <v>38</v>
      </c>
      <c r="CL9" s="70">
        <v>46</v>
      </c>
      <c r="CM9" s="70">
        <v>45</v>
      </c>
      <c r="CN9" s="70">
        <v>41</v>
      </c>
      <c r="CO9" s="70">
        <v>54</v>
      </c>
      <c r="CP9" s="70">
        <v>47</v>
      </c>
      <c r="CQ9" s="70">
        <v>39</v>
      </c>
      <c r="CR9" s="70">
        <v>49</v>
      </c>
      <c r="CS9" s="70">
        <v>40</v>
      </c>
      <c r="CT9" s="70">
        <v>45</v>
      </c>
      <c r="CU9" s="70">
        <v>38</v>
      </c>
      <c r="CV9" s="70">
        <v>47</v>
      </c>
      <c r="CW9" s="70">
        <v>42</v>
      </c>
      <c r="CX9" s="70">
        <v>52</v>
      </c>
      <c r="CY9" s="70">
        <v>46</v>
      </c>
      <c r="CZ9" s="70">
        <v>44</v>
      </c>
      <c r="DA9" s="70">
        <v>52</v>
      </c>
      <c r="DB9" s="70">
        <v>41</v>
      </c>
      <c r="DC9" s="70">
        <v>52</v>
      </c>
      <c r="DD9" s="70">
        <v>39</v>
      </c>
      <c r="DE9" s="70">
        <v>46</v>
      </c>
      <c r="DF9" s="70">
        <v>44</v>
      </c>
      <c r="DG9" s="70">
        <v>52</v>
      </c>
      <c r="DH9" s="70">
        <v>31</v>
      </c>
      <c r="DI9" s="70">
        <v>42</v>
      </c>
      <c r="DJ9" s="70">
        <v>57</v>
      </c>
      <c r="DK9" s="70">
        <v>34</v>
      </c>
      <c r="DL9" s="70">
        <v>36</v>
      </c>
      <c r="DM9" s="70">
        <v>44</v>
      </c>
      <c r="DN9" s="70">
        <v>41</v>
      </c>
      <c r="DO9" s="70">
        <v>48</v>
      </c>
      <c r="DP9" s="70">
        <v>35</v>
      </c>
      <c r="DQ9" s="70">
        <v>45</v>
      </c>
      <c r="DR9" s="70">
        <v>56</v>
      </c>
      <c r="DS9" s="70">
        <v>42</v>
      </c>
      <c r="DT9" s="70">
        <v>35</v>
      </c>
      <c r="DU9" s="70">
        <v>47</v>
      </c>
      <c r="DV9" s="70">
        <v>49</v>
      </c>
      <c r="DW9" s="70">
        <v>32</v>
      </c>
      <c r="DX9" s="70">
        <v>29</v>
      </c>
      <c r="DY9" s="70">
        <v>40</v>
      </c>
      <c r="DZ9" s="70">
        <v>34</v>
      </c>
      <c r="EA9" s="70">
        <v>32</v>
      </c>
      <c r="EB9" s="70">
        <v>33</v>
      </c>
      <c r="EC9" s="70">
        <v>34</v>
      </c>
      <c r="ED9" s="70">
        <v>32</v>
      </c>
      <c r="EE9" s="70">
        <v>24</v>
      </c>
      <c r="EF9" s="70">
        <v>22</v>
      </c>
      <c r="EG9" s="70">
        <v>25</v>
      </c>
      <c r="EH9" s="70">
        <v>35</v>
      </c>
      <c r="EI9" s="70">
        <v>38</v>
      </c>
      <c r="EJ9" s="70">
        <v>27</v>
      </c>
      <c r="EK9" s="70">
        <v>30</v>
      </c>
      <c r="EL9" s="70">
        <v>25</v>
      </c>
      <c r="EM9" s="70">
        <v>27</v>
      </c>
      <c r="EN9" s="70">
        <v>28</v>
      </c>
      <c r="EO9" s="70">
        <v>20</v>
      </c>
      <c r="EP9" s="70">
        <v>30</v>
      </c>
      <c r="EQ9" s="70">
        <v>21</v>
      </c>
      <c r="ER9" s="70">
        <v>28</v>
      </c>
      <c r="ES9" s="70">
        <v>21</v>
      </c>
      <c r="ET9" s="70">
        <v>17</v>
      </c>
      <c r="EU9" s="70">
        <v>22</v>
      </c>
      <c r="EV9" s="70">
        <v>23</v>
      </c>
      <c r="EW9" s="70">
        <v>29</v>
      </c>
      <c r="EX9" s="70">
        <v>17</v>
      </c>
      <c r="EY9" s="70">
        <v>20</v>
      </c>
      <c r="EZ9" s="70">
        <v>24</v>
      </c>
      <c r="FA9" s="70">
        <v>25</v>
      </c>
      <c r="FB9" s="70">
        <v>22</v>
      </c>
      <c r="FC9" s="70">
        <v>14</v>
      </c>
      <c r="FD9" s="70">
        <v>25</v>
      </c>
      <c r="FE9" s="70">
        <v>33</v>
      </c>
      <c r="FF9" s="70">
        <v>29</v>
      </c>
      <c r="FG9" s="70">
        <v>16</v>
      </c>
      <c r="FH9" s="70">
        <v>28</v>
      </c>
      <c r="FI9" s="70">
        <v>23</v>
      </c>
      <c r="FJ9" s="70">
        <v>21</v>
      </c>
      <c r="FK9" s="70">
        <v>17</v>
      </c>
      <c r="FL9" s="70">
        <v>21</v>
      </c>
      <c r="FM9" s="70">
        <v>11</v>
      </c>
      <c r="FN9" s="70">
        <v>15</v>
      </c>
      <c r="FO9" s="70">
        <v>13</v>
      </c>
      <c r="FP9" s="70">
        <v>24</v>
      </c>
      <c r="FQ9" s="70">
        <v>19</v>
      </c>
      <c r="FR9" s="70">
        <v>29</v>
      </c>
      <c r="FS9" s="70">
        <v>17</v>
      </c>
      <c r="FT9" s="70">
        <v>27</v>
      </c>
      <c r="FU9" s="70">
        <v>11</v>
      </c>
      <c r="FV9" s="70">
        <v>21</v>
      </c>
      <c r="FW9" s="70">
        <v>15</v>
      </c>
      <c r="FX9" s="70">
        <v>23</v>
      </c>
      <c r="FY9" s="70">
        <v>6</v>
      </c>
      <c r="FZ9" s="70">
        <v>24</v>
      </c>
      <c r="GA9" s="70">
        <v>15</v>
      </c>
      <c r="GB9" s="70">
        <v>9</v>
      </c>
      <c r="GC9" s="70">
        <v>9</v>
      </c>
      <c r="GD9" s="70">
        <v>15</v>
      </c>
      <c r="GE9" s="70">
        <v>9</v>
      </c>
      <c r="GF9" s="70">
        <v>18</v>
      </c>
      <c r="GG9" s="70">
        <v>6</v>
      </c>
      <c r="GH9" s="70">
        <v>22</v>
      </c>
      <c r="GI9" s="70">
        <v>6</v>
      </c>
      <c r="GJ9" s="70">
        <v>9</v>
      </c>
      <c r="GK9" s="70">
        <v>7</v>
      </c>
      <c r="GL9" s="70">
        <v>16</v>
      </c>
      <c r="GM9" s="70">
        <v>5</v>
      </c>
      <c r="GN9" s="70">
        <v>9</v>
      </c>
      <c r="GO9" s="70">
        <v>6</v>
      </c>
      <c r="GP9" s="70">
        <v>10</v>
      </c>
      <c r="GQ9" s="70">
        <v>4</v>
      </c>
      <c r="GR9" s="70">
        <v>5</v>
      </c>
      <c r="GS9" s="70">
        <v>0</v>
      </c>
      <c r="GT9" s="70">
        <v>10</v>
      </c>
      <c r="GU9" s="70">
        <v>0</v>
      </c>
      <c r="GV9" s="70">
        <v>3</v>
      </c>
      <c r="GW9" s="70">
        <v>2</v>
      </c>
      <c r="GX9" s="70">
        <v>3</v>
      </c>
      <c r="GY9" s="70">
        <v>0</v>
      </c>
      <c r="GZ9" s="70">
        <v>2</v>
      </c>
      <c r="HA9" s="70">
        <v>0</v>
      </c>
      <c r="HB9" s="70">
        <v>3</v>
      </c>
      <c r="HC9" s="70">
        <v>0</v>
      </c>
      <c r="HD9" s="70">
        <v>1</v>
      </c>
      <c r="HE9" s="70">
        <v>1</v>
      </c>
      <c r="HF9" s="70">
        <v>0</v>
      </c>
      <c r="HG9" s="70">
        <v>0</v>
      </c>
      <c r="HH9" s="70">
        <v>0</v>
      </c>
      <c r="HI9" s="70">
        <v>0</v>
      </c>
      <c r="HJ9" s="70">
        <v>0</v>
      </c>
      <c r="HK9" s="70">
        <v>0</v>
      </c>
      <c r="HL9" s="70">
        <v>0</v>
      </c>
    </row>
    <row r="10" spans="1:220" ht="20.25" customHeight="1" x14ac:dyDescent="0.3">
      <c r="A10" s="46" t="s">
        <v>723</v>
      </c>
      <c r="B10" s="307">
        <v>4456</v>
      </c>
      <c r="C10" s="70">
        <v>2226</v>
      </c>
      <c r="D10" s="70">
        <v>2230</v>
      </c>
      <c r="E10" s="70">
        <v>164</v>
      </c>
      <c r="F10" s="70">
        <v>172</v>
      </c>
      <c r="G10" s="70">
        <v>1638</v>
      </c>
      <c r="H10" s="70">
        <v>1529</v>
      </c>
      <c r="I10" s="70">
        <v>424</v>
      </c>
      <c r="J10" s="70">
        <v>529</v>
      </c>
      <c r="K10" s="70">
        <v>16</v>
      </c>
      <c r="L10" s="70">
        <v>13</v>
      </c>
      <c r="M10" s="70">
        <v>7</v>
      </c>
      <c r="N10" s="70">
        <v>8</v>
      </c>
      <c r="O10" s="70">
        <v>11</v>
      </c>
      <c r="P10" s="70">
        <v>17</v>
      </c>
      <c r="Q10" s="70">
        <v>8</v>
      </c>
      <c r="R10" s="70">
        <v>17</v>
      </c>
      <c r="S10" s="70">
        <v>10</v>
      </c>
      <c r="T10" s="70">
        <v>7</v>
      </c>
      <c r="U10" s="70">
        <v>10</v>
      </c>
      <c r="V10" s="70">
        <v>20</v>
      </c>
      <c r="W10" s="70">
        <v>7</v>
      </c>
      <c r="X10" s="70">
        <v>6</v>
      </c>
      <c r="Y10" s="70">
        <v>7</v>
      </c>
      <c r="Z10" s="70">
        <v>9</v>
      </c>
      <c r="AA10" s="70">
        <v>15</v>
      </c>
      <c r="AB10" s="70">
        <v>8</v>
      </c>
      <c r="AC10" s="70">
        <v>14</v>
      </c>
      <c r="AD10" s="70">
        <v>11</v>
      </c>
      <c r="AE10" s="70">
        <v>12</v>
      </c>
      <c r="AF10" s="70">
        <v>9</v>
      </c>
      <c r="AG10" s="70">
        <v>8</v>
      </c>
      <c r="AH10" s="70">
        <v>14</v>
      </c>
      <c r="AI10" s="70">
        <v>11</v>
      </c>
      <c r="AJ10" s="70">
        <v>5</v>
      </c>
      <c r="AK10" s="70">
        <v>15</v>
      </c>
      <c r="AL10" s="70">
        <v>18</v>
      </c>
      <c r="AM10" s="70">
        <v>13</v>
      </c>
      <c r="AN10" s="70">
        <v>10</v>
      </c>
      <c r="AO10" s="70">
        <v>22</v>
      </c>
      <c r="AP10" s="70">
        <v>13</v>
      </c>
      <c r="AQ10" s="70">
        <v>14</v>
      </c>
      <c r="AR10" s="70">
        <v>13</v>
      </c>
      <c r="AS10" s="70">
        <v>11</v>
      </c>
      <c r="AT10" s="70">
        <v>13</v>
      </c>
      <c r="AU10" s="70">
        <v>19</v>
      </c>
      <c r="AV10" s="70">
        <v>17</v>
      </c>
      <c r="AW10" s="70">
        <v>8</v>
      </c>
      <c r="AX10" s="70">
        <v>14</v>
      </c>
      <c r="AY10" s="70">
        <v>22</v>
      </c>
      <c r="AZ10" s="70">
        <v>19</v>
      </c>
      <c r="BA10" s="70">
        <v>23</v>
      </c>
      <c r="BB10" s="70">
        <v>26</v>
      </c>
      <c r="BC10" s="70">
        <v>41</v>
      </c>
      <c r="BD10" s="70">
        <v>30</v>
      </c>
      <c r="BE10" s="70">
        <v>32</v>
      </c>
      <c r="BF10" s="70">
        <v>30</v>
      </c>
      <c r="BG10" s="70">
        <v>32</v>
      </c>
      <c r="BH10" s="70">
        <v>34</v>
      </c>
      <c r="BI10" s="70">
        <v>28</v>
      </c>
      <c r="BJ10" s="70">
        <v>49</v>
      </c>
      <c r="BK10" s="70">
        <v>61</v>
      </c>
      <c r="BL10" s="70">
        <v>47</v>
      </c>
      <c r="BM10" s="70">
        <v>42</v>
      </c>
      <c r="BN10" s="70">
        <v>45</v>
      </c>
      <c r="BO10" s="70">
        <v>46</v>
      </c>
      <c r="BP10" s="70">
        <v>56</v>
      </c>
      <c r="BQ10" s="70">
        <v>52</v>
      </c>
      <c r="BR10" s="70">
        <v>33</v>
      </c>
      <c r="BS10" s="70">
        <v>45</v>
      </c>
      <c r="BT10" s="70">
        <v>41</v>
      </c>
      <c r="BU10" s="70">
        <v>53</v>
      </c>
      <c r="BV10" s="70">
        <v>40</v>
      </c>
      <c r="BW10" s="70">
        <v>36</v>
      </c>
      <c r="BX10" s="70">
        <v>38</v>
      </c>
      <c r="BY10" s="70">
        <v>36</v>
      </c>
      <c r="BZ10" s="70">
        <v>29</v>
      </c>
      <c r="CA10" s="70">
        <v>40</v>
      </c>
      <c r="CB10" s="70">
        <v>33</v>
      </c>
      <c r="CC10" s="70">
        <v>41</v>
      </c>
      <c r="CD10" s="70">
        <v>30</v>
      </c>
      <c r="CE10" s="70">
        <v>44</v>
      </c>
      <c r="CF10" s="70">
        <v>35</v>
      </c>
      <c r="CG10" s="70">
        <v>39</v>
      </c>
      <c r="CH10" s="70">
        <v>28</v>
      </c>
      <c r="CI10" s="70">
        <v>32</v>
      </c>
      <c r="CJ10" s="70">
        <v>34</v>
      </c>
      <c r="CK10" s="70">
        <v>31</v>
      </c>
      <c r="CL10" s="70">
        <v>24</v>
      </c>
      <c r="CM10" s="70">
        <v>35</v>
      </c>
      <c r="CN10" s="70">
        <v>30</v>
      </c>
      <c r="CO10" s="70">
        <v>33</v>
      </c>
      <c r="CP10" s="70">
        <v>27</v>
      </c>
      <c r="CQ10" s="70">
        <v>37</v>
      </c>
      <c r="CR10" s="70">
        <v>27</v>
      </c>
      <c r="CS10" s="70">
        <v>38</v>
      </c>
      <c r="CT10" s="70">
        <v>28</v>
      </c>
      <c r="CU10" s="70">
        <v>45</v>
      </c>
      <c r="CV10" s="70">
        <v>34</v>
      </c>
      <c r="CW10" s="70">
        <v>32</v>
      </c>
      <c r="CX10" s="70">
        <v>27</v>
      </c>
      <c r="CY10" s="70">
        <v>31</v>
      </c>
      <c r="CZ10" s="70">
        <v>31</v>
      </c>
      <c r="DA10" s="70">
        <v>24</v>
      </c>
      <c r="DB10" s="70">
        <v>35</v>
      </c>
      <c r="DC10" s="70">
        <v>37</v>
      </c>
      <c r="DD10" s="70">
        <v>34</v>
      </c>
      <c r="DE10" s="70">
        <v>25</v>
      </c>
      <c r="DF10" s="70">
        <v>27</v>
      </c>
      <c r="DG10" s="70">
        <v>35</v>
      </c>
      <c r="DH10" s="70">
        <v>40</v>
      </c>
      <c r="DI10" s="70">
        <v>27</v>
      </c>
      <c r="DJ10" s="70">
        <v>32</v>
      </c>
      <c r="DK10" s="70">
        <v>32</v>
      </c>
      <c r="DL10" s="70">
        <v>33</v>
      </c>
      <c r="DM10" s="70">
        <v>37</v>
      </c>
      <c r="DN10" s="70">
        <v>37</v>
      </c>
      <c r="DO10" s="70">
        <v>30</v>
      </c>
      <c r="DP10" s="70">
        <v>34</v>
      </c>
      <c r="DQ10" s="70">
        <v>35</v>
      </c>
      <c r="DR10" s="70">
        <v>31</v>
      </c>
      <c r="DS10" s="70">
        <v>34</v>
      </c>
      <c r="DT10" s="70">
        <v>38</v>
      </c>
      <c r="DU10" s="70">
        <v>40</v>
      </c>
      <c r="DV10" s="70">
        <v>35</v>
      </c>
      <c r="DW10" s="70">
        <v>23</v>
      </c>
      <c r="DX10" s="70">
        <v>20</v>
      </c>
      <c r="DY10" s="70">
        <v>29</v>
      </c>
      <c r="DZ10" s="70">
        <v>28</v>
      </c>
      <c r="EA10" s="70">
        <v>25</v>
      </c>
      <c r="EB10" s="70">
        <v>22</v>
      </c>
      <c r="EC10" s="70">
        <v>31</v>
      </c>
      <c r="ED10" s="70">
        <v>33</v>
      </c>
      <c r="EE10" s="70">
        <v>27</v>
      </c>
      <c r="EF10" s="70">
        <v>23</v>
      </c>
      <c r="EG10" s="70">
        <v>20</v>
      </c>
      <c r="EH10" s="70">
        <v>28</v>
      </c>
      <c r="EI10" s="70">
        <v>26</v>
      </c>
      <c r="EJ10" s="70">
        <v>24</v>
      </c>
      <c r="EK10" s="70">
        <v>20</v>
      </c>
      <c r="EL10" s="70">
        <v>19</v>
      </c>
      <c r="EM10" s="70">
        <v>17</v>
      </c>
      <c r="EN10" s="70">
        <v>28</v>
      </c>
      <c r="EO10" s="70">
        <v>18</v>
      </c>
      <c r="EP10" s="70">
        <v>13</v>
      </c>
      <c r="EQ10" s="70">
        <v>26</v>
      </c>
      <c r="ER10" s="70">
        <v>13</v>
      </c>
      <c r="ES10" s="70">
        <v>24</v>
      </c>
      <c r="ET10" s="70">
        <v>16</v>
      </c>
      <c r="EU10" s="70">
        <v>24</v>
      </c>
      <c r="EV10" s="70">
        <v>18</v>
      </c>
      <c r="EW10" s="70">
        <v>25</v>
      </c>
      <c r="EX10" s="70">
        <v>22</v>
      </c>
      <c r="EY10" s="70">
        <v>14</v>
      </c>
      <c r="EZ10" s="70">
        <v>13</v>
      </c>
      <c r="FA10" s="70">
        <v>23</v>
      </c>
      <c r="FB10" s="70">
        <v>23</v>
      </c>
      <c r="FC10" s="70">
        <v>25</v>
      </c>
      <c r="FD10" s="70">
        <v>18</v>
      </c>
      <c r="FE10" s="70">
        <v>28</v>
      </c>
      <c r="FF10" s="70">
        <v>26</v>
      </c>
      <c r="FG10" s="70">
        <v>16</v>
      </c>
      <c r="FH10" s="70">
        <v>14</v>
      </c>
      <c r="FI10" s="70">
        <v>15</v>
      </c>
      <c r="FJ10" s="70">
        <v>26</v>
      </c>
      <c r="FK10" s="70">
        <v>12</v>
      </c>
      <c r="FL10" s="70">
        <v>24</v>
      </c>
      <c r="FM10" s="70">
        <v>14</v>
      </c>
      <c r="FN10" s="70">
        <v>13</v>
      </c>
      <c r="FO10" s="70">
        <v>15</v>
      </c>
      <c r="FP10" s="70">
        <v>12</v>
      </c>
      <c r="FQ10" s="70">
        <v>8</v>
      </c>
      <c r="FR10" s="70">
        <v>11</v>
      </c>
      <c r="FS10" s="70">
        <v>10</v>
      </c>
      <c r="FT10" s="70">
        <v>20</v>
      </c>
      <c r="FU10" s="70">
        <v>9</v>
      </c>
      <c r="FV10" s="70">
        <v>24</v>
      </c>
      <c r="FW10" s="70">
        <v>14</v>
      </c>
      <c r="FX10" s="70">
        <v>17</v>
      </c>
      <c r="FY10" s="70">
        <v>6</v>
      </c>
      <c r="FZ10" s="70">
        <v>9</v>
      </c>
      <c r="GA10" s="70">
        <v>4</v>
      </c>
      <c r="GB10" s="70">
        <v>17</v>
      </c>
      <c r="GC10" s="70">
        <v>4</v>
      </c>
      <c r="GD10" s="70">
        <v>19</v>
      </c>
      <c r="GE10" s="70">
        <v>6</v>
      </c>
      <c r="GF10" s="70">
        <v>17</v>
      </c>
      <c r="GG10" s="70">
        <v>9</v>
      </c>
      <c r="GH10" s="70">
        <v>15</v>
      </c>
      <c r="GI10" s="70">
        <v>8</v>
      </c>
      <c r="GJ10" s="70">
        <v>15</v>
      </c>
      <c r="GK10" s="70">
        <v>8</v>
      </c>
      <c r="GL10" s="70">
        <v>14</v>
      </c>
      <c r="GM10" s="70">
        <v>4</v>
      </c>
      <c r="GN10" s="70">
        <v>18</v>
      </c>
      <c r="GO10" s="70">
        <v>3</v>
      </c>
      <c r="GP10" s="70">
        <v>7</v>
      </c>
      <c r="GQ10" s="70">
        <v>0</v>
      </c>
      <c r="GR10" s="70">
        <v>2</v>
      </c>
      <c r="GS10" s="70">
        <v>7</v>
      </c>
      <c r="GT10" s="70">
        <v>7</v>
      </c>
      <c r="GU10" s="70">
        <v>2</v>
      </c>
      <c r="GV10" s="70">
        <v>4</v>
      </c>
      <c r="GW10" s="70">
        <v>2</v>
      </c>
      <c r="GX10" s="70">
        <v>3</v>
      </c>
      <c r="GY10" s="70">
        <v>2</v>
      </c>
      <c r="GZ10" s="70">
        <v>5</v>
      </c>
      <c r="HA10" s="70">
        <v>0</v>
      </c>
      <c r="HB10" s="70">
        <v>3</v>
      </c>
      <c r="HC10" s="70">
        <v>1</v>
      </c>
      <c r="HD10" s="70">
        <v>0</v>
      </c>
      <c r="HE10" s="70">
        <v>1</v>
      </c>
      <c r="HF10" s="70">
        <v>1</v>
      </c>
      <c r="HG10" s="70">
        <v>0</v>
      </c>
      <c r="HH10" s="70">
        <v>1</v>
      </c>
      <c r="HI10" s="70">
        <v>0</v>
      </c>
      <c r="HJ10" s="70">
        <v>0</v>
      </c>
      <c r="HK10" s="70">
        <v>0</v>
      </c>
      <c r="HL10" s="70">
        <v>2</v>
      </c>
    </row>
    <row r="11" spans="1:220" ht="20.25" customHeight="1" x14ac:dyDescent="0.3">
      <c r="A11" s="46" t="s">
        <v>724</v>
      </c>
      <c r="B11" s="307">
        <v>4097</v>
      </c>
      <c r="C11" s="70">
        <v>2074</v>
      </c>
      <c r="D11" s="70">
        <v>2023</v>
      </c>
      <c r="E11" s="70">
        <v>178</v>
      </c>
      <c r="F11" s="70">
        <v>165</v>
      </c>
      <c r="G11" s="70">
        <v>1589</v>
      </c>
      <c r="H11" s="70">
        <v>1416</v>
      </c>
      <c r="I11" s="70">
        <v>307</v>
      </c>
      <c r="J11" s="70">
        <v>442</v>
      </c>
      <c r="K11" s="70">
        <v>18</v>
      </c>
      <c r="L11" s="70">
        <v>7</v>
      </c>
      <c r="M11" s="70">
        <v>9</v>
      </c>
      <c r="N11" s="70">
        <v>12</v>
      </c>
      <c r="O11" s="70">
        <v>18</v>
      </c>
      <c r="P11" s="70">
        <v>10</v>
      </c>
      <c r="Q11" s="70">
        <v>12</v>
      </c>
      <c r="R11" s="70">
        <v>12</v>
      </c>
      <c r="S11" s="70">
        <v>12</v>
      </c>
      <c r="T11" s="70">
        <v>13</v>
      </c>
      <c r="U11" s="70">
        <v>14</v>
      </c>
      <c r="V11" s="70">
        <v>11</v>
      </c>
      <c r="W11" s="70">
        <v>9</v>
      </c>
      <c r="X11" s="70">
        <v>12</v>
      </c>
      <c r="Y11" s="70">
        <v>11</v>
      </c>
      <c r="Z11" s="70">
        <v>14</v>
      </c>
      <c r="AA11" s="70">
        <v>12</v>
      </c>
      <c r="AB11" s="70">
        <v>15</v>
      </c>
      <c r="AC11" s="70">
        <v>13</v>
      </c>
      <c r="AD11" s="70">
        <v>10</v>
      </c>
      <c r="AE11" s="70">
        <v>11</v>
      </c>
      <c r="AF11" s="70">
        <v>12</v>
      </c>
      <c r="AG11" s="70">
        <v>11</v>
      </c>
      <c r="AH11" s="70">
        <v>9</v>
      </c>
      <c r="AI11" s="70">
        <v>8</v>
      </c>
      <c r="AJ11" s="70">
        <v>8</v>
      </c>
      <c r="AK11" s="70">
        <v>9</v>
      </c>
      <c r="AL11" s="70">
        <v>9</v>
      </c>
      <c r="AM11" s="70">
        <v>11</v>
      </c>
      <c r="AN11" s="70">
        <v>11</v>
      </c>
      <c r="AO11" s="70">
        <v>4</v>
      </c>
      <c r="AP11" s="70">
        <v>9</v>
      </c>
      <c r="AQ11" s="70">
        <v>11</v>
      </c>
      <c r="AR11" s="70">
        <v>9</v>
      </c>
      <c r="AS11" s="70">
        <v>7</v>
      </c>
      <c r="AT11" s="70">
        <v>12</v>
      </c>
      <c r="AU11" s="70">
        <v>10</v>
      </c>
      <c r="AV11" s="70">
        <v>9</v>
      </c>
      <c r="AW11" s="70">
        <v>9</v>
      </c>
      <c r="AX11" s="70">
        <v>12</v>
      </c>
      <c r="AY11" s="70">
        <v>14</v>
      </c>
      <c r="AZ11" s="70">
        <v>15</v>
      </c>
      <c r="BA11" s="70">
        <v>22</v>
      </c>
      <c r="BB11" s="70">
        <v>21</v>
      </c>
      <c r="BC11" s="70">
        <v>20</v>
      </c>
      <c r="BD11" s="70">
        <v>21</v>
      </c>
      <c r="BE11" s="70">
        <v>26</v>
      </c>
      <c r="BF11" s="70">
        <v>29</v>
      </c>
      <c r="BG11" s="70">
        <v>42</v>
      </c>
      <c r="BH11" s="70">
        <v>28</v>
      </c>
      <c r="BI11" s="70">
        <v>42</v>
      </c>
      <c r="BJ11" s="70">
        <v>31</v>
      </c>
      <c r="BK11" s="70">
        <v>56</v>
      </c>
      <c r="BL11" s="70">
        <v>31</v>
      </c>
      <c r="BM11" s="70">
        <v>59</v>
      </c>
      <c r="BN11" s="70">
        <v>39</v>
      </c>
      <c r="BO11" s="70">
        <v>58</v>
      </c>
      <c r="BP11" s="70">
        <v>47</v>
      </c>
      <c r="BQ11" s="70">
        <v>56</v>
      </c>
      <c r="BR11" s="70">
        <v>51</v>
      </c>
      <c r="BS11" s="70">
        <v>50</v>
      </c>
      <c r="BT11" s="70">
        <v>51</v>
      </c>
      <c r="BU11" s="70">
        <v>37</v>
      </c>
      <c r="BV11" s="70">
        <v>36</v>
      </c>
      <c r="BW11" s="70">
        <v>45</v>
      </c>
      <c r="BX11" s="70">
        <v>37</v>
      </c>
      <c r="BY11" s="70">
        <v>36</v>
      </c>
      <c r="BZ11" s="70">
        <v>30</v>
      </c>
      <c r="CA11" s="70">
        <v>26</v>
      </c>
      <c r="CB11" s="70">
        <v>30</v>
      </c>
      <c r="CC11" s="70">
        <v>44</v>
      </c>
      <c r="CD11" s="70">
        <v>28</v>
      </c>
      <c r="CE11" s="70">
        <v>42</v>
      </c>
      <c r="CF11" s="70">
        <v>29</v>
      </c>
      <c r="CG11" s="70">
        <v>33</v>
      </c>
      <c r="CH11" s="70">
        <v>31</v>
      </c>
      <c r="CI11" s="70">
        <v>39</v>
      </c>
      <c r="CJ11" s="70">
        <v>35</v>
      </c>
      <c r="CK11" s="70">
        <v>34</v>
      </c>
      <c r="CL11" s="70">
        <v>22</v>
      </c>
      <c r="CM11" s="70">
        <v>42</v>
      </c>
      <c r="CN11" s="70">
        <v>28</v>
      </c>
      <c r="CO11" s="70">
        <v>38</v>
      </c>
      <c r="CP11" s="70">
        <v>35</v>
      </c>
      <c r="CQ11" s="70">
        <v>33</v>
      </c>
      <c r="CR11" s="70">
        <v>33</v>
      </c>
      <c r="CS11" s="70">
        <v>29</v>
      </c>
      <c r="CT11" s="70">
        <v>42</v>
      </c>
      <c r="CU11" s="70">
        <v>22</v>
      </c>
      <c r="CV11" s="70">
        <v>29</v>
      </c>
      <c r="CW11" s="70">
        <v>32</v>
      </c>
      <c r="CX11" s="70">
        <v>31</v>
      </c>
      <c r="CY11" s="70">
        <v>38</v>
      </c>
      <c r="CZ11" s="70">
        <v>22</v>
      </c>
      <c r="DA11" s="70">
        <v>33</v>
      </c>
      <c r="DB11" s="70">
        <v>41</v>
      </c>
      <c r="DC11" s="70">
        <v>37</v>
      </c>
      <c r="DD11" s="70">
        <v>30</v>
      </c>
      <c r="DE11" s="70">
        <v>39</v>
      </c>
      <c r="DF11" s="70">
        <v>23</v>
      </c>
      <c r="DG11" s="70">
        <v>34</v>
      </c>
      <c r="DH11" s="70">
        <v>30</v>
      </c>
      <c r="DI11" s="70">
        <v>28</v>
      </c>
      <c r="DJ11" s="70">
        <v>24</v>
      </c>
      <c r="DK11" s="70">
        <v>33</v>
      </c>
      <c r="DL11" s="70">
        <v>32</v>
      </c>
      <c r="DM11" s="70">
        <v>33</v>
      </c>
      <c r="DN11" s="70">
        <v>38</v>
      </c>
      <c r="DO11" s="70">
        <v>42</v>
      </c>
      <c r="DP11" s="70">
        <v>31</v>
      </c>
      <c r="DQ11" s="70">
        <v>28</v>
      </c>
      <c r="DR11" s="70">
        <v>32</v>
      </c>
      <c r="DS11" s="70">
        <v>32</v>
      </c>
      <c r="DT11" s="70">
        <v>23</v>
      </c>
      <c r="DU11" s="70">
        <v>26</v>
      </c>
      <c r="DV11" s="70">
        <v>26</v>
      </c>
      <c r="DW11" s="70">
        <v>18</v>
      </c>
      <c r="DX11" s="70">
        <v>26</v>
      </c>
      <c r="DY11" s="70">
        <v>29</v>
      </c>
      <c r="DZ11" s="70">
        <v>29</v>
      </c>
      <c r="EA11" s="70">
        <v>25</v>
      </c>
      <c r="EB11" s="70">
        <v>24</v>
      </c>
      <c r="EC11" s="70">
        <v>21</v>
      </c>
      <c r="ED11" s="70">
        <v>23</v>
      </c>
      <c r="EE11" s="70">
        <v>25</v>
      </c>
      <c r="EF11" s="70">
        <v>15</v>
      </c>
      <c r="EG11" s="70">
        <v>22</v>
      </c>
      <c r="EH11" s="70">
        <v>24</v>
      </c>
      <c r="EI11" s="70">
        <v>28</v>
      </c>
      <c r="EJ11" s="70">
        <v>32</v>
      </c>
      <c r="EK11" s="70">
        <v>18</v>
      </c>
      <c r="EL11" s="70">
        <v>15</v>
      </c>
      <c r="EM11" s="70">
        <v>24</v>
      </c>
      <c r="EN11" s="70">
        <v>22</v>
      </c>
      <c r="EO11" s="70">
        <v>10</v>
      </c>
      <c r="EP11" s="70">
        <v>17</v>
      </c>
      <c r="EQ11" s="70">
        <v>12</v>
      </c>
      <c r="ER11" s="70">
        <v>18</v>
      </c>
      <c r="ES11" s="70">
        <v>13</v>
      </c>
      <c r="ET11" s="70">
        <v>13</v>
      </c>
      <c r="EU11" s="70">
        <v>13</v>
      </c>
      <c r="EV11" s="70">
        <v>22</v>
      </c>
      <c r="EW11" s="70">
        <v>11</v>
      </c>
      <c r="EX11" s="70">
        <v>14</v>
      </c>
      <c r="EY11" s="70">
        <v>11</v>
      </c>
      <c r="EZ11" s="70">
        <v>14</v>
      </c>
      <c r="FA11" s="70">
        <v>10</v>
      </c>
      <c r="FB11" s="70">
        <v>23</v>
      </c>
      <c r="FC11" s="70">
        <v>19</v>
      </c>
      <c r="FD11" s="70">
        <v>14</v>
      </c>
      <c r="FE11" s="70">
        <v>15</v>
      </c>
      <c r="FF11" s="70">
        <v>18</v>
      </c>
      <c r="FG11" s="70">
        <v>20</v>
      </c>
      <c r="FH11" s="70">
        <v>24</v>
      </c>
      <c r="FI11" s="70">
        <v>16</v>
      </c>
      <c r="FJ11" s="70">
        <v>19</v>
      </c>
      <c r="FK11" s="70">
        <v>6</v>
      </c>
      <c r="FL11" s="70">
        <v>18</v>
      </c>
      <c r="FM11" s="70">
        <v>8</v>
      </c>
      <c r="FN11" s="70">
        <v>8</v>
      </c>
      <c r="FO11" s="70">
        <v>8</v>
      </c>
      <c r="FP11" s="70">
        <v>21</v>
      </c>
      <c r="FQ11" s="70">
        <v>16</v>
      </c>
      <c r="FR11" s="70">
        <v>18</v>
      </c>
      <c r="FS11" s="70">
        <v>11</v>
      </c>
      <c r="FT11" s="70">
        <v>10</v>
      </c>
      <c r="FU11" s="70">
        <v>14</v>
      </c>
      <c r="FV11" s="70">
        <v>12</v>
      </c>
      <c r="FW11" s="70">
        <v>7</v>
      </c>
      <c r="FX11" s="70">
        <v>16</v>
      </c>
      <c r="FY11" s="70">
        <v>6</v>
      </c>
      <c r="FZ11" s="70">
        <v>13</v>
      </c>
      <c r="GA11" s="70">
        <v>7</v>
      </c>
      <c r="GB11" s="70">
        <v>9</v>
      </c>
      <c r="GC11" s="70">
        <v>6</v>
      </c>
      <c r="GD11" s="70">
        <v>9</v>
      </c>
      <c r="GE11" s="70">
        <v>2</v>
      </c>
      <c r="GF11" s="70">
        <v>12</v>
      </c>
      <c r="GG11" s="70">
        <v>5</v>
      </c>
      <c r="GH11" s="70">
        <v>12</v>
      </c>
      <c r="GI11" s="70">
        <v>2</v>
      </c>
      <c r="GJ11" s="70">
        <v>10</v>
      </c>
      <c r="GK11" s="70">
        <v>2</v>
      </c>
      <c r="GL11" s="70">
        <v>10</v>
      </c>
      <c r="GM11" s="70">
        <v>2</v>
      </c>
      <c r="GN11" s="70">
        <v>8</v>
      </c>
      <c r="GO11" s="70">
        <v>4</v>
      </c>
      <c r="GP11" s="70">
        <v>6</v>
      </c>
      <c r="GQ11" s="70">
        <v>2</v>
      </c>
      <c r="GR11" s="70">
        <v>5</v>
      </c>
      <c r="GS11" s="70">
        <v>1</v>
      </c>
      <c r="GT11" s="70">
        <v>4</v>
      </c>
      <c r="GU11" s="70">
        <v>4</v>
      </c>
      <c r="GV11" s="70">
        <v>2</v>
      </c>
      <c r="GW11" s="70">
        <v>1</v>
      </c>
      <c r="GX11" s="70">
        <v>1</v>
      </c>
      <c r="GY11" s="70">
        <v>0</v>
      </c>
      <c r="GZ11" s="70">
        <v>2</v>
      </c>
      <c r="HA11" s="70">
        <v>1</v>
      </c>
      <c r="HB11" s="70">
        <v>1</v>
      </c>
      <c r="HC11" s="70">
        <v>0</v>
      </c>
      <c r="HD11" s="70">
        <v>1</v>
      </c>
      <c r="HE11" s="70">
        <v>0</v>
      </c>
      <c r="HF11" s="70">
        <v>1</v>
      </c>
      <c r="HG11" s="70">
        <v>0</v>
      </c>
      <c r="HH11" s="70">
        <v>0</v>
      </c>
      <c r="HI11" s="70">
        <v>0</v>
      </c>
      <c r="HJ11" s="70">
        <v>0</v>
      </c>
      <c r="HK11" s="70">
        <v>0</v>
      </c>
      <c r="HL11" s="70">
        <v>0</v>
      </c>
    </row>
    <row r="12" spans="1:220" s="18" customFormat="1" ht="20.25" customHeight="1" x14ac:dyDescent="0.3">
      <c r="A12" s="45" t="s">
        <v>725</v>
      </c>
      <c r="B12" s="306">
        <v>23799</v>
      </c>
      <c r="C12" s="69">
        <v>11856</v>
      </c>
      <c r="D12" s="69">
        <v>11943</v>
      </c>
      <c r="E12" s="69">
        <v>975</v>
      </c>
      <c r="F12" s="69">
        <v>939</v>
      </c>
      <c r="G12" s="69">
        <v>8982</v>
      </c>
      <c r="H12" s="69">
        <v>8340</v>
      </c>
      <c r="I12" s="69">
        <v>1899</v>
      </c>
      <c r="J12" s="69">
        <v>2664</v>
      </c>
      <c r="K12" s="69">
        <v>73</v>
      </c>
      <c r="L12" s="69">
        <v>75</v>
      </c>
      <c r="M12" s="69">
        <v>56</v>
      </c>
      <c r="N12" s="69">
        <v>68</v>
      </c>
      <c r="O12" s="69">
        <v>67</v>
      </c>
      <c r="P12" s="69">
        <v>64</v>
      </c>
      <c r="Q12" s="69">
        <v>70</v>
      </c>
      <c r="R12" s="69">
        <v>61</v>
      </c>
      <c r="S12" s="69">
        <v>56</v>
      </c>
      <c r="T12" s="69">
        <v>59</v>
      </c>
      <c r="U12" s="69">
        <v>66</v>
      </c>
      <c r="V12" s="69">
        <v>60</v>
      </c>
      <c r="W12" s="69">
        <v>64</v>
      </c>
      <c r="X12" s="69">
        <v>51</v>
      </c>
      <c r="Y12" s="69">
        <v>90</v>
      </c>
      <c r="Z12" s="69">
        <v>51</v>
      </c>
      <c r="AA12" s="69">
        <v>74</v>
      </c>
      <c r="AB12" s="69">
        <v>71</v>
      </c>
      <c r="AC12" s="69">
        <v>65</v>
      </c>
      <c r="AD12" s="69">
        <v>68</v>
      </c>
      <c r="AE12" s="69">
        <v>77</v>
      </c>
      <c r="AF12" s="69">
        <v>57</v>
      </c>
      <c r="AG12" s="69">
        <v>57</v>
      </c>
      <c r="AH12" s="69">
        <v>81</v>
      </c>
      <c r="AI12" s="69">
        <v>54</v>
      </c>
      <c r="AJ12" s="69">
        <v>50</v>
      </c>
      <c r="AK12" s="69">
        <v>58</v>
      </c>
      <c r="AL12" s="69">
        <v>64</v>
      </c>
      <c r="AM12" s="69">
        <v>48</v>
      </c>
      <c r="AN12" s="69">
        <v>59</v>
      </c>
      <c r="AO12" s="69">
        <v>72</v>
      </c>
      <c r="AP12" s="69">
        <v>61</v>
      </c>
      <c r="AQ12" s="69">
        <v>61</v>
      </c>
      <c r="AR12" s="69">
        <v>53</v>
      </c>
      <c r="AS12" s="69">
        <v>49</v>
      </c>
      <c r="AT12" s="69">
        <v>42</v>
      </c>
      <c r="AU12" s="69">
        <v>69</v>
      </c>
      <c r="AV12" s="69">
        <v>62</v>
      </c>
      <c r="AW12" s="69">
        <v>79</v>
      </c>
      <c r="AX12" s="69">
        <v>68</v>
      </c>
      <c r="AY12" s="69">
        <v>78</v>
      </c>
      <c r="AZ12" s="69">
        <v>87</v>
      </c>
      <c r="BA12" s="69">
        <v>85</v>
      </c>
      <c r="BB12" s="69">
        <v>88</v>
      </c>
      <c r="BC12" s="69">
        <v>126</v>
      </c>
      <c r="BD12" s="69">
        <v>105</v>
      </c>
      <c r="BE12" s="69">
        <v>167</v>
      </c>
      <c r="BF12" s="69">
        <v>196</v>
      </c>
      <c r="BG12" s="69">
        <v>219</v>
      </c>
      <c r="BH12" s="69">
        <v>252</v>
      </c>
      <c r="BI12" s="69">
        <v>271</v>
      </c>
      <c r="BJ12" s="69">
        <v>253</v>
      </c>
      <c r="BK12" s="69">
        <v>271</v>
      </c>
      <c r="BL12" s="69">
        <v>274</v>
      </c>
      <c r="BM12" s="69">
        <v>256</v>
      </c>
      <c r="BN12" s="69">
        <v>282</v>
      </c>
      <c r="BO12" s="69">
        <v>263</v>
      </c>
      <c r="BP12" s="69">
        <v>283</v>
      </c>
      <c r="BQ12" s="69">
        <v>247</v>
      </c>
      <c r="BR12" s="69">
        <v>256</v>
      </c>
      <c r="BS12" s="69">
        <v>289</v>
      </c>
      <c r="BT12" s="69">
        <v>263</v>
      </c>
      <c r="BU12" s="69">
        <v>253</v>
      </c>
      <c r="BV12" s="69">
        <v>226</v>
      </c>
      <c r="BW12" s="69">
        <v>223</v>
      </c>
      <c r="BX12" s="69">
        <v>231</v>
      </c>
      <c r="BY12" s="69">
        <v>217</v>
      </c>
      <c r="BZ12" s="69">
        <v>200</v>
      </c>
      <c r="CA12" s="69">
        <v>259</v>
      </c>
      <c r="CB12" s="69">
        <v>195</v>
      </c>
      <c r="CC12" s="69">
        <v>213</v>
      </c>
      <c r="CD12" s="69">
        <v>185</v>
      </c>
      <c r="CE12" s="69">
        <v>213</v>
      </c>
      <c r="CF12" s="69">
        <v>190</v>
      </c>
      <c r="CG12" s="69">
        <v>223</v>
      </c>
      <c r="CH12" s="69">
        <v>174</v>
      </c>
      <c r="CI12" s="69">
        <v>221</v>
      </c>
      <c r="CJ12" s="69">
        <v>178</v>
      </c>
      <c r="CK12" s="69">
        <v>196</v>
      </c>
      <c r="CL12" s="69">
        <v>192</v>
      </c>
      <c r="CM12" s="69">
        <v>201</v>
      </c>
      <c r="CN12" s="69">
        <v>185</v>
      </c>
      <c r="CO12" s="69">
        <v>221</v>
      </c>
      <c r="CP12" s="69">
        <v>166</v>
      </c>
      <c r="CQ12" s="69">
        <v>217</v>
      </c>
      <c r="CR12" s="69">
        <v>180</v>
      </c>
      <c r="CS12" s="69">
        <v>192</v>
      </c>
      <c r="CT12" s="69">
        <v>184</v>
      </c>
      <c r="CU12" s="69">
        <v>190</v>
      </c>
      <c r="CV12" s="69">
        <v>167</v>
      </c>
      <c r="CW12" s="69">
        <v>187</v>
      </c>
      <c r="CX12" s="69">
        <v>169</v>
      </c>
      <c r="CY12" s="69">
        <v>192</v>
      </c>
      <c r="CZ12" s="69">
        <v>177</v>
      </c>
      <c r="DA12" s="69">
        <v>195</v>
      </c>
      <c r="DB12" s="69">
        <v>164</v>
      </c>
      <c r="DC12" s="69">
        <v>204</v>
      </c>
      <c r="DD12" s="69">
        <v>169</v>
      </c>
      <c r="DE12" s="69">
        <v>189</v>
      </c>
      <c r="DF12" s="69">
        <v>199</v>
      </c>
      <c r="DG12" s="69">
        <v>226</v>
      </c>
      <c r="DH12" s="69">
        <v>178</v>
      </c>
      <c r="DI12" s="69">
        <v>203</v>
      </c>
      <c r="DJ12" s="69">
        <v>208</v>
      </c>
      <c r="DK12" s="69">
        <v>217</v>
      </c>
      <c r="DL12" s="69">
        <v>166</v>
      </c>
      <c r="DM12" s="69">
        <v>206</v>
      </c>
      <c r="DN12" s="69">
        <v>175</v>
      </c>
      <c r="DO12" s="69">
        <v>174</v>
      </c>
      <c r="DP12" s="69">
        <v>137</v>
      </c>
      <c r="DQ12" s="69">
        <v>181</v>
      </c>
      <c r="DR12" s="69">
        <v>180</v>
      </c>
      <c r="DS12" s="69">
        <v>163</v>
      </c>
      <c r="DT12" s="69">
        <v>161</v>
      </c>
      <c r="DU12" s="69">
        <v>163</v>
      </c>
      <c r="DV12" s="69">
        <v>156</v>
      </c>
      <c r="DW12" s="69">
        <v>113</v>
      </c>
      <c r="DX12" s="69">
        <v>112</v>
      </c>
      <c r="DY12" s="69">
        <v>146</v>
      </c>
      <c r="DZ12" s="69">
        <v>143</v>
      </c>
      <c r="EA12" s="69">
        <v>124</v>
      </c>
      <c r="EB12" s="69">
        <v>118</v>
      </c>
      <c r="EC12" s="69">
        <v>128</v>
      </c>
      <c r="ED12" s="69">
        <v>124</v>
      </c>
      <c r="EE12" s="69">
        <v>119</v>
      </c>
      <c r="EF12" s="69">
        <v>117</v>
      </c>
      <c r="EG12" s="69">
        <v>99</v>
      </c>
      <c r="EH12" s="69">
        <v>105</v>
      </c>
      <c r="EI12" s="69">
        <v>112</v>
      </c>
      <c r="EJ12" s="69">
        <v>104</v>
      </c>
      <c r="EK12" s="69">
        <v>102</v>
      </c>
      <c r="EL12" s="69">
        <v>104</v>
      </c>
      <c r="EM12" s="69">
        <v>114</v>
      </c>
      <c r="EN12" s="69">
        <v>102</v>
      </c>
      <c r="EO12" s="69">
        <v>82</v>
      </c>
      <c r="EP12" s="69">
        <v>71</v>
      </c>
      <c r="EQ12" s="69">
        <v>81</v>
      </c>
      <c r="ER12" s="69">
        <v>104</v>
      </c>
      <c r="ES12" s="69">
        <v>87</v>
      </c>
      <c r="ET12" s="69">
        <v>104</v>
      </c>
      <c r="EU12" s="69">
        <v>88</v>
      </c>
      <c r="EV12" s="69">
        <v>87</v>
      </c>
      <c r="EW12" s="69">
        <v>92</v>
      </c>
      <c r="EX12" s="69">
        <v>94</v>
      </c>
      <c r="EY12" s="69">
        <v>85</v>
      </c>
      <c r="EZ12" s="69">
        <v>96</v>
      </c>
      <c r="FA12" s="69">
        <v>93</v>
      </c>
      <c r="FB12" s="69">
        <v>115</v>
      </c>
      <c r="FC12" s="69">
        <v>104</v>
      </c>
      <c r="FD12" s="69">
        <v>111</v>
      </c>
      <c r="FE12" s="69">
        <v>99</v>
      </c>
      <c r="FF12" s="69">
        <v>119</v>
      </c>
      <c r="FG12" s="69">
        <v>111</v>
      </c>
      <c r="FH12" s="69">
        <v>125</v>
      </c>
      <c r="FI12" s="69">
        <v>89</v>
      </c>
      <c r="FJ12" s="69">
        <v>136</v>
      </c>
      <c r="FK12" s="69">
        <v>69</v>
      </c>
      <c r="FL12" s="69">
        <v>95</v>
      </c>
      <c r="FM12" s="69">
        <v>51</v>
      </c>
      <c r="FN12" s="69">
        <v>86</v>
      </c>
      <c r="FO12" s="69">
        <v>55</v>
      </c>
      <c r="FP12" s="69">
        <v>96</v>
      </c>
      <c r="FQ12" s="69">
        <v>53</v>
      </c>
      <c r="FR12" s="69">
        <v>109</v>
      </c>
      <c r="FS12" s="69">
        <v>71</v>
      </c>
      <c r="FT12" s="69">
        <v>87</v>
      </c>
      <c r="FU12" s="69">
        <v>58</v>
      </c>
      <c r="FV12" s="69">
        <v>102</v>
      </c>
      <c r="FW12" s="69">
        <v>39</v>
      </c>
      <c r="FX12" s="69">
        <v>83</v>
      </c>
      <c r="FY12" s="69">
        <v>34</v>
      </c>
      <c r="FZ12" s="69">
        <v>74</v>
      </c>
      <c r="GA12" s="69">
        <v>38</v>
      </c>
      <c r="GB12" s="69">
        <v>74</v>
      </c>
      <c r="GC12" s="69">
        <v>47</v>
      </c>
      <c r="GD12" s="69">
        <v>81</v>
      </c>
      <c r="GE12" s="69">
        <v>40</v>
      </c>
      <c r="GF12" s="69">
        <v>71</v>
      </c>
      <c r="GG12" s="69">
        <v>26</v>
      </c>
      <c r="GH12" s="69">
        <v>66</v>
      </c>
      <c r="GI12" s="69">
        <v>20</v>
      </c>
      <c r="GJ12" s="69">
        <v>42</v>
      </c>
      <c r="GK12" s="69">
        <v>16</v>
      </c>
      <c r="GL12" s="69">
        <v>46</v>
      </c>
      <c r="GM12" s="69">
        <v>10</v>
      </c>
      <c r="GN12" s="69">
        <v>40</v>
      </c>
      <c r="GO12" s="69">
        <v>9</v>
      </c>
      <c r="GP12" s="69">
        <v>30</v>
      </c>
      <c r="GQ12" s="69">
        <v>16</v>
      </c>
      <c r="GR12" s="69">
        <v>41</v>
      </c>
      <c r="GS12" s="69">
        <v>10</v>
      </c>
      <c r="GT12" s="69">
        <v>20</v>
      </c>
      <c r="GU12" s="69">
        <v>2</v>
      </c>
      <c r="GV12" s="69">
        <v>16</v>
      </c>
      <c r="GW12" s="69">
        <v>4</v>
      </c>
      <c r="GX12" s="69">
        <v>10</v>
      </c>
      <c r="GY12" s="69">
        <v>4</v>
      </c>
      <c r="GZ12" s="69">
        <v>10</v>
      </c>
      <c r="HA12" s="69">
        <v>0</v>
      </c>
      <c r="HB12" s="69">
        <v>6</v>
      </c>
      <c r="HC12" s="69">
        <v>0</v>
      </c>
      <c r="HD12" s="69">
        <v>3</v>
      </c>
      <c r="HE12" s="69">
        <v>0</v>
      </c>
      <c r="HF12" s="69">
        <v>2</v>
      </c>
      <c r="HG12" s="69">
        <v>0</v>
      </c>
      <c r="HH12" s="69">
        <v>1</v>
      </c>
      <c r="HI12" s="69">
        <v>0</v>
      </c>
      <c r="HJ12" s="69">
        <v>2</v>
      </c>
      <c r="HK12" s="69">
        <v>0</v>
      </c>
      <c r="HL12" s="69">
        <v>3</v>
      </c>
    </row>
    <row r="13" spans="1:220" ht="20.25" customHeight="1" x14ac:dyDescent="0.3">
      <c r="A13" s="46" t="s">
        <v>726</v>
      </c>
      <c r="B13" s="307">
        <v>6392</v>
      </c>
      <c r="C13" s="70">
        <v>3291</v>
      </c>
      <c r="D13" s="70">
        <v>3101</v>
      </c>
      <c r="E13" s="70">
        <v>245</v>
      </c>
      <c r="F13" s="70">
        <v>289</v>
      </c>
      <c r="G13" s="70">
        <v>2579</v>
      </c>
      <c r="H13" s="70">
        <v>2180</v>
      </c>
      <c r="I13" s="70">
        <v>467</v>
      </c>
      <c r="J13" s="70">
        <v>632</v>
      </c>
      <c r="K13" s="70">
        <v>22</v>
      </c>
      <c r="L13" s="70">
        <v>26</v>
      </c>
      <c r="M13" s="70">
        <v>21</v>
      </c>
      <c r="N13" s="70">
        <v>22</v>
      </c>
      <c r="O13" s="70">
        <v>16</v>
      </c>
      <c r="P13" s="70">
        <v>20</v>
      </c>
      <c r="Q13" s="70">
        <v>23</v>
      </c>
      <c r="R13" s="70">
        <v>16</v>
      </c>
      <c r="S13" s="70">
        <v>20</v>
      </c>
      <c r="T13" s="70">
        <v>18</v>
      </c>
      <c r="U13" s="70">
        <v>12</v>
      </c>
      <c r="V13" s="70">
        <v>16</v>
      </c>
      <c r="W13" s="70">
        <v>16</v>
      </c>
      <c r="X13" s="70">
        <v>19</v>
      </c>
      <c r="Y13" s="70">
        <v>24</v>
      </c>
      <c r="Z13" s="70">
        <v>14</v>
      </c>
      <c r="AA13" s="70">
        <v>14</v>
      </c>
      <c r="AB13" s="70">
        <v>21</v>
      </c>
      <c r="AC13" s="70">
        <v>17</v>
      </c>
      <c r="AD13" s="70">
        <v>19</v>
      </c>
      <c r="AE13" s="70">
        <v>13</v>
      </c>
      <c r="AF13" s="70">
        <v>20</v>
      </c>
      <c r="AG13" s="70">
        <v>10</v>
      </c>
      <c r="AH13" s="70">
        <v>26</v>
      </c>
      <c r="AI13" s="70">
        <v>10</v>
      </c>
      <c r="AJ13" s="70">
        <v>15</v>
      </c>
      <c r="AK13" s="70">
        <v>11</v>
      </c>
      <c r="AL13" s="70">
        <v>16</v>
      </c>
      <c r="AM13" s="70">
        <v>16</v>
      </c>
      <c r="AN13" s="70">
        <v>21</v>
      </c>
      <c r="AO13" s="70">
        <v>18</v>
      </c>
      <c r="AP13" s="70">
        <v>18</v>
      </c>
      <c r="AQ13" s="70">
        <v>15</v>
      </c>
      <c r="AR13" s="70">
        <v>13</v>
      </c>
      <c r="AS13" s="70">
        <v>16</v>
      </c>
      <c r="AT13" s="70">
        <v>11</v>
      </c>
      <c r="AU13" s="70">
        <v>16</v>
      </c>
      <c r="AV13" s="70">
        <v>14</v>
      </c>
      <c r="AW13" s="70">
        <v>28</v>
      </c>
      <c r="AX13" s="70">
        <v>10</v>
      </c>
      <c r="AY13" s="70">
        <v>24</v>
      </c>
      <c r="AZ13" s="70">
        <v>23</v>
      </c>
      <c r="BA13" s="70">
        <v>20</v>
      </c>
      <c r="BB13" s="70">
        <v>32</v>
      </c>
      <c r="BC13" s="70">
        <v>37</v>
      </c>
      <c r="BD13" s="70">
        <v>32</v>
      </c>
      <c r="BE13" s="70">
        <v>43</v>
      </c>
      <c r="BF13" s="70">
        <v>40</v>
      </c>
      <c r="BG13" s="70">
        <v>58</v>
      </c>
      <c r="BH13" s="70">
        <v>48</v>
      </c>
      <c r="BI13" s="70">
        <v>90</v>
      </c>
      <c r="BJ13" s="70">
        <v>56</v>
      </c>
      <c r="BK13" s="70">
        <v>76</v>
      </c>
      <c r="BL13" s="70">
        <v>67</v>
      </c>
      <c r="BM13" s="70">
        <v>68</v>
      </c>
      <c r="BN13" s="70">
        <v>64</v>
      </c>
      <c r="BO13" s="70">
        <v>76</v>
      </c>
      <c r="BP13" s="70">
        <v>81</v>
      </c>
      <c r="BQ13" s="70">
        <v>84</v>
      </c>
      <c r="BR13" s="70">
        <v>80</v>
      </c>
      <c r="BS13" s="70">
        <v>84</v>
      </c>
      <c r="BT13" s="70">
        <v>78</v>
      </c>
      <c r="BU13" s="70">
        <v>87</v>
      </c>
      <c r="BV13" s="70">
        <v>66</v>
      </c>
      <c r="BW13" s="70">
        <v>68</v>
      </c>
      <c r="BX13" s="70">
        <v>69</v>
      </c>
      <c r="BY13" s="70">
        <v>75</v>
      </c>
      <c r="BZ13" s="70">
        <v>48</v>
      </c>
      <c r="CA13" s="70">
        <v>84</v>
      </c>
      <c r="CB13" s="70">
        <v>48</v>
      </c>
      <c r="CC13" s="70">
        <v>63</v>
      </c>
      <c r="CD13" s="70">
        <v>62</v>
      </c>
      <c r="CE13" s="70">
        <v>67</v>
      </c>
      <c r="CF13" s="70">
        <v>56</v>
      </c>
      <c r="CG13" s="70">
        <v>78</v>
      </c>
      <c r="CH13" s="70">
        <v>49</v>
      </c>
      <c r="CI13" s="70">
        <v>61</v>
      </c>
      <c r="CJ13" s="70">
        <v>50</v>
      </c>
      <c r="CK13" s="70">
        <v>53</v>
      </c>
      <c r="CL13" s="70">
        <v>50</v>
      </c>
      <c r="CM13" s="70">
        <v>61</v>
      </c>
      <c r="CN13" s="70">
        <v>54</v>
      </c>
      <c r="CO13" s="70">
        <v>61</v>
      </c>
      <c r="CP13" s="70">
        <v>45</v>
      </c>
      <c r="CQ13" s="70">
        <v>66</v>
      </c>
      <c r="CR13" s="70">
        <v>49</v>
      </c>
      <c r="CS13" s="70">
        <v>56</v>
      </c>
      <c r="CT13" s="70">
        <v>51</v>
      </c>
      <c r="CU13" s="70">
        <v>55</v>
      </c>
      <c r="CV13" s="70">
        <v>37</v>
      </c>
      <c r="CW13" s="70">
        <v>55</v>
      </c>
      <c r="CX13" s="70">
        <v>53</v>
      </c>
      <c r="CY13" s="70">
        <v>51</v>
      </c>
      <c r="CZ13" s="70">
        <v>43</v>
      </c>
      <c r="DA13" s="70">
        <v>45</v>
      </c>
      <c r="DB13" s="70">
        <v>32</v>
      </c>
      <c r="DC13" s="70">
        <v>50</v>
      </c>
      <c r="DD13" s="70">
        <v>41</v>
      </c>
      <c r="DE13" s="70">
        <v>56</v>
      </c>
      <c r="DF13" s="70">
        <v>39</v>
      </c>
      <c r="DG13" s="70">
        <v>58</v>
      </c>
      <c r="DH13" s="70">
        <v>48</v>
      </c>
      <c r="DI13" s="70">
        <v>47</v>
      </c>
      <c r="DJ13" s="70">
        <v>59</v>
      </c>
      <c r="DK13" s="70">
        <v>61</v>
      </c>
      <c r="DL13" s="70">
        <v>52</v>
      </c>
      <c r="DM13" s="70">
        <v>57</v>
      </c>
      <c r="DN13" s="70">
        <v>48</v>
      </c>
      <c r="DO13" s="70">
        <v>50</v>
      </c>
      <c r="DP13" s="70">
        <v>39</v>
      </c>
      <c r="DQ13" s="70">
        <v>55</v>
      </c>
      <c r="DR13" s="70">
        <v>54</v>
      </c>
      <c r="DS13" s="70">
        <v>49</v>
      </c>
      <c r="DT13" s="70">
        <v>41</v>
      </c>
      <c r="DU13" s="70">
        <v>43</v>
      </c>
      <c r="DV13" s="70">
        <v>34</v>
      </c>
      <c r="DW13" s="70">
        <v>31</v>
      </c>
      <c r="DX13" s="70">
        <v>20</v>
      </c>
      <c r="DY13" s="70">
        <v>35</v>
      </c>
      <c r="DZ13" s="70">
        <v>36</v>
      </c>
      <c r="EA13" s="70">
        <v>30</v>
      </c>
      <c r="EB13" s="70">
        <v>27</v>
      </c>
      <c r="EC13" s="70">
        <v>33</v>
      </c>
      <c r="ED13" s="70">
        <v>28</v>
      </c>
      <c r="EE13" s="70">
        <v>28</v>
      </c>
      <c r="EF13" s="70">
        <v>30</v>
      </c>
      <c r="EG13" s="70">
        <v>25</v>
      </c>
      <c r="EH13" s="70">
        <v>34</v>
      </c>
      <c r="EI13" s="70">
        <v>32</v>
      </c>
      <c r="EJ13" s="70">
        <v>21</v>
      </c>
      <c r="EK13" s="70">
        <v>31</v>
      </c>
      <c r="EL13" s="70">
        <v>32</v>
      </c>
      <c r="EM13" s="70">
        <v>23</v>
      </c>
      <c r="EN13" s="70">
        <v>24</v>
      </c>
      <c r="EO13" s="70">
        <v>24</v>
      </c>
      <c r="EP13" s="70">
        <v>20</v>
      </c>
      <c r="EQ13" s="70">
        <v>23</v>
      </c>
      <c r="ER13" s="70">
        <v>28</v>
      </c>
      <c r="ES13" s="70">
        <v>28</v>
      </c>
      <c r="ET13" s="70">
        <v>28</v>
      </c>
      <c r="EU13" s="70">
        <v>26</v>
      </c>
      <c r="EV13" s="70">
        <v>16</v>
      </c>
      <c r="EW13" s="70">
        <v>21</v>
      </c>
      <c r="EX13" s="70">
        <v>28</v>
      </c>
      <c r="EY13" s="70">
        <v>16</v>
      </c>
      <c r="EZ13" s="70">
        <v>22</v>
      </c>
      <c r="FA13" s="70">
        <v>18</v>
      </c>
      <c r="FB13" s="70">
        <v>16</v>
      </c>
      <c r="FC13" s="70">
        <v>33</v>
      </c>
      <c r="FD13" s="70">
        <v>28</v>
      </c>
      <c r="FE13" s="70">
        <v>23</v>
      </c>
      <c r="FF13" s="70">
        <v>41</v>
      </c>
      <c r="FG13" s="70">
        <v>27</v>
      </c>
      <c r="FH13" s="70">
        <v>33</v>
      </c>
      <c r="FI13" s="70">
        <v>18</v>
      </c>
      <c r="FJ13" s="70">
        <v>34</v>
      </c>
      <c r="FK13" s="70">
        <v>11</v>
      </c>
      <c r="FL13" s="70">
        <v>15</v>
      </c>
      <c r="FM13" s="70">
        <v>15</v>
      </c>
      <c r="FN13" s="70">
        <v>22</v>
      </c>
      <c r="FO13" s="70">
        <v>13</v>
      </c>
      <c r="FP13" s="70">
        <v>20</v>
      </c>
      <c r="FQ13" s="70">
        <v>13</v>
      </c>
      <c r="FR13" s="70">
        <v>27</v>
      </c>
      <c r="FS13" s="70">
        <v>12</v>
      </c>
      <c r="FT13" s="70">
        <v>11</v>
      </c>
      <c r="FU13" s="70">
        <v>13</v>
      </c>
      <c r="FV13" s="70">
        <v>22</v>
      </c>
      <c r="FW13" s="70">
        <v>10</v>
      </c>
      <c r="FX13" s="70">
        <v>15</v>
      </c>
      <c r="FY13" s="70">
        <v>11</v>
      </c>
      <c r="FZ13" s="70">
        <v>13</v>
      </c>
      <c r="GA13" s="70">
        <v>9</v>
      </c>
      <c r="GB13" s="70">
        <v>15</v>
      </c>
      <c r="GC13" s="70">
        <v>7</v>
      </c>
      <c r="GD13" s="70">
        <v>20</v>
      </c>
      <c r="GE13" s="70">
        <v>10</v>
      </c>
      <c r="GF13" s="70">
        <v>10</v>
      </c>
      <c r="GG13" s="70">
        <v>4</v>
      </c>
      <c r="GH13" s="70">
        <v>17</v>
      </c>
      <c r="GI13" s="70">
        <v>8</v>
      </c>
      <c r="GJ13" s="70">
        <v>11</v>
      </c>
      <c r="GK13" s="70">
        <v>3</v>
      </c>
      <c r="GL13" s="70">
        <v>11</v>
      </c>
      <c r="GM13" s="70">
        <v>1</v>
      </c>
      <c r="GN13" s="70">
        <v>5</v>
      </c>
      <c r="GO13" s="70">
        <v>4</v>
      </c>
      <c r="GP13" s="70">
        <v>12</v>
      </c>
      <c r="GQ13" s="70">
        <v>6</v>
      </c>
      <c r="GR13" s="70">
        <v>17</v>
      </c>
      <c r="GS13" s="70">
        <v>3</v>
      </c>
      <c r="GT13" s="70">
        <v>4</v>
      </c>
      <c r="GU13" s="70">
        <v>0</v>
      </c>
      <c r="GV13" s="70">
        <v>6</v>
      </c>
      <c r="GW13" s="70">
        <v>0</v>
      </c>
      <c r="GX13" s="70">
        <v>2</v>
      </c>
      <c r="GY13" s="70">
        <v>3</v>
      </c>
      <c r="GZ13" s="70">
        <v>1</v>
      </c>
      <c r="HA13" s="70">
        <v>0</v>
      </c>
      <c r="HB13" s="70">
        <v>1</v>
      </c>
      <c r="HC13" s="70">
        <v>0</v>
      </c>
      <c r="HD13" s="70">
        <v>0</v>
      </c>
      <c r="HE13" s="70">
        <v>0</v>
      </c>
      <c r="HF13" s="70">
        <v>1</v>
      </c>
      <c r="HG13" s="70">
        <v>0</v>
      </c>
      <c r="HH13" s="70">
        <v>0</v>
      </c>
      <c r="HI13" s="70">
        <v>0</v>
      </c>
      <c r="HJ13" s="70">
        <v>1</v>
      </c>
      <c r="HK13" s="70">
        <v>0</v>
      </c>
      <c r="HL13" s="70">
        <v>3</v>
      </c>
    </row>
    <row r="14" spans="1:220" ht="20.25" customHeight="1" x14ac:dyDescent="0.3">
      <c r="A14" s="46" t="s">
        <v>727</v>
      </c>
      <c r="B14" s="307">
        <v>5491</v>
      </c>
      <c r="C14" s="70">
        <v>2735</v>
      </c>
      <c r="D14" s="70">
        <v>2756</v>
      </c>
      <c r="E14" s="70">
        <v>200</v>
      </c>
      <c r="F14" s="70">
        <v>183</v>
      </c>
      <c r="G14" s="70">
        <v>2111</v>
      </c>
      <c r="H14" s="70">
        <v>2001</v>
      </c>
      <c r="I14" s="70">
        <v>424</v>
      </c>
      <c r="J14" s="70">
        <v>572</v>
      </c>
      <c r="K14" s="70">
        <v>15</v>
      </c>
      <c r="L14" s="70">
        <v>14</v>
      </c>
      <c r="M14" s="70">
        <v>10</v>
      </c>
      <c r="N14" s="70">
        <v>9</v>
      </c>
      <c r="O14" s="70">
        <v>10</v>
      </c>
      <c r="P14" s="70">
        <v>10</v>
      </c>
      <c r="Q14" s="70">
        <v>15</v>
      </c>
      <c r="R14" s="70">
        <v>8</v>
      </c>
      <c r="S14" s="70">
        <v>9</v>
      </c>
      <c r="T14" s="70">
        <v>10</v>
      </c>
      <c r="U14" s="70">
        <v>14</v>
      </c>
      <c r="V14" s="70">
        <v>8</v>
      </c>
      <c r="W14" s="70">
        <v>20</v>
      </c>
      <c r="X14" s="70">
        <v>11</v>
      </c>
      <c r="Y14" s="70">
        <v>16</v>
      </c>
      <c r="Z14" s="70">
        <v>8</v>
      </c>
      <c r="AA14" s="70">
        <v>10</v>
      </c>
      <c r="AB14" s="70">
        <v>16</v>
      </c>
      <c r="AC14" s="70">
        <v>16</v>
      </c>
      <c r="AD14" s="70">
        <v>18</v>
      </c>
      <c r="AE14" s="70">
        <v>24</v>
      </c>
      <c r="AF14" s="70">
        <v>15</v>
      </c>
      <c r="AG14" s="70">
        <v>9</v>
      </c>
      <c r="AH14" s="70">
        <v>13</v>
      </c>
      <c r="AI14" s="70">
        <v>13</v>
      </c>
      <c r="AJ14" s="70">
        <v>10</v>
      </c>
      <c r="AK14" s="70">
        <v>13</v>
      </c>
      <c r="AL14" s="70">
        <v>19</v>
      </c>
      <c r="AM14" s="70">
        <v>6</v>
      </c>
      <c r="AN14" s="70">
        <v>14</v>
      </c>
      <c r="AO14" s="70">
        <v>16</v>
      </c>
      <c r="AP14" s="70">
        <v>14</v>
      </c>
      <c r="AQ14" s="70">
        <v>13</v>
      </c>
      <c r="AR14" s="70">
        <v>17</v>
      </c>
      <c r="AS14" s="70">
        <v>13</v>
      </c>
      <c r="AT14" s="70">
        <v>10</v>
      </c>
      <c r="AU14" s="70">
        <v>11</v>
      </c>
      <c r="AV14" s="70">
        <v>9</v>
      </c>
      <c r="AW14" s="70">
        <v>17</v>
      </c>
      <c r="AX14" s="70">
        <v>18</v>
      </c>
      <c r="AY14" s="70">
        <v>22</v>
      </c>
      <c r="AZ14" s="70">
        <v>22</v>
      </c>
      <c r="BA14" s="70">
        <v>17</v>
      </c>
      <c r="BB14" s="70">
        <v>19</v>
      </c>
      <c r="BC14" s="70">
        <v>30</v>
      </c>
      <c r="BD14" s="70">
        <v>31</v>
      </c>
      <c r="BE14" s="70">
        <v>47</v>
      </c>
      <c r="BF14" s="70">
        <v>62</v>
      </c>
      <c r="BG14" s="70">
        <v>59</v>
      </c>
      <c r="BH14" s="70">
        <v>75</v>
      </c>
      <c r="BI14" s="70">
        <v>60</v>
      </c>
      <c r="BJ14" s="70">
        <v>86</v>
      </c>
      <c r="BK14" s="70">
        <v>60</v>
      </c>
      <c r="BL14" s="70">
        <v>80</v>
      </c>
      <c r="BM14" s="70">
        <v>55</v>
      </c>
      <c r="BN14" s="70">
        <v>74</v>
      </c>
      <c r="BO14" s="70">
        <v>64</v>
      </c>
      <c r="BP14" s="70">
        <v>80</v>
      </c>
      <c r="BQ14" s="70">
        <v>64</v>
      </c>
      <c r="BR14" s="70">
        <v>64</v>
      </c>
      <c r="BS14" s="70">
        <v>82</v>
      </c>
      <c r="BT14" s="70">
        <v>70</v>
      </c>
      <c r="BU14" s="70">
        <v>71</v>
      </c>
      <c r="BV14" s="70">
        <v>63</v>
      </c>
      <c r="BW14" s="70">
        <v>58</v>
      </c>
      <c r="BX14" s="70">
        <v>58</v>
      </c>
      <c r="BY14" s="70">
        <v>49</v>
      </c>
      <c r="BZ14" s="70">
        <v>51</v>
      </c>
      <c r="CA14" s="70">
        <v>61</v>
      </c>
      <c r="CB14" s="70">
        <v>53</v>
      </c>
      <c r="CC14" s="70">
        <v>50</v>
      </c>
      <c r="CD14" s="70">
        <v>45</v>
      </c>
      <c r="CE14" s="70">
        <v>57</v>
      </c>
      <c r="CF14" s="70">
        <v>37</v>
      </c>
      <c r="CG14" s="70">
        <v>46</v>
      </c>
      <c r="CH14" s="70">
        <v>37</v>
      </c>
      <c r="CI14" s="70">
        <v>62</v>
      </c>
      <c r="CJ14" s="70">
        <v>45</v>
      </c>
      <c r="CK14" s="70">
        <v>40</v>
      </c>
      <c r="CL14" s="70">
        <v>36</v>
      </c>
      <c r="CM14" s="70">
        <v>36</v>
      </c>
      <c r="CN14" s="70">
        <v>41</v>
      </c>
      <c r="CO14" s="70">
        <v>49</v>
      </c>
      <c r="CP14" s="70">
        <v>34</v>
      </c>
      <c r="CQ14" s="70">
        <v>47</v>
      </c>
      <c r="CR14" s="70">
        <v>37</v>
      </c>
      <c r="CS14" s="70">
        <v>37</v>
      </c>
      <c r="CT14" s="70">
        <v>28</v>
      </c>
      <c r="CU14" s="70">
        <v>42</v>
      </c>
      <c r="CV14" s="70">
        <v>43</v>
      </c>
      <c r="CW14" s="70">
        <v>46</v>
      </c>
      <c r="CX14" s="70">
        <v>31</v>
      </c>
      <c r="CY14" s="70">
        <v>39</v>
      </c>
      <c r="CZ14" s="70">
        <v>43</v>
      </c>
      <c r="DA14" s="70">
        <v>45</v>
      </c>
      <c r="DB14" s="70">
        <v>31</v>
      </c>
      <c r="DC14" s="70">
        <v>53</v>
      </c>
      <c r="DD14" s="70">
        <v>41</v>
      </c>
      <c r="DE14" s="70">
        <v>48</v>
      </c>
      <c r="DF14" s="70">
        <v>51</v>
      </c>
      <c r="DG14" s="70">
        <v>57</v>
      </c>
      <c r="DH14" s="70">
        <v>39</v>
      </c>
      <c r="DI14" s="70">
        <v>44</v>
      </c>
      <c r="DJ14" s="70">
        <v>53</v>
      </c>
      <c r="DK14" s="70">
        <v>55</v>
      </c>
      <c r="DL14" s="70">
        <v>29</v>
      </c>
      <c r="DM14" s="70">
        <v>56</v>
      </c>
      <c r="DN14" s="70">
        <v>47</v>
      </c>
      <c r="DO14" s="70">
        <v>41</v>
      </c>
      <c r="DP14" s="70">
        <v>31</v>
      </c>
      <c r="DQ14" s="70">
        <v>38</v>
      </c>
      <c r="DR14" s="70">
        <v>37</v>
      </c>
      <c r="DS14" s="70">
        <v>30</v>
      </c>
      <c r="DT14" s="70">
        <v>33</v>
      </c>
      <c r="DU14" s="70">
        <v>44</v>
      </c>
      <c r="DV14" s="70">
        <v>28</v>
      </c>
      <c r="DW14" s="70">
        <v>20</v>
      </c>
      <c r="DX14" s="70">
        <v>22</v>
      </c>
      <c r="DY14" s="70">
        <v>28</v>
      </c>
      <c r="DZ14" s="70">
        <v>24</v>
      </c>
      <c r="EA14" s="70">
        <v>34</v>
      </c>
      <c r="EB14" s="70">
        <v>28</v>
      </c>
      <c r="EC14" s="70">
        <v>24</v>
      </c>
      <c r="ED14" s="70">
        <v>28</v>
      </c>
      <c r="EE14" s="70">
        <v>30</v>
      </c>
      <c r="EF14" s="70">
        <v>27</v>
      </c>
      <c r="EG14" s="70">
        <v>29</v>
      </c>
      <c r="EH14" s="70">
        <v>18</v>
      </c>
      <c r="EI14" s="70">
        <v>15</v>
      </c>
      <c r="EJ14" s="70">
        <v>21</v>
      </c>
      <c r="EK14" s="70">
        <v>19</v>
      </c>
      <c r="EL14" s="70">
        <v>15</v>
      </c>
      <c r="EM14" s="70">
        <v>16</v>
      </c>
      <c r="EN14" s="70">
        <v>23</v>
      </c>
      <c r="EO14" s="70">
        <v>17</v>
      </c>
      <c r="EP14" s="70">
        <v>18</v>
      </c>
      <c r="EQ14" s="70">
        <v>20</v>
      </c>
      <c r="ER14" s="70">
        <v>20</v>
      </c>
      <c r="ES14" s="70">
        <v>18</v>
      </c>
      <c r="ET14" s="70">
        <v>20</v>
      </c>
      <c r="EU14" s="70">
        <v>17</v>
      </c>
      <c r="EV14" s="70">
        <v>24</v>
      </c>
      <c r="EW14" s="70">
        <v>23</v>
      </c>
      <c r="EX14" s="70">
        <v>14</v>
      </c>
      <c r="EY14" s="70">
        <v>21</v>
      </c>
      <c r="EZ14" s="70">
        <v>21</v>
      </c>
      <c r="FA14" s="70">
        <v>24</v>
      </c>
      <c r="FB14" s="70">
        <v>27</v>
      </c>
      <c r="FC14" s="70">
        <v>23</v>
      </c>
      <c r="FD14" s="70">
        <v>26</v>
      </c>
      <c r="FE14" s="70">
        <v>21</v>
      </c>
      <c r="FF14" s="70">
        <v>25</v>
      </c>
      <c r="FG14" s="70">
        <v>28</v>
      </c>
      <c r="FH14" s="70">
        <v>32</v>
      </c>
      <c r="FI14" s="70">
        <v>32</v>
      </c>
      <c r="FJ14" s="70">
        <v>22</v>
      </c>
      <c r="FK14" s="70">
        <v>16</v>
      </c>
      <c r="FL14" s="70">
        <v>29</v>
      </c>
      <c r="FM14" s="70">
        <v>12</v>
      </c>
      <c r="FN14" s="70">
        <v>22</v>
      </c>
      <c r="FO14" s="70">
        <v>15</v>
      </c>
      <c r="FP14" s="70">
        <v>24</v>
      </c>
      <c r="FQ14" s="70">
        <v>11</v>
      </c>
      <c r="FR14" s="70">
        <v>23</v>
      </c>
      <c r="FS14" s="70">
        <v>18</v>
      </c>
      <c r="FT14" s="70">
        <v>15</v>
      </c>
      <c r="FU14" s="70">
        <v>15</v>
      </c>
      <c r="FV14" s="70">
        <v>23</v>
      </c>
      <c r="FW14" s="70">
        <v>5</v>
      </c>
      <c r="FX14" s="70">
        <v>13</v>
      </c>
      <c r="FY14" s="70">
        <v>7</v>
      </c>
      <c r="FZ14" s="70">
        <v>14</v>
      </c>
      <c r="GA14" s="70">
        <v>5</v>
      </c>
      <c r="GB14" s="70">
        <v>14</v>
      </c>
      <c r="GC14" s="70">
        <v>9</v>
      </c>
      <c r="GD14" s="70">
        <v>20</v>
      </c>
      <c r="GE14" s="70">
        <v>5</v>
      </c>
      <c r="GF14" s="70">
        <v>21</v>
      </c>
      <c r="GG14" s="70">
        <v>9</v>
      </c>
      <c r="GH14" s="70">
        <v>11</v>
      </c>
      <c r="GI14" s="70">
        <v>5</v>
      </c>
      <c r="GJ14" s="70">
        <v>11</v>
      </c>
      <c r="GK14" s="70">
        <v>3</v>
      </c>
      <c r="GL14" s="70">
        <v>13</v>
      </c>
      <c r="GM14" s="70">
        <v>1</v>
      </c>
      <c r="GN14" s="70">
        <v>9</v>
      </c>
      <c r="GO14" s="70">
        <v>2</v>
      </c>
      <c r="GP14" s="70">
        <v>2</v>
      </c>
      <c r="GQ14" s="70">
        <v>5</v>
      </c>
      <c r="GR14" s="70">
        <v>7</v>
      </c>
      <c r="GS14" s="70">
        <v>2</v>
      </c>
      <c r="GT14" s="70">
        <v>5</v>
      </c>
      <c r="GU14" s="70">
        <v>0</v>
      </c>
      <c r="GV14" s="70">
        <v>1</v>
      </c>
      <c r="GW14" s="70">
        <v>0</v>
      </c>
      <c r="GX14" s="70">
        <v>2</v>
      </c>
      <c r="GY14" s="70">
        <v>0</v>
      </c>
      <c r="GZ14" s="70">
        <v>2</v>
      </c>
      <c r="HA14" s="70">
        <v>0</v>
      </c>
      <c r="HB14" s="70">
        <v>1</v>
      </c>
      <c r="HC14" s="70">
        <v>0</v>
      </c>
      <c r="HD14" s="70">
        <v>1</v>
      </c>
      <c r="HE14" s="70">
        <v>0</v>
      </c>
      <c r="HF14" s="70">
        <v>1</v>
      </c>
      <c r="HG14" s="70">
        <v>0</v>
      </c>
      <c r="HH14" s="70">
        <v>0</v>
      </c>
      <c r="HI14" s="70">
        <v>0</v>
      </c>
      <c r="HJ14" s="70">
        <v>1</v>
      </c>
      <c r="HK14" s="70">
        <v>0</v>
      </c>
      <c r="HL14" s="70">
        <v>0</v>
      </c>
    </row>
    <row r="15" spans="1:220" ht="20.25" customHeight="1" x14ac:dyDescent="0.3">
      <c r="A15" s="46" t="s">
        <v>728</v>
      </c>
      <c r="B15" s="307">
        <v>2998</v>
      </c>
      <c r="C15" s="70">
        <v>1497</v>
      </c>
      <c r="D15" s="70">
        <v>1501</v>
      </c>
      <c r="E15" s="70">
        <v>102</v>
      </c>
      <c r="F15" s="70">
        <v>100</v>
      </c>
      <c r="G15" s="70">
        <v>1138</v>
      </c>
      <c r="H15" s="70">
        <v>1047</v>
      </c>
      <c r="I15" s="70">
        <v>257</v>
      </c>
      <c r="J15" s="70">
        <v>354</v>
      </c>
      <c r="K15" s="70">
        <v>7</v>
      </c>
      <c r="L15" s="70">
        <v>9</v>
      </c>
      <c r="M15" s="70">
        <v>4</v>
      </c>
      <c r="N15" s="70">
        <v>12</v>
      </c>
      <c r="O15" s="70">
        <v>10</v>
      </c>
      <c r="P15" s="70">
        <v>6</v>
      </c>
      <c r="Q15" s="70">
        <v>7</v>
      </c>
      <c r="R15" s="70">
        <v>11</v>
      </c>
      <c r="S15" s="70">
        <v>4</v>
      </c>
      <c r="T15" s="70">
        <v>7</v>
      </c>
      <c r="U15" s="70">
        <v>8</v>
      </c>
      <c r="V15" s="70">
        <v>5</v>
      </c>
      <c r="W15" s="70">
        <v>8</v>
      </c>
      <c r="X15" s="70">
        <v>2</v>
      </c>
      <c r="Y15" s="70">
        <v>7</v>
      </c>
      <c r="Z15" s="70">
        <v>5</v>
      </c>
      <c r="AA15" s="70">
        <v>8</v>
      </c>
      <c r="AB15" s="70">
        <v>4</v>
      </c>
      <c r="AC15" s="70">
        <v>8</v>
      </c>
      <c r="AD15" s="70">
        <v>6</v>
      </c>
      <c r="AE15" s="70">
        <v>5</v>
      </c>
      <c r="AF15" s="70">
        <v>4</v>
      </c>
      <c r="AG15" s="70">
        <v>7</v>
      </c>
      <c r="AH15" s="70">
        <v>8</v>
      </c>
      <c r="AI15" s="70">
        <v>6</v>
      </c>
      <c r="AJ15" s="70">
        <v>6</v>
      </c>
      <c r="AK15" s="70">
        <v>5</v>
      </c>
      <c r="AL15" s="70">
        <v>4</v>
      </c>
      <c r="AM15" s="70">
        <v>8</v>
      </c>
      <c r="AN15" s="70">
        <v>11</v>
      </c>
      <c r="AO15" s="70">
        <v>6</v>
      </c>
      <c r="AP15" s="70">
        <v>5</v>
      </c>
      <c r="AQ15" s="70">
        <v>6</v>
      </c>
      <c r="AR15" s="70">
        <v>6</v>
      </c>
      <c r="AS15" s="70">
        <v>2</v>
      </c>
      <c r="AT15" s="70">
        <v>3</v>
      </c>
      <c r="AU15" s="70">
        <v>13</v>
      </c>
      <c r="AV15" s="70">
        <v>8</v>
      </c>
      <c r="AW15" s="70">
        <v>4</v>
      </c>
      <c r="AX15" s="70">
        <v>7</v>
      </c>
      <c r="AY15" s="70">
        <v>11</v>
      </c>
      <c r="AZ15" s="70">
        <v>12</v>
      </c>
      <c r="BA15" s="70">
        <v>20</v>
      </c>
      <c r="BB15" s="70">
        <v>11</v>
      </c>
      <c r="BC15" s="70">
        <v>17</v>
      </c>
      <c r="BD15" s="70">
        <v>12</v>
      </c>
      <c r="BE15" s="70">
        <v>25</v>
      </c>
      <c r="BF15" s="70">
        <v>28</v>
      </c>
      <c r="BG15" s="70">
        <v>24</v>
      </c>
      <c r="BH15" s="70">
        <v>35</v>
      </c>
      <c r="BI15" s="70">
        <v>24</v>
      </c>
      <c r="BJ15" s="70">
        <v>28</v>
      </c>
      <c r="BK15" s="70">
        <v>43</v>
      </c>
      <c r="BL15" s="70">
        <v>43</v>
      </c>
      <c r="BM15" s="70">
        <v>30</v>
      </c>
      <c r="BN15" s="70">
        <v>36</v>
      </c>
      <c r="BO15" s="70">
        <v>40</v>
      </c>
      <c r="BP15" s="70">
        <v>30</v>
      </c>
      <c r="BQ15" s="70">
        <v>21</v>
      </c>
      <c r="BR15" s="70">
        <v>18</v>
      </c>
      <c r="BS15" s="70">
        <v>38</v>
      </c>
      <c r="BT15" s="70">
        <v>30</v>
      </c>
      <c r="BU15" s="70">
        <v>25</v>
      </c>
      <c r="BV15" s="70">
        <v>29</v>
      </c>
      <c r="BW15" s="70">
        <v>29</v>
      </c>
      <c r="BX15" s="70">
        <v>31</v>
      </c>
      <c r="BY15" s="70">
        <v>33</v>
      </c>
      <c r="BZ15" s="70">
        <v>35</v>
      </c>
      <c r="CA15" s="70">
        <v>38</v>
      </c>
      <c r="CB15" s="70">
        <v>25</v>
      </c>
      <c r="CC15" s="70">
        <v>20</v>
      </c>
      <c r="CD15" s="70">
        <v>20</v>
      </c>
      <c r="CE15" s="70">
        <v>24</v>
      </c>
      <c r="CF15" s="70">
        <v>16</v>
      </c>
      <c r="CG15" s="70">
        <v>28</v>
      </c>
      <c r="CH15" s="70">
        <v>30</v>
      </c>
      <c r="CI15" s="70">
        <v>27</v>
      </c>
      <c r="CJ15" s="70">
        <v>21</v>
      </c>
      <c r="CK15" s="70">
        <v>36</v>
      </c>
      <c r="CL15" s="70">
        <v>30</v>
      </c>
      <c r="CM15" s="70">
        <v>31</v>
      </c>
      <c r="CN15" s="70">
        <v>17</v>
      </c>
      <c r="CO15" s="70">
        <v>28</v>
      </c>
      <c r="CP15" s="70">
        <v>14</v>
      </c>
      <c r="CQ15" s="70">
        <v>21</v>
      </c>
      <c r="CR15" s="70">
        <v>24</v>
      </c>
      <c r="CS15" s="70">
        <v>18</v>
      </c>
      <c r="CT15" s="70">
        <v>12</v>
      </c>
      <c r="CU15" s="70">
        <v>24</v>
      </c>
      <c r="CV15" s="70">
        <v>13</v>
      </c>
      <c r="CW15" s="70">
        <v>20</v>
      </c>
      <c r="CX15" s="70">
        <v>26</v>
      </c>
      <c r="CY15" s="70">
        <v>24</v>
      </c>
      <c r="CZ15" s="70">
        <v>20</v>
      </c>
      <c r="DA15" s="70">
        <v>28</v>
      </c>
      <c r="DB15" s="70">
        <v>31</v>
      </c>
      <c r="DC15" s="70">
        <v>24</v>
      </c>
      <c r="DD15" s="70">
        <v>19</v>
      </c>
      <c r="DE15" s="70">
        <v>18</v>
      </c>
      <c r="DF15" s="70">
        <v>26</v>
      </c>
      <c r="DG15" s="70">
        <v>34</v>
      </c>
      <c r="DH15" s="70">
        <v>31</v>
      </c>
      <c r="DI15" s="70">
        <v>25</v>
      </c>
      <c r="DJ15" s="70">
        <v>28</v>
      </c>
      <c r="DK15" s="70">
        <v>27</v>
      </c>
      <c r="DL15" s="70">
        <v>21</v>
      </c>
      <c r="DM15" s="70">
        <v>25</v>
      </c>
      <c r="DN15" s="70">
        <v>17</v>
      </c>
      <c r="DO15" s="70">
        <v>25</v>
      </c>
      <c r="DP15" s="70">
        <v>18</v>
      </c>
      <c r="DQ15" s="70">
        <v>25</v>
      </c>
      <c r="DR15" s="70">
        <v>25</v>
      </c>
      <c r="DS15" s="70">
        <v>28</v>
      </c>
      <c r="DT15" s="70">
        <v>18</v>
      </c>
      <c r="DU15" s="70">
        <v>17</v>
      </c>
      <c r="DV15" s="70">
        <v>26</v>
      </c>
      <c r="DW15" s="70">
        <v>14</v>
      </c>
      <c r="DX15" s="70">
        <v>15</v>
      </c>
      <c r="DY15" s="70">
        <v>23</v>
      </c>
      <c r="DZ15" s="70">
        <v>25</v>
      </c>
      <c r="EA15" s="70">
        <v>13</v>
      </c>
      <c r="EB15" s="70">
        <v>10</v>
      </c>
      <c r="EC15" s="70">
        <v>23</v>
      </c>
      <c r="ED15" s="70">
        <v>17</v>
      </c>
      <c r="EE15" s="70">
        <v>10</v>
      </c>
      <c r="EF15" s="70">
        <v>18</v>
      </c>
      <c r="EG15" s="70">
        <v>11</v>
      </c>
      <c r="EH15" s="70">
        <v>11</v>
      </c>
      <c r="EI15" s="70">
        <v>18</v>
      </c>
      <c r="EJ15" s="70">
        <v>16</v>
      </c>
      <c r="EK15" s="70">
        <v>18</v>
      </c>
      <c r="EL15" s="70">
        <v>12</v>
      </c>
      <c r="EM15" s="70">
        <v>19</v>
      </c>
      <c r="EN15" s="70">
        <v>10</v>
      </c>
      <c r="EO15" s="70">
        <v>12</v>
      </c>
      <c r="EP15" s="70">
        <v>7</v>
      </c>
      <c r="EQ15" s="70">
        <v>5</v>
      </c>
      <c r="ER15" s="70">
        <v>11</v>
      </c>
      <c r="ES15" s="70">
        <v>8</v>
      </c>
      <c r="ET15" s="70">
        <v>17</v>
      </c>
      <c r="EU15" s="70">
        <v>10</v>
      </c>
      <c r="EV15" s="70">
        <v>9</v>
      </c>
      <c r="EW15" s="70">
        <v>9</v>
      </c>
      <c r="EX15" s="70">
        <v>12</v>
      </c>
      <c r="EY15" s="70">
        <v>8</v>
      </c>
      <c r="EZ15" s="70">
        <v>11</v>
      </c>
      <c r="FA15" s="70">
        <v>10</v>
      </c>
      <c r="FB15" s="70">
        <v>17</v>
      </c>
      <c r="FC15" s="70">
        <v>14</v>
      </c>
      <c r="FD15" s="70">
        <v>8</v>
      </c>
      <c r="FE15" s="70">
        <v>13</v>
      </c>
      <c r="FF15" s="70">
        <v>14</v>
      </c>
      <c r="FG15" s="70">
        <v>16</v>
      </c>
      <c r="FH15" s="70">
        <v>15</v>
      </c>
      <c r="FI15" s="70">
        <v>10</v>
      </c>
      <c r="FJ15" s="70">
        <v>24</v>
      </c>
      <c r="FK15" s="70">
        <v>13</v>
      </c>
      <c r="FL15" s="70">
        <v>13</v>
      </c>
      <c r="FM15" s="70">
        <v>7</v>
      </c>
      <c r="FN15" s="70">
        <v>7</v>
      </c>
      <c r="FO15" s="70">
        <v>12</v>
      </c>
      <c r="FP15" s="70">
        <v>15</v>
      </c>
      <c r="FQ15" s="70">
        <v>8</v>
      </c>
      <c r="FR15" s="70">
        <v>15</v>
      </c>
      <c r="FS15" s="70">
        <v>10</v>
      </c>
      <c r="FT15" s="70">
        <v>11</v>
      </c>
      <c r="FU15" s="70">
        <v>11</v>
      </c>
      <c r="FV15" s="70">
        <v>15</v>
      </c>
      <c r="FW15" s="70">
        <v>5</v>
      </c>
      <c r="FX15" s="70">
        <v>17</v>
      </c>
      <c r="FY15" s="70">
        <v>3</v>
      </c>
      <c r="FZ15" s="70">
        <v>11</v>
      </c>
      <c r="GA15" s="70">
        <v>7</v>
      </c>
      <c r="GB15" s="70">
        <v>10</v>
      </c>
      <c r="GC15" s="70">
        <v>11</v>
      </c>
      <c r="GD15" s="70">
        <v>11</v>
      </c>
      <c r="GE15" s="70">
        <v>5</v>
      </c>
      <c r="GF15" s="70">
        <v>10</v>
      </c>
      <c r="GG15" s="70">
        <v>5</v>
      </c>
      <c r="GH15" s="70">
        <v>8</v>
      </c>
      <c r="GI15" s="70">
        <v>1</v>
      </c>
      <c r="GJ15" s="70">
        <v>5</v>
      </c>
      <c r="GK15" s="70">
        <v>1</v>
      </c>
      <c r="GL15" s="70">
        <v>8</v>
      </c>
      <c r="GM15" s="70">
        <v>1</v>
      </c>
      <c r="GN15" s="70">
        <v>10</v>
      </c>
      <c r="GO15" s="70">
        <v>0</v>
      </c>
      <c r="GP15" s="70">
        <v>3</v>
      </c>
      <c r="GQ15" s="70">
        <v>1</v>
      </c>
      <c r="GR15" s="70">
        <v>4</v>
      </c>
      <c r="GS15" s="70">
        <v>3</v>
      </c>
      <c r="GT15" s="70">
        <v>3</v>
      </c>
      <c r="GU15" s="70">
        <v>0</v>
      </c>
      <c r="GV15" s="70">
        <v>3</v>
      </c>
      <c r="GW15" s="70">
        <v>1</v>
      </c>
      <c r="GX15" s="70">
        <v>2</v>
      </c>
      <c r="GY15" s="70">
        <v>0</v>
      </c>
      <c r="GZ15" s="70">
        <v>2</v>
      </c>
      <c r="HA15" s="70">
        <v>0</v>
      </c>
      <c r="HB15" s="70">
        <v>3</v>
      </c>
      <c r="HC15" s="70">
        <v>0</v>
      </c>
      <c r="HD15" s="70">
        <v>1</v>
      </c>
      <c r="HE15" s="70">
        <v>0</v>
      </c>
      <c r="HF15" s="70">
        <v>0</v>
      </c>
      <c r="HG15" s="70">
        <v>0</v>
      </c>
      <c r="HH15" s="70">
        <v>0</v>
      </c>
      <c r="HI15" s="70">
        <v>0</v>
      </c>
      <c r="HJ15" s="70">
        <v>0</v>
      </c>
      <c r="HK15" s="70">
        <v>0</v>
      </c>
      <c r="HL15" s="70">
        <v>0</v>
      </c>
    </row>
    <row r="16" spans="1:220" ht="20.25" customHeight="1" x14ac:dyDescent="0.3">
      <c r="A16" s="46" t="s">
        <v>729</v>
      </c>
      <c r="B16" s="307">
        <v>3307</v>
      </c>
      <c r="C16" s="70">
        <v>1628</v>
      </c>
      <c r="D16" s="70">
        <v>1679</v>
      </c>
      <c r="E16" s="70">
        <v>138</v>
      </c>
      <c r="F16" s="70">
        <v>112</v>
      </c>
      <c r="G16" s="70">
        <v>1187</v>
      </c>
      <c r="H16" s="70">
        <v>1148</v>
      </c>
      <c r="I16" s="70">
        <v>303</v>
      </c>
      <c r="J16" s="70">
        <v>419</v>
      </c>
      <c r="K16" s="70">
        <v>6</v>
      </c>
      <c r="L16" s="70">
        <v>4</v>
      </c>
      <c r="M16" s="70">
        <v>5</v>
      </c>
      <c r="N16" s="70">
        <v>5</v>
      </c>
      <c r="O16" s="70">
        <v>11</v>
      </c>
      <c r="P16" s="70">
        <v>8</v>
      </c>
      <c r="Q16" s="70">
        <v>8</v>
      </c>
      <c r="R16" s="70">
        <v>10</v>
      </c>
      <c r="S16" s="70">
        <v>4</v>
      </c>
      <c r="T16" s="70">
        <v>10</v>
      </c>
      <c r="U16" s="70">
        <v>12</v>
      </c>
      <c r="V16" s="70">
        <v>6</v>
      </c>
      <c r="W16" s="70">
        <v>8</v>
      </c>
      <c r="X16" s="70">
        <v>4</v>
      </c>
      <c r="Y16" s="70">
        <v>18</v>
      </c>
      <c r="Z16" s="70">
        <v>6</v>
      </c>
      <c r="AA16" s="70">
        <v>15</v>
      </c>
      <c r="AB16" s="70">
        <v>13</v>
      </c>
      <c r="AC16" s="70">
        <v>7</v>
      </c>
      <c r="AD16" s="70">
        <v>9</v>
      </c>
      <c r="AE16" s="70">
        <v>12</v>
      </c>
      <c r="AF16" s="70">
        <v>8</v>
      </c>
      <c r="AG16" s="70">
        <v>10</v>
      </c>
      <c r="AH16" s="70">
        <v>12</v>
      </c>
      <c r="AI16" s="70">
        <v>6</v>
      </c>
      <c r="AJ16" s="70">
        <v>8</v>
      </c>
      <c r="AK16" s="70">
        <v>11</v>
      </c>
      <c r="AL16" s="70">
        <v>6</v>
      </c>
      <c r="AM16" s="70">
        <v>5</v>
      </c>
      <c r="AN16" s="70">
        <v>3</v>
      </c>
      <c r="AO16" s="70">
        <v>8</v>
      </c>
      <c r="AP16" s="70">
        <v>10</v>
      </c>
      <c r="AQ16" s="70">
        <v>8</v>
      </c>
      <c r="AR16" s="70">
        <v>8</v>
      </c>
      <c r="AS16" s="70">
        <v>8</v>
      </c>
      <c r="AT16" s="70">
        <v>6</v>
      </c>
      <c r="AU16" s="70">
        <v>16</v>
      </c>
      <c r="AV16" s="70">
        <v>16</v>
      </c>
      <c r="AW16" s="70">
        <v>10</v>
      </c>
      <c r="AX16" s="70">
        <v>16</v>
      </c>
      <c r="AY16" s="70">
        <v>10</v>
      </c>
      <c r="AZ16" s="70">
        <v>12</v>
      </c>
      <c r="BA16" s="70">
        <v>10</v>
      </c>
      <c r="BB16" s="70">
        <v>9</v>
      </c>
      <c r="BC16" s="70">
        <v>19</v>
      </c>
      <c r="BD16" s="70">
        <v>12</v>
      </c>
      <c r="BE16" s="70">
        <v>22</v>
      </c>
      <c r="BF16" s="70">
        <v>25</v>
      </c>
      <c r="BG16" s="70">
        <v>29</v>
      </c>
      <c r="BH16" s="70">
        <v>40</v>
      </c>
      <c r="BI16" s="70">
        <v>30</v>
      </c>
      <c r="BJ16" s="70">
        <v>33</v>
      </c>
      <c r="BK16" s="70">
        <v>41</v>
      </c>
      <c r="BL16" s="70">
        <v>33</v>
      </c>
      <c r="BM16" s="70">
        <v>42</v>
      </c>
      <c r="BN16" s="70">
        <v>43</v>
      </c>
      <c r="BO16" s="70">
        <v>25</v>
      </c>
      <c r="BP16" s="70">
        <v>36</v>
      </c>
      <c r="BQ16" s="70">
        <v>30</v>
      </c>
      <c r="BR16" s="70">
        <v>32</v>
      </c>
      <c r="BS16" s="70">
        <v>30</v>
      </c>
      <c r="BT16" s="70">
        <v>26</v>
      </c>
      <c r="BU16" s="70">
        <v>25</v>
      </c>
      <c r="BV16" s="70">
        <v>23</v>
      </c>
      <c r="BW16" s="70">
        <v>26</v>
      </c>
      <c r="BX16" s="70">
        <v>27</v>
      </c>
      <c r="BY16" s="70">
        <v>17</v>
      </c>
      <c r="BZ16" s="70">
        <v>25</v>
      </c>
      <c r="CA16" s="70">
        <v>25</v>
      </c>
      <c r="CB16" s="70">
        <v>20</v>
      </c>
      <c r="CC16" s="70">
        <v>30</v>
      </c>
      <c r="CD16" s="70">
        <v>20</v>
      </c>
      <c r="CE16" s="70">
        <v>27</v>
      </c>
      <c r="CF16" s="70">
        <v>30</v>
      </c>
      <c r="CG16" s="70">
        <v>24</v>
      </c>
      <c r="CH16" s="70">
        <v>16</v>
      </c>
      <c r="CI16" s="70">
        <v>28</v>
      </c>
      <c r="CJ16" s="70">
        <v>26</v>
      </c>
      <c r="CK16" s="70">
        <v>20</v>
      </c>
      <c r="CL16" s="70">
        <v>32</v>
      </c>
      <c r="CM16" s="70">
        <v>32</v>
      </c>
      <c r="CN16" s="70">
        <v>30</v>
      </c>
      <c r="CO16" s="70">
        <v>30</v>
      </c>
      <c r="CP16" s="70">
        <v>15</v>
      </c>
      <c r="CQ16" s="70">
        <v>29</v>
      </c>
      <c r="CR16" s="70">
        <v>27</v>
      </c>
      <c r="CS16" s="70">
        <v>30</v>
      </c>
      <c r="CT16" s="70">
        <v>33</v>
      </c>
      <c r="CU16" s="70">
        <v>28</v>
      </c>
      <c r="CV16" s="70">
        <v>37</v>
      </c>
      <c r="CW16" s="70">
        <v>24</v>
      </c>
      <c r="CX16" s="70">
        <v>24</v>
      </c>
      <c r="CY16" s="70">
        <v>36</v>
      </c>
      <c r="CZ16" s="70">
        <v>24</v>
      </c>
      <c r="DA16" s="70">
        <v>29</v>
      </c>
      <c r="DB16" s="70">
        <v>22</v>
      </c>
      <c r="DC16" s="70">
        <v>31</v>
      </c>
      <c r="DD16" s="70">
        <v>30</v>
      </c>
      <c r="DE16" s="70">
        <v>27</v>
      </c>
      <c r="DF16" s="70">
        <v>20</v>
      </c>
      <c r="DG16" s="70">
        <v>32</v>
      </c>
      <c r="DH16" s="70">
        <v>23</v>
      </c>
      <c r="DI16" s="70">
        <v>35</v>
      </c>
      <c r="DJ16" s="70">
        <v>26</v>
      </c>
      <c r="DK16" s="70">
        <v>29</v>
      </c>
      <c r="DL16" s="70">
        <v>27</v>
      </c>
      <c r="DM16" s="70">
        <v>26</v>
      </c>
      <c r="DN16" s="70">
        <v>20</v>
      </c>
      <c r="DO16" s="70">
        <v>23</v>
      </c>
      <c r="DP16" s="70">
        <v>22</v>
      </c>
      <c r="DQ16" s="70">
        <v>26</v>
      </c>
      <c r="DR16" s="70">
        <v>29</v>
      </c>
      <c r="DS16" s="70">
        <v>21</v>
      </c>
      <c r="DT16" s="70">
        <v>19</v>
      </c>
      <c r="DU16" s="70">
        <v>23</v>
      </c>
      <c r="DV16" s="70">
        <v>19</v>
      </c>
      <c r="DW16" s="70">
        <v>19</v>
      </c>
      <c r="DX16" s="70">
        <v>20</v>
      </c>
      <c r="DY16" s="70">
        <v>17</v>
      </c>
      <c r="DZ16" s="70">
        <v>21</v>
      </c>
      <c r="EA16" s="70">
        <v>20</v>
      </c>
      <c r="EB16" s="70">
        <v>15</v>
      </c>
      <c r="EC16" s="70">
        <v>20</v>
      </c>
      <c r="ED16" s="70">
        <v>26</v>
      </c>
      <c r="EE16" s="70">
        <v>14</v>
      </c>
      <c r="EF16" s="70">
        <v>15</v>
      </c>
      <c r="EG16" s="70">
        <v>16</v>
      </c>
      <c r="EH16" s="70">
        <v>14</v>
      </c>
      <c r="EI16" s="70">
        <v>10</v>
      </c>
      <c r="EJ16" s="70">
        <v>14</v>
      </c>
      <c r="EK16" s="70">
        <v>12</v>
      </c>
      <c r="EL16" s="70">
        <v>18</v>
      </c>
      <c r="EM16" s="70">
        <v>16</v>
      </c>
      <c r="EN16" s="70">
        <v>17</v>
      </c>
      <c r="EO16" s="70">
        <v>11</v>
      </c>
      <c r="EP16" s="70">
        <v>14</v>
      </c>
      <c r="EQ16" s="70">
        <v>15</v>
      </c>
      <c r="ER16" s="70">
        <v>28</v>
      </c>
      <c r="ES16" s="70">
        <v>9</v>
      </c>
      <c r="ET16" s="70">
        <v>9</v>
      </c>
      <c r="EU16" s="70">
        <v>19</v>
      </c>
      <c r="EV16" s="70">
        <v>12</v>
      </c>
      <c r="EW16" s="70">
        <v>17</v>
      </c>
      <c r="EX16" s="70">
        <v>19</v>
      </c>
      <c r="EY16" s="70">
        <v>13</v>
      </c>
      <c r="EZ16" s="70">
        <v>15</v>
      </c>
      <c r="FA16" s="70">
        <v>19</v>
      </c>
      <c r="FB16" s="70">
        <v>19</v>
      </c>
      <c r="FC16" s="70">
        <v>18</v>
      </c>
      <c r="FD16" s="70">
        <v>17</v>
      </c>
      <c r="FE16" s="70">
        <v>17</v>
      </c>
      <c r="FF16" s="70">
        <v>16</v>
      </c>
      <c r="FG16" s="70">
        <v>16</v>
      </c>
      <c r="FH16" s="70">
        <v>20</v>
      </c>
      <c r="FI16" s="70">
        <v>13</v>
      </c>
      <c r="FJ16" s="70">
        <v>19</v>
      </c>
      <c r="FK16" s="70">
        <v>8</v>
      </c>
      <c r="FL16" s="70">
        <v>20</v>
      </c>
      <c r="FM16" s="70">
        <v>9</v>
      </c>
      <c r="FN16" s="70">
        <v>7</v>
      </c>
      <c r="FO16" s="70">
        <v>7</v>
      </c>
      <c r="FP16" s="70">
        <v>13</v>
      </c>
      <c r="FQ16" s="70">
        <v>9</v>
      </c>
      <c r="FR16" s="70">
        <v>15</v>
      </c>
      <c r="FS16" s="70">
        <v>14</v>
      </c>
      <c r="FT16" s="70">
        <v>27</v>
      </c>
      <c r="FU16" s="70">
        <v>10</v>
      </c>
      <c r="FV16" s="70">
        <v>18</v>
      </c>
      <c r="FW16" s="70">
        <v>8</v>
      </c>
      <c r="FX16" s="70">
        <v>14</v>
      </c>
      <c r="FY16" s="70">
        <v>6</v>
      </c>
      <c r="FZ16" s="70">
        <v>12</v>
      </c>
      <c r="GA16" s="70">
        <v>8</v>
      </c>
      <c r="GB16" s="70">
        <v>13</v>
      </c>
      <c r="GC16" s="70">
        <v>6</v>
      </c>
      <c r="GD16" s="70">
        <v>11</v>
      </c>
      <c r="GE16" s="70">
        <v>10</v>
      </c>
      <c r="GF16" s="70">
        <v>10</v>
      </c>
      <c r="GG16" s="70">
        <v>1</v>
      </c>
      <c r="GH16" s="70">
        <v>9</v>
      </c>
      <c r="GI16" s="70">
        <v>2</v>
      </c>
      <c r="GJ16" s="70">
        <v>2</v>
      </c>
      <c r="GK16" s="70">
        <v>2</v>
      </c>
      <c r="GL16" s="70">
        <v>4</v>
      </c>
      <c r="GM16" s="70">
        <v>3</v>
      </c>
      <c r="GN16" s="70">
        <v>4</v>
      </c>
      <c r="GO16" s="70">
        <v>1</v>
      </c>
      <c r="GP16" s="70">
        <v>5</v>
      </c>
      <c r="GQ16" s="70">
        <v>2</v>
      </c>
      <c r="GR16" s="70">
        <v>4</v>
      </c>
      <c r="GS16" s="70">
        <v>1</v>
      </c>
      <c r="GT16" s="70">
        <v>3</v>
      </c>
      <c r="GU16" s="70">
        <v>1</v>
      </c>
      <c r="GV16" s="70">
        <v>3</v>
      </c>
      <c r="GW16" s="70">
        <v>0</v>
      </c>
      <c r="GX16" s="70">
        <v>1</v>
      </c>
      <c r="GY16" s="70">
        <v>0</v>
      </c>
      <c r="GZ16" s="70">
        <v>1</v>
      </c>
      <c r="HA16" s="70">
        <v>0</v>
      </c>
      <c r="HB16" s="70">
        <v>0</v>
      </c>
      <c r="HC16" s="70">
        <v>0</v>
      </c>
      <c r="HD16" s="70">
        <v>0</v>
      </c>
      <c r="HE16" s="70">
        <v>0</v>
      </c>
      <c r="HF16" s="70">
        <v>0</v>
      </c>
      <c r="HG16" s="70">
        <v>0</v>
      </c>
      <c r="HH16" s="70">
        <v>0</v>
      </c>
      <c r="HI16" s="70">
        <v>0</v>
      </c>
      <c r="HJ16" s="70">
        <v>0</v>
      </c>
      <c r="HK16" s="70">
        <v>0</v>
      </c>
      <c r="HL16" s="70">
        <v>0</v>
      </c>
    </row>
    <row r="17" spans="1:220" ht="20.25" customHeight="1" x14ac:dyDescent="0.3">
      <c r="A17" s="46" t="s">
        <v>730</v>
      </c>
      <c r="B17" s="307">
        <v>3823</v>
      </c>
      <c r="C17" s="70">
        <v>1866</v>
      </c>
      <c r="D17" s="70">
        <v>1957</v>
      </c>
      <c r="E17" s="70">
        <v>190</v>
      </c>
      <c r="F17" s="70">
        <v>157</v>
      </c>
      <c r="G17" s="70">
        <v>1368</v>
      </c>
      <c r="H17" s="70">
        <v>1340</v>
      </c>
      <c r="I17" s="70">
        <v>308</v>
      </c>
      <c r="J17" s="70">
        <v>460</v>
      </c>
      <c r="K17" s="70">
        <v>15</v>
      </c>
      <c r="L17" s="70">
        <v>14</v>
      </c>
      <c r="M17" s="70">
        <v>9</v>
      </c>
      <c r="N17" s="70">
        <v>8</v>
      </c>
      <c r="O17" s="70">
        <v>15</v>
      </c>
      <c r="P17" s="70">
        <v>12</v>
      </c>
      <c r="Q17" s="70">
        <v>9</v>
      </c>
      <c r="R17" s="70">
        <v>8</v>
      </c>
      <c r="S17" s="70">
        <v>11</v>
      </c>
      <c r="T17" s="70">
        <v>7</v>
      </c>
      <c r="U17" s="70">
        <v>9</v>
      </c>
      <c r="V17" s="70">
        <v>15</v>
      </c>
      <c r="W17" s="70">
        <v>12</v>
      </c>
      <c r="X17" s="70">
        <v>9</v>
      </c>
      <c r="Y17" s="70">
        <v>17</v>
      </c>
      <c r="Z17" s="70">
        <v>8</v>
      </c>
      <c r="AA17" s="70">
        <v>21</v>
      </c>
      <c r="AB17" s="70">
        <v>11</v>
      </c>
      <c r="AC17" s="70">
        <v>10</v>
      </c>
      <c r="AD17" s="70">
        <v>11</v>
      </c>
      <c r="AE17" s="70">
        <v>21</v>
      </c>
      <c r="AF17" s="70">
        <v>9</v>
      </c>
      <c r="AG17" s="70">
        <v>10</v>
      </c>
      <c r="AH17" s="70">
        <v>17</v>
      </c>
      <c r="AI17" s="70">
        <v>10</v>
      </c>
      <c r="AJ17" s="70">
        <v>6</v>
      </c>
      <c r="AK17" s="70">
        <v>11</v>
      </c>
      <c r="AL17" s="70">
        <v>15</v>
      </c>
      <c r="AM17" s="70">
        <v>10</v>
      </c>
      <c r="AN17" s="70">
        <v>7</v>
      </c>
      <c r="AO17" s="70">
        <v>16</v>
      </c>
      <c r="AP17" s="70">
        <v>10</v>
      </c>
      <c r="AQ17" s="70">
        <v>13</v>
      </c>
      <c r="AR17" s="70">
        <v>6</v>
      </c>
      <c r="AS17" s="70">
        <v>6</v>
      </c>
      <c r="AT17" s="70">
        <v>8</v>
      </c>
      <c r="AU17" s="70">
        <v>10</v>
      </c>
      <c r="AV17" s="70">
        <v>5</v>
      </c>
      <c r="AW17" s="70">
        <v>18</v>
      </c>
      <c r="AX17" s="70">
        <v>11</v>
      </c>
      <c r="AY17" s="70">
        <v>9</v>
      </c>
      <c r="AZ17" s="70">
        <v>11</v>
      </c>
      <c r="BA17" s="70">
        <v>15</v>
      </c>
      <c r="BB17" s="70">
        <v>12</v>
      </c>
      <c r="BC17" s="70">
        <v>18</v>
      </c>
      <c r="BD17" s="70">
        <v>12</v>
      </c>
      <c r="BE17" s="70">
        <v>22</v>
      </c>
      <c r="BF17" s="70">
        <v>26</v>
      </c>
      <c r="BG17" s="70">
        <v>39</v>
      </c>
      <c r="BH17" s="70">
        <v>45</v>
      </c>
      <c r="BI17" s="70">
        <v>50</v>
      </c>
      <c r="BJ17" s="70">
        <v>39</v>
      </c>
      <c r="BK17" s="70">
        <v>39</v>
      </c>
      <c r="BL17" s="70">
        <v>38</v>
      </c>
      <c r="BM17" s="70">
        <v>48</v>
      </c>
      <c r="BN17" s="70">
        <v>48</v>
      </c>
      <c r="BO17" s="70">
        <v>40</v>
      </c>
      <c r="BP17" s="70">
        <v>43</v>
      </c>
      <c r="BQ17" s="70">
        <v>34</v>
      </c>
      <c r="BR17" s="70">
        <v>46</v>
      </c>
      <c r="BS17" s="70">
        <v>43</v>
      </c>
      <c r="BT17" s="70">
        <v>38</v>
      </c>
      <c r="BU17" s="70">
        <v>28</v>
      </c>
      <c r="BV17" s="70">
        <v>24</v>
      </c>
      <c r="BW17" s="70">
        <v>29</v>
      </c>
      <c r="BX17" s="70">
        <v>31</v>
      </c>
      <c r="BY17" s="70">
        <v>29</v>
      </c>
      <c r="BZ17" s="70">
        <v>27</v>
      </c>
      <c r="CA17" s="70">
        <v>35</v>
      </c>
      <c r="CB17" s="70">
        <v>35</v>
      </c>
      <c r="CC17" s="70">
        <v>31</v>
      </c>
      <c r="CD17" s="70">
        <v>24</v>
      </c>
      <c r="CE17" s="70">
        <v>29</v>
      </c>
      <c r="CF17" s="70">
        <v>38</v>
      </c>
      <c r="CG17" s="70">
        <v>31</v>
      </c>
      <c r="CH17" s="70">
        <v>27</v>
      </c>
      <c r="CI17" s="70">
        <v>26</v>
      </c>
      <c r="CJ17" s="70">
        <v>29</v>
      </c>
      <c r="CK17" s="70">
        <v>33</v>
      </c>
      <c r="CL17" s="70">
        <v>28</v>
      </c>
      <c r="CM17" s="70">
        <v>23</v>
      </c>
      <c r="CN17" s="70">
        <v>32</v>
      </c>
      <c r="CO17" s="70">
        <v>37</v>
      </c>
      <c r="CP17" s="70">
        <v>40</v>
      </c>
      <c r="CQ17" s="70">
        <v>40</v>
      </c>
      <c r="CR17" s="70">
        <v>26</v>
      </c>
      <c r="CS17" s="70">
        <v>35</v>
      </c>
      <c r="CT17" s="70">
        <v>44</v>
      </c>
      <c r="CU17" s="70">
        <v>32</v>
      </c>
      <c r="CV17" s="70">
        <v>29</v>
      </c>
      <c r="CW17" s="70">
        <v>29</v>
      </c>
      <c r="CX17" s="70">
        <v>23</v>
      </c>
      <c r="CY17" s="70">
        <v>31</v>
      </c>
      <c r="CZ17" s="70">
        <v>24</v>
      </c>
      <c r="DA17" s="70">
        <v>28</v>
      </c>
      <c r="DB17" s="70">
        <v>37</v>
      </c>
      <c r="DC17" s="70">
        <v>28</v>
      </c>
      <c r="DD17" s="70">
        <v>25</v>
      </c>
      <c r="DE17" s="70">
        <v>26</v>
      </c>
      <c r="DF17" s="70">
        <v>48</v>
      </c>
      <c r="DG17" s="70">
        <v>33</v>
      </c>
      <c r="DH17" s="70">
        <v>24</v>
      </c>
      <c r="DI17" s="70">
        <v>33</v>
      </c>
      <c r="DJ17" s="70">
        <v>27</v>
      </c>
      <c r="DK17" s="70">
        <v>34</v>
      </c>
      <c r="DL17" s="70">
        <v>26</v>
      </c>
      <c r="DM17" s="70">
        <v>27</v>
      </c>
      <c r="DN17" s="70">
        <v>27</v>
      </c>
      <c r="DO17" s="70">
        <v>22</v>
      </c>
      <c r="DP17" s="70">
        <v>20</v>
      </c>
      <c r="DQ17" s="70">
        <v>24</v>
      </c>
      <c r="DR17" s="70">
        <v>14</v>
      </c>
      <c r="DS17" s="70">
        <v>20</v>
      </c>
      <c r="DT17" s="70">
        <v>35</v>
      </c>
      <c r="DU17" s="70">
        <v>24</v>
      </c>
      <c r="DV17" s="70">
        <v>32</v>
      </c>
      <c r="DW17" s="70">
        <v>16</v>
      </c>
      <c r="DX17" s="70">
        <v>18</v>
      </c>
      <c r="DY17" s="70">
        <v>30</v>
      </c>
      <c r="DZ17" s="70">
        <v>26</v>
      </c>
      <c r="EA17" s="70">
        <v>19</v>
      </c>
      <c r="EB17" s="70">
        <v>24</v>
      </c>
      <c r="EC17" s="70">
        <v>16</v>
      </c>
      <c r="ED17" s="70">
        <v>16</v>
      </c>
      <c r="EE17" s="70">
        <v>30</v>
      </c>
      <c r="EF17" s="70">
        <v>19</v>
      </c>
      <c r="EG17" s="70">
        <v>11</v>
      </c>
      <c r="EH17" s="70">
        <v>22</v>
      </c>
      <c r="EI17" s="70">
        <v>29</v>
      </c>
      <c r="EJ17" s="70">
        <v>21</v>
      </c>
      <c r="EK17" s="70">
        <v>17</v>
      </c>
      <c r="EL17" s="70">
        <v>18</v>
      </c>
      <c r="EM17" s="70">
        <v>29</v>
      </c>
      <c r="EN17" s="70">
        <v>25</v>
      </c>
      <c r="EO17" s="70">
        <v>10</v>
      </c>
      <c r="EP17" s="70">
        <v>7</v>
      </c>
      <c r="EQ17" s="70">
        <v>13</v>
      </c>
      <c r="ER17" s="70">
        <v>11</v>
      </c>
      <c r="ES17" s="70">
        <v>19</v>
      </c>
      <c r="ET17" s="70">
        <v>20</v>
      </c>
      <c r="EU17" s="70">
        <v>7</v>
      </c>
      <c r="EV17" s="70">
        <v>18</v>
      </c>
      <c r="EW17" s="70">
        <v>16</v>
      </c>
      <c r="EX17" s="70">
        <v>15</v>
      </c>
      <c r="EY17" s="70">
        <v>21</v>
      </c>
      <c r="EZ17" s="70">
        <v>20</v>
      </c>
      <c r="FA17" s="70">
        <v>16</v>
      </c>
      <c r="FB17" s="70">
        <v>27</v>
      </c>
      <c r="FC17" s="70">
        <v>12</v>
      </c>
      <c r="FD17" s="70">
        <v>26</v>
      </c>
      <c r="FE17" s="70">
        <v>17</v>
      </c>
      <c r="FF17" s="70">
        <v>14</v>
      </c>
      <c r="FG17" s="70">
        <v>16</v>
      </c>
      <c r="FH17" s="70">
        <v>17</v>
      </c>
      <c r="FI17" s="70">
        <v>11</v>
      </c>
      <c r="FJ17" s="70">
        <v>24</v>
      </c>
      <c r="FK17" s="70">
        <v>15</v>
      </c>
      <c r="FL17" s="70">
        <v>13</v>
      </c>
      <c r="FM17" s="70">
        <v>7</v>
      </c>
      <c r="FN17" s="70">
        <v>19</v>
      </c>
      <c r="FO17" s="70">
        <v>6</v>
      </c>
      <c r="FP17" s="70">
        <v>21</v>
      </c>
      <c r="FQ17" s="70">
        <v>6</v>
      </c>
      <c r="FR17" s="70">
        <v>21</v>
      </c>
      <c r="FS17" s="70">
        <v>14</v>
      </c>
      <c r="FT17" s="70">
        <v>10</v>
      </c>
      <c r="FU17" s="70">
        <v>7</v>
      </c>
      <c r="FV17" s="70">
        <v>14</v>
      </c>
      <c r="FW17" s="70">
        <v>9</v>
      </c>
      <c r="FX17" s="70">
        <v>12</v>
      </c>
      <c r="FY17" s="70">
        <v>6</v>
      </c>
      <c r="FZ17" s="70">
        <v>14</v>
      </c>
      <c r="GA17" s="70">
        <v>5</v>
      </c>
      <c r="GB17" s="70">
        <v>15</v>
      </c>
      <c r="GC17" s="70">
        <v>7</v>
      </c>
      <c r="GD17" s="70">
        <v>15</v>
      </c>
      <c r="GE17" s="70">
        <v>8</v>
      </c>
      <c r="GF17" s="70">
        <v>11</v>
      </c>
      <c r="GG17" s="70">
        <v>6</v>
      </c>
      <c r="GH17" s="70">
        <v>10</v>
      </c>
      <c r="GI17" s="70">
        <v>2</v>
      </c>
      <c r="GJ17" s="70">
        <v>8</v>
      </c>
      <c r="GK17" s="70">
        <v>0</v>
      </c>
      <c r="GL17" s="70">
        <v>6</v>
      </c>
      <c r="GM17" s="70">
        <v>1</v>
      </c>
      <c r="GN17" s="70">
        <v>7</v>
      </c>
      <c r="GO17" s="70">
        <v>1</v>
      </c>
      <c r="GP17" s="70">
        <v>7</v>
      </c>
      <c r="GQ17" s="70">
        <v>0</v>
      </c>
      <c r="GR17" s="70">
        <v>3</v>
      </c>
      <c r="GS17" s="70">
        <v>1</v>
      </c>
      <c r="GT17" s="70">
        <v>3</v>
      </c>
      <c r="GU17" s="70">
        <v>1</v>
      </c>
      <c r="GV17" s="70">
        <v>1</v>
      </c>
      <c r="GW17" s="70">
        <v>2</v>
      </c>
      <c r="GX17" s="70">
        <v>3</v>
      </c>
      <c r="GY17" s="70">
        <v>0</v>
      </c>
      <c r="GZ17" s="70">
        <v>3</v>
      </c>
      <c r="HA17" s="70">
        <v>0</v>
      </c>
      <c r="HB17" s="70">
        <v>1</v>
      </c>
      <c r="HC17" s="70">
        <v>0</v>
      </c>
      <c r="HD17" s="70">
        <v>1</v>
      </c>
      <c r="HE17" s="70">
        <v>0</v>
      </c>
      <c r="HF17" s="70">
        <v>0</v>
      </c>
      <c r="HG17" s="70">
        <v>0</v>
      </c>
      <c r="HH17" s="70">
        <v>0</v>
      </c>
      <c r="HI17" s="70">
        <v>0</v>
      </c>
      <c r="HJ17" s="70">
        <v>0</v>
      </c>
      <c r="HK17" s="70">
        <v>0</v>
      </c>
      <c r="HL17" s="70">
        <v>0</v>
      </c>
    </row>
    <row r="18" spans="1:220" ht="20.25" customHeight="1" x14ac:dyDescent="0.3">
      <c r="A18" s="46" t="s">
        <v>731</v>
      </c>
      <c r="B18" s="307">
        <v>1788</v>
      </c>
      <c r="C18" s="70">
        <v>839</v>
      </c>
      <c r="D18" s="70">
        <v>949</v>
      </c>
      <c r="E18" s="70">
        <v>100</v>
      </c>
      <c r="F18" s="70">
        <v>98</v>
      </c>
      <c r="G18" s="70">
        <v>599</v>
      </c>
      <c r="H18" s="70">
        <v>624</v>
      </c>
      <c r="I18" s="70">
        <v>140</v>
      </c>
      <c r="J18" s="70">
        <v>227</v>
      </c>
      <c r="K18" s="70">
        <v>8</v>
      </c>
      <c r="L18" s="70">
        <v>8</v>
      </c>
      <c r="M18" s="70">
        <v>7</v>
      </c>
      <c r="N18" s="70">
        <v>12</v>
      </c>
      <c r="O18" s="70">
        <v>5</v>
      </c>
      <c r="P18" s="70">
        <v>8</v>
      </c>
      <c r="Q18" s="70">
        <v>8</v>
      </c>
      <c r="R18" s="70">
        <v>8</v>
      </c>
      <c r="S18" s="70">
        <v>8</v>
      </c>
      <c r="T18" s="70">
        <v>7</v>
      </c>
      <c r="U18" s="70">
        <v>11</v>
      </c>
      <c r="V18" s="70">
        <v>10</v>
      </c>
      <c r="W18" s="70">
        <v>0</v>
      </c>
      <c r="X18" s="70">
        <v>6</v>
      </c>
      <c r="Y18" s="70">
        <v>8</v>
      </c>
      <c r="Z18" s="70">
        <v>10</v>
      </c>
      <c r="AA18" s="70">
        <v>6</v>
      </c>
      <c r="AB18" s="70">
        <v>6</v>
      </c>
      <c r="AC18" s="70">
        <v>7</v>
      </c>
      <c r="AD18" s="70">
        <v>5</v>
      </c>
      <c r="AE18" s="70">
        <v>2</v>
      </c>
      <c r="AF18" s="70">
        <v>1</v>
      </c>
      <c r="AG18" s="70">
        <v>11</v>
      </c>
      <c r="AH18" s="70">
        <v>5</v>
      </c>
      <c r="AI18" s="70">
        <v>9</v>
      </c>
      <c r="AJ18" s="70">
        <v>5</v>
      </c>
      <c r="AK18" s="70">
        <v>7</v>
      </c>
      <c r="AL18" s="70">
        <v>4</v>
      </c>
      <c r="AM18" s="70">
        <v>3</v>
      </c>
      <c r="AN18" s="70">
        <v>3</v>
      </c>
      <c r="AO18" s="70">
        <v>8</v>
      </c>
      <c r="AP18" s="70">
        <v>4</v>
      </c>
      <c r="AQ18" s="70">
        <v>6</v>
      </c>
      <c r="AR18" s="70">
        <v>3</v>
      </c>
      <c r="AS18" s="70">
        <v>4</v>
      </c>
      <c r="AT18" s="70">
        <v>4</v>
      </c>
      <c r="AU18" s="70">
        <v>3</v>
      </c>
      <c r="AV18" s="70">
        <v>10</v>
      </c>
      <c r="AW18" s="70">
        <v>2</v>
      </c>
      <c r="AX18" s="70">
        <v>6</v>
      </c>
      <c r="AY18" s="70">
        <v>2</v>
      </c>
      <c r="AZ18" s="70">
        <v>7</v>
      </c>
      <c r="BA18" s="70">
        <v>3</v>
      </c>
      <c r="BB18" s="70">
        <v>5</v>
      </c>
      <c r="BC18" s="70">
        <v>5</v>
      </c>
      <c r="BD18" s="70">
        <v>6</v>
      </c>
      <c r="BE18" s="70">
        <v>8</v>
      </c>
      <c r="BF18" s="70">
        <v>15</v>
      </c>
      <c r="BG18" s="70">
        <v>10</v>
      </c>
      <c r="BH18" s="70">
        <v>9</v>
      </c>
      <c r="BI18" s="70">
        <v>17</v>
      </c>
      <c r="BJ18" s="70">
        <v>11</v>
      </c>
      <c r="BK18" s="70">
        <v>12</v>
      </c>
      <c r="BL18" s="70">
        <v>13</v>
      </c>
      <c r="BM18" s="70">
        <v>13</v>
      </c>
      <c r="BN18" s="70">
        <v>17</v>
      </c>
      <c r="BO18" s="70">
        <v>18</v>
      </c>
      <c r="BP18" s="70">
        <v>13</v>
      </c>
      <c r="BQ18" s="70">
        <v>14</v>
      </c>
      <c r="BR18" s="70">
        <v>16</v>
      </c>
      <c r="BS18" s="70">
        <v>12</v>
      </c>
      <c r="BT18" s="70">
        <v>21</v>
      </c>
      <c r="BU18" s="70">
        <v>17</v>
      </c>
      <c r="BV18" s="70">
        <v>21</v>
      </c>
      <c r="BW18" s="70">
        <v>13</v>
      </c>
      <c r="BX18" s="70">
        <v>15</v>
      </c>
      <c r="BY18" s="70">
        <v>14</v>
      </c>
      <c r="BZ18" s="70">
        <v>14</v>
      </c>
      <c r="CA18" s="70">
        <v>16</v>
      </c>
      <c r="CB18" s="70">
        <v>14</v>
      </c>
      <c r="CC18" s="70">
        <v>19</v>
      </c>
      <c r="CD18" s="70">
        <v>14</v>
      </c>
      <c r="CE18" s="70">
        <v>9</v>
      </c>
      <c r="CF18" s="70">
        <v>13</v>
      </c>
      <c r="CG18" s="70">
        <v>16</v>
      </c>
      <c r="CH18" s="70">
        <v>15</v>
      </c>
      <c r="CI18" s="70">
        <v>17</v>
      </c>
      <c r="CJ18" s="70">
        <v>7</v>
      </c>
      <c r="CK18" s="70">
        <v>14</v>
      </c>
      <c r="CL18" s="70">
        <v>16</v>
      </c>
      <c r="CM18" s="70">
        <v>18</v>
      </c>
      <c r="CN18" s="70">
        <v>11</v>
      </c>
      <c r="CO18" s="70">
        <v>16</v>
      </c>
      <c r="CP18" s="70">
        <v>18</v>
      </c>
      <c r="CQ18" s="70">
        <v>14</v>
      </c>
      <c r="CR18" s="70">
        <v>17</v>
      </c>
      <c r="CS18" s="70">
        <v>16</v>
      </c>
      <c r="CT18" s="70">
        <v>16</v>
      </c>
      <c r="CU18" s="70">
        <v>9</v>
      </c>
      <c r="CV18" s="70">
        <v>8</v>
      </c>
      <c r="CW18" s="70">
        <v>13</v>
      </c>
      <c r="CX18" s="70">
        <v>12</v>
      </c>
      <c r="CY18" s="70">
        <v>11</v>
      </c>
      <c r="CZ18" s="70">
        <v>23</v>
      </c>
      <c r="DA18" s="70">
        <v>20</v>
      </c>
      <c r="DB18" s="70">
        <v>11</v>
      </c>
      <c r="DC18" s="70">
        <v>18</v>
      </c>
      <c r="DD18" s="70">
        <v>13</v>
      </c>
      <c r="DE18" s="70">
        <v>14</v>
      </c>
      <c r="DF18" s="70">
        <v>15</v>
      </c>
      <c r="DG18" s="70">
        <v>12</v>
      </c>
      <c r="DH18" s="70">
        <v>13</v>
      </c>
      <c r="DI18" s="70">
        <v>19</v>
      </c>
      <c r="DJ18" s="70">
        <v>15</v>
      </c>
      <c r="DK18" s="70">
        <v>11</v>
      </c>
      <c r="DL18" s="70">
        <v>11</v>
      </c>
      <c r="DM18" s="70">
        <v>15</v>
      </c>
      <c r="DN18" s="70">
        <v>16</v>
      </c>
      <c r="DO18" s="70">
        <v>13</v>
      </c>
      <c r="DP18" s="70">
        <v>7</v>
      </c>
      <c r="DQ18" s="70">
        <v>13</v>
      </c>
      <c r="DR18" s="70">
        <v>21</v>
      </c>
      <c r="DS18" s="70">
        <v>15</v>
      </c>
      <c r="DT18" s="70">
        <v>15</v>
      </c>
      <c r="DU18" s="70">
        <v>12</v>
      </c>
      <c r="DV18" s="70">
        <v>17</v>
      </c>
      <c r="DW18" s="70">
        <v>13</v>
      </c>
      <c r="DX18" s="70">
        <v>17</v>
      </c>
      <c r="DY18" s="70">
        <v>13</v>
      </c>
      <c r="DZ18" s="70">
        <v>11</v>
      </c>
      <c r="EA18" s="70">
        <v>8</v>
      </c>
      <c r="EB18" s="70">
        <v>14</v>
      </c>
      <c r="EC18" s="70">
        <v>12</v>
      </c>
      <c r="ED18" s="70">
        <v>9</v>
      </c>
      <c r="EE18" s="70">
        <v>7</v>
      </c>
      <c r="EF18" s="70">
        <v>8</v>
      </c>
      <c r="EG18" s="70">
        <v>7</v>
      </c>
      <c r="EH18" s="70">
        <v>6</v>
      </c>
      <c r="EI18" s="70">
        <v>8</v>
      </c>
      <c r="EJ18" s="70">
        <v>11</v>
      </c>
      <c r="EK18" s="70">
        <v>5</v>
      </c>
      <c r="EL18" s="70">
        <v>9</v>
      </c>
      <c r="EM18" s="70">
        <v>11</v>
      </c>
      <c r="EN18" s="70">
        <v>3</v>
      </c>
      <c r="EO18" s="70">
        <v>8</v>
      </c>
      <c r="EP18" s="70">
        <v>5</v>
      </c>
      <c r="EQ18" s="70">
        <v>5</v>
      </c>
      <c r="ER18" s="70">
        <v>6</v>
      </c>
      <c r="ES18" s="70">
        <v>5</v>
      </c>
      <c r="ET18" s="70">
        <v>10</v>
      </c>
      <c r="EU18" s="70">
        <v>9</v>
      </c>
      <c r="EV18" s="70">
        <v>8</v>
      </c>
      <c r="EW18" s="70">
        <v>6</v>
      </c>
      <c r="EX18" s="70">
        <v>6</v>
      </c>
      <c r="EY18" s="70">
        <v>6</v>
      </c>
      <c r="EZ18" s="70">
        <v>7</v>
      </c>
      <c r="FA18" s="70">
        <v>6</v>
      </c>
      <c r="FB18" s="70">
        <v>9</v>
      </c>
      <c r="FC18" s="70">
        <v>4</v>
      </c>
      <c r="FD18" s="70">
        <v>6</v>
      </c>
      <c r="FE18" s="70">
        <v>8</v>
      </c>
      <c r="FF18" s="70">
        <v>9</v>
      </c>
      <c r="FG18" s="70">
        <v>8</v>
      </c>
      <c r="FH18" s="70">
        <v>8</v>
      </c>
      <c r="FI18" s="70">
        <v>5</v>
      </c>
      <c r="FJ18" s="70">
        <v>13</v>
      </c>
      <c r="FK18" s="70">
        <v>6</v>
      </c>
      <c r="FL18" s="70">
        <v>5</v>
      </c>
      <c r="FM18" s="70">
        <v>1</v>
      </c>
      <c r="FN18" s="70">
        <v>9</v>
      </c>
      <c r="FO18" s="70">
        <v>2</v>
      </c>
      <c r="FP18" s="70">
        <v>3</v>
      </c>
      <c r="FQ18" s="70">
        <v>6</v>
      </c>
      <c r="FR18" s="70">
        <v>8</v>
      </c>
      <c r="FS18" s="70">
        <v>3</v>
      </c>
      <c r="FT18" s="70">
        <v>13</v>
      </c>
      <c r="FU18" s="70">
        <v>2</v>
      </c>
      <c r="FV18" s="70">
        <v>10</v>
      </c>
      <c r="FW18" s="70">
        <v>2</v>
      </c>
      <c r="FX18" s="70">
        <v>12</v>
      </c>
      <c r="FY18" s="70">
        <v>1</v>
      </c>
      <c r="FZ18" s="70">
        <v>10</v>
      </c>
      <c r="GA18" s="70">
        <v>4</v>
      </c>
      <c r="GB18" s="70">
        <v>7</v>
      </c>
      <c r="GC18" s="70">
        <v>7</v>
      </c>
      <c r="GD18" s="70">
        <v>4</v>
      </c>
      <c r="GE18" s="70">
        <v>2</v>
      </c>
      <c r="GF18" s="70">
        <v>9</v>
      </c>
      <c r="GG18" s="70">
        <v>1</v>
      </c>
      <c r="GH18" s="70">
        <v>11</v>
      </c>
      <c r="GI18" s="70">
        <v>2</v>
      </c>
      <c r="GJ18" s="70">
        <v>5</v>
      </c>
      <c r="GK18" s="70">
        <v>7</v>
      </c>
      <c r="GL18" s="70">
        <v>4</v>
      </c>
      <c r="GM18" s="70">
        <v>3</v>
      </c>
      <c r="GN18" s="70">
        <v>5</v>
      </c>
      <c r="GO18" s="70">
        <v>1</v>
      </c>
      <c r="GP18" s="70">
        <v>1</v>
      </c>
      <c r="GQ18" s="70">
        <v>2</v>
      </c>
      <c r="GR18" s="70">
        <v>6</v>
      </c>
      <c r="GS18" s="70">
        <v>0</v>
      </c>
      <c r="GT18" s="70">
        <v>2</v>
      </c>
      <c r="GU18" s="70">
        <v>0</v>
      </c>
      <c r="GV18" s="70">
        <v>2</v>
      </c>
      <c r="GW18" s="70">
        <v>1</v>
      </c>
      <c r="GX18" s="70">
        <v>0</v>
      </c>
      <c r="GY18" s="70">
        <v>1</v>
      </c>
      <c r="GZ18" s="70">
        <v>1</v>
      </c>
      <c r="HA18" s="70">
        <v>0</v>
      </c>
      <c r="HB18" s="70">
        <v>0</v>
      </c>
      <c r="HC18" s="70">
        <v>0</v>
      </c>
      <c r="HD18" s="70">
        <v>0</v>
      </c>
      <c r="HE18" s="70">
        <v>0</v>
      </c>
      <c r="HF18" s="70">
        <v>0</v>
      </c>
      <c r="HG18" s="70">
        <v>0</v>
      </c>
      <c r="HH18" s="70">
        <v>1</v>
      </c>
      <c r="HI18" s="70">
        <v>0</v>
      </c>
      <c r="HJ18" s="70">
        <v>0</v>
      </c>
      <c r="HK18" s="70">
        <v>0</v>
      </c>
      <c r="HL18" s="70">
        <v>0</v>
      </c>
    </row>
    <row r="19" spans="1:220" s="18" customFormat="1" ht="20.25" customHeight="1" x14ac:dyDescent="0.3">
      <c r="A19" s="45" t="s">
        <v>732</v>
      </c>
      <c r="B19" s="306">
        <v>29994</v>
      </c>
      <c r="C19" s="69">
        <v>14915</v>
      </c>
      <c r="D19" s="69">
        <v>15079</v>
      </c>
      <c r="E19" s="69">
        <v>1143</v>
      </c>
      <c r="F19" s="69">
        <v>1127</v>
      </c>
      <c r="G19" s="69">
        <v>11372</v>
      </c>
      <c r="H19" s="69">
        <v>10741</v>
      </c>
      <c r="I19" s="69">
        <v>2400</v>
      </c>
      <c r="J19" s="69">
        <v>3211</v>
      </c>
      <c r="K19" s="69">
        <v>78</v>
      </c>
      <c r="L19" s="69">
        <v>75</v>
      </c>
      <c r="M19" s="69">
        <v>78</v>
      </c>
      <c r="N19" s="69">
        <v>86</v>
      </c>
      <c r="O19" s="69">
        <v>78</v>
      </c>
      <c r="P19" s="69">
        <v>76</v>
      </c>
      <c r="Q19" s="69">
        <v>77</v>
      </c>
      <c r="R19" s="69">
        <v>65</v>
      </c>
      <c r="S19" s="69">
        <v>73</v>
      </c>
      <c r="T19" s="69">
        <v>71</v>
      </c>
      <c r="U19" s="69">
        <v>64</v>
      </c>
      <c r="V19" s="69">
        <v>83</v>
      </c>
      <c r="W19" s="69">
        <v>70</v>
      </c>
      <c r="X19" s="69">
        <v>59</v>
      </c>
      <c r="Y19" s="69">
        <v>79</v>
      </c>
      <c r="Z19" s="69">
        <v>78</v>
      </c>
      <c r="AA19" s="69">
        <v>70</v>
      </c>
      <c r="AB19" s="69">
        <v>97</v>
      </c>
      <c r="AC19" s="69">
        <v>87</v>
      </c>
      <c r="AD19" s="69">
        <v>81</v>
      </c>
      <c r="AE19" s="69">
        <v>99</v>
      </c>
      <c r="AF19" s="69">
        <v>71</v>
      </c>
      <c r="AG19" s="69">
        <v>71</v>
      </c>
      <c r="AH19" s="69">
        <v>76</v>
      </c>
      <c r="AI19" s="69">
        <v>77</v>
      </c>
      <c r="AJ19" s="69">
        <v>72</v>
      </c>
      <c r="AK19" s="69">
        <v>68</v>
      </c>
      <c r="AL19" s="69">
        <v>68</v>
      </c>
      <c r="AM19" s="69">
        <v>74</v>
      </c>
      <c r="AN19" s="69">
        <v>69</v>
      </c>
      <c r="AO19" s="69">
        <v>69</v>
      </c>
      <c r="AP19" s="69">
        <v>69</v>
      </c>
      <c r="AQ19" s="69">
        <v>63</v>
      </c>
      <c r="AR19" s="69">
        <v>58</v>
      </c>
      <c r="AS19" s="69">
        <v>66</v>
      </c>
      <c r="AT19" s="69">
        <v>60</v>
      </c>
      <c r="AU19" s="69">
        <v>74</v>
      </c>
      <c r="AV19" s="69">
        <v>69</v>
      </c>
      <c r="AW19" s="69">
        <v>93</v>
      </c>
      <c r="AX19" s="69">
        <v>82</v>
      </c>
      <c r="AY19" s="69">
        <v>88</v>
      </c>
      <c r="AZ19" s="69">
        <v>109</v>
      </c>
      <c r="BA19" s="69">
        <v>125</v>
      </c>
      <c r="BB19" s="69">
        <v>131</v>
      </c>
      <c r="BC19" s="69">
        <v>160</v>
      </c>
      <c r="BD19" s="69">
        <v>173</v>
      </c>
      <c r="BE19" s="69">
        <v>216</v>
      </c>
      <c r="BF19" s="69">
        <v>255</v>
      </c>
      <c r="BG19" s="69">
        <v>254</v>
      </c>
      <c r="BH19" s="69">
        <v>310</v>
      </c>
      <c r="BI19" s="69">
        <v>313</v>
      </c>
      <c r="BJ19" s="69">
        <v>288</v>
      </c>
      <c r="BK19" s="69">
        <v>350</v>
      </c>
      <c r="BL19" s="69">
        <v>337</v>
      </c>
      <c r="BM19" s="69">
        <v>314</v>
      </c>
      <c r="BN19" s="69">
        <v>350</v>
      </c>
      <c r="BO19" s="69">
        <v>350</v>
      </c>
      <c r="BP19" s="69">
        <v>336</v>
      </c>
      <c r="BQ19" s="69">
        <v>313</v>
      </c>
      <c r="BR19" s="69">
        <v>292</v>
      </c>
      <c r="BS19" s="69">
        <v>343</v>
      </c>
      <c r="BT19" s="69">
        <v>326</v>
      </c>
      <c r="BU19" s="69">
        <v>323</v>
      </c>
      <c r="BV19" s="69">
        <v>296</v>
      </c>
      <c r="BW19" s="69">
        <v>333</v>
      </c>
      <c r="BX19" s="69">
        <v>336</v>
      </c>
      <c r="BY19" s="69">
        <v>312</v>
      </c>
      <c r="BZ19" s="69">
        <v>270</v>
      </c>
      <c r="CA19" s="69">
        <v>266</v>
      </c>
      <c r="CB19" s="69">
        <v>265</v>
      </c>
      <c r="CC19" s="69">
        <v>269</v>
      </c>
      <c r="CD19" s="69">
        <v>212</v>
      </c>
      <c r="CE19" s="69">
        <v>274</v>
      </c>
      <c r="CF19" s="69">
        <v>260</v>
      </c>
      <c r="CG19" s="69">
        <v>286</v>
      </c>
      <c r="CH19" s="69">
        <v>251</v>
      </c>
      <c r="CI19" s="69">
        <v>256</v>
      </c>
      <c r="CJ19" s="69">
        <v>234</v>
      </c>
      <c r="CK19" s="69">
        <v>265</v>
      </c>
      <c r="CL19" s="69">
        <v>245</v>
      </c>
      <c r="CM19" s="69">
        <v>272</v>
      </c>
      <c r="CN19" s="69">
        <v>217</v>
      </c>
      <c r="CO19" s="69">
        <v>268</v>
      </c>
      <c r="CP19" s="69">
        <v>226</v>
      </c>
      <c r="CQ19" s="69">
        <v>283</v>
      </c>
      <c r="CR19" s="69">
        <v>228</v>
      </c>
      <c r="CS19" s="69">
        <v>280</v>
      </c>
      <c r="CT19" s="69">
        <v>200</v>
      </c>
      <c r="CU19" s="69">
        <v>208</v>
      </c>
      <c r="CV19" s="69">
        <v>194</v>
      </c>
      <c r="CW19" s="69">
        <v>233</v>
      </c>
      <c r="CX19" s="69">
        <v>243</v>
      </c>
      <c r="CY19" s="69">
        <v>250</v>
      </c>
      <c r="CZ19" s="69">
        <v>225</v>
      </c>
      <c r="DA19" s="69">
        <v>244</v>
      </c>
      <c r="DB19" s="69">
        <v>224</v>
      </c>
      <c r="DC19" s="69">
        <v>260</v>
      </c>
      <c r="DD19" s="69">
        <v>249</v>
      </c>
      <c r="DE19" s="69">
        <v>281</v>
      </c>
      <c r="DF19" s="69">
        <v>226</v>
      </c>
      <c r="DG19" s="69">
        <v>263</v>
      </c>
      <c r="DH19" s="69">
        <v>242</v>
      </c>
      <c r="DI19" s="69">
        <v>254</v>
      </c>
      <c r="DJ19" s="69">
        <v>243</v>
      </c>
      <c r="DK19" s="69">
        <v>230</v>
      </c>
      <c r="DL19" s="69">
        <v>238</v>
      </c>
      <c r="DM19" s="69">
        <v>245</v>
      </c>
      <c r="DN19" s="69">
        <v>209</v>
      </c>
      <c r="DO19" s="69">
        <v>226</v>
      </c>
      <c r="DP19" s="69">
        <v>220</v>
      </c>
      <c r="DQ19" s="69">
        <v>215</v>
      </c>
      <c r="DR19" s="69">
        <v>189</v>
      </c>
      <c r="DS19" s="69">
        <v>234</v>
      </c>
      <c r="DT19" s="69">
        <v>188</v>
      </c>
      <c r="DU19" s="69">
        <v>235</v>
      </c>
      <c r="DV19" s="69">
        <v>225</v>
      </c>
      <c r="DW19" s="69">
        <v>153</v>
      </c>
      <c r="DX19" s="69">
        <v>154</v>
      </c>
      <c r="DY19" s="69">
        <v>217</v>
      </c>
      <c r="DZ19" s="69">
        <v>186</v>
      </c>
      <c r="EA19" s="69">
        <v>175</v>
      </c>
      <c r="EB19" s="69">
        <v>158</v>
      </c>
      <c r="EC19" s="69">
        <v>168</v>
      </c>
      <c r="ED19" s="69">
        <v>181</v>
      </c>
      <c r="EE19" s="69">
        <v>140</v>
      </c>
      <c r="EF19" s="69">
        <v>144</v>
      </c>
      <c r="EG19" s="69">
        <v>133</v>
      </c>
      <c r="EH19" s="69">
        <v>145</v>
      </c>
      <c r="EI19" s="69">
        <v>130</v>
      </c>
      <c r="EJ19" s="69">
        <v>173</v>
      </c>
      <c r="EK19" s="69">
        <v>145</v>
      </c>
      <c r="EL19" s="69">
        <v>131</v>
      </c>
      <c r="EM19" s="69">
        <v>131</v>
      </c>
      <c r="EN19" s="69">
        <v>142</v>
      </c>
      <c r="EO19" s="69">
        <v>95</v>
      </c>
      <c r="EP19" s="69">
        <v>127</v>
      </c>
      <c r="EQ19" s="69">
        <v>120</v>
      </c>
      <c r="ER19" s="69">
        <v>116</v>
      </c>
      <c r="ES19" s="69">
        <v>100</v>
      </c>
      <c r="ET19" s="69">
        <v>109</v>
      </c>
      <c r="EU19" s="69">
        <v>107</v>
      </c>
      <c r="EV19" s="69">
        <v>120</v>
      </c>
      <c r="EW19" s="69">
        <v>102</v>
      </c>
      <c r="EX19" s="69">
        <v>112</v>
      </c>
      <c r="EY19" s="69">
        <v>122</v>
      </c>
      <c r="EZ19" s="69">
        <v>123</v>
      </c>
      <c r="FA19" s="69">
        <v>110</v>
      </c>
      <c r="FB19" s="69">
        <v>132</v>
      </c>
      <c r="FC19" s="69">
        <v>127</v>
      </c>
      <c r="FD19" s="69">
        <v>131</v>
      </c>
      <c r="FE19" s="69">
        <v>128</v>
      </c>
      <c r="FF19" s="69">
        <v>171</v>
      </c>
      <c r="FG19" s="69">
        <v>141</v>
      </c>
      <c r="FH19" s="69">
        <v>164</v>
      </c>
      <c r="FI19" s="69">
        <v>137</v>
      </c>
      <c r="FJ19" s="69">
        <v>156</v>
      </c>
      <c r="FK19" s="69">
        <v>91</v>
      </c>
      <c r="FL19" s="69">
        <v>115</v>
      </c>
      <c r="FM19" s="69">
        <v>73</v>
      </c>
      <c r="FN19" s="69">
        <v>107</v>
      </c>
      <c r="FO19" s="69">
        <v>74</v>
      </c>
      <c r="FP19" s="69">
        <v>118</v>
      </c>
      <c r="FQ19" s="69">
        <v>85</v>
      </c>
      <c r="FR19" s="69">
        <v>112</v>
      </c>
      <c r="FS19" s="69">
        <v>73</v>
      </c>
      <c r="FT19" s="69">
        <v>102</v>
      </c>
      <c r="FU19" s="69">
        <v>67</v>
      </c>
      <c r="FV19" s="69">
        <v>94</v>
      </c>
      <c r="FW19" s="69">
        <v>62</v>
      </c>
      <c r="FX19" s="69">
        <v>92</v>
      </c>
      <c r="FY19" s="69">
        <v>46</v>
      </c>
      <c r="FZ19" s="69">
        <v>98</v>
      </c>
      <c r="GA19" s="69">
        <v>42</v>
      </c>
      <c r="GB19" s="69">
        <v>78</v>
      </c>
      <c r="GC19" s="69">
        <v>38</v>
      </c>
      <c r="GD19" s="69">
        <v>84</v>
      </c>
      <c r="GE19" s="69">
        <v>36</v>
      </c>
      <c r="GF19" s="69">
        <v>91</v>
      </c>
      <c r="GG19" s="69">
        <v>39</v>
      </c>
      <c r="GH19" s="69">
        <v>85</v>
      </c>
      <c r="GI19" s="69">
        <v>23</v>
      </c>
      <c r="GJ19" s="69">
        <v>47</v>
      </c>
      <c r="GK19" s="69">
        <v>21</v>
      </c>
      <c r="GL19" s="69">
        <v>55</v>
      </c>
      <c r="GM19" s="69">
        <v>22</v>
      </c>
      <c r="GN19" s="69">
        <v>46</v>
      </c>
      <c r="GO19" s="69">
        <v>12</v>
      </c>
      <c r="GP19" s="69">
        <v>33</v>
      </c>
      <c r="GQ19" s="69">
        <v>14</v>
      </c>
      <c r="GR19" s="69">
        <v>36</v>
      </c>
      <c r="GS19" s="69">
        <v>4</v>
      </c>
      <c r="GT19" s="69">
        <v>22</v>
      </c>
      <c r="GU19" s="69">
        <v>2</v>
      </c>
      <c r="GV19" s="69">
        <v>18</v>
      </c>
      <c r="GW19" s="69">
        <v>3</v>
      </c>
      <c r="GX19" s="69">
        <v>17</v>
      </c>
      <c r="GY19" s="69">
        <v>3</v>
      </c>
      <c r="GZ19" s="69">
        <v>9</v>
      </c>
      <c r="HA19" s="69">
        <v>4</v>
      </c>
      <c r="HB19" s="69">
        <v>7</v>
      </c>
      <c r="HC19" s="69">
        <v>1</v>
      </c>
      <c r="HD19" s="69">
        <v>7</v>
      </c>
      <c r="HE19" s="69">
        <v>0</v>
      </c>
      <c r="HF19" s="69">
        <v>2</v>
      </c>
      <c r="HG19" s="69">
        <v>0</v>
      </c>
      <c r="HH19" s="69">
        <v>1</v>
      </c>
      <c r="HI19" s="69">
        <v>0</v>
      </c>
      <c r="HJ19" s="69">
        <v>0</v>
      </c>
      <c r="HK19" s="69">
        <v>0</v>
      </c>
      <c r="HL19" s="69">
        <v>1</v>
      </c>
    </row>
    <row r="20" spans="1:220" ht="20.25" customHeight="1" x14ac:dyDescent="0.3">
      <c r="A20" s="46" t="s">
        <v>733</v>
      </c>
      <c r="B20" s="307">
        <v>3787</v>
      </c>
      <c r="C20" s="70">
        <v>1928</v>
      </c>
      <c r="D20" s="70">
        <v>1859</v>
      </c>
      <c r="E20" s="70">
        <v>173</v>
      </c>
      <c r="F20" s="70">
        <v>164</v>
      </c>
      <c r="G20" s="70">
        <v>1427</v>
      </c>
      <c r="H20" s="70">
        <v>1256</v>
      </c>
      <c r="I20" s="70">
        <v>328</v>
      </c>
      <c r="J20" s="70">
        <v>439</v>
      </c>
      <c r="K20" s="70">
        <v>10</v>
      </c>
      <c r="L20" s="70">
        <v>14</v>
      </c>
      <c r="M20" s="70">
        <v>13</v>
      </c>
      <c r="N20" s="70">
        <v>12</v>
      </c>
      <c r="O20" s="70">
        <v>11</v>
      </c>
      <c r="P20" s="70">
        <v>15</v>
      </c>
      <c r="Q20" s="70">
        <v>9</v>
      </c>
      <c r="R20" s="70">
        <v>7</v>
      </c>
      <c r="S20" s="70">
        <v>9</v>
      </c>
      <c r="T20" s="70">
        <v>8</v>
      </c>
      <c r="U20" s="70">
        <v>11</v>
      </c>
      <c r="V20" s="70">
        <v>12</v>
      </c>
      <c r="W20" s="70">
        <v>11</v>
      </c>
      <c r="X20" s="70">
        <v>7</v>
      </c>
      <c r="Y20" s="70">
        <v>17</v>
      </c>
      <c r="Z20" s="70">
        <v>12</v>
      </c>
      <c r="AA20" s="70">
        <v>15</v>
      </c>
      <c r="AB20" s="70">
        <v>14</v>
      </c>
      <c r="AC20" s="70">
        <v>17</v>
      </c>
      <c r="AD20" s="70">
        <v>10</v>
      </c>
      <c r="AE20" s="70">
        <v>17</v>
      </c>
      <c r="AF20" s="70">
        <v>16</v>
      </c>
      <c r="AG20" s="70">
        <v>6</v>
      </c>
      <c r="AH20" s="70">
        <v>12</v>
      </c>
      <c r="AI20" s="70">
        <v>15</v>
      </c>
      <c r="AJ20" s="70">
        <v>11</v>
      </c>
      <c r="AK20" s="70">
        <v>6</v>
      </c>
      <c r="AL20" s="70">
        <v>8</v>
      </c>
      <c r="AM20" s="70">
        <v>6</v>
      </c>
      <c r="AN20" s="70">
        <v>6</v>
      </c>
      <c r="AO20" s="70">
        <v>15</v>
      </c>
      <c r="AP20" s="70">
        <v>9</v>
      </c>
      <c r="AQ20" s="70">
        <v>11</v>
      </c>
      <c r="AR20" s="70">
        <v>6</v>
      </c>
      <c r="AS20" s="70">
        <v>7</v>
      </c>
      <c r="AT20" s="70">
        <v>7</v>
      </c>
      <c r="AU20" s="70">
        <v>11</v>
      </c>
      <c r="AV20" s="70">
        <v>10</v>
      </c>
      <c r="AW20" s="70">
        <v>8</v>
      </c>
      <c r="AX20" s="70">
        <v>10</v>
      </c>
      <c r="AY20" s="70">
        <v>13</v>
      </c>
      <c r="AZ20" s="70">
        <v>13</v>
      </c>
      <c r="BA20" s="70">
        <v>12</v>
      </c>
      <c r="BB20" s="70">
        <v>17</v>
      </c>
      <c r="BC20" s="70">
        <v>18</v>
      </c>
      <c r="BD20" s="70">
        <v>12</v>
      </c>
      <c r="BE20" s="70">
        <v>20</v>
      </c>
      <c r="BF20" s="70">
        <v>26</v>
      </c>
      <c r="BG20" s="70">
        <v>24</v>
      </c>
      <c r="BH20" s="70">
        <v>32</v>
      </c>
      <c r="BI20" s="70">
        <v>36</v>
      </c>
      <c r="BJ20" s="70">
        <v>24</v>
      </c>
      <c r="BK20" s="70">
        <v>41</v>
      </c>
      <c r="BL20" s="70">
        <v>33</v>
      </c>
      <c r="BM20" s="70">
        <v>37</v>
      </c>
      <c r="BN20" s="70">
        <v>35</v>
      </c>
      <c r="BO20" s="70">
        <v>40</v>
      </c>
      <c r="BP20" s="70">
        <v>37</v>
      </c>
      <c r="BQ20" s="70">
        <v>45</v>
      </c>
      <c r="BR20" s="70">
        <v>34</v>
      </c>
      <c r="BS20" s="70">
        <v>30</v>
      </c>
      <c r="BT20" s="70">
        <v>25</v>
      </c>
      <c r="BU20" s="70">
        <v>36</v>
      </c>
      <c r="BV20" s="70">
        <v>28</v>
      </c>
      <c r="BW20" s="70">
        <v>43</v>
      </c>
      <c r="BX20" s="70">
        <v>37</v>
      </c>
      <c r="BY20" s="70">
        <v>42</v>
      </c>
      <c r="BZ20" s="70">
        <v>29</v>
      </c>
      <c r="CA20" s="70">
        <v>30</v>
      </c>
      <c r="CB20" s="70">
        <v>34</v>
      </c>
      <c r="CC20" s="70">
        <v>34</v>
      </c>
      <c r="CD20" s="70">
        <v>17</v>
      </c>
      <c r="CE20" s="70">
        <v>34</v>
      </c>
      <c r="CF20" s="70">
        <v>31</v>
      </c>
      <c r="CG20" s="70">
        <v>40</v>
      </c>
      <c r="CH20" s="70">
        <v>36</v>
      </c>
      <c r="CI20" s="70">
        <v>40</v>
      </c>
      <c r="CJ20" s="70">
        <v>30</v>
      </c>
      <c r="CK20" s="70">
        <v>36</v>
      </c>
      <c r="CL20" s="70">
        <v>39</v>
      </c>
      <c r="CM20" s="70">
        <v>41</v>
      </c>
      <c r="CN20" s="70">
        <v>33</v>
      </c>
      <c r="CO20" s="70">
        <v>40</v>
      </c>
      <c r="CP20" s="70">
        <v>24</v>
      </c>
      <c r="CQ20" s="70">
        <v>37</v>
      </c>
      <c r="CR20" s="70">
        <v>32</v>
      </c>
      <c r="CS20" s="70">
        <v>41</v>
      </c>
      <c r="CT20" s="70">
        <v>20</v>
      </c>
      <c r="CU20" s="70">
        <v>26</v>
      </c>
      <c r="CV20" s="70">
        <v>26</v>
      </c>
      <c r="CW20" s="70">
        <v>34</v>
      </c>
      <c r="CX20" s="70">
        <v>36</v>
      </c>
      <c r="CY20" s="70">
        <v>24</v>
      </c>
      <c r="CZ20" s="70">
        <v>23</v>
      </c>
      <c r="DA20" s="70">
        <v>41</v>
      </c>
      <c r="DB20" s="70">
        <v>25</v>
      </c>
      <c r="DC20" s="70">
        <v>34</v>
      </c>
      <c r="DD20" s="70">
        <v>32</v>
      </c>
      <c r="DE20" s="70">
        <v>38</v>
      </c>
      <c r="DF20" s="70">
        <v>31</v>
      </c>
      <c r="DG20" s="70">
        <v>34</v>
      </c>
      <c r="DH20" s="70">
        <v>44</v>
      </c>
      <c r="DI20" s="70">
        <v>31</v>
      </c>
      <c r="DJ20" s="70">
        <v>26</v>
      </c>
      <c r="DK20" s="70">
        <v>26</v>
      </c>
      <c r="DL20" s="70">
        <v>27</v>
      </c>
      <c r="DM20" s="70">
        <v>20</v>
      </c>
      <c r="DN20" s="70">
        <v>24</v>
      </c>
      <c r="DO20" s="70">
        <v>28</v>
      </c>
      <c r="DP20" s="70">
        <v>27</v>
      </c>
      <c r="DQ20" s="70">
        <v>37</v>
      </c>
      <c r="DR20" s="70">
        <v>21</v>
      </c>
      <c r="DS20" s="70">
        <v>33</v>
      </c>
      <c r="DT20" s="70">
        <v>27</v>
      </c>
      <c r="DU20" s="70">
        <v>30</v>
      </c>
      <c r="DV20" s="70">
        <v>33</v>
      </c>
      <c r="DW20" s="70">
        <v>18</v>
      </c>
      <c r="DX20" s="70">
        <v>17</v>
      </c>
      <c r="DY20" s="70">
        <v>28</v>
      </c>
      <c r="DZ20" s="70">
        <v>23</v>
      </c>
      <c r="EA20" s="70">
        <v>15</v>
      </c>
      <c r="EB20" s="70">
        <v>15</v>
      </c>
      <c r="EC20" s="70">
        <v>19</v>
      </c>
      <c r="ED20" s="70">
        <v>16</v>
      </c>
      <c r="EE20" s="70">
        <v>11</v>
      </c>
      <c r="EF20" s="70">
        <v>19</v>
      </c>
      <c r="EG20" s="70">
        <v>15</v>
      </c>
      <c r="EH20" s="70">
        <v>23</v>
      </c>
      <c r="EI20" s="70">
        <v>23</v>
      </c>
      <c r="EJ20" s="70">
        <v>21</v>
      </c>
      <c r="EK20" s="70">
        <v>21</v>
      </c>
      <c r="EL20" s="70">
        <v>13</v>
      </c>
      <c r="EM20" s="70">
        <v>16</v>
      </c>
      <c r="EN20" s="70">
        <v>22</v>
      </c>
      <c r="EO20" s="70">
        <v>16</v>
      </c>
      <c r="EP20" s="70">
        <v>17</v>
      </c>
      <c r="EQ20" s="70">
        <v>20</v>
      </c>
      <c r="ER20" s="70">
        <v>19</v>
      </c>
      <c r="ES20" s="70">
        <v>14</v>
      </c>
      <c r="ET20" s="70">
        <v>15</v>
      </c>
      <c r="EU20" s="70">
        <v>14</v>
      </c>
      <c r="EV20" s="70">
        <v>21</v>
      </c>
      <c r="EW20" s="70">
        <v>16</v>
      </c>
      <c r="EX20" s="70">
        <v>13</v>
      </c>
      <c r="EY20" s="70">
        <v>13</v>
      </c>
      <c r="EZ20" s="70">
        <v>18</v>
      </c>
      <c r="FA20" s="70">
        <v>19</v>
      </c>
      <c r="FB20" s="70">
        <v>17</v>
      </c>
      <c r="FC20" s="70">
        <v>17</v>
      </c>
      <c r="FD20" s="70">
        <v>14</v>
      </c>
      <c r="FE20" s="70">
        <v>14</v>
      </c>
      <c r="FF20" s="70">
        <v>29</v>
      </c>
      <c r="FG20" s="70">
        <v>16</v>
      </c>
      <c r="FH20" s="70">
        <v>26</v>
      </c>
      <c r="FI20" s="70">
        <v>25</v>
      </c>
      <c r="FJ20" s="70">
        <v>17</v>
      </c>
      <c r="FK20" s="70">
        <v>7</v>
      </c>
      <c r="FL20" s="70">
        <v>14</v>
      </c>
      <c r="FM20" s="70">
        <v>9</v>
      </c>
      <c r="FN20" s="70">
        <v>13</v>
      </c>
      <c r="FO20" s="70">
        <v>11</v>
      </c>
      <c r="FP20" s="70">
        <v>15</v>
      </c>
      <c r="FQ20" s="70">
        <v>10</v>
      </c>
      <c r="FR20" s="70">
        <v>18</v>
      </c>
      <c r="FS20" s="70">
        <v>6</v>
      </c>
      <c r="FT20" s="70">
        <v>16</v>
      </c>
      <c r="FU20" s="70">
        <v>12</v>
      </c>
      <c r="FV20" s="70">
        <v>11</v>
      </c>
      <c r="FW20" s="70">
        <v>8</v>
      </c>
      <c r="FX20" s="70">
        <v>16</v>
      </c>
      <c r="FY20" s="70">
        <v>5</v>
      </c>
      <c r="FZ20" s="70">
        <v>9</v>
      </c>
      <c r="GA20" s="70">
        <v>7</v>
      </c>
      <c r="GB20" s="70">
        <v>10</v>
      </c>
      <c r="GC20" s="70">
        <v>6</v>
      </c>
      <c r="GD20" s="70">
        <v>13</v>
      </c>
      <c r="GE20" s="70">
        <v>4</v>
      </c>
      <c r="GF20" s="70">
        <v>16</v>
      </c>
      <c r="GG20" s="70">
        <v>3</v>
      </c>
      <c r="GH20" s="70">
        <v>8</v>
      </c>
      <c r="GI20" s="70">
        <v>4</v>
      </c>
      <c r="GJ20" s="70">
        <v>8</v>
      </c>
      <c r="GK20" s="70">
        <v>3</v>
      </c>
      <c r="GL20" s="70">
        <v>8</v>
      </c>
      <c r="GM20" s="70">
        <v>5</v>
      </c>
      <c r="GN20" s="70">
        <v>6</v>
      </c>
      <c r="GO20" s="70">
        <v>3</v>
      </c>
      <c r="GP20" s="70">
        <v>4</v>
      </c>
      <c r="GQ20" s="70">
        <v>1</v>
      </c>
      <c r="GR20" s="70">
        <v>2</v>
      </c>
      <c r="GS20" s="70">
        <v>0</v>
      </c>
      <c r="GT20" s="70">
        <v>4</v>
      </c>
      <c r="GU20" s="70">
        <v>1</v>
      </c>
      <c r="GV20" s="70">
        <v>1</v>
      </c>
      <c r="GW20" s="70">
        <v>1</v>
      </c>
      <c r="GX20" s="70">
        <v>2</v>
      </c>
      <c r="GY20" s="70">
        <v>1</v>
      </c>
      <c r="GZ20" s="70">
        <v>2</v>
      </c>
      <c r="HA20" s="70">
        <v>0</v>
      </c>
      <c r="HB20" s="70">
        <v>1</v>
      </c>
      <c r="HC20" s="70">
        <v>0</v>
      </c>
      <c r="HD20" s="70">
        <v>1</v>
      </c>
      <c r="HE20" s="70">
        <v>0</v>
      </c>
      <c r="HF20" s="70">
        <v>0</v>
      </c>
      <c r="HG20" s="70">
        <v>0</v>
      </c>
      <c r="HH20" s="70">
        <v>0</v>
      </c>
      <c r="HI20" s="70">
        <v>0</v>
      </c>
      <c r="HJ20" s="70">
        <v>0</v>
      </c>
      <c r="HK20" s="70">
        <v>0</v>
      </c>
      <c r="HL20" s="70">
        <v>0</v>
      </c>
    </row>
    <row r="21" spans="1:220" ht="20.25" customHeight="1" x14ac:dyDescent="0.3">
      <c r="A21" s="46" t="s">
        <v>734</v>
      </c>
      <c r="B21" s="307">
        <v>4538</v>
      </c>
      <c r="C21" s="70">
        <v>2308</v>
      </c>
      <c r="D21" s="70">
        <v>2230</v>
      </c>
      <c r="E21" s="70">
        <v>170</v>
      </c>
      <c r="F21" s="70">
        <v>167</v>
      </c>
      <c r="G21" s="70">
        <v>1761</v>
      </c>
      <c r="H21" s="70">
        <v>1593</v>
      </c>
      <c r="I21" s="70">
        <v>377</v>
      </c>
      <c r="J21" s="70">
        <v>470</v>
      </c>
      <c r="K21" s="70">
        <v>12</v>
      </c>
      <c r="L21" s="70">
        <v>9</v>
      </c>
      <c r="M21" s="70">
        <v>8</v>
      </c>
      <c r="N21" s="70">
        <v>7</v>
      </c>
      <c r="O21" s="70">
        <v>16</v>
      </c>
      <c r="P21" s="70">
        <v>6</v>
      </c>
      <c r="Q21" s="70">
        <v>9</v>
      </c>
      <c r="R21" s="70">
        <v>8</v>
      </c>
      <c r="S21" s="70">
        <v>7</v>
      </c>
      <c r="T21" s="70">
        <v>17</v>
      </c>
      <c r="U21" s="70">
        <v>7</v>
      </c>
      <c r="V21" s="70">
        <v>5</v>
      </c>
      <c r="W21" s="70">
        <v>11</v>
      </c>
      <c r="X21" s="70">
        <v>7</v>
      </c>
      <c r="Y21" s="70">
        <v>15</v>
      </c>
      <c r="Z21" s="70">
        <v>11</v>
      </c>
      <c r="AA21" s="70">
        <v>7</v>
      </c>
      <c r="AB21" s="70">
        <v>15</v>
      </c>
      <c r="AC21" s="70">
        <v>16</v>
      </c>
      <c r="AD21" s="70">
        <v>15</v>
      </c>
      <c r="AE21" s="70">
        <v>16</v>
      </c>
      <c r="AF21" s="70">
        <v>9</v>
      </c>
      <c r="AG21" s="70">
        <v>15</v>
      </c>
      <c r="AH21" s="70">
        <v>16</v>
      </c>
      <c r="AI21" s="70">
        <v>11</v>
      </c>
      <c r="AJ21" s="70">
        <v>14</v>
      </c>
      <c r="AK21" s="70">
        <v>8</v>
      </c>
      <c r="AL21" s="70">
        <v>15</v>
      </c>
      <c r="AM21" s="70">
        <v>12</v>
      </c>
      <c r="AN21" s="70">
        <v>13</v>
      </c>
      <c r="AO21" s="70">
        <v>14</v>
      </c>
      <c r="AP21" s="70">
        <v>13</v>
      </c>
      <c r="AQ21" s="70">
        <v>11</v>
      </c>
      <c r="AR21" s="70">
        <v>11</v>
      </c>
      <c r="AS21" s="70">
        <v>6</v>
      </c>
      <c r="AT21" s="70">
        <v>16</v>
      </c>
      <c r="AU21" s="70">
        <v>6</v>
      </c>
      <c r="AV21" s="70">
        <v>8</v>
      </c>
      <c r="AW21" s="70">
        <v>16</v>
      </c>
      <c r="AX21" s="70">
        <v>18</v>
      </c>
      <c r="AY21" s="70">
        <v>13</v>
      </c>
      <c r="AZ21" s="70">
        <v>18</v>
      </c>
      <c r="BA21" s="70">
        <v>22</v>
      </c>
      <c r="BB21" s="70">
        <v>19</v>
      </c>
      <c r="BC21" s="70">
        <v>33</v>
      </c>
      <c r="BD21" s="70">
        <v>32</v>
      </c>
      <c r="BE21" s="70">
        <v>34</v>
      </c>
      <c r="BF21" s="70">
        <v>39</v>
      </c>
      <c r="BG21" s="70">
        <v>41</v>
      </c>
      <c r="BH21" s="70">
        <v>53</v>
      </c>
      <c r="BI21" s="70">
        <v>54</v>
      </c>
      <c r="BJ21" s="70">
        <v>46</v>
      </c>
      <c r="BK21" s="70">
        <v>63</v>
      </c>
      <c r="BL21" s="70">
        <v>45</v>
      </c>
      <c r="BM21" s="70">
        <v>49</v>
      </c>
      <c r="BN21" s="70">
        <v>52</v>
      </c>
      <c r="BO21" s="70">
        <v>65</v>
      </c>
      <c r="BP21" s="70">
        <v>49</v>
      </c>
      <c r="BQ21" s="70">
        <v>42</v>
      </c>
      <c r="BR21" s="70">
        <v>37</v>
      </c>
      <c r="BS21" s="70">
        <v>51</v>
      </c>
      <c r="BT21" s="70">
        <v>49</v>
      </c>
      <c r="BU21" s="70">
        <v>47</v>
      </c>
      <c r="BV21" s="70">
        <v>32</v>
      </c>
      <c r="BW21" s="70">
        <v>48</v>
      </c>
      <c r="BX21" s="70">
        <v>52</v>
      </c>
      <c r="BY21" s="70">
        <v>56</v>
      </c>
      <c r="BZ21" s="70">
        <v>42</v>
      </c>
      <c r="CA21" s="70">
        <v>46</v>
      </c>
      <c r="CB21" s="70">
        <v>32</v>
      </c>
      <c r="CC21" s="70">
        <v>37</v>
      </c>
      <c r="CD21" s="70">
        <v>34</v>
      </c>
      <c r="CE21" s="70">
        <v>40</v>
      </c>
      <c r="CF21" s="70">
        <v>39</v>
      </c>
      <c r="CG21" s="70">
        <v>35</v>
      </c>
      <c r="CH21" s="70">
        <v>38</v>
      </c>
      <c r="CI21" s="70">
        <v>39</v>
      </c>
      <c r="CJ21" s="70">
        <v>42</v>
      </c>
      <c r="CK21" s="70">
        <v>35</v>
      </c>
      <c r="CL21" s="70">
        <v>40</v>
      </c>
      <c r="CM21" s="70">
        <v>37</v>
      </c>
      <c r="CN21" s="70">
        <v>29</v>
      </c>
      <c r="CO21" s="70">
        <v>48</v>
      </c>
      <c r="CP21" s="70">
        <v>33</v>
      </c>
      <c r="CQ21" s="70">
        <v>48</v>
      </c>
      <c r="CR21" s="70">
        <v>38</v>
      </c>
      <c r="CS21" s="70">
        <v>46</v>
      </c>
      <c r="CT21" s="70">
        <v>34</v>
      </c>
      <c r="CU21" s="70">
        <v>33</v>
      </c>
      <c r="CV21" s="70">
        <v>27</v>
      </c>
      <c r="CW21" s="70">
        <v>49</v>
      </c>
      <c r="CX21" s="70">
        <v>36</v>
      </c>
      <c r="CY21" s="70">
        <v>40</v>
      </c>
      <c r="CZ21" s="70">
        <v>37</v>
      </c>
      <c r="DA21" s="70">
        <v>33</v>
      </c>
      <c r="DB21" s="70">
        <v>26</v>
      </c>
      <c r="DC21" s="70">
        <v>30</v>
      </c>
      <c r="DD21" s="70">
        <v>36</v>
      </c>
      <c r="DE21" s="70">
        <v>41</v>
      </c>
      <c r="DF21" s="70">
        <v>30</v>
      </c>
      <c r="DG21" s="70">
        <v>40</v>
      </c>
      <c r="DH21" s="70">
        <v>34</v>
      </c>
      <c r="DI21" s="70">
        <v>35</v>
      </c>
      <c r="DJ21" s="70">
        <v>38</v>
      </c>
      <c r="DK21" s="70">
        <v>33</v>
      </c>
      <c r="DL21" s="70">
        <v>38</v>
      </c>
      <c r="DM21" s="70">
        <v>41</v>
      </c>
      <c r="DN21" s="70">
        <v>34</v>
      </c>
      <c r="DO21" s="70">
        <v>37</v>
      </c>
      <c r="DP21" s="70">
        <v>29</v>
      </c>
      <c r="DQ21" s="70">
        <v>35</v>
      </c>
      <c r="DR21" s="70">
        <v>27</v>
      </c>
      <c r="DS21" s="70">
        <v>40</v>
      </c>
      <c r="DT21" s="70">
        <v>26</v>
      </c>
      <c r="DU21" s="70">
        <v>25</v>
      </c>
      <c r="DV21" s="70">
        <v>25</v>
      </c>
      <c r="DW21" s="70">
        <v>19</v>
      </c>
      <c r="DX21" s="70">
        <v>16</v>
      </c>
      <c r="DY21" s="70">
        <v>34</v>
      </c>
      <c r="DZ21" s="70">
        <v>27</v>
      </c>
      <c r="EA21" s="70">
        <v>27</v>
      </c>
      <c r="EB21" s="70">
        <v>22</v>
      </c>
      <c r="EC21" s="70">
        <v>26</v>
      </c>
      <c r="ED21" s="70">
        <v>28</v>
      </c>
      <c r="EE21" s="70">
        <v>19</v>
      </c>
      <c r="EF21" s="70">
        <v>15</v>
      </c>
      <c r="EG21" s="70">
        <v>23</v>
      </c>
      <c r="EH21" s="70">
        <v>20</v>
      </c>
      <c r="EI21" s="70">
        <v>19</v>
      </c>
      <c r="EJ21" s="70">
        <v>32</v>
      </c>
      <c r="EK21" s="70">
        <v>25</v>
      </c>
      <c r="EL21" s="70">
        <v>15</v>
      </c>
      <c r="EM21" s="70">
        <v>22</v>
      </c>
      <c r="EN21" s="70">
        <v>21</v>
      </c>
      <c r="EO21" s="70">
        <v>16</v>
      </c>
      <c r="EP21" s="70">
        <v>15</v>
      </c>
      <c r="EQ21" s="70">
        <v>13</v>
      </c>
      <c r="ER21" s="70">
        <v>21</v>
      </c>
      <c r="ES21" s="70">
        <v>16</v>
      </c>
      <c r="ET21" s="70">
        <v>17</v>
      </c>
      <c r="EU21" s="70">
        <v>19</v>
      </c>
      <c r="EV21" s="70">
        <v>19</v>
      </c>
      <c r="EW21" s="70">
        <v>15</v>
      </c>
      <c r="EX21" s="70">
        <v>8</v>
      </c>
      <c r="EY21" s="70">
        <v>24</v>
      </c>
      <c r="EZ21" s="70">
        <v>16</v>
      </c>
      <c r="FA21" s="70">
        <v>12</v>
      </c>
      <c r="FB21" s="70">
        <v>24</v>
      </c>
      <c r="FC21" s="70">
        <v>20</v>
      </c>
      <c r="FD21" s="70">
        <v>25</v>
      </c>
      <c r="FE21" s="70">
        <v>18</v>
      </c>
      <c r="FF21" s="70">
        <v>29</v>
      </c>
      <c r="FG21" s="70">
        <v>27</v>
      </c>
      <c r="FH21" s="70">
        <v>22</v>
      </c>
      <c r="FI21" s="70">
        <v>20</v>
      </c>
      <c r="FJ21" s="70">
        <v>20</v>
      </c>
      <c r="FK21" s="70">
        <v>18</v>
      </c>
      <c r="FL21" s="70">
        <v>20</v>
      </c>
      <c r="FM21" s="70">
        <v>12</v>
      </c>
      <c r="FN21" s="70">
        <v>9</v>
      </c>
      <c r="FO21" s="70">
        <v>10</v>
      </c>
      <c r="FP21" s="70">
        <v>17</v>
      </c>
      <c r="FQ21" s="70">
        <v>12</v>
      </c>
      <c r="FR21" s="70">
        <v>17</v>
      </c>
      <c r="FS21" s="70">
        <v>15</v>
      </c>
      <c r="FT21" s="70">
        <v>14</v>
      </c>
      <c r="FU21" s="70">
        <v>7</v>
      </c>
      <c r="FV21" s="70">
        <v>12</v>
      </c>
      <c r="FW21" s="70">
        <v>11</v>
      </c>
      <c r="FX21" s="70">
        <v>11</v>
      </c>
      <c r="FY21" s="70">
        <v>5</v>
      </c>
      <c r="FZ21" s="70">
        <v>11</v>
      </c>
      <c r="GA21" s="70">
        <v>10</v>
      </c>
      <c r="GB21" s="70">
        <v>16</v>
      </c>
      <c r="GC21" s="70">
        <v>3</v>
      </c>
      <c r="GD21" s="70">
        <v>9</v>
      </c>
      <c r="GE21" s="70">
        <v>2</v>
      </c>
      <c r="GF21" s="70">
        <v>12</v>
      </c>
      <c r="GG21" s="70">
        <v>7</v>
      </c>
      <c r="GH21" s="70">
        <v>15</v>
      </c>
      <c r="GI21" s="70">
        <v>4</v>
      </c>
      <c r="GJ21" s="70">
        <v>8</v>
      </c>
      <c r="GK21" s="70">
        <v>1</v>
      </c>
      <c r="GL21" s="70">
        <v>15</v>
      </c>
      <c r="GM21" s="70">
        <v>3</v>
      </c>
      <c r="GN21" s="70">
        <v>5</v>
      </c>
      <c r="GO21" s="70">
        <v>2</v>
      </c>
      <c r="GP21" s="70">
        <v>10</v>
      </c>
      <c r="GQ21" s="70">
        <v>4</v>
      </c>
      <c r="GR21" s="70">
        <v>8</v>
      </c>
      <c r="GS21" s="70">
        <v>2</v>
      </c>
      <c r="GT21" s="70">
        <v>2</v>
      </c>
      <c r="GU21" s="70">
        <v>0</v>
      </c>
      <c r="GV21" s="70">
        <v>2</v>
      </c>
      <c r="GW21" s="70">
        <v>1</v>
      </c>
      <c r="GX21" s="70">
        <v>2</v>
      </c>
      <c r="GY21" s="70">
        <v>0</v>
      </c>
      <c r="GZ21" s="70">
        <v>2</v>
      </c>
      <c r="HA21" s="70">
        <v>1</v>
      </c>
      <c r="HB21" s="70">
        <v>1</v>
      </c>
      <c r="HC21" s="70">
        <v>0</v>
      </c>
      <c r="HD21" s="70">
        <v>0</v>
      </c>
      <c r="HE21" s="70">
        <v>0</v>
      </c>
      <c r="HF21" s="70">
        <v>0</v>
      </c>
      <c r="HG21" s="70">
        <v>0</v>
      </c>
      <c r="HH21" s="70">
        <v>0</v>
      </c>
      <c r="HI21" s="70">
        <v>0</v>
      </c>
      <c r="HJ21" s="70">
        <v>0</v>
      </c>
      <c r="HK21" s="70">
        <v>0</v>
      </c>
      <c r="HL21" s="70">
        <v>0</v>
      </c>
    </row>
    <row r="22" spans="1:220" ht="20.25" customHeight="1" x14ac:dyDescent="0.3">
      <c r="A22" s="46" t="s">
        <v>735</v>
      </c>
      <c r="B22" s="307">
        <v>5527</v>
      </c>
      <c r="C22" s="70">
        <v>2816</v>
      </c>
      <c r="D22" s="70">
        <v>2711</v>
      </c>
      <c r="E22" s="70">
        <v>234</v>
      </c>
      <c r="F22" s="70">
        <v>247</v>
      </c>
      <c r="G22" s="70">
        <v>2229</v>
      </c>
      <c r="H22" s="70">
        <v>1980</v>
      </c>
      <c r="I22" s="70">
        <v>353</v>
      </c>
      <c r="J22" s="70">
        <v>484</v>
      </c>
      <c r="K22" s="70">
        <v>12</v>
      </c>
      <c r="L22" s="70">
        <v>18</v>
      </c>
      <c r="M22" s="70">
        <v>12</v>
      </c>
      <c r="N22" s="70">
        <v>18</v>
      </c>
      <c r="O22" s="70">
        <v>16</v>
      </c>
      <c r="P22" s="70">
        <v>21</v>
      </c>
      <c r="Q22" s="70">
        <v>18</v>
      </c>
      <c r="R22" s="70">
        <v>15</v>
      </c>
      <c r="S22" s="70">
        <v>16</v>
      </c>
      <c r="T22" s="70">
        <v>18</v>
      </c>
      <c r="U22" s="70">
        <v>11</v>
      </c>
      <c r="V22" s="70">
        <v>18</v>
      </c>
      <c r="W22" s="70">
        <v>16</v>
      </c>
      <c r="X22" s="70">
        <v>13</v>
      </c>
      <c r="Y22" s="70">
        <v>16</v>
      </c>
      <c r="Z22" s="70">
        <v>18</v>
      </c>
      <c r="AA22" s="70">
        <v>17</v>
      </c>
      <c r="AB22" s="70">
        <v>22</v>
      </c>
      <c r="AC22" s="70">
        <v>22</v>
      </c>
      <c r="AD22" s="70">
        <v>12</v>
      </c>
      <c r="AE22" s="70">
        <v>17</v>
      </c>
      <c r="AF22" s="70">
        <v>15</v>
      </c>
      <c r="AG22" s="70">
        <v>13</v>
      </c>
      <c r="AH22" s="70">
        <v>16</v>
      </c>
      <c r="AI22" s="70">
        <v>22</v>
      </c>
      <c r="AJ22" s="70">
        <v>19</v>
      </c>
      <c r="AK22" s="70">
        <v>15</v>
      </c>
      <c r="AL22" s="70">
        <v>9</v>
      </c>
      <c r="AM22" s="70">
        <v>11</v>
      </c>
      <c r="AN22" s="70">
        <v>15</v>
      </c>
      <c r="AO22" s="70">
        <v>11</v>
      </c>
      <c r="AP22" s="70">
        <v>14</v>
      </c>
      <c r="AQ22" s="70">
        <v>11</v>
      </c>
      <c r="AR22" s="70">
        <v>8</v>
      </c>
      <c r="AS22" s="70">
        <v>13</v>
      </c>
      <c r="AT22" s="70">
        <v>11</v>
      </c>
      <c r="AU22" s="70">
        <v>19</v>
      </c>
      <c r="AV22" s="70">
        <v>10</v>
      </c>
      <c r="AW22" s="70">
        <v>20</v>
      </c>
      <c r="AX22" s="70">
        <v>12</v>
      </c>
      <c r="AY22" s="70">
        <v>15</v>
      </c>
      <c r="AZ22" s="70">
        <v>16</v>
      </c>
      <c r="BA22" s="70">
        <v>21</v>
      </c>
      <c r="BB22" s="70">
        <v>21</v>
      </c>
      <c r="BC22" s="70">
        <v>28</v>
      </c>
      <c r="BD22" s="70">
        <v>20</v>
      </c>
      <c r="BE22" s="70">
        <v>42</v>
      </c>
      <c r="BF22" s="70">
        <v>43</v>
      </c>
      <c r="BG22" s="70">
        <v>62</v>
      </c>
      <c r="BH22" s="70">
        <v>42</v>
      </c>
      <c r="BI22" s="70">
        <v>66</v>
      </c>
      <c r="BJ22" s="70">
        <v>49</v>
      </c>
      <c r="BK22" s="70">
        <v>65</v>
      </c>
      <c r="BL22" s="70">
        <v>67</v>
      </c>
      <c r="BM22" s="70">
        <v>52</v>
      </c>
      <c r="BN22" s="70">
        <v>70</v>
      </c>
      <c r="BO22" s="70">
        <v>66</v>
      </c>
      <c r="BP22" s="70">
        <v>65</v>
      </c>
      <c r="BQ22" s="70">
        <v>64</v>
      </c>
      <c r="BR22" s="70">
        <v>59</v>
      </c>
      <c r="BS22" s="70">
        <v>77</v>
      </c>
      <c r="BT22" s="70">
        <v>69</v>
      </c>
      <c r="BU22" s="70">
        <v>68</v>
      </c>
      <c r="BV22" s="70">
        <v>61</v>
      </c>
      <c r="BW22" s="70">
        <v>68</v>
      </c>
      <c r="BX22" s="70">
        <v>67</v>
      </c>
      <c r="BY22" s="70">
        <v>58</v>
      </c>
      <c r="BZ22" s="70">
        <v>55</v>
      </c>
      <c r="CA22" s="70">
        <v>48</v>
      </c>
      <c r="CB22" s="70">
        <v>50</v>
      </c>
      <c r="CC22" s="70">
        <v>55</v>
      </c>
      <c r="CD22" s="70">
        <v>34</v>
      </c>
      <c r="CE22" s="70">
        <v>51</v>
      </c>
      <c r="CF22" s="70">
        <v>47</v>
      </c>
      <c r="CG22" s="70">
        <v>50</v>
      </c>
      <c r="CH22" s="70">
        <v>52</v>
      </c>
      <c r="CI22" s="70">
        <v>52</v>
      </c>
      <c r="CJ22" s="70">
        <v>40</v>
      </c>
      <c r="CK22" s="70">
        <v>57</v>
      </c>
      <c r="CL22" s="70">
        <v>45</v>
      </c>
      <c r="CM22" s="70">
        <v>60</v>
      </c>
      <c r="CN22" s="70">
        <v>40</v>
      </c>
      <c r="CO22" s="70">
        <v>52</v>
      </c>
      <c r="CP22" s="70">
        <v>54</v>
      </c>
      <c r="CQ22" s="70">
        <v>65</v>
      </c>
      <c r="CR22" s="70">
        <v>46</v>
      </c>
      <c r="CS22" s="70">
        <v>53</v>
      </c>
      <c r="CT22" s="70">
        <v>46</v>
      </c>
      <c r="CU22" s="70">
        <v>43</v>
      </c>
      <c r="CV22" s="70">
        <v>39</v>
      </c>
      <c r="CW22" s="70">
        <v>42</v>
      </c>
      <c r="CX22" s="70">
        <v>55</v>
      </c>
      <c r="CY22" s="70">
        <v>49</v>
      </c>
      <c r="CZ22" s="70">
        <v>50</v>
      </c>
      <c r="DA22" s="70">
        <v>58</v>
      </c>
      <c r="DB22" s="70">
        <v>41</v>
      </c>
      <c r="DC22" s="70">
        <v>63</v>
      </c>
      <c r="DD22" s="70">
        <v>57</v>
      </c>
      <c r="DE22" s="70">
        <v>59</v>
      </c>
      <c r="DF22" s="70">
        <v>40</v>
      </c>
      <c r="DG22" s="70">
        <v>45</v>
      </c>
      <c r="DH22" s="70">
        <v>44</v>
      </c>
      <c r="DI22" s="70">
        <v>48</v>
      </c>
      <c r="DJ22" s="70">
        <v>50</v>
      </c>
      <c r="DK22" s="70">
        <v>43</v>
      </c>
      <c r="DL22" s="70">
        <v>42</v>
      </c>
      <c r="DM22" s="70">
        <v>50</v>
      </c>
      <c r="DN22" s="70">
        <v>36</v>
      </c>
      <c r="DO22" s="70">
        <v>38</v>
      </c>
      <c r="DP22" s="70">
        <v>37</v>
      </c>
      <c r="DQ22" s="70">
        <v>39</v>
      </c>
      <c r="DR22" s="70">
        <v>31</v>
      </c>
      <c r="DS22" s="70">
        <v>37</v>
      </c>
      <c r="DT22" s="70">
        <v>28</v>
      </c>
      <c r="DU22" s="70">
        <v>44</v>
      </c>
      <c r="DV22" s="70">
        <v>43</v>
      </c>
      <c r="DW22" s="70">
        <v>26</v>
      </c>
      <c r="DX22" s="70">
        <v>23</v>
      </c>
      <c r="DY22" s="70">
        <v>37</v>
      </c>
      <c r="DZ22" s="70">
        <v>33</v>
      </c>
      <c r="EA22" s="70">
        <v>32</v>
      </c>
      <c r="EB22" s="70">
        <v>22</v>
      </c>
      <c r="EC22" s="70">
        <v>36</v>
      </c>
      <c r="ED22" s="70">
        <v>31</v>
      </c>
      <c r="EE22" s="70">
        <v>30</v>
      </c>
      <c r="EF22" s="70">
        <v>23</v>
      </c>
      <c r="EG22" s="70">
        <v>24</v>
      </c>
      <c r="EH22" s="70">
        <v>24</v>
      </c>
      <c r="EI22" s="70">
        <v>17</v>
      </c>
      <c r="EJ22" s="70">
        <v>18</v>
      </c>
      <c r="EK22" s="70">
        <v>22</v>
      </c>
      <c r="EL22" s="70">
        <v>22</v>
      </c>
      <c r="EM22" s="70">
        <v>21</v>
      </c>
      <c r="EN22" s="70">
        <v>21</v>
      </c>
      <c r="EO22" s="70">
        <v>12</v>
      </c>
      <c r="EP22" s="70">
        <v>21</v>
      </c>
      <c r="EQ22" s="70">
        <v>11</v>
      </c>
      <c r="ER22" s="70">
        <v>21</v>
      </c>
      <c r="ES22" s="70">
        <v>10</v>
      </c>
      <c r="ET22" s="70">
        <v>14</v>
      </c>
      <c r="EU22" s="70">
        <v>22</v>
      </c>
      <c r="EV22" s="70">
        <v>15</v>
      </c>
      <c r="EW22" s="70">
        <v>15</v>
      </c>
      <c r="EX22" s="70">
        <v>20</v>
      </c>
      <c r="EY22" s="70">
        <v>18</v>
      </c>
      <c r="EZ22" s="70">
        <v>14</v>
      </c>
      <c r="FA22" s="70">
        <v>14</v>
      </c>
      <c r="FB22" s="70">
        <v>19</v>
      </c>
      <c r="FC22" s="70">
        <v>21</v>
      </c>
      <c r="FD22" s="70">
        <v>20</v>
      </c>
      <c r="FE22" s="70">
        <v>18</v>
      </c>
      <c r="FF22" s="70">
        <v>28</v>
      </c>
      <c r="FG22" s="70">
        <v>15</v>
      </c>
      <c r="FH22" s="70">
        <v>29</v>
      </c>
      <c r="FI22" s="70">
        <v>21</v>
      </c>
      <c r="FJ22" s="70">
        <v>27</v>
      </c>
      <c r="FK22" s="70">
        <v>17</v>
      </c>
      <c r="FL22" s="70">
        <v>19</v>
      </c>
      <c r="FM22" s="70">
        <v>17</v>
      </c>
      <c r="FN22" s="70">
        <v>13</v>
      </c>
      <c r="FO22" s="70">
        <v>7</v>
      </c>
      <c r="FP22" s="70">
        <v>20</v>
      </c>
      <c r="FQ22" s="70">
        <v>9</v>
      </c>
      <c r="FR22" s="70">
        <v>25</v>
      </c>
      <c r="FS22" s="70">
        <v>11</v>
      </c>
      <c r="FT22" s="70">
        <v>13</v>
      </c>
      <c r="FU22" s="70">
        <v>14</v>
      </c>
      <c r="FV22" s="70">
        <v>12</v>
      </c>
      <c r="FW22" s="70">
        <v>7</v>
      </c>
      <c r="FX22" s="70">
        <v>15</v>
      </c>
      <c r="FY22" s="70">
        <v>12</v>
      </c>
      <c r="FZ22" s="70">
        <v>11</v>
      </c>
      <c r="GA22" s="70">
        <v>5</v>
      </c>
      <c r="GB22" s="70">
        <v>8</v>
      </c>
      <c r="GC22" s="70">
        <v>6</v>
      </c>
      <c r="GD22" s="70">
        <v>10</v>
      </c>
      <c r="GE22" s="70">
        <v>6</v>
      </c>
      <c r="GF22" s="70">
        <v>10</v>
      </c>
      <c r="GG22" s="70">
        <v>6</v>
      </c>
      <c r="GH22" s="70">
        <v>14</v>
      </c>
      <c r="GI22" s="70">
        <v>4</v>
      </c>
      <c r="GJ22" s="70">
        <v>8</v>
      </c>
      <c r="GK22" s="70">
        <v>4</v>
      </c>
      <c r="GL22" s="70">
        <v>6</v>
      </c>
      <c r="GM22" s="70">
        <v>3</v>
      </c>
      <c r="GN22" s="70">
        <v>7</v>
      </c>
      <c r="GO22" s="70">
        <v>0</v>
      </c>
      <c r="GP22" s="70">
        <v>3</v>
      </c>
      <c r="GQ22" s="70">
        <v>2</v>
      </c>
      <c r="GR22" s="70">
        <v>7</v>
      </c>
      <c r="GS22" s="70">
        <v>0</v>
      </c>
      <c r="GT22" s="70">
        <v>2</v>
      </c>
      <c r="GU22" s="70">
        <v>0</v>
      </c>
      <c r="GV22" s="70">
        <v>2</v>
      </c>
      <c r="GW22" s="70">
        <v>0</v>
      </c>
      <c r="GX22" s="70">
        <v>4</v>
      </c>
      <c r="GY22" s="70">
        <v>1</v>
      </c>
      <c r="GZ22" s="70">
        <v>2</v>
      </c>
      <c r="HA22" s="70">
        <v>1</v>
      </c>
      <c r="HB22" s="70">
        <v>1</v>
      </c>
      <c r="HC22" s="70">
        <v>1</v>
      </c>
      <c r="HD22" s="70">
        <v>1</v>
      </c>
      <c r="HE22" s="70">
        <v>0</v>
      </c>
      <c r="HF22" s="70">
        <v>0</v>
      </c>
      <c r="HG22" s="70">
        <v>0</v>
      </c>
      <c r="HH22" s="70">
        <v>0</v>
      </c>
      <c r="HI22" s="70">
        <v>0</v>
      </c>
      <c r="HJ22" s="70">
        <v>0</v>
      </c>
      <c r="HK22" s="70">
        <v>0</v>
      </c>
      <c r="HL22" s="70">
        <v>0</v>
      </c>
    </row>
    <row r="23" spans="1:220" ht="20.25" customHeight="1" x14ac:dyDescent="0.3">
      <c r="A23" s="46" t="s">
        <v>736</v>
      </c>
      <c r="B23" s="307">
        <v>7244</v>
      </c>
      <c r="C23" s="70">
        <v>3578</v>
      </c>
      <c r="D23" s="70">
        <v>3666</v>
      </c>
      <c r="E23" s="70">
        <v>267</v>
      </c>
      <c r="F23" s="70">
        <v>240</v>
      </c>
      <c r="G23" s="70">
        <v>2713</v>
      </c>
      <c r="H23" s="70">
        <v>2604</v>
      </c>
      <c r="I23" s="70">
        <v>598</v>
      </c>
      <c r="J23" s="70">
        <v>822</v>
      </c>
      <c r="K23" s="70">
        <v>19</v>
      </c>
      <c r="L23" s="70">
        <v>16</v>
      </c>
      <c r="M23" s="70">
        <v>29</v>
      </c>
      <c r="N23" s="70">
        <v>20</v>
      </c>
      <c r="O23" s="70">
        <v>14</v>
      </c>
      <c r="P23" s="70">
        <v>13</v>
      </c>
      <c r="Q23" s="70">
        <v>19</v>
      </c>
      <c r="R23" s="70">
        <v>12</v>
      </c>
      <c r="S23" s="70">
        <v>18</v>
      </c>
      <c r="T23" s="70">
        <v>13</v>
      </c>
      <c r="U23" s="70">
        <v>15</v>
      </c>
      <c r="V23" s="70">
        <v>21</v>
      </c>
      <c r="W23" s="70">
        <v>16</v>
      </c>
      <c r="X23" s="70">
        <v>10</v>
      </c>
      <c r="Y23" s="70">
        <v>12</v>
      </c>
      <c r="Z23" s="70">
        <v>14</v>
      </c>
      <c r="AA23" s="70">
        <v>11</v>
      </c>
      <c r="AB23" s="70">
        <v>16</v>
      </c>
      <c r="AC23" s="70">
        <v>15</v>
      </c>
      <c r="AD23" s="70">
        <v>25</v>
      </c>
      <c r="AE23" s="70">
        <v>24</v>
      </c>
      <c r="AF23" s="70">
        <v>14</v>
      </c>
      <c r="AG23" s="70">
        <v>12</v>
      </c>
      <c r="AH23" s="70">
        <v>13</v>
      </c>
      <c r="AI23" s="70">
        <v>19</v>
      </c>
      <c r="AJ23" s="70">
        <v>19</v>
      </c>
      <c r="AK23" s="70">
        <v>20</v>
      </c>
      <c r="AL23" s="70">
        <v>18</v>
      </c>
      <c r="AM23" s="70">
        <v>24</v>
      </c>
      <c r="AN23" s="70">
        <v>16</v>
      </c>
      <c r="AO23" s="70">
        <v>15</v>
      </c>
      <c r="AP23" s="70">
        <v>16</v>
      </c>
      <c r="AQ23" s="70">
        <v>15</v>
      </c>
      <c r="AR23" s="70">
        <v>15</v>
      </c>
      <c r="AS23" s="70">
        <v>19</v>
      </c>
      <c r="AT23" s="70">
        <v>14</v>
      </c>
      <c r="AU23" s="70">
        <v>21</v>
      </c>
      <c r="AV23" s="70">
        <v>20</v>
      </c>
      <c r="AW23" s="70">
        <v>17</v>
      </c>
      <c r="AX23" s="70">
        <v>19</v>
      </c>
      <c r="AY23" s="70">
        <v>23</v>
      </c>
      <c r="AZ23" s="70">
        <v>18</v>
      </c>
      <c r="BA23" s="70">
        <v>31</v>
      </c>
      <c r="BB23" s="70">
        <v>24</v>
      </c>
      <c r="BC23" s="70">
        <v>31</v>
      </c>
      <c r="BD23" s="70">
        <v>42</v>
      </c>
      <c r="BE23" s="70">
        <v>53</v>
      </c>
      <c r="BF23" s="70">
        <v>49</v>
      </c>
      <c r="BG23" s="70">
        <v>52</v>
      </c>
      <c r="BH23" s="70">
        <v>69</v>
      </c>
      <c r="BI23" s="70">
        <v>56</v>
      </c>
      <c r="BJ23" s="70">
        <v>72</v>
      </c>
      <c r="BK23" s="70">
        <v>80</v>
      </c>
      <c r="BL23" s="70">
        <v>83</v>
      </c>
      <c r="BM23" s="70">
        <v>78</v>
      </c>
      <c r="BN23" s="70">
        <v>86</v>
      </c>
      <c r="BO23" s="70">
        <v>90</v>
      </c>
      <c r="BP23" s="70">
        <v>95</v>
      </c>
      <c r="BQ23" s="70">
        <v>80</v>
      </c>
      <c r="BR23" s="70">
        <v>81</v>
      </c>
      <c r="BS23" s="70">
        <v>83</v>
      </c>
      <c r="BT23" s="70">
        <v>73</v>
      </c>
      <c r="BU23" s="70">
        <v>77</v>
      </c>
      <c r="BV23" s="70">
        <v>81</v>
      </c>
      <c r="BW23" s="70">
        <v>84</v>
      </c>
      <c r="BX23" s="70">
        <v>85</v>
      </c>
      <c r="BY23" s="70">
        <v>77</v>
      </c>
      <c r="BZ23" s="70">
        <v>60</v>
      </c>
      <c r="CA23" s="70">
        <v>63</v>
      </c>
      <c r="CB23" s="70">
        <v>67</v>
      </c>
      <c r="CC23" s="70">
        <v>69</v>
      </c>
      <c r="CD23" s="70">
        <v>61</v>
      </c>
      <c r="CE23" s="70">
        <v>65</v>
      </c>
      <c r="CF23" s="70">
        <v>64</v>
      </c>
      <c r="CG23" s="70">
        <v>87</v>
      </c>
      <c r="CH23" s="70">
        <v>54</v>
      </c>
      <c r="CI23" s="70">
        <v>47</v>
      </c>
      <c r="CJ23" s="70">
        <v>49</v>
      </c>
      <c r="CK23" s="70">
        <v>62</v>
      </c>
      <c r="CL23" s="70">
        <v>50</v>
      </c>
      <c r="CM23" s="70">
        <v>64</v>
      </c>
      <c r="CN23" s="70">
        <v>47</v>
      </c>
      <c r="CO23" s="70">
        <v>63</v>
      </c>
      <c r="CP23" s="70">
        <v>53</v>
      </c>
      <c r="CQ23" s="70">
        <v>55</v>
      </c>
      <c r="CR23" s="70">
        <v>51</v>
      </c>
      <c r="CS23" s="70">
        <v>62</v>
      </c>
      <c r="CT23" s="70">
        <v>52</v>
      </c>
      <c r="CU23" s="70">
        <v>51</v>
      </c>
      <c r="CV23" s="70">
        <v>47</v>
      </c>
      <c r="CW23" s="70">
        <v>45</v>
      </c>
      <c r="CX23" s="70">
        <v>56</v>
      </c>
      <c r="CY23" s="70">
        <v>64</v>
      </c>
      <c r="CZ23" s="70">
        <v>56</v>
      </c>
      <c r="DA23" s="70">
        <v>50</v>
      </c>
      <c r="DB23" s="70">
        <v>71</v>
      </c>
      <c r="DC23" s="70">
        <v>60</v>
      </c>
      <c r="DD23" s="70">
        <v>50</v>
      </c>
      <c r="DE23" s="70">
        <v>71</v>
      </c>
      <c r="DF23" s="70">
        <v>56</v>
      </c>
      <c r="DG23" s="70">
        <v>71</v>
      </c>
      <c r="DH23" s="70">
        <v>57</v>
      </c>
      <c r="DI23" s="70">
        <v>65</v>
      </c>
      <c r="DJ23" s="70">
        <v>50</v>
      </c>
      <c r="DK23" s="70">
        <v>51</v>
      </c>
      <c r="DL23" s="70">
        <v>56</v>
      </c>
      <c r="DM23" s="70">
        <v>66</v>
      </c>
      <c r="DN23" s="70">
        <v>56</v>
      </c>
      <c r="DO23" s="70">
        <v>57</v>
      </c>
      <c r="DP23" s="70">
        <v>51</v>
      </c>
      <c r="DQ23" s="70">
        <v>43</v>
      </c>
      <c r="DR23" s="70">
        <v>39</v>
      </c>
      <c r="DS23" s="70">
        <v>44</v>
      </c>
      <c r="DT23" s="70">
        <v>53</v>
      </c>
      <c r="DU23" s="70">
        <v>60</v>
      </c>
      <c r="DV23" s="70">
        <v>53</v>
      </c>
      <c r="DW23" s="70">
        <v>39</v>
      </c>
      <c r="DX23" s="70">
        <v>40</v>
      </c>
      <c r="DY23" s="70">
        <v>63</v>
      </c>
      <c r="DZ23" s="70">
        <v>47</v>
      </c>
      <c r="EA23" s="70">
        <v>48</v>
      </c>
      <c r="EB23" s="70">
        <v>47</v>
      </c>
      <c r="EC23" s="70">
        <v>38</v>
      </c>
      <c r="ED23" s="70">
        <v>50</v>
      </c>
      <c r="EE23" s="70">
        <v>38</v>
      </c>
      <c r="EF23" s="70">
        <v>40</v>
      </c>
      <c r="EG23" s="70">
        <v>33</v>
      </c>
      <c r="EH23" s="70">
        <v>36</v>
      </c>
      <c r="EI23" s="70">
        <v>37</v>
      </c>
      <c r="EJ23" s="70">
        <v>43</v>
      </c>
      <c r="EK23" s="70">
        <v>28</v>
      </c>
      <c r="EL23" s="70">
        <v>30</v>
      </c>
      <c r="EM23" s="70">
        <v>29</v>
      </c>
      <c r="EN23" s="70">
        <v>35</v>
      </c>
      <c r="EO23" s="70">
        <v>19</v>
      </c>
      <c r="EP23" s="70">
        <v>31</v>
      </c>
      <c r="EQ23" s="70">
        <v>26</v>
      </c>
      <c r="ER23" s="70">
        <v>29</v>
      </c>
      <c r="ES23" s="70">
        <v>25</v>
      </c>
      <c r="ET23" s="70">
        <v>27</v>
      </c>
      <c r="EU23" s="70">
        <v>18</v>
      </c>
      <c r="EV23" s="70">
        <v>26</v>
      </c>
      <c r="EW23" s="70">
        <v>30</v>
      </c>
      <c r="EX23" s="70">
        <v>27</v>
      </c>
      <c r="EY23" s="70">
        <v>26</v>
      </c>
      <c r="EZ23" s="70">
        <v>30</v>
      </c>
      <c r="FA23" s="70">
        <v>35</v>
      </c>
      <c r="FB23" s="70">
        <v>39</v>
      </c>
      <c r="FC23" s="70">
        <v>34</v>
      </c>
      <c r="FD23" s="70">
        <v>29</v>
      </c>
      <c r="FE23" s="70">
        <v>32</v>
      </c>
      <c r="FF23" s="70">
        <v>42</v>
      </c>
      <c r="FG23" s="70">
        <v>42</v>
      </c>
      <c r="FH23" s="70">
        <v>38</v>
      </c>
      <c r="FI23" s="70">
        <v>31</v>
      </c>
      <c r="FJ23" s="70">
        <v>42</v>
      </c>
      <c r="FK23" s="70">
        <v>23</v>
      </c>
      <c r="FL23" s="70">
        <v>34</v>
      </c>
      <c r="FM23" s="70">
        <v>17</v>
      </c>
      <c r="FN23" s="70">
        <v>32</v>
      </c>
      <c r="FO23" s="70">
        <v>17</v>
      </c>
      <c r="FP23" s="70">
        <v>34</v>
      </c>
      <c r="FQ23" s="70">
        <v>28</v>
      </c>
      <c r="FR23" s="70">
        <v>29</v>
      </c>
      <c r="FS23" s="70">
        <v>17</v>
      </c>
      <c r="FT23" s="70">
        <v>27</v>
      </c>
      <c r="FU23" s="70">
        <v>21</v>
      </c>
      <c r="FV23" s="70">
        <v>20</v>
      </c>
      <c r="FW23" s="70">
        <v>17</v>
      </c>
      <c r="FX23" s="70">
        <v>21</v>
      </c>
      <c r="FY23" s="70">
        <v>15</v>
      </c>
      <c r="FZ23" s="70">
        <v>33</v>
      </c>
      <c r="GA23" s="70">
        <v>6</v>
      </c>
      <c r="GB23" s="70">
        <v>16</v>
      </c>
      <c r="GC23" s="70">
        <v>10</v>
      </c>
      <c r="GD23" s="70">
        <v>26</v>
      </c>
      <c r="GE23" s="70">
        <v>14</v>
      </c>
      <c r="GF23" s="70">
        <v>27</v>
      </c>
      <c r="GG23" s="70">
        <v>8</v>
      </c>
      <c r="GH23" s="70">
        <v>25</v>
      </c>
      <c r="GI23" s="70">
        <v>3</v>
      </c>
      <c r="GJ23" s="70">
        <v>11</v>
      </c>
      <c r="GK23" s="70">
        <v>5</v>
      </c>
      <c r="GL23" s="70">
        <v>9</v>
      </c>
      <c r="GM23" s="70">
        <v>8</v>
      </c>
      <c r="GN23" s="70">
        <v>11</v>
      </c>
      <c r="GO23" s="70">
        <v>4</v>
      </c>
      <c r="GP23" s="70">
        <v>8</v>
      </c>
      <c r="GQ23" s="70">
        <v>5</v>
      </c>
      <c r="GR23" s="70">
        <v>9</v>
      </c>
      <c r="GS23" s="70">
        <v>2</v>
      </c>
      <c r="GT23" s="70">
        <v>7</v>
      </c>
      <c r="GU23" s="70">
        <v>0</v>
      </c>
      <c r="GV23" s="70">
        <v>8</v>
      </c>
      <c r="GW23" s="70">
        <v>1</v>
      </c>
      <c r="GX23" s="70">
        <v>4</v>
      </c>
      <c r="GY23" s="70">
        <v>0</v>
      </c>
      <c r="GZ23" s="70">
        <v>1</v>
      </c>
      <c r="HA23" s="70">
        <v>2</v>
      </c>
      <c r="HB23" s="70">
        <v>3</v>
      </c>
      <c r="HC23" s="70">
        <v>0</v>
      </c>
      <c r="HD23" s="70">
        <v>0</v>
      </c>
      <c r="HE23" s="70">
        <v>0</v>
      </c>
      <c r="HF23" s="70">
        <v>1</v>
      </c>
      <c r="HG23" s="70">
        <v>0</v>
      </c>
      <c r="HH23" s="70">
        <v>1</v>
      </c>
      <c r="HI23" s="70">
        <v>0</v>
      </c>
      <c r="HJ23" s="70">
        <v>0</v>
      </c>
      <c r="HK23" s="70">
        <v>0</v>
      </c>
      <c r="HL23" s="70">
        <v>0</v>
      </c>
    </row>
    <row r="24" spans="1:220" ht="20.25" customHeight="1" x14ac:dyDescent="0.3">
      <c r="A24" s="46" t="s">
        <v>737</v>
      </c>
      <c r="B24" s="307">
        <v>4012</v>
      </c>
      <c r="C24" s="70">
        <v>1966</v>
      </c>
      <c r="D24" s="70">
        <v>2046</v>
      </c>
      <c r="E24" s="70">
        <v>131</v>
      </c>
      <c r="F24" s="70">
        <v>131</v>
      </c>
      <c r="G24" s="70">
        <v>1523</v>
      </c>
      <c r="H24" s="70">
        <v>1511</v>
      </c>
      <c r="I24" s="70">
        <v>312</v>
      </c>
      <c r="J24" s="70">
        <v>404</v>
      </c>
      <c r="K24" s="70">
        <v>12</v>
      </c>
      <c r="L24" s="70">
        <v>6</v>
      </c>
      <c r="M24" s="70">
        <v>6</v>
      </c>
      <c r="N24" s="70">
        <v>18</v>
      </c>
      <c r="O24" s="70">
        <v>11</v>
      </c>
      <c r="P24" s="70">
        <v>7</v>
      </c>
      <c r="Q24" s="70">
        <v>13</v>
      </c>
      <c r="R24" s="70">
        <v>9</v>
      </c>
      <c r="S24" s="70">
        <v>15</v>
      </c>
      <c r="T24" s="70">
        <v>6</v>
      </c>
      <c r="U24" s="70">
        <v>8</v>
      </c>
      <c r="V24" s="70">
        <v>15</v>
      </c>
      <c r="W24" s="70">
        <v>7</v>
      </c>
      <c r="X24" s="70">
        <v>8</v>
      </c>
      <c r="Y24" s="70">
        <v>8</v>
      </c>
      <c r="Z24" s="70">
        <v>6</v>
      </c>
      <c r="AA24" s="70">
        <v>8</v>
      </c>
      <c r="AB24" s="70">
        <v>12</v>
      </c>
      <c r="AC24" s="70">
        <v>8</v>
      </c>
      <c r="AD24" s="70">
        <v>7</v>
      </c>
      <c r="AE24" s="70">
        <v>10</v>
      </c>
      <c r="AF24" s="70">
        <v>4</v>
      </c>
      <c r="AG24" s="70">
        <v>8</v>
      </c>
      <c r="AH24" s="70">
        <v>11</v>
      </c>
      <c r="AI24" s="70">
        <v>5</v>
      </c>
      <c r="AJ24" s="70">
        <v>4</v>
      </c>
      <c r="AK24" s="70">
        <v>4</v>
      </c>
      <c r="AL24" s="70">
        <v>9</v>
      </c>
      <c r="AM24" s="70">
        <v>8</v>
      </c>
      <c r="AN24" s="70">
        <v>9</v>
      </c>
      <c r="AO24" s="70">
        <v>5</v>
      </c>
      <c r="AP24" s="70">
        <v>8</v>
      </c>
      <c r="AQ24" s="70">
        <v>9</v>
      </c>
      <c r="AR24" s="70">
        <v>10</v>
      </c>
      <c r="AS24" s="70">
        <v>9</v>
      </c>
      <c r="AT24" s="70">
        <v>8</v>
      </c>
      <c r="AU24" s="70">
        <v>9</v>
      </c>
      <c r="AV24" s="70">
        <v>12</v>
      </c>
      <c r="AW24" s="70">
        <v>13</v>
      </c>
      <c r="AX24" s="70">
        <v>8</v>
      </c>
      <c r="AY24" s="70">
        <v>13</v>
      </c>
      <c r="AZ24" s="70">
        <v>17</v>
      </c>
      <c r="BA24" s="70">
        <v>17</v>
      </c>
      <c r="BB24" s="70">
        <v>20</v>
      </c>
      <c r="BC24" s="70">
        <v>26</v>
      </c>
      <c r="BD24" s="70">
        <v>26</v>
      </c>
      <c r="BE24" s="70">
        <v>35</v>
      </c>
      <c r="BF24" s="70">
        <v>47</v>
      </c>
      <c r="BG24" s="70">
        <v>33</v>
      </c>
      <c r="BH24" s="70">
        <v>51</v>
      </c>
      <c r="BI24" s="70">
        <v>58</v>
      </c>
      <c r="BJ24" s="70">
        <v>52</v>
      </c>
      <c r="BK24" s="70">
        <v>44</v>
      </c>
      <c r="BL24" s="70">
        <v>67</v>
      </c>
      <c r="BM24" s="70">
        <v>42</v>
      </c>
      <c r="BN24" s="70">
        <v>53</v>
      </c>
      <c r="BO24" s="70">
        <v>48</v>
      </c>
      <c r="BP24" s="70">
        <v>44</v>
      </c>
      <c r="BQ24" s="70">
        <v>49</v>
      </c>
      <c r="BR24" s="70">
        <v>39</v>
      </c>
      <c r="BS24" s="70">
        <v>47</v>
      </c>
      <c r="BT24" s="70">
        <v>69</v>
      </c>
      <c r="BU24" s="70">
        <v>50</v>
      </c>
      <c r="BV24" s="70">
        <v>54</v>
      </c>
      <c r="BW24" s="70">
        <v>53</v>
      </c>
      <c r="BX24" s="70">
        <v>55</v>
      </c>
      <c r="BY24" s="70">
        <v>43</v>
      </c>
      <c r="BZ24" s="70">
        <v>37</v>
      </c>
      <c r="CA24" s="70">
        <v>37</v>
      </c>
      <c r="CB24" s="70">
        <v>39</v>
      </c>
      <c r="CC24" s="70">
        <v>40</v>
      </c>
      <c r="CD24" s="70">
        <v>33</v>
      </c>
      <c r="CE24" s="70">
        <v>35</v>
      </c>
      <c r="CF24" s="70">
        <v>36</v>
      </c>
      <c r="CG24" s="70">
        <v>35</v>
      </c>
      <c r="CH24" s="70">
        <v>36</v>
      </c>
      <c r="CI24" s="70">
        <v>38</v>
      </c>
      <c r="CJ24" s="70">
        <v>29</v>
      </c>
      <c r="CK24" s="70">
        <v>33</v>
      </c>
      <c r="CL24" s="70">
        <v>31</v>
      </c>
      <c r="CM24" s="70">
        <v>34</v>
      </c>
      <c r="CN24" s="70">
        <v>29</v>
      </c>
      <c r="CO24" s="70">
        <v>33</v>
      </c>
      <c r="CP24" s="70">
        <v>29</v>
      </c>
      <c r="CQ24" s="70">
        <v>32</v>
      </c>
      <c r="CR24" s="70">
        <v>20</v>
      </c>
      <c r="CS24" s="70">
        <v>37</v>
      </c>
      <c r="CT24" s="70">
        <v>24</v>
      </c>
      <c r="CU24" s="70">
        <v>21</v>
      </c>
      <c r="CV24" s="70">
        <v>27</v>
      </c>
      <c r="CW24" s="70">
        <v>31</v>
      </c>
      <c r="CX24" s="70">
        <v>27</v>
      </c>
      <c r="CY24" s="70">
        <v>34</v>
      </c>
      <c r="CZ24" s="70">
        <v>29</v>
      </c>
      <c r="DA24" s="70">
        <v>24</v>
      </c>
      <c r="DB24" s="70">
        <v>24</v>
      </c>
      <c r="DC24" s="70">
        <v>34</v>
      </c>
      <c r="DD24" s="70">
        <v>28</v>
      </c>
      <c r="DE24" s="70">
        <v>40</v>
      </c>
      <c r="DF24" s="70">
        <v>36</v>
      </c>
      <c r="DG24" s="70">
        <v>28</v>
      </c>
      <c r="DH24" s="70">
        <v>23</v>
      </c>
      <c r="DI24" s="70">
        <v>36</v>
      </c>
      <c r="DJ24" s="70">
        <v>34</v>
      </c>
      <c r="DK24" s="70">
        <v>30</v>
      </c>
      <c r="DL24" s="70">
        <v>21</v>
      </c>
      <c r="DM24" s="70">
        <v>35</v>
      </c>
      <c r="DN24" s="70">
        <v>25</v>
      </c>
      <c r="DO24" s="70">
        <v>26</v>
      </c>
      <c r="DP24" s="70">
        <v>26</v>
      </c>
      <c r="DQ24" s="70">
        <v>26</v>
      </c>
      <c r="DR24" s="70">
        <v>23</v>
      </c>
      <c r="DS24" s="70">
        <v>36</v>
      </c>
      <c r="DT24" s="70">
        <v>20</v>
      </c>
      <c r="DU24" s="70">
        <v>30</v>
      </c>
      <c r="DV24" s="70">
        <v>31</v>
      </c>
      <c r="DW24" s="70">
        <v>22</v>
      </c>
      <c r="DX24" s="70">
        <v>28</v>
      </c>
      <c r="DY24" s="70">
        <v>15</v>
      </c>
      <c r="DZ24" s="70">
        <v>21</v>
      </c>
      <c r="EA24" s="70">
        <v>27</v>
      </c>
      <c r="EB24" s="70">
        <v>27</v>
      </c>
      <c r="EC24" s="70">
        <v>20</v>
      </c>
      <c r="ED24" s="70">
        <v>20</v>
      </c>
      <c r="EE24" s="70">
        <v>13</v>
      </c>
      <c r="EF24" s="70">
        <v>21</v>
      </c>
      <c r="EG24" s="70">
        <v>21</v>
      </c>
      <c r="EH24" s="70">
        <v>13</v>
      </c>
      <c r="EI24" s="70">
        <v>17</v>
      </c>
      <c r="EJ24" s="70">
        <v>24</v>
      </c>
      <c r="EK24" s="70">
        <v>18</v>
      </c>
      <c r="EL24" s="70">
        <v>22</v>
      </c>
      <c r="EM24" s="70">
        <v>21</v>
      </c>
      <c r="EN24" s="70">
        <v>23</v>
      </c>
      <c r="EO24" s="70">
        <v>12</v>
      </c>
      <c r="EP24" s="70">
        <v>17</v>
      </c>
      <c r="EQ24" s="70">
        <v>23</v>
      </c>
      <c r="ER24" s="70">
        <v>14</v>
      </c>
      <c r="ES24" s="70">
        <v>13</v>
      </c>
      <c r="ET24" s="70">
        <v>15</v>
      </c>
      <c r="EU24" s="70">
        <v>11</v>
      </c>
      <c r="EV24" s="70">
        <v>14</v>
      </c>
      <c r="EW24" s="70">
        <v>11</v>
      </c>
      <c r="EX24" s="70">
        <v>15</v>
      </c>
      <c r="EY24" s="70">
        <v>20</v>
      </c>
      <c r="EZ24" s="70">
        <v>19</v>
      </c>
      <c r="FA24" s="70">
        <v>13</v>
      </c>
      <c r="FB24" s="70">
        <v>16</v>
      </c>
      <c r="FC24" s="70">
        <v>19</v>
      </c>
      <c r="FD24" s="70">
        <v>23</v>
      </c>
      <c r="FE24" s="70">
        <v>18</v>
      </c>
      <c r="FF24" s="70">
        <v>20</v>
      </c>
      <c r="FG24" s="70">
        <v>14</v>
      </c>
      <c r="FH24" s="70">
        <v>17</v>
      </c>
      <c r="FI24" s="70">
        <v>22</v>
      </c>
      <c r="FJ24" s="70">
        <v>25</v>
      </c>
      <c r="FK24" s="70">
        <v>10</v>
      </c>
      <c r="FL24" s="70">
        <v>8</v>
      </c>
      <c r="FM24" s="70">
        <v>7</v>
      </c>
      <c r="FN24" s="70">
        <v>19</v>
      </c>
      <c r="FO24" s="70">
        <v>7</v>
      </c>
      <c r="FP24" s="70">
        <v>12</v>
      </c>
      <c r="FQ24" s="70">
        <v>13</v>
      </c>
      <c r="FR24" s="70">
        <v>7</v>
      </c>
      <c r="FS24" s="70">
        <v>14</v>
      </c>
      <c r="FT24" s="70">
        <v>12</v>
      </c>
      <c r="FU24" s="70">
        <v>7</v>
      </c>
      <c r="FV24" s="70">
        <v>15</v>
      </c>
      <c r="FW24" s="70">
        <v>5</v>
      </c>
      <c r="FX24" s="70">
        <v>7</v>
      </c>
      <c r="FY24" s="70">
        <v>3</v>
      </c>
      <c r="FZ24" s="70">
        <v>9</v>
      </c>
      <c r="GA24" s="70">
        <v>5</v>
      </c>
      <c r="GB24" s="70">
        <v>9</v>
      </c>
      <c r="GC24" s="70">
        <v>8</v>
      </c>
      <c r="GD24" s="70">
        <v>5</v>
      </c>
      <c r="GE24" s="70">
        <v>5</v>
      </c>
      <c r="GF24" s="70">
        <v>13</v>
      </c>
      <c r="GG24" s="70">
        <v>3</v>
      </c>
      <c r="GH24" s="70">
        <v>3</v>
      </c>
      <c r="GI24" s="70">
        <v>3</v>
      </c>
      <c r="GJ24" s="70">
        <v>5</v>
      </c>
      <c r="GK24" s="70">
        <v>4</v>
      </c>
      <c r="GL24" s="70">
        <v>8</v>
      </c>
      <c r="GM24" s="70">
        <v>1</v>
      </c>
      <c r="GN24" s="70">
        <v>7</v>
      </c>
      <c r="GO24" s="70">
        <v>2</v>
      </c>
      <c r="GP24" s="70">
        <v>6</v>
      </c>
      <c r="GQ24" s="70">
        <v>0</v>
      </c>
      <c r="GR24" s="70">
        <v>3</v>
      </c>
      <c r="GS24" s="70">
        <v>0</v>
      </c>
      <c r="GT24" s="70">
        <v>4</v>
      </c>
      <c r="GU24" s="70">
        <v>0</v>
      </c>
      <c r="GV24" s="70">
        <v>3</v>
      </c>
      <c r="GW24" s="70">
        <v>0</v>
      </c>
      <c r="GX24" s="70">
        <v>4</v>
      </c>
      <c r="GY24" s="70">
        <v>0</v>
      </c>
      <c r="GZ24" s="70">
        <v>1</v>
      </c>
      <c r="HA24" s="70">
        <v>0</v>
      </c>
      <c r="HB24" s="70">
        <v>0</v>
      </c>
      <c r="HC24" s="70">
        <v>0</v>
      </c>
      <c r="HD24" s="70">
        <v>3</v>
      </c>
      <c r="HE24" s="70">
        <v>0</v>
      </c>
      <c r="HF24" s="70">
        <v>0</v>
      </c>
      <c r="HG24" s="70">
        <v>0</v>
      </c>
      <c r="HH24" s="70">
        <v>0</v>
      </c>
      <c r="HI24" s="70">
        <v>0</v>
      </c>
      <c r="HJ24" s="70">
        <v>0</v>
      </c>
      <c r="HK24" s="70">
        <v>0</v>
      </c>
      <c r="HL24" s="70">
        <v>1</v>
      </c>
    </row>
    <row r="25" spans="1:220" ht="20.25" customHeight="1" x14ac:dyDescent="0.3">
      <c r="A25" s="46" t="s">
        <v>738</v>
      </c>
      <c r="B25" s="307">
        <v>4886</v>
      </c>
      <c r="C25" s="70">
        <v>2319</v>
      </c>
      <c r="D25" s="70">
        <v>2567</v>
      </c>
      <c r="E25" s="70">
        <v>168</v>
      </c>
      <c r="F25" s="70">
        <v>178</v>
      </c>
      <c r="G25" s="70">
        <v>1719</v>
      </c>
      <c r="H25" s="70">
        <v>1797</v>
      </c>
      <c r="I25" s="70">
        <v>432</v>
      </c>
      <c r="J25" s="70">
        <v>592</v>
      </c>
      <c r="K25" s="70">
        <v>13</v>
      </c>
      <c r="L25" s="70">
        <v>12</v>
      </c>
      <c r="M25" s="70">
        <v>10</v>
      </c>
      <c r="N25" s="70">
        <v>11</v>
      </c>
      <c r="O25" s="70">
        <v>10</v>
      </c>
      <c r="P25" s="70">
        <v>14</v>
      </c>
      <c r="Q25" s="70">
        <v>9</v>
      </c>
      <c r="R25" s="70">
        <v>14</v>
      </c>
      <c r="S25" s="70">
        <v>8</v>
      </c>
      <c r="T25" s="70">
        <v>9</v>
      </c>
      <c r="U25" s="70">
        <v>12</v>
      </c>
      <c r="V25" s="70">
        <v>12</v>
      </c>
      <c r="W25" s="70">
        <v>9</v>
      </c>
      <c r="X25" s="70">
        <v>14</v>
      </c>
      <c r="Y25" s="70">
        <v>11</v>
      </c>
      <c r="Z25" s="70">
        <v>17</v>
      </c>
      <c r="AA25" s="70">
        <v>12</v>
      </c>
      <c r="AB25" s="70">
        <v>18</v>
      </c>
      <c r="AC25" s="70">
        <v>9</v>
      </c>
      <c r="AD25" s="70">
        <v>12</v>
      </c>
      <c r="AE25" s="70">
        <v>15</v>
      </c>
      <c r="AF25" s="70">
        <v>13</v>
      </c>
      <c r="AG25" s="70">
        <v>17</v>
      </c>
      <c r="AH25" s="70">
        <v>8</v>
      </c>
      <c r="AI25" s="70">
        <v>5</v>
      </c>
      <c r="AJ25" s="70">
        <v>5</v>
      </c>
      <c r="AK25" s="70">
        <v>15</v>
      </c>
      <c r="AL25" s="70">
        <v>9</v>
      </c>
      <c r="AM25" s="70">
        <v>13</v>
      </c>
      <c r="AN25" s="70">
        <v>10</v>
      </c>
      <c r="AO25" s="70">
        <v>9</v>
      </c>
      <c r="AP25" s="70">
        <v>9</v>
      </c>
      <c r="AQ25" s="70">
        <v>6</v>
      </c>
      <c r="AR25" s="70">
        <v>8</v>
      </c>
      <c r="AS25" s="70">
        <v>12</v>
      </c>
      <c r="AT25" s="70">
        <v>4</v>
      </c>
      <c r="AU25" s="70">
        <v>8</v>
      </c>
      <c r="AV25" s="70">
        <v>9</v>
      </c>
      <c r="AW25" s="70">
        <v>19</v>
      </c>
      <c r="AX25" s="70">
        <v>15</v>
      </c>
      <c r="AY25" s="70">
        <v>11</v>
      </c>
      <c r="AZ25" s="70">
        <v>27</v>
      </c>
      <c r="BA25" s="70">
        <v>22</v>
      </c>
      <c r="BB25" s="70">
        <v>30</v>
      </c>
      <c r="BC25" s="70">
        <v>24</v>
      </c>
      <c r="BD25" s="70">
        <v>41</v>
      </c>
      <c r="BE25" s="70">
        <v>32</v>
      </c>
      <c r="BF25" s="70">
        <v>51</v>
      </c>
      <c r="BG25" s="70">
        <v>42</v>
      </c>
      <c r="BH25" s="70">
        <v>63</v>
      </c>
      <c r="BI25" s="70">
        <v>43</v>
      </c>
      <c r="BJ25" s="70">
        <v>45</v>
      </c>
      <c r="BK25" s="70">
        <v>57</v>
      </c>
      <c r="BL25" s="70">
        <v>42</v>
      </c>
      <c r="BM25" s="70">
        <v>56</v>
      </c>
      <c r="BN25" s="70">
        <v>54</v>
      </c>
      <c r="BO25" s="70">
        <v>41</v>
      </c>
      <c r="BP25" s="70">
        <v>46</v>
      </c>
      <c r="BQ25" s="70">
        <v>33</v>
      </c>
      <c r="BR25" s="70">
        <v>42</v>
      </c>
      <c r="BS25" s="70">
        <v>55</v>
      </c>
      <c r="BT25" s="70">
        <v>41</v>
      </c>
      <c r="BU25" s="70">
        <v>45</v>
      </c>
      <c r="BV25" s="70">
        <v>40</v>
      </c>
      <c r="BW25" s="70">
        <v>37</v>
      </c>
      <c r="BX25" s="70">
        <v>40</v>
      </c>
      <c r="BY25" s="70">
        <v>36</v>
      </c>
      <c r="BZ25" s="70">
        <v>47</v>
      </c>
      <c r="CA25" s="70">
        <v>42</v>
      </c>
      <c r="CB25" s="70">
        <v>43</v>
      </c>
      <c r="CC25" s="70">
        <v>34</v>
      </c>
      <c r="CD25" s="70">
        <v>33</v>
      </c>
      <c r="CE25" s="70">
        <v>49</v>
      </c>
      <c r="CF25" s="70">
        <v>43</v>
      </c>
      <c r="CG25" s="70">
        <v>39</v>
      </c>
      <c r="CH25" s="70">
        <v>35</v>
      </c>
      <c r="CI25" s="70">
        <v>40</v>
      </c>
      <c r="CJ25" s="70">
        <v>44</v>
      </c>
      <c r="CK25" s="70">
        <v>42</v>
      </c>
      <c r="CL25" s="70">
        <v>40</v>
      </c>
      <c r="CM25" s="70">
        <v>36</v>
      </c>
      <c r="CN25" s="70">
        <v>39</v>
      </c>
      <c r="CO25" s="70">
        <v>32</v>
      </c>
      <c r="CP25" s="70">
        <v>33</v>
      </c>
      <c r="CQ25" s="70">
        <v>46</v>
      </c>
      <c r="CR25" s="70">
        <v>41</v>
      </c>
      <c r="CS25" s="70">
        <v>41</v>
      </c>
      <c r="CT25" s="70">
        <v>24</v>
      </c>
      <c r="CU25" s="70">
        <v>34</v>
      </c>
      <c r="CV25" s="70">
        <v>28</v>
      </c>
      <c r="CW25" s="70">
        <v>32</v>
      </c>
      <c r="CX25" s="70">
        <v>33</v>
      </c>
      <c r="CY25" s="70">
        <v>39</v>
      </c>
      <c r="CZ25" s="70">
        <v>30</v>
      </c>
      <c r="DA25" s="70">
        <v>38</v>
      </c>
      <c r="DB25" s="70">
        <v>37</v>
      </c>
      <c r="DC25" s="70">
        <v>39</v>
      </c>
      <c r="DD25" s="70">
        <v>46</v>
      </c>
      <c r="DE25" s="70">
        <v>32</v>
      </c>
      <c r="DF25" s="70">
        <v>33</v>
      </c>
      <c r="DG25" s="70">
        <v>45</v>
      </c>
      <c r="DH25" s="70">
        <v>40</v>
      </c>
      <c r="DI25" s="70">
        <v>39</v>
      </c>
      <c r="DJ25" s="70">
        <v>45</v>
      </c>
      <c r="DK25" s="70">
        <v>47</v>
      </c>
      <c r="DL25" s="70">
        <v>54</v>
      </c>
      <c r="DM25" s="70">
        <v>33</v>
      </c>
      <c r="DN25" s="70">
        <v>34</v>
      </c>
      <c r="DO25" s="70">
        <v>40</v>
      </c>
      <c r="DP25" s="70">
        <v>50</v>
      </c>
      <c r="DQ25" s="70">
        <v>35</v>
      </c>
      <c r="DR25" s="70">
        <v>48</v>
      </c>
      <c r="DS25" s="70">
        <v>44</v>
      </c>
      <c r="DT25" s="70">
        <v>34</v>
      </c>
      <c r="DU25" s="70">
        <v>46</v>
      </c>
      <c r="DV25" s="70">
        <v>40</v>
      </c>
      <c r="DW25" s="70">
        <v>29</v>
      </c>
      <c r="DX25" s="70">
        <v>30</v>
      </c>
      <c r="DY25" s="70">
        <v>40</v>
      </c>
      <c r="DZ25" s="70">
        <v>35</v>
      </c>
      <c r="EA25" s="70">
        <v>26</v>
      </c>
      <c r="EB25" s="70">
        <v>25</v>
      </c>
      <c r="EC25" s="70">
        <v>29</v>
      </c>
      <c r="ED25" s="70">
        <v>36</v>
      </c>
      <c r="EE25" s="70">
        <v>29</v>
      </c>
      <c r="EF25" s="70">
        <v>26</v>
      </c>
      <c r="EG25" s="70">
        <v>17</v>
      </c>
      <c r="EH25" s="70">
        <v>29</v>
      </c>
      <c r="EI25" s="70">
        <v>17</v>
      </c>
      <c r="EJ25" s="70">
        <v>35</v>
      </c>
      <c r="EK25" s="70">
        <v>31</v>
      </c>
      <c r="EL25" s="70">
        <v>29</v>
      </c>
      <c r="EM25" s="70">
        <v>22</v>
      </c>
      <c r="EN25" s="70">
        <v>20</v>
      </c>
      <c r="EO25" s="70">
        <v>20</v>
      </c>
      <c r="EP25" s="70">
        <v>26</v>
      </c>
      <c r="EQ25" s="70">
        <v>27</v>
      </c>
      <c r="ER25" s="70">
        <v>12</v>
      </c>
      <c r="ES25" s="70">
        <v>22</v>
      </c>
      <c r="ET25" s="70">
        <v>21</v>
      </c>
      <c r="EU25" s="70">
        <v>23</v>
      </c>
      <c r="EV25" s="70">
        <v>25</v>
      </c>
      <c r="EW25" s="70">
        <v>15</v>
      </c>
      <c r="EX25" s="70">
        <v>29</v>
      </c>
      <c r="EY25" s="70">
        <v>21</v>
      </c>
      <c r="EZ25" s="70">
        <v>26</v>
      </c>
      <c r="FA25" s="70">
        <v>17</v>
      </c>
      <c r="FB25" s="70">
        <v>17</v>
      </c>
      <c r="FC25" s="70">
        <v>16</v>
      </c>
      <c r="FD25" s="70">
        <v>20</v>
      </c>
      <c r="FE25" s="70">
        <v>28</v>
      </c>
      <c r="FF25" s="70">
        <v>23</v>
      </c>
      <c r="FG25" s="70">
        <v>27</v>
      </c>
      <c r="FH25" s="70">
        <v>32</v>
      </c>
      <c r="FI25" s="70">
        <v>18</v>
      </c>
      <c r="FJ25" s="70">
        <v>25</v>
      </c>
      <c r="FK25" s="70">
        <v>16</v>
      </c>
      <c r="FL25" s="70">
        <v>20</v>
      </c>
      <c r="FM25" s="70">
        <v>11</v>
      </c>
      <c r="FN25" s="70">
        <v>21</v>
      </c>
      <c r="FO25" s="70">
        <v>22</v>
      </c>
      <c r="FP25" s="70">
        <v>20</v>
      </c>
      <c r="FQ25" s="70">
        <v>13</v>
      </c>
      <c r="FR25" s="70">
        <v>16</v>
      </c>
      <c r="FS25" s="70">
        <v>10</v>
      </c>
      <c r="FT25" s="70">
        <v>20</v>
      </c>
      <c r="FU25" s="70">
        <v>6</v>
      </c>
      <c r="FV25" s="70">
        <v>24</v>
      </c>
      <c r="FW25" s="70">
        <v>14</v>
      </c>
      <c r="FX25" s="70">
        <v>22</v>
      </c>
      <c r="FY25" s="70">
        <v>6</v>
      </c>
      <c r="FZ25" s="70">
        <v>25</v>
      </c>
      <c r="GA25" s="70">
        <v>9</v>
      </c>
      <c r="GB25" s="70">
        <v>19</v>
      </c>
      <c r="GC25" s="70">
        <v>5</v>
      </c>
      <c r="GD25" s="70">
        <v>21</v>
      </c>
      <c r="GE25" s="70">
        <v>5</v>
      </c>
      <c r="GF25" s="70">
        <v>13</v>
      </c>
      <c r="GG25" s="70">
        <v>12</v>
      </c>
      <c r="GH25" s="70">
        <v>20</v>
      </c>
      <c r="GI25" s="70">
        <v>5</v>
      </c>
      <c r="GJ25" s="70">
        <v>7</v>
      </c>
      <c r="GK25" s="70">
        <v>4</v>
      </c>
      <c r="GL25" s="70">
        <v>9</v>
      </c>
      <c r="GM25" s="70">
        <v>2</v>
      </c>
      <c r="GN25" s="70">
        <v>10</v>
      </c>
      <c r="GO25" s="70">
        <v>1</v>
      </c>
      <c r="GP25" s="70">
        <v>2</v>
      </c>
      <c r="GQ25" s="70">
        <v>2</v>
      </c>
      <c r="GR25" s="70">
        <v>7</v>
      </c>
      <c r="GS25" s="70">
        <v>0</v>
      </c>
      <c r="GT25" s="70">
        <v>3</v>
      </c>
      <c r="GU25" s="70">
        <v>1</v>
      </c>
      <c r="GV25" s="70">
        <v>2</v>
      </c>
      <c r="GW25" s="70">
        <v>0</v>
      </c>
      <c r="GX25" s="70">
        <v>1</v>
      </c>
      <c r="GY25" s="70">
        <v>1</v>
      </c>
      <c r="GZ25" s="70">
        <v>1</v>
      </c>
      <c r="HA25" s="70">
        <v>0</v>
      </c>
      <c r="HB25" s="70">
        <v>1</v>
      </c>
      <c r="HC25" s="70">
        <v>0</v>
      </c>
      <c r="HD25" s="70">
        <v>2</v>
      </c>
      <c r="HE25" s="70">
        <v>0</v>
      </c>
      <c r="HF25" s="70">
        <v>1</v>
      </c>
      <c r="HG25" s="70">
        <v>0</v>
      </c>
      <c r="HH25" s="70">
        <v>0</v>
      </c>
      <c r="HI25" s="70">
        <v>0</v>
      </c>
      <c r="HJ25" s="70">
        <v>0</v>
      </c>
      <c r="HK25" s="70">
        <v>0</v>
      </c>
      <c r="HL25" s="70">
        <v>0</v>
      </c>
    </row>
    <row r="26" spans="1:220" s="18" customFormat="1" ht="20.25" customHeight="1" x14ac:dyDescent="0.3">
      <c r="A26" s="45" t="s">
        <v>739</v>
      </c>
      <c r="B26" s="306">
        <v>29794</v>
      </c>
      <c r="C26" s="69">
        <v>15195</v>
      </c>
      <c r="D26" s="69">
        <v>14599</v>
      </c>
      <c r="E26" s="69">
        <v>1189</v>
      </c>
      <c r="F26" s="69">
        <v>1196</v>
      </c>
      <c r="G26" s="69">
        <v>11792</v>
      </c>
      <c r="H26" s="69">
        <v>10338</v>
      </c>
      <c r="I26" s="69">
        <v>2214</v>
      </c>
      <c r="J26" s="69">
        <v>3065</v>
      </c>
      <c r="K26" s="69">
        <v>70</v>
      </c>
      <c r="L26" s="69">
        <v>89</v>
      </c>
      <c r="M26" s="69">
        <v>89</v>
      </c>
      <c r="N26" s="69">
        <v>68</v>
      </c>
      <c r="O26" s="69">
        <v>92</v>
      </c>
      <c r="P26" s="69">
        <v>84</v>
      </c>
      <c r="Q26" s="69">
        <v>81</v>
      </c>
      <c r="R26" s="69">
        <v>65</v>
      </c>
      <c r="S26" s="69">
        <v>82</v>
      </c>
      <c r="T26" s="69">
        <v>66</v>
      </c>
      <c r="U26" s="69">
        <v>84</v>
      </c>
      <c r="V26" s="69">
        <v>85</v>
      </c>
      <c r="W26" s="69">
        <v>82</v>
      </c>
      <c r="X26" s="69">
        <v>66</v>
      </c>
      <c r="Y26" s="69">
        <v>77</v>
      </c>
      <c r="Z26" s="69">
        <v>91</v>
      </c>
      <c r="AA26" s="69">
        <v>82</v>
      </c>
      <c r="AB26" s="69">
        <v>92</v>
      </c>
      <c r="AC26" s="69">
        <v>83</v>
      </c>
      <c r="AD26" s="69">
        <v>96</v>
      </c>
      <c r="AE26" s="69">
        <v>70</v>
      </c>
      <c r="AF26" s="69">
        <v>75</v>
      </c>
      <c r="AG26" s="69">
        <v>70</v>
      </c>
      <c r="AH26" s="69">
        <v>86</v>
      </c>
      <c r="AI26" s="69">
        <v>80</v>
      </c>
      <c r="AJ26" s="69">
        <v>83</v>
      </c>
      <c r="AK26" s="69">
        <v>76</v>
      </c>
      <c r="AL26" s="69">
        <v>83</v>
      </c>
      <c r="AM26" s="69">
        <v>71</v>
      </c>
      <c r="AN26" s="69">
        <v>67</v>
      </c>
      <c r="AO26" s="69">
        <v>75</v>
      </c>
      <c r="AP26" s="69">
        <v>78</v>
      </c>
      <c r="AQ26" s="69">
        <v>69</v>
      </c>
      <c r="AR26" s="69">
        <v>78</v>
      </c>
      <c r="AS26" s="69">
        <v>82</v>
      </c>
      <c r="AT26" s="69">
        <v>72</v>
      </c>
      <c r="AU26" s="69">
        <v>78</v>
      </c>
      <c r="AV26" s="69">
        <v>68</v>
      </c>
      <c r="AW26" s="69">
        <v>114</v>
      </c>
      <c r="AX26" s="69">
        <v>75</v>
      </c>
      <c r="AY26" s="69">
        <v>129</v>
      </c>
      <c r="AZ26" s="69">
        <v>108</v>
      </c>
      <c r="BA26" s="69">
        <v>124</v>
      </c>
      <c r="BB26" s="69">
        <v>132</v>
      </c>
      <c r="BC26" s="69">
        <v>184</v>
      </c>
      <c r="BD26" s="69">
        <v>153</v>
      </c>
      <c r="BE26" s="69">
        <v>254</v>
      </c>
      <c r="BF26" s="69">
        <v>274</v>
      </c>
      <c r="BG26" s="69">
        <v>299</v>
      </c>
      <c r="BH26" s="69">
        <v>290</v>
      </c>
      <c r="BI26" s="69">
        <v>332</v>
      </c>
      <c r="BJ26" s="69">
        <v>295</v>
      </c>
      <c r="BK26" s="69">
        <v>361</v>
      </c>
      <c r="BL26" s="69">
        <v>385</v>
      </c>
      <c r="BM26" s="69">
        <v>348</v>
      </c>
      <c r="BN26" s="69">
        <v>326</v>
      </c>
      <c r="BO26" s="69">
        <v>391</v>
      </c>
      <c r="BP26" s="69">
        <v>302</v>
      </c>
      <c r="BQ26" s="69">
        <v>358</v>
      </c>
      <c r="BR26" s="69">
        <v>314</v>
      </c>
      <c r="BS26" s="69">
        <v>345</v>
      </c>
      <c r="BT26" s="69">
        <v>322</v>
      </c>
      <c r="BU26" s="69">
        <v>324</v>
      </c>
      <c r="BV26" s="69">
        <v>275</v>
      </c>
      <c r="BW26" s="69">
        <v>355</v>
      </c>
      <c r="BX26" s="69">
        <v>251</v>
      </c>
      <c r="BY26" s="69">
        <v>307</v>
      </c>
      <c r="BZ26" s="69">
        <v>249</v>
      </c>
      <c r="CA26" s="69">
        <v>287</v>
      </c>
      <c r="CB26" s="69">
        <v>232</v>
      </c>
      <c r="CC26" s="69">
        <v>283</v>
      </c>
      <c r="CD26" s="69">
        <v>221</v>
      </c>
      <c r="CE26" s="69">
        <v>262</v>
      </c>
      <c r="CF26" s="69">
        <v>257</v>
      </c>
      <c r="CG26" s="69">
        <v>259</v>
      </c>
      <c r="CH26" s="69">
        <v>213</v>
      </c>
      <c r="CI26" s="69">
        <v>291</v>
      </c>
      <c r="CJ26" s="69">
        <v>202</v>
      </c>
      <c r="CK26" s="69">
        <v>299</v>
      </c>
      <c r="CL26" s="69">
        <v>213</v>
      </c>
      <c r="CM26" s="69">
        <v>294</v>
      </c>
      <c r="CN26" s="69">
        <v>210</v>
      </c>
      <c r="CO26" s="69">
        <v>279</v>
      </c>
      <c r="CP26" s="69">
        <v>230</v>
      </c>
      <c r="CQ26" s="69">
        <v>270</v>
      </c>
      <c r="CR26" s="69">
        <v>226</v>
      </c>
      <c r="CS26" s="69">
        <v>244</v>
      </c>
      <c r="CT26" s="69">
        <v>203</v>
      </c>
      <c r="CU26" s="69">
        <v>264</v>
      </c>
      <c r="CV26" s="69">
        <v>208</v>
      </c>
      <c r="CW26" s="69">
        <v>281</v>
      </c>
      <c r="CX26" s="69">
        <v>214</v>
      </c>
      <c r="CY26" s="69">
        <v>267</v>
      </c>
      <c r="CZ26" s="69">
        <v>203</v>
      </c>
      <c r="DA26" s="69">
        <v>248</v>
      </c>
      <c r="DB26" s="69">
        <v>221</v>
      </c>
      <c r="DC26" s="69">
        <v>264</v>
      </c>
      <c r="DD26" s="69">
        <v>238</v>
      </c>
      <c r="DE26" s="69">
        <v>247</v>
      </c>
      <c r="DF26" s="69">
        <v>217</v>
      </c>
      <c r="DG26" s="69">
        <v>282</v>
      </c>
      <c r="DH26" s="69">
        <v>219</v>
      </c>
      <c r="DI26" s="69">
        <v>261</v>
      </c>
      <c r="DJ26" s="69">
        <v>236</v>
      </c>
      <c r="DK26" s="69">
        <v>221</v>
      </c>
      <c r="DL26" s="69">
        <v>234</v>
      </c>
      <c r="DM26" s="69">
        <v>225</v>
      </c>
      <c r="DN26" s="69">
        <v>254</v>
      </c>
      <c r="DO26" s="69">
        <v>211</v>
      </c>
      <c r="DP26" s="69">
        <v>211</v>
      </c>
      <c r="DQ26" s="69">
        <v>207</v>
      </c>
      <c r="DR26" s="69">
        <v>201</v>
      </c>
      <c r="DS26" s="69">
        <v>205</v>
      </c>
      <c r="DT26" s="69">
        <v>175</v>
      </c>
      <c r="DU26" s="69">
        <v>207</v>
      </c>
      <c r="DV26" s="69">
        <v>192</v>
      </c>
      <c r="DW26" s="69">
        <v>164</v>
      </c>
      <c r="DX26" s="69">
        <v>136</v>
      </c>
      <c r="DY26" s="69">
        <v>197</v>
      </c>
      <c r="DZ26" s="69">
        <v>200</v>
      </c>
      <c r="EA26" s="69">
        <v>177</v>
      </c>
      <c r="EB26" s="69">
        <v>160</v>
      </c>
      <c r="EC26" s="69">
        <v>163</v>
      </c>
      <c r="ED26" s="69">
        <v>160</v>
      </c>
      <c r="EE26" s="69">
        <v>145</v>
      </c>
      <c r="EF26" s="69">
        <v>160</v>
      </c>
      <c r="EG26" s="69">
        <v>127</v>
      </c>
      <c r="EH26" s="69">
        <v>129</v>
      </c>
      <c r="EI26" s="69">
        <v>132</v>
      </c>
      <c r="EJ26" s="69">
        <v>116</v>
      </c>
      <c r="EK26" s="69">
        <v>110</v>
      </c>
      <c r="EL26" s="69">
        <v>115</v>
      </c>
      <c r="EM26" s="69">
        <v>125</v>
      </c>
      <c r="EN26" s="69">
        <v>111</v>
      </c>
      <c r="EO26" s="69">
        <v>106</v>
      </c>
      <c r="EP26" s="69">
        <v>118</v>
      </c>
      <c r="EQ26" s="69">
        <v>90</v>
      </c>
      <c r="ER26" s="69">
        <v>109</v>
      </c>
      <c r="ES26" s="69">
        <v>83</v>
      </c>
      <c r="ET26" s="69">
        <v>123</v>
      </c>
      <c r="EU26" s="69">
        <v>100</v>
      </c>
      <c r="EV26" s="69">
        <v>108</v>
      </c>
      <c r="EW26" s="69">
        <v>107</v>
      </c>
      <c r="EX26" s="69">
        <v>118</v>
      </c>
      <c r="EY26" s="69">
        <v>102</v>
      </c>
      <c r="EZ26" s="69">
        <v>111</v>
      </c>
      <c r="FA26" s="69">
        <v>98</v>
      </c>
      <c r="FB26" s="69">
        <v>133</v>
      </c>
      <c r="FC26" s="69">
        <v>99</v>
      </c>
      <c r="FD26" s="69">
        <v>106</v>
      </c>
      <c r="FE26" s="69">
        <v>118</v>
      </c>
      <c r="FF26" s="69">
        <v>161</v>
      </c>
      <c r="FG26" s="69">
        <v>152</v>
      </c>
      <c r="FH26" s="69">
        <v>136</v>
      </c>
      <c r="FI26" s="69">
        <v>144</v>
      </c>
      <c r="FJ26" s="69">
        <v>159</v>
      </c>
      <c r="FK26" s="69">
        <v>72</v>
      </c>
      <c r="FL26" s="69">
        <v>107</v>
      </c>
      <c r="FM26" s="69">
        <v>59</v>
      </c>
      <c r="FN26" s="69">
        <v>88</v>
      </c>
      <c r="FO26" s="69">
        <v>59</v>
      </c>
      <c r="FP26" s="69">
        <v>99</v>
      </c>
      <c r="FQ26" s="69">
        <v>83</v>
      </c>
      <c r="FR26" s="69">
        <v>109</v>
      </c>
      <c r="FS26" s="69">
        <v>72</v>
      </c>
      <c r="FT26" s="69">
        <v>114</v>
      </c>
      <c r="FU26" s="69">
        <v>82</v>
      </c>
      <c r="FV26" s="69">
        <v>119</v>
      </c>
      <c r="FW26" s="69">
        <v>59</v>
      </c>
      <c r="FX26" s="69">
        <v>94</v>
      </c>
      <c r="FY26" s="69">
        <v>39</v>
      </c>
      <c r="FZ26" s="69">
        <v>85</v>
      </c>
      <c r="GA26" s="69">
        <v>37</v>
      </c>
      <c r="GB26" s="69">
        <v>73</v>
      </c>
      <c r="GC26" s="69">
        <v>42</v>
      </c>
      <c r="GD26" s="69">
        <v>96</v>
      </c>
      <c r="GE26" s="69">
        <v>38</v>
      </c>
      <c r="GF26" s="69">
        <v>60</v>
      </c>
      <c r="GG26" s="69">
        <v>34</v>
      </c>
      <c r="GH26" s="69">
        <v>72</v>
      </c>
      <c r="GI26" s="69">
        <v>23</v>
      </c>
      <c r="GJ26" s="69">
        <v>62</v>
      </c>
      <c r="GK26" s="69">
        <v>22</v>
      </c>
      <c r="GL26" s="69">
        <v>72</v>
      </c>
      <c r="GM26" s="69">
        <v>17</v>
      </c>
      <c r="GN26" s="69">
        <v>33</v>
      </c>
      <c r="GO26" s="69">
        <v>15</v>
      </c>
      <c r="GP26" s="69">
        <v>42</v>
      </c>
      <c r="GQ26" s="69">
        <v>7</v>
      </c>
      <c r="GR26" s="69">
        <v>32</v>
      </c>
      <c r="GS26" s="69">
        <v>5</v>
      </c>
      <c r="GT26" s="69">
        <v>29</v>
      </c>
      <c r="GU26" s="69">
        <v>5</v>
      </c>
      <c r="GV26" s="69">
        <v>17</v>
      </c>
      <c r="GW26" s="69">
        <v>4</v>
      </c>
      <c r="GX26" s="69">
        <v>13</v>
      </c>
      <c r="GY26" s="69">
        <v>3</v>
      </c>
      <c r="GZ26" s="69">
        <v>11</v>
      </c>
      <c r="HA26" s="69">
        <v>0</v>
      </c>
      <c r="HB26" s="69">
        <v>14</v>
      </c>
      <c r="HC26" s="69">
        <v>1</v>
      </c>
      <c r="HD26" s="69">
        <v>7</v>
      </c>
      <c r="HE26" s="69">
        <v>0</v>
      </c>
      <c r="HF26" s="69">
        <v>3</v>
      </c>
      <c r="HG26" s="69">
        <v>1</v>
      </c>
      <c r="HH26" s="69">
        <v>3</v>
      </c>
      <c r="HI26" s="69">
        <v>0</v>
      </c>
      <c r="HJ26" s="69">
        <v>2</v>
      </c>
      <c r="HK26" s="69">
        <v>1</v>
      </c>
      <c r="HL26" s="69">
        <v>1</v>
      </c>
    </row>
    <row r="27" spans="1:220" ht="20.25" customHeight="1" x14ac:dyDescent="0.3">
      <c r="A27" s="46" t="s">
        <v>740</v>
      </c>
      <c r="B27" s="307">
        <v>5874</v>
      </c>
      <c r="C27" s="70">
        <v>2962</v>
      </c>
      <c r="D27" s="70">
        <v>2912</v>
      </c>
      <c r="E27" s="70">
        <v>236</v>
      </c>
      <c r="F27" s="70">
        <v>221</v>
      </c>
      <c r="G27" s="70">
        <v>2367</v>
      </c>
      <c r="H27" s="70">
        <v>2108</v>
      </c>
      <c r="I27" s="70">
        <v>359</v>
      </c>
      <c r="J27" s="70">
        <v>583</v>
      </c>
      <c r="K27" s="70">
        <v>15</v>
      </c>
      <c r="L27" s="70">
        <v>17</v>
      </c>
      <c r="M27" s="70">
        <v>21</v>
      </c>
      <c r="N27" s="70">
        <v>9</v>
      </c>
      <c r="O27" s="70">
        <v>18</v>
      </c>
      <c r="P27" s="70">
        <v>10</v>
      </c>
      <c r="Q27" s="70">
        <v>17</v>
      </c>
      <c r="R27" s="70">
        <v>12</v>
      </c>
      <c r="S27" s="70">
        <v>12</v>
      </c>
      <c r="T27" s="70">
        <v>15</v>
      </c>
      <c r="U27" s="70">
        <v>21</v>
      </c>
      <c r="V27" s="70">
        <v>12</v>
      </c>
      <c r="W27" s="70">
        <v>14</v>
      </c>
      <c r="X27" s="70">
        <v>14</v>
      </c>
      <c r="Y27" s="70">
        <v>9</v>
      </c>
      <c r="Z27" s="70">
        <v>16</v>
      </c>
      <c r="AA27" s="70">
        <v>20</v>
      </c>
      <c r="AB27" s="70">
        <v>21</v>
      </c>
      <c r="AC27" s="70">
        <v>13</v>
      </c>
      <c r="AD27" s="70">
        <v>13</v>
      </c>
      <c r="AE27" s="70">
        <v>15</v>
      </c>
      <c r="AF27" s="70">
        <v>16</v>
      </c>
      <c r="AG27" s="70">
        <v>15</v>
      </c>
      <c r="AH27" s="70">
        <v>21</v>
      </c>
      <c r="AI27" s="70">
        <v>12</v>
      </c>
      <c r="AJ27" s="70">
        <v>16</v>
      </c>
      <c r="AK27" s="70">
        <v>16</v>
      </c>
      <c r="AL27" s="70">
        <v>16</v>
      </c>
      <c r="AM27" s="70">
        <v>18</v>
      </c>
      <c r="AN27" s="70">
        <v>13</v>
      </c>
      <c r="AO27" s="70">
        <v>13</v>
      </c>
      <c r="AP27" s="70">
        <v>18</v>
      </c>
      <c r="AQ27" s="70">
        <v>8</v>
      </c>
      <c r="AR27" s="70">
        <v>12</v>
      </c>
      <c r="AS27" s="70">
        <v>18</v>
      </c>
      <c r="AT27" s="70">
        <v>14</v>
      </c>
      <c r="AU27" s="70">
        <v>15</v>
      </c>
      <c r="AV27" s="70">
        <v>13</v>
      </c>
      <c r="AW27" s="70">
        <v>23</v>
      </c>
      <c r="AX27" s="70">
        <v>17</v>
      </c>
      <c r="AY27" s="70">
        <v>24</v>
      </c>
      <c r="AZ27" s="70">
        <v>12</v>
      </c>
      <c r="BA27" s="70">
        <v>30</v>
      </c>
      <c r="BB27" s="70">
        <v>16</v>
      </c>
      <c r="BC27" s="70">
        <v>28</v>
      </c>
      <c r="BD27" s="70">
        <v>29</v>
      </c>
      <c r="BE27" s="70">
        <v>37</v>
      </c>
      <c r="BF27" s="70">
        <v>58</v>
      </c>
      <c r="BG27" s="70">
        <v>51</v>
      </c>
      <c r="BH27" s="70">
        <v>55</v>
      </c>
      <c r="BI27" s="70">
        <v>58</v>
      </c>
      <c r="BJ27" s="70">
        <v>61</v>
      </c>
      <c r="BK27" s="70">
        <v>63</v>
      </c>
      <c r="BL27" s="70">
        <v>82</v>
      </c>
      <c r="BM27" s="70">
        <v>88</v>
      </c>
      <c r="BN27" s="70">
        <v>68</v>
      </c>
      <c r="BO27" s="70">
        <v>90</v>
      </c>
      <c r="BP27" s="70">
        <v>82</v>
      </c>
      <c r="BQ27" s="70">
        <v>77</v>
      </c>
      <c r="BR27" s="70">
        <v>73</v>
      </c>
      <c r="BS27" s="70">
        <v>69</v>
      </c>
      <c r="BT27" s="70">
        <v>65</v>
      </c>
      <c r="BU27" s="70">
        <v>59</v>
      </c>
      <c r="BV27" s="70">
        <v>46</v>
      </c>
      <c r="BW27" s="70">
        <v>64</v>
      </c>
      <c r="BX27" s="70">
        <v>47</v>
      </c>
      <c r="BY27" s="70">
        <v>74</v>
      </c>
      <c r="BZ27" s="70">
        <v>41</v>
      </c>
      <c r="CA27" s="70">
        <v>57</v>
      </c>
      <c r="CB27" s="70">
        <v>56</v>
      </c>
      <c r="CC27" s="70">
        <v>54</v>
      </c>
      <c r="CD27" s="70">
        <v>45</v>
      </c>
      <c r="CE27" s="70">
        <v>57</v>
      </c>
      <c r="CF27" s="70">
        <v>52</v>
      </c>
      <c r="CG27" s="70">
        <v>62</v>
      </c>
      <c r="CH27" s="70">
        <v>51</v>
      </c>
      <c r="CI27" s="70">
        <v>56</v>
      </c>
      <c r="CJ27" s="70">
        <v>28</v>
      </c>
      <c r="CK27" s="70">
        <v>67</v>
      </c>
      <c r="CL27" s="70">
        <v>47</v>
      </c>
      <c r="CM27" s="70">
        <v>57</v>
      </c>
      <c r="CN27" s="70">
        <v>42</v>
      </c>
      <c r="CO27" s="70">
        <v>50</v>
      </c>
      <c r="CP27" s="70">
        <v>44</v>
      </c>
      <c r="CQ27" s="70">
        <v>60</v>
      </c>
      <c r="CR27" s="70">
        <v>53</v>
      </c>
      <c r="CS27" s="70">
        <v>44</v>
      </c>
      <c r="CT27" s="70">
        <v>46</v>
      </c>
      <c r="CU27" s="70">
        <v>48</v>
      </c>
      <c r="CV27" s="70">
        <v>37</v>
      </c>
      <c r="CW27" s="70">
        <v>57</v>
      </c>
      <c r="CX27" s="70">
        <v>50</v>
      </c>
      <c r="CY27" s="70">
        <v>59</v>
      </c>
      <c r="CZ27" s="70">
        <v>38</v>
      </c>
      <c r="DA27" s="70">
        <v>50</v>
      </c>
      <c r="DB27" s="70">
        <v>42</v>
      </c>
      <c r="DC27" s="70">
        <v>56</v>
      </c>
      <c r="DD27" s="70">
        <v>47</v>
      </c>
      <c r="DE27" s="70">
        <v>54</v>
      </c>
      <c r="DF27" s="70">
        <v>39</v>
      </c>
      <c r="DG27" s="70">
        <v>54</v>
      </c>
      <c r="DH27" s="70">
        <v>53</v>
      </c>
      <c r="DI27" s="70">
        <v>57</v>
      </c>
      <c r="DJ27" s="70">
        <v>62</v>
      </c>
      <c r="DK27" s="70">
        <v>37</v>
      </c>
      <c r="DL27" s="70">
        <v>46</v>
      </c>
      <c r="DM27" s="70">
        <v>51</v>
      </c>
      <c r="DN27" s="70">
        <v>47</v>
      </c>
      <c r="DO27" s="70">
        <v>43</v>
      </c>
      <c r="DP27" s="70">
        <v>37</v>
      </c>
      <c r="DQ27" s="70">
        <v>41</v>
      </c>
      <c r="DR27" s="70">
        <v>39</v>
      </c>
      <c r="DS27" s="70">
        <v>44</v>
      </c>
      <c r="DT27" s="70">
        <v>41</v>
      </c>
      <c r="DU27" s="70">
        <v>38</v>
      </c>
      <c r="DV27" s="70">
        <v>41</v>
      </c>
      <c r="DW27" s="70">
        <v>32</v>
      </c>
      <c r="DX27" s="70">
        <v>21</v>
      </c>
      <c r="DY27" s="70">
        <v>42</v>
      </c>
      <c r="DZ27" s="70">
        <v>46</v>
      </c>
      <c r="EA27" s="70">
        <v>36</v>
      </c>
      <c r="EB27" s="70">
        <v>38</v>
      </c>
      <c r="EC27" s="70">
        <v>30</v>
      </c>
      <c r="ED27" s="70">
        <v>29</v>
      </c>
      <c r="EE27" s="70">
        <v>23</v>
      </c>
      <c r="EF27" s="70">
        <v>21</v>
      </c>
      <c r="EG27" s="70">
        <v>37</v>
      </c>
      <c r="EH27" s="70">
        <v>37</v>
      </c>
      <c r="EI27" s="70">
        <v>25</v>
      </c>
      <c r="EJ27" s="70">
        <v>24</v>
      </c>
      <c r="EK27" s="70">
        <v>18</v>
      </c>
      <c r="EL27" s="70">
        <v>28</v>
      </c>
      <c r="EM27" s="70">
        <v>25</v>
      </c>
      <c r="EN27" s="70">
        <v>27</v>
      </c>
      <c r="EO27" s="70">
        <v>23</v>
      </c>
      <c r="EP27" s="70">
        <v>25</v>
      </c>
      <c r="EQ27" s="70">
        <v>24</v>
      </c>
      <c r="ER27" s="70">
        <v>28</v>
      </c>
      <c r="ES27" s="70">
        <v>8</v>
      </c>
      <c r="ET27" s="70">
        <v>26</v>
      </c>
      <c r="EU27" s="70">
        <v>12</v>
      </c>
      <c r="EV27" s="70">
        <v>21</v>
      </c>
      <c r="EW27" s="70">
        <v>16</v>
      </c>
      <c r="EX27" s="70">
        <v>25</v>
      </c>
      <c r="EY27" s="70">
        <v>16</v>
      </c>
      <c r="EZ27" s="70">
        <v>15</v>
      </c>
      <c r="FA27" s="70">
        <v>15</v>
      </c>
      <c r="FB27" s="70">
        <v>26</v>
      </c>
      <c r="FC27" s="70">
        <v>13</v>
      </c>
      <c r="FD27" s="70">
        <v>19</v>
      </c>
      <c r="FE27" s="70">
        <v>21</v>
      </c>
      <c r="FF27" s="70">
        <v>22</v>
      </c>
      <c r="FG27" s="70">
        <v>20</v>
      </c>
      <c r="FH27" s="70">
        <v>24</v>
      </c>
      <c r="FI27" s="70">
        <v>28</v>
      </c>
      <c r="FJ27" s="70">
        <v>27</v>
      </c>
      <c r="FK27" s="70">
        <v>8</v>
      </c>
      <c r="FL27" s="70">
        <v>16</v>
      </c>
      <c r="FM27" s="70">
        <v>11</v>
      </c>
      <c r="FN27" s="70">
        <v>16</v>
      </c>
      <c r="FO27" s="70">
        <v>15</v>
      </c>
      <c r="FP27" s="70">
        <v>16</v>
      </c>
      <c r="FQ27" s="70">
        <v>8</v>
      </c>
      <c r="FR27" s="70">
        <v>15</v>
      </c>
      <c r="FS27" s="70">
        <v>16</v>
      </c>
      <c r="FT27" s="70">
        <v>24</v>
      </c>
      <c r="FU27" s="70">
        <v>15</v>
      </c>
      <c r="FV27" s="70">
        <v>25</v>
      </c>
      <c r="FW27" s="70">
        <v>7</v>
      </c>
      <c r="FX27" s="70">
        <v>14</v>
      </c>
      <c r="FY27" s="70">
        <v>9</v>
      </c>
      <c r="FZ27" s="70">
        <v>18</v>
      </c>
      <c r="GA27" s="70">
        <v>3</v>
      </c>
      <c r="GB27" s="70">
        <v>13</v>
      </c>
      <c r="GC27" s="70">
        <v>6</v>
      </c>
      <c r="GD27" s="70">
        <v>13</v>
      </c>
      <c r="GE27" s="70">
        <v>4</v>
      </c>
      <c r="GF27" s="70">
        <v>13</v>
      </c>
      <c r="GG27" s="70">
        <v>5</v>
      </c>
      <c r="GH27" s="70">
        <v>17</v>
      </c>
      <c r="GI27" s="70">
        <v>3</v>
      </c>
      <c r="GJ27" s="70">
        <v>15</v>
      </c>
      <c r="GK27" s="70">
        <v>3</v>
      </c>
      <c r="GL27" s="70">
        <v>14</v>
      </c>
      <c r="GM27" s="70">
        <v>1</v>
      </c>
      <c r="GN27" s="70">
        <v>6</v>
      </c>
      <c r="GO27" s="70">
        <v>2</v>
      </c>
      <c r="GP27" s="70">
        <v>9</v>
      </c>
      <c r="GQ27" s="70">
        <v>2</v>
      </c>
      <c r="GR27" s="70">
        <v>5</v>
      </c>
      <c r="GS27" s="70">
        <v>0</v>
      </c>
      <c r="GT27" s="70">
        <v>5</v>
      </c>
      <c r="GU27" s="70">
        <v>1</v>
      </c>
      <c r="GV27" s="70">
        <v>1</v>
      </c>
      <c r="GW27" s="70">
        <v>1</v>
      </c>
      <c r="GX27" s="70">
        <v>3</v>
      </c>
      <c r="GY27" s="70">
        <v>0</v>
      </c>
      <c r="GZ27" s="70">
        <v>4</v>
      </c>
      <c r="HA27" s="70">
        <v>0</v>
      </c>
      <c r="HB27" s="70">
        <v>4</v>
      </c>
      <c r="HC27" s="70">
        <v>0</v>
      </c>
      <c r="HD27" s="70">
        <v>2</v>
      </c>
      <c r="HE27" s="70">
        <v>0</v>
      </c>
      <c r="HF27" s="70">
        <v>0</v>
      </c>
      <c r="HG27" s="70">
        <v>0</v>
      </c>
      <c r="HH27" s="70">
        <v>0</v>
      </c>
      <c r="HI27" s="70">
        <v>0</v>
      </c>
      <c r="HJ27" s="70">
        <v>2</v>
      </c>
      <c r="HK27" s="70">
        <v>0</v>
      </c>
      <c r="HL27" s="70">
        <v>0</v>
      </c>
    </row>
    <row r="28" spans="1:220" ht="20.25" customHeight="1" x14ac:dyDescent="0.3">
      <c r="A28" s="46" t="s">
        <v>741</v>
      </c>
      <c r="B28" s="307">
        <v>6381</v>
      </c>
      <c r="C28" s="70">
        <v>3175</v>
      </c>
      <c r="D28" s="70">
        <v>3206</v>
      </c>
      <c r="E28" s="70">
        <v>281</v>
      </c>
      <c r="F28" s="70">
        <v>296</v>
      </c>
      <c r="G28" s="70">
        <v>2425</v>
      </c>
      <c r="H28" s="70">
        <v>2257</v>
      </c>
      <c r="I28" s="70">
        <v>469</v>
      </c>
      <c r="J28" s="70">
        <v>653</v>
      </c>
      <c r="K28" s="70">
        <v>20</v>
      </c>
      <c r="L28" s="70">
        <v>20</v>
      </c>
      <c r="M28" s="70">
        <v>26</v>
      </c>
      <c r="N28" s="70">
        <v>19</v>
      </c>
      <c r="O28" s="70">
        <v>23</v>
      </c>
      <c r="P28" s="70">
        <v>29</v>
      </c>
      <c r="Q28" s="70">
        <v>21</v>
      </c>
      <c r="R28" s="70">
        <v>14</v>
      </c>
      <c r="S28" s="70">
        <v>17</v>
      </c>
      <c r="T28" s="70">
        <v>17</v>
      </c>
      <c r="U28" s="70">
        <v>26</v>
      </c>
      <c r="V28" s="70">
        <v>21</v>
      </c>
      <c r="W28" s="70">
        <v>20</v>
      </c>
      <c r="X28" s="70">
        <v>17</v>
      </c>
      <c r="Y28" s="70">
        <v>15</v>
      </c>
      <c r="Z28" s="70">
        <v>20</v>
      </c>
      <c r="AA28" s="70">
        <v>17</v>
      </c>
      <c r="AB28" s="70">
        <v>22</v>
      </c>
      <c r="AC28" s="70">
        <v>20</v>
      </c>
      <c r="AD28" s="70">
        <v>25</v>
      </c>
      <c r="AE28" s="70">
        <v>15</v>
      </c>
      <c r="AF28" s="70">
        <v>17</v>
      </c>
      <c r="AG28" s="70">
        <v>13</v>
      </c>
      <c r="AH28" s="70">
        <v>20</v>
      </c>
      <c r="AI28" s="70">
        <v>23</v>
      </c>
      <c r="AJ28" s="70">
        <v>21</v>
      </c>
      <c r="AK28" s="70">
        <v>13</v>
      </c>
      <c r="AL28" s="70">
        <v>18</v>
      </c>
      <c r="AM28" s="70">
        <v>12</v>
      </c>
      <c r="AN28" s="70">
        <v>16</v>
      </c>
      <c r="AO28" s="70">
        <v>16</v>
      </c>
      <c r="AP28" s="70">
        <v>13</v>
      </c>
      <c r="AQ28" s="70">
        <v>19</v>
      </c>
      <c r="AR28" s="70">
        <v>21</v>
      </c>
      <c r="AS28" s="70">
        <v>14</v>
      </c>
      <c r="AT28" s="70">
        <v>19</v>
      </c>
      <c r="AU28" s="70">
        <v>11</v>
      </c>
      <c r="AV28" s="70">
        <v>15</v>
      </c>
      <c r="AW28" s="70">
        <v>23</v>
      </c>
      <c r="AX28" s="70">
        <v>15</v>
      </c>
      <c r="AY28" s="70">
        <v>20</v>
      </c>
      <c r="AZ28" s="70">
        <v>24</v>
      </c>
      <c r="BA28" s="70">
        <v>17</v>
      </c>
      <c r="BB28" s="70">
        <v>30</v>
      </c>
      <c r="BC28" s="70">
        <v>40</v>
      </c>
      <c r="BD28" s="70">
        <v>27</v>
      </c>
      <c r="BE28" s="70">
        <v>48</v>
      </c>
      <c r="BF28" s="70">
        <v>65</v>
      </c>
      <c r="BG28" s="70">
        <v>52</v>
      </c>
      <c r="BH28" s="70">
        <v>72</v>
      </c>
      <c r="BI28" s="70">
        <v>70</v>
      </c>
      <c r="BJ28" s="70">
        <v>52</v>
      </c>
      <c r="BK28" s="70">
        <v>76</v>
      </c>
      <c r="BL28" s="70">
        <v>77</v>
      </c>
      <c r="BM28" s="70">
        <v>63</v>
      </c>
      <c r="BN28" s="70">
        <v>72</v>
      </c>
      <c r="BO28" s="70">
        <v>80</v>
      </c>
      <c r="BP28" s="70">
        <v>70</v>
      </c>
      <c r="BQ28" s="70">
        <v>68</v>
      </c>
      <c r="BR28" s="70">
        <v>52</v>
      </c>
      <c r="BS28" s="70">
        <v>77</v>
      </c>
      <c r="BT28" s="70">
        <v>81</v>
      </c>
      <c r="BU28" s="70">
        <v>60</v>
      </c>
      <c r="BV28" s="70">
        <v>71</v>
      </c>
      <c r="BW28" s="70">
        <v>68</v>
      </c>
      <c r="BX28" s="70">
        <v>68</v>
      </c>
      <c r="BY28" s="70">
        <v>62</v>
      </c>
      <c r="BZ28" s="70">
        <v>55</v>
      </c>
      <c r="CA28" s="70">
        <v>64</v>
      </c>
      <c r="CB28" s="70">
        <v>68</v>
      </c>
      <c r="CC28" s="70">
        <v>55</v>
      </c>
      <c r="CD28" s="70">
        <v>45</v>
      </c>
      <c r="CE28" s="70">
        <v>54</v>
      </c>
      <c r="CF28" s="70">
        <v>60</v>
      </c>
      <c r="CG28" s="70">
        <v>54</v>
      </c>
      <c r="CH28" s="70">
        <v>50</v>
      </c>
      <c r="CI28" s="70">
        <v>66</v>
      </c>
      <c r="CJ28" s="70">
        <v>45</v>
      </c>
      <c r="CK28" s="70">
        <v>65</v>
      </c>
      <c r="CL28" s="70">
        <v>52</v>
      </c>
      <c r="CM28" s="70">
        <v>75</v>
      </c>
      <c r="CN28" s="70">
        <v>52</v>
      </c>
      <c r="CO28" s="70">
        <v>63</v>
      </c>
      <c r="CP28" s="70">
        <v>54</v>
      </c>
      <c r="CQ28" s="70">
        <v>54</v>
      </c>
      <c r="CR28" s="70">
        <v>43</v>
      </c>
      <c r="CS28" s="70">
        <v>52</v>
      </c>
      <c r="CT28" s="70">
        <v>38</v>
      </c>
      <c r="CU28" s="70">
        <v>53</v>
      </c>
      <c r="CV28" s="70">
        <v>45</v>
      </c>
      <c r="CW28" s="70">
        <v>58</v>
      </c>
      <c r="CX28" s="70">
        <v>36</v>
      </c>
      <c r="CY28" s="70">
        <v>59</v>
      </c>
      <c r="CZ28" s="70">
        <v>48</v>
      </c>
      <c r="DA28" s="70">
        <v>54</v>
      </c>
      <c r="DB28" s="70">
        <v>50</v>
      </c>
      <c r="DC28" s="70">
        <v>57</v>
      </c>
      <c r="DD28" s="70">
        <v>48</v>
      </c>
      <c r="DE28" s="70">
        <v>59</v>
      </c>
      <c r="DF28" s="70">
        <v>43</v>
      </c>
      <c r="DG28" s="70">
        <v>72</v>
      </c>
      <c r="DH28" s="70">
        <v>44</v>
      </c>
      <c r="DI28" s="70">
        <v>56</v>
      </c>
      <c r="DJ28" s="70">
        <v>38</v>
      </c>
      <c r="DK28" s="70">
        <v>58</v>
      </c>
      <c r="DL28" s="70">
        <v>49</v>
      </c>
      <c r="DM28" s="70">
        <v>37</v>
      </c>
      <c r="DN28" s="70">
        <v>54</v>
      </c>
      <c r="DO28" s="70">
        <v>46</v>
      </c>
      <c r="DP28" s="70">
        <v>43</v>
      </c>
      <c r="DQ28" s="70">
        <v>40</v>
      </c>
      <c r="DR28" s="70">
        <v>48</v>
      </c>
      <c r="DS28" s="70">
        <v>50</v>
      </c>
      <c r="DT28" s="70">
        <v>35</v>
      </c>
      <c r="DU28" s="70">
        <v>42</v>
      </c>
      <c r="DV28" s="70">
        <v>42</v>
      </c>
      <c r="DW28" s="70">
        <v>31</v>
      </c>
      <c r="DX28" s="70">
        <v>31</v>
      </c>
      <c r="DY28" s="70">
        <v>32</v>
      </c>
      <c r="DZ28" s="70">
        <v>44</v>
      </c>
      <c r="EA28" s="70">
        <v>40</v>
      </c>
      <c r="EB28" s="70">
        <v>29</v>
      </c>
      <c r="EC28" s="70">
        <v>33</v>
      </c>
      <c r="ED28" s="70">
        <v>39</v>
      </c>
      <c r="EE28" s="70">
        <v>24</v>
      </c>
      <c r="EF28" s="70">
        <v>38</v>
      </c>
      <c r="EG28" s="70">
        <v>17</v>
      </c>
      <c r="EH28" s="70">
        <v>22</v>
      </c>
      <c r="EI28" s="70">
        <v>21</v>
      </c>
      <c r="EJ28" s="70">
        <v>25</v>
      </c>
      <c r="EK28" s="70">
        <v>19</v>
      </c>
      <c r="EL28" s="70">
        <v>20</v>
      </c>
      <c r="EM28" s="70">
        <v>25</v>
      </c>
      <c r="EN28" s="70">
        <v>22</v>
      </c>
      <c r="EO28" s="70">
        <v>21</v>
      </c>
      <c r="EP28" s="70">
        <v>21</v>
      </c>
      <c r="EQ28" s="70">
        <v>16</v>
      </c>
      <c r="ER28" s="70">
        <v>14</v>
      </c>
      <c r="ES28" s="70">
        <v>8</v>
      </c>
      <c r="ET28" s="70">
        <v>33</v>
      </c>
      <c r="EU28" s="70">
        <v>28</v>
      </c>
      <c r="EV28" s="70">
        <v>27</v>
      </c>
      <c r="EW28" s="70">
        <v>27</v>
      </c>
      <c r="EX28" s="70">
        <v>24</v>
      </c>
      <c r="EY28" s="70">
        <v>24</v>
      </c>
      <c r="EZ28" s="70">
        <v>20</v>
      </c>
      <c r="FA28" s="70">
        <v>23</v>
      </c>
      <c r="FB28" s="70">
        <v>23</v>
      </c>
      <c r="FC28" s="70">
        <v>24</v>
      </c>
      <c r="FD28" s="70">
        <v>24</v>
      </c>
      <c r="FE28" s="70">
        <v>29</v>
      </c>
      <c r="FF28" s="70">
        <v>39</v>
      </c>
      <c r="FG28" s="70">
        <v>27</v>
      </c>
      <c r="FH28" s="70">
        <v>33</v>
      </c>
      <c r="FI28" s="70">
        <v>38</v>
      </c>
      <c r="FJ28" s="70">
        <v>33</v>
      </c>
      <c r="FK28" s="70">
        <v>14</v>
      </c>
      <c r="FL28" s="70">
        <v>23</v>
      </c>
      <c r="FM28" s="70">
        <v>14</v>
      </c>
      <c r="FN28" s="70">
        <v>22</v>
      </c>
      <c r="FO28" s="70">
        <v>9</v>
      </c>
      <c r="FP28" s="70">
        <v>22</v>
      </c>
      <c r="FQ28" s="70">
        <v>15</v>
      </c>
      <c r="FR28" s="70">
        <v>25</v>
      </c>
      <c r="FS28" s="70">
        <v>12</v>
      </c>
      <c r="FT28" s="70">
        <v>22</v>
      </c>
      <c r="FU28" s="70">
        <v>20</v>
      </c>
      <c r="FV28" s="70">
        <v>26</v>
      </c>
      <c r="FW28" s="70">
        <v>12</v>
      </c>
      <c r="FX28" s="70">
        <v>22</v>
      </c>
      <c r="FY28" s="70">
        <v>10</v>
      </c>
      <c r="FZ28" s="70">
        <v>15</v>
      </c>
      <c r="GA28" s="70">
        <v>7</v>
      </c>
      <c r="GB28" s="70">
        <v>19</v>
      </c>
      <c r="GC28" s="70">
        <v>7</v>
      </c>
      <c r="GD28" s="70">
        <v>24</v>
      </c>
      <c r="GE28" s="70">
        <v>13</v>
      </c>
      <c r="GF28" s="70">
        <v>9</v>
      </c>
      <c r="GG28" s="70">
        <v>7</v>
      </c>
      <c r="GH28" s="70">
        <v>15</v>
      </c>
      <c r="GI28" s="70">
        <v>4</v>
      </c>
      <c r="GJ28" s="70">
        <v>9</v>
      </c>
      <c r="GK28" s="70">
        <v>5</v>
      </c>
      <c r="GL28" s="70">
        <v>16</v>
      </c>
      <c r="GM28" s="70">
        <v>2</v>
      </c>
      <c r="GN28" s="70">
        <v>10</v>
      </c>
      <c r="GO28" s="70">
        <v>3</v>
      </c>
      <c r="GP28" s="70">
        <v>5</v>
      </c>
      <c r="GQ28" s="70">
        <v>0</v>
      </c>
      <c r="GR28" s="70">
        <v>6</v>
      </c>
      <c r="GS28" s="70">
        <v>1</v>
      </c>
      <c r="GT28" s="70">
        <v>10</v>
      </c>
      <c r="GU28" s="70">
        <v>2</v>
      </c>
      <c r="GV28" s="70">
        <v>2</v>
      </c>
      <c r="GW28" s="70">
        <v>1</v>
      </c>
      <c r="GX28" s="70">
        <v>3</v>
      </c>
      <c r="GY28" s="70">
        <v>2</v>
      </c>
      <c r="GZ28" s="70">
        <v>4</v>
      </c>
      <c r="HA28" s="70">
        <v>0</v>
      </c>
      <c r="HB28" s="70">
        <v>5</v>
      </c>
      <c r="HC28" s="70">
        <v>0</v>
      </c>
      <c r="HD28" s="70">
        <v>3</v>
      </c>
      <c r="HE28" s="70">
        <v>0</v>
      </c>
      <c r="HF28" s="70">
        <v>2</v>
      </c>
      <c r="HG28" s="70">
        <v>0</v>
      </c>
      <c r="HH28" s="70">
        <v>1</v>
      </c>
      <c r="HI28" s="70">
        <v>0</v>
      </c>
      <c r="HJ28" s="70">
        <v>0</v>
      </c>
      <c r="HK28" s="70">
        <v>0</v>
      </c>
      <c r="HL28" s="70">
        <v>0</v>
      </c>
    </row>
    <row r="29" spans="1:220" ht="20.25" customHeight="1" x14ac:dyDescent="0.3">
      <c r="A29" s="46" t="s">
        <v>742</v>
      </c>
      <c r="B29" s="307">
        <v>5444</v>
      </c>
      <c r="C29" s="70">
        <v>2887</v>
      </c>
      <c r="D29" s="70">
        <v>2557</v>
      </c>
      <c r="E29" s="70">
        <v>180</v>
      </c>
      <c r="F29" s="70">
        <v>173</v>
      </c>
      <c r="G29" s="70">
        <v>2267</v>
      </c>
      <c r="H29" s="70">
        <v>1860</v>
      </c>
      <c r="I29" s="70">
        <v>440</v>
      </c>
      <c r="J29" s="70">
        <v>524</v>
      </c>
      <c r="K29" s="70">
        <v>12</v>
      </c>
      <c r="L29" s="70">
        <v>13</v>
      </c>
      <c r="M29" s="70">
        <v>14</v>
      </c>
      <c r="N29" s="70">
        <v>12</v>
      </c>
      <c r="O29" s="70">
        <v>17</v>
      </c>
      <c r="P29" s="70">
        <v>18</v>
      </c>
      <c r="Q29" s="70">
        <v>10</v>
      </c>
      <c r="R29" s="70">
        <v>12</v>
      </c>
      <c r="S29" s="70">
        <v>13</v>
      </c>
      <c r="T29" s="70">
        <v>8</v>
      </c>
      <c r="U29" s="70">
        <v>11</v>
      </c>
      <c r="V29" s="70">
        <v>17</v>
      </c>
      <c r="W29" s="70">
        <v>18</v>
      </c>
      <c r="X29" s="70">
        <v>9</v>
      </c>
      <c r="Y29" s="70">
        <v>14</v>
      </c>
      <c r="Z29" s="70">
        <v>13</v>
      </c>
      <c r="AA29" s="70">
        <v>5</v>
      </c>
      <c r="AB29" s="70">
        <v>8</v>
      </c>
      <c r="AC29" s="70">
        <v>14</v>
      </c>
      <c r="AD29" s="70">
        <v>13</v>
      </c>
      <c r="AE29" s="70">
        <v>12</v>
      </c>
      <c r="AF29" s="70">
        <v>7</v>
      </c>
      <c r="AG29" s="70">
        <v>10</v>
      </c>
      <c r="AH29" s="70">
        <v>11</v>
      </c>
      <c r="AI29" s="70">
        <v>8</v>
      </c>
      <c r="AJ29" s="70">
        <v>12</v>
      </c>
      <c r="AK29" s="70">
        <v>10</v>
      </c>
      <c r="AL29" s="70">
        <v>10</v>
      </c>
      <c r="AM29" s="70">
        <v>12</v>
      </c>
      <c r="AN29" s="70">
        <v>10</v>
      </c>
      <c r="AO29" s="70">
        <v>13</v>
      </c>
      <c r="AP29" s="70">
        <v>9</v>
      </c>
      <c r="AQ29" s="70">
        <v>7</v>
      </c>
      <c r="AR29" s="70">
        <v>14</v>
      </c>
      <c r="AS29" s="70">
        <v>14</v>
      </c>
      <c r="AT29" s="70">
        <v>12</v>
      </c>
      <c r="AU29" s="70">
        <v>11</v>
      </c>
      <c r="AV29" s="70">
        <v>10</v>
      </c>
      <c r="AW29" s="70">
        <v>20</v>
      </c>
      <c r="AX29" s="70">
        <v>11</v>
      </c>
      <c r="AY29" s="70">
        <v>36</v>
      </c>
      <c r="AZ29" s="70">
        <v>20</v>
      </c>
      <c r="BA29" s="70">
        <v>19</v>
      </c>
      <c r="BB29" s="70">
        <v>28</v>
      </c>
      <c r="BC29" s="70">
        <v>37</v>
      </c>
      <c r="BD29" s="70">
        <v>34</v>
      </c>
      <c r="BE29" s="70">
        <v>52</v>
      </c>
      <c r="BF29" s="70">
        <v>48</v>
      </c>
      <c r="BG29" s="70">
        <v>61</v>
      </c>
      <c r="BH29" s="70">
        <v>55</v>
      </c>
      <c r="BI29" s="70">
        <v>76</v>
      </c>
      <c r="BJ29" s="70">
        <v>68</v>
      </c>
      <c r="BK29" s="70">
        <v>76</v>
      </c>
      <c r="BL29" s="70">
        <v>76</v>
      </c>
      <c r="BM29" s="70">
        <v>78</v>
      </c>
      <c r="BN29" s="70">
        <v>64</v>
      </c>
      <c r="BO29" s="70">
        <v>94</v>
      </c>
      <c r="BP29" s="70">
        <v>57</v>
      </c>
      <c r="BQ29" s="70">
        <v>84</v>
      </c>
      <c r="BR29" s="70">
        <v>53</v>
      </c>
      <c r="BS29" s="70">
        <v>74</v>
      </c>
      <c r="BT29" s="70">
        <v>70</v>
      </c>
      <c r="BU29" s="70">
        <v>75</v>
      </c>
      <c r="BV29" s="70">
        <v>51</v>
      </c>
      <c r="BW29" s="70">
        <v>84</v>
      </c>
      <c r="BX29" s="70">
        <v>36</v>
      </c>
      <c r="BY29" s="70">
        <v>65</v>
      </c>
      <c r="BZ29" s="70">
        <v>54</v>
      </c>
      <c r="CA29" s="70">
        <v>56</v>
      </c>
      <c r="CB29" s="70">
        <v>33</v>
      </c>
      <c r="CC29" s="70">
        <v>49</v>
      </c>
      <c r="CD29" s="70">
        <v>50</v>
      </c>
      <c r="CE29" s="70">
        <v>51</v>
      </c>
      <c r="CF29" s="70">
        <v>43</v>
      </c>
      <c r="CG29" s="70">
        <v>54</v>
      </c>
      <c r="CH29" s="70">
        <v>39</v>
      </c>
      <c r="CI29" s="70">
        <v>58</v>
      </c>
      <c r="CJ29" s="70">
        <v>46</v>
      </c>
      <c r="CK29" s="70">
        <v>60</v>
      </c>
      <c r="CL29" s="70">
        <v>27</v>
      </c>
      <c r="CM29" s="70">
        <v>47</v>
      </c>
      <c r="CN29" s="70">
        <v>36</v>
      </c>
      <c r="CO29" s="70">
        <v>52</v>
      </c>
      <c r="CP29" s="70">
        <v>43</v>
      </c>
      <c r="CQ29" s="70">
        <v>45</v>
      </c>
      <c r="CR29" s="70">
        <v>33</v>
      </c>
      <c r="CS29" s="70">
        <v>45</v>
      </c>
      <c r="CT29" s="70">
        <v>34</v>
      </c>
      <c r="CU29" s="70">
        <v>41</v>
      </c>
      <c r="CV29" s="70">
        <v>39</v>
      </c>
      <c r="CW29" s="70">
        <v>48</v>
      </c>
      <c r="CX29" s="70">
        <v>33</v>
      </c>
      <c r="CY29" s="70">
        <v>41</v>
      </c>
      <c r="CZ29" s="70">
        <v>35</v>
      </c>
      <c r="DA29" s="70">
        <v>42</v>
      </c>
      <c r="DB29" s="70">
        <v>39</v>
      </c>
      <c r="DC29" s="70">
        <v>48</v>
      </c>
      <c r="DD29" s="70">
        <v>48</v>
      </c>
      <c r="DE29" s="70">
        <v>45</v>
      </c>
      <c r="DF29" s="70">
        <v>39</v>
      </c>
      <c r="DG29" s="70">
        <v>51</v>
      </c>
      <c r="DH29" s="70">
        <v>30</v>
      </c>
      <c r="DI29" s="70">
        <v>49</v>
      </c>
      <c r="DJ29" s="70">
        <v>34</v>
      </c>
      <c r="DK29" s="70">
        <v>34</v>
      </c>
      <c r="DL29" s="70">
        <v>45</v>
      </c>
      <c r="DM29" s="70">
        <v>36</v>
      </c>
      <c r="DN29" s="70">
        <v>42</v>
      </c>
      <c r="DO29" s="70">
        <v>39</v>
      </c>
      <c r="DP29" s="70">
        <v>39</v>
      </c>
      <c r="DQ29" s="70">
        <v>31</v>
      </c>
      <c r="DR29" s="70">
        <v>28</v>
      </c>
      <c r="DS29" s="70">
        <v>30</v>
      </c>
      <c r="DT29" s="70">
        <v>30</v>
      </c>
      <c r="DU29" s="70">
        <v>42</v>
      </c>
      <c r="DV29" s="70">
        <v>33</v>
      </c>
      <c r="DW29" s="70">
        <v>22</v>
      </c>
      <c r="DX29" s="70">
        <v>25</v>
      </c>
      <c r="DY29" s="70">
        <v>39</v>
      </c>
      <c r="DZ29" s="70">
        <v>39</v>
      </c>
      <c r="EA29" s="70">
        <v>30</v>
      </c>
      <c r="EB29" s="70">
        <v>20</v>
      </c>
      <c r="EC29" s="70">
        <v>25</v>
      </c>
      <c r="ED29" s="70">
        <v>26</v>
      </c>
      <c r="EE29" s="70">
        <v>35</v>
      </c>
      <c r="EF29" s="70">
        <v>34</v>
      </c>
      <c r="EG29" s="70">
        <v>22</v>
      </c>
      <c r="EH29" s="70">
        <v>26</v>
      </c>
      <c r="EI29" s="70">
        <v>24</v>
      </c>
      <c r="EJ29" s="70">
        <v>22</v>
      </c>
      <c r="EK29" s="70">
        <v>29</v>
      </c>
      <c r="EL29" s="70">
        <v>22</v>
      </c>
      <c r="EM29" s="70">
        <v>25</v>
      </c>
      <c r="EN29" s="70">
        <v>14</v>
      </c>
      <c r="EO29" s="70">
        <v>18</v>
      </c>
      <c r="EP29" s="70">
        <v>21</v>
      </c>
      <c r="EQ29" s="70">
        <v>13</v>
      </c>
      <c r="ER29" s="70">
        <v>20</v>
      </c>
      <c r="ES29" s="70">
        <v>19</v>
      </c>
      <c r="ET29" s="70">
        <v>20</v>
      </c>
      <c r="EU29" s="70">
        <v>28</v>
      </c>
      <c r="EV29" s="70">
        <v>25</v>
      </c>
      <c r="EW29" s="70">
        <v>18</v>
      </c>
      <c r="EX29" s="70">
        <v>17</v>
      </c>
      <c r="EY29" s="70">
        <v>24</v>
      </c>
      <c r="EZ29" s="70">
        <v>18</v>
      </c>
      <c r="FA29" s="70">
        <v>16</v>
      </c>
      <c r="FB29" s="70">
        <v>29</v>
      </c>
      <c r="FC29" s="70">
        <v>19</v>
      </c>
      <c r="FD29" s="70">
        <v>20</v>
      </c>
      <c r="FE29" s="70">
        <v>23</v>
      </c>
      <c r="FF29" s="70">
        <v>33</v>
      </c>
      <c r="FG29" s="70">
        <v>28</v>
      </c>
      <c r="FH29" s="70">
        <v>21</v>
      </c>
      <c r="FI29" s="70">
        <v>26</v>
      </c>
      <c r="FJ29" s="70">
        <v>32</v>
      </c>
      <c r="FK29" s="70">
        <v>17</v>
      </c>
      <c r="FL29" s="70">
        <v>18</v>
      </c>
      <c r="FM29" s="70">
        <v>3</v>
      </c>
      <c r="FN29" s="70">
        <v>13</v>
      </c>
      <c r="FO29" s="70">
        <v>14</v>
      </c>
      <c r="FP29" s="70">
        <v>20</v>
      </c>
      <c r="FQ29" s="70">
        <v>23</v>
      </c>
      <c r="FR29" s="70">
        <v>18</v>
      </c>
      <c r="FS29" s="70">
        <v>17</v>
      </c>
      <c r="FT29" s="70">
        <v>14</v>
      </c>
      <c r="FU29" s="70">
        <v>17</v>
      </c>
      <c r="FV29" s="70">
        <v>16</v>
      </c>
      <c r="FW29" s="70">
        <v>12</v>
      </c>
      <c r="FX29" s="70">
        <v>16</v>
      </c>
      <c r="FY29" s="70">
        <v>5</v>
      </c>
      <c r="FZ29" s="70">
        <v>11</v>
      </c>
      <c r="GA29" s="70">
        <v>5</v>
      </c>
      <c r="GB29" s="70">
        <v>17</v>
      </c>
      <c r="GC29" s="70">
        <v>12</v>
      </c>
      <c r="GD29" s="70">
        <v>20</v>
      </c>
      <c r="GE29" s="70">
        <v>4</v>
      </c>
      <c r="GF29" s="70">
        <v>6</v>
      </c>
      <c r="GG29" s="70">
        <v>3</v>
      </c>
      <c r="GH29" s="70">
        <v>8</v>
      </c>
      <c r="GI29" s="70">
        <v>5</v>
      </c>
      <c r="GJ29" s="70">
        <v>10</v>
      </c>
      <c r="GK29" s="70">
        <v>4</v>
      </c>
      <c r="GL29" s="70">
        <v>11</v>
      </c>
      <c r="GM29" s="70">
        <v>4</v>
      </c>
      <c r="GN29" s="70">
        <v>4</v>
      </c>
      <c r="GO29" s="70">
        <v>2</v>
      </c>
      <c r="GP29" s="70">
        <v>8</v>
      </c>
      <c r="GQ29" s="70">
        <v>2</v>
      </c>
      <c r="GR29" s="70">
        <v>10</v>
      </c>
      <c r="GS29" s="70">
        <v>1</v>
      </c>
      <c r="GT29" s="70">
        <v>6</v>
      </c>
      <c r="GU29" s="70">
        <v>1</v>
      </c>
      <c r="GV29" s="70">
        <v>1</v>
      </c>
      <c r="GW29" s="70">
        <v>1</v>
      </c>
      <c r="GX29" s="70">
        <v>1</v>
      </c>
      <c r="GY29" s="70">
        <v>1</v>
      </c>
      <c r="GZ29" s="70">
        <v>0</v>
      </c>
      <c r="HA29" s="70">
        <v>0</v>
      </c>
      <c r="HB29" s="70">
        <v>2</v>
      </c>
      <c r="HC29" s="70">
        <v>0</v>
      </c>
      <c r="HD29" s="70">
        <v>1</v>
      </c>
      <c r="HE29" s="70">
        <v>0</v>
      </c>
      <c r="HF29" s="70">
        <v>0</v>
      </c>
      <c r="HG29" s="70">
        <v>1</v>
      </c>
      <c r="HH29" s="70">
        <v>1</v>
      </c>
      <c r="HI29" s="70">
        <v>0</v>
      </c>
      <c r="HJ29" s="70">
        <v>0</v>
      </c>
      <c r="HK29" s="70">
        <v>0</v>
      </c>
      <c r="HL29" s="70">
        <v>0</v>
      </c>
    </row>
    <row r="30" spans="1:220" ht="20.25" customHeight="1" x14ac:dyDescent="0.3">
      <c r="A30" s="46" t="s">
        <v>743</v>
      </c>
      <c r="B30" s="307">
        <v>6584</v>
      </c>
      <c r="C30" s="70">
        <v>3458</v>
      </c>
      <c r="D30" s="70">
        <v>3126</v>
      </c>
      <c r="E30" s="70">
        <v>274</v>
      </c>
      <c r="F30" s="70">
        <v>259</v>
      </c>
      <c r="G30" s="70">
        <v>2692</v>
      </c>
      <c r="H30" s="70">
        <v>2196</v>
      </c>
      <c r="I30" s="70">
        <v>492</v>
      </c>
      <c r="J30" s="70">
        <v>671</v>
      </c>
      <c r="K30" s="70">
        <v>15</v>
      </c>
      <c r="L30" s="70">
        <v>25</v>
      </c>
      <c r="M30" s="70">
        <v>18</v>
      </c>
      <c r="N30" s="70">
        <v>16</v>
      </c>
      <c r="O30" s="70">
        <v>18</v>
      </c>
      <c r="P30" s="70">
        <v>16</v>
      </c>
      <c r="Q30" s="70">
        <v>18</v>
      </c>
      <c r="R30" s="70">
        <v>12</v>
      </c>
      <c r="S30" s="70">
        <v>22</v>
      </c>
      <c r="T30" s="70">
        <v>11</v>
      </c>
      <c r="U30" s="70">
        <v>11</v>
      </c>
      <c r="V30" s="70">
        <v>19</v>
      </c>
      <c r="W30" s="70">
        <v>19</v>
      </c>
      <c r="X30" s="70">
        <v>10</v>
      </c>
      <c r="Y30" s="70">
        <v>24</v>
      </c>
      <c r="Z30" s="70">
        <v>26</v>
      </c>
      <c r="AA30" s="70">
        <v>22</v>
      </c>
      <c r="AB30" s="70">
        <v>12</v>
      </c>
      <c r="AC30" s="70">
        <v>18</v>
      </c>
      <c r="AD30" s="70">
        <v>22</v>
      </c>
      <c r="AE30" s="70">
        <v>14</v>
      </c>
      <c r="AF30" s="70">
        <v>16</v>
      </c>
      <c r="AG30" s="70">
        <v>17</v>
      </c>
      <c r="AH30" s="70">
        <v>20</v>
      </c>
      <c r="AI30" s="70">
        <v>19</v>
      </c>
      <c r="AJ30" s="70">
        <v>16</v>
      </c>
      <c r="AK30" s="70">
        <v>18</v>
      </c>
      <c r="AL30" s="70">
        <v>21</v>
      </c>
      <c r="AM30" s="70">
        <v>21</v>
      </c>
      <c r="AN30" s="70">
        <v>17</v>
      </c>
      <c r="AO30" s="70">
        <v>17</v>
      </c>
      <c r="AP30" s="70">
        <v>18</v>
      </c>
      <c r="AQ30" s="70">
        <v>20</v>
      </c>
      <c r="AR30" s="70">
        <v>16</v>
      </c>
      <c r="AS30" s="70">
        <v>24</v>
      </c>
      <c r="AT30" s="70">
        <v>10</v>
      </c>
      <c r="AU30" s="70">
        <v>32</v>
      </c>
      <c r="AV30" s="70">
        <v>14</v>
      </c>
      <c r="AW30" s="70">
        <v>31</v>
      </c>
      <c r="AX30" s="70">
        <v>20</v>
      </c>
      <c r="AY30" s="70">
        <v>34</v>
      </c>
      <c r="AZ30" s="70">
        <v>23</v>
      </c>
      <c r="BA30" s="70">
        <v>40</v>
      </c>
      <c r="BB30" s="70">
        <v>26</v>
      </c>
      <c r="BC30" s="70">
        <v>48</v>
      </c>
      <c r="BD30" s="70">
        <v>38</v>
      </c>
      <c r="BE30" s="70">
        <v>54</v>
      </c>
      <c r="BF30" s="70">
        <v>57</v>
      </c>
      <c r="BG30" s="70">
        <v>78</v>
      </c>
      <c r="BH30" s="70">
        <v>49</v>
      </c>
      <c r="BI30" s="70">
        <v>76</v>
      </c>
      <c r="BJ30" s="70">
        <v>57</v>
      </c>
      <c r="BK30" s="70">
        <v>79</v>
      </c>
      <c r="BL30" s="70">
        <v>96</v>
      </c>
      <c r="BM30" s="70">
        <v>68</v>
      </c>
      <c r="BN30" s="70">
        <v>72</v>
      </c>
      <c r="BO30" s="70">
        <v>77</v>
      </c>
      <c r="BP30" s="70">
        <v>53</v>
      </c>
      <c r="BQ30" s="70">
        <v>69</v>
      </c>
      <c r="BR30" s="70">
        <v>77</v>
      </c>
      <c r="BS30" s="70">
        <v>69</v>
      </c>
      <c r="BT30" s="70">
        <v>63</v>
      </c>
      <c r="BU30" s="70">
        <v>66</v>
      </c>
      <c r="BV30" s="70">
        <v>63</v>
      </c>
      <c r="BW30" s="70">
        <v>86</v>
      </c>
      <c r="BX30" s="70">
        <v>57</v>
      </c>
      <c r="BY30" s="70">
        <v>65</v>
      </c>
      <c r="BZ30" s="70">
        <v>50</v>
      </c>
      <c r="CA30" s="70">
        <v>61</v>
      </c>
      <c r="CB30" s="70">
        <v>38</v>
      </c>
      <c r="CC30" s="70">
        <v>68</v>
      </c>
      <c r="CD30" s="70">
        <v>47</v>
      </c>
      <c r="CE30" s="70">
        <v>57</v>
      </c>
      <c r="CF30" s="70">
        <v>55</v>
      </c>
      <c r="CG30" s="70">
        <v>51</v>
      </c>
      <c r="CH30" s="70">
        <v>38</v>
      </c>
      <c r="CI30" s="70">
        <v>68</v>
      </c>
      <c r="CJ30" s="70">
        <v>48</v>
      </c>
      <c r="CK30" s="70">
        <v>69</v>
      </c>
      <c r="CL30" s="70">
        <v>49</v>
      </c>
      <c r="CM30" s="70">
        <v>66</v>
      </c>
      <c r="CN30" s="70">
        <v>44</v>
      </c>
      <c r="CO30" s="70">
        <v>66</v>
      </c>
      <c r="CP30" s="70">
        <v>48</v>
      </c>
      <c r="CQ30" s="70">
        <v>63</v>
      </c>
      <c r="CR30" s="70">
        <v>49</v>
      </c>
      <c r="CS30" s="70">
        <v>64</v>
      </c>
      <c r="CT30" s="70">
        <v>49</v>
      </c>
      <c r="CU30" s="70">
        <v>73</v>
      </c>
      <c r="CV30" s="70">
        <v>42</v>
      </c>
      <c r="CW30" s="70">
        <v>60</v>
      </c>
      <c r="CX30" s="70">
        <v>53</v>
      </c>
      <c r="CY30" s="70">
        <v>57</v>
      </c>
      <c r="CZ30" s="70">
        <v>39</v>
      </c>
      <c r="DA30" s="70">
        <v>60</v>
      </c>
      <c r="DB30" s="70">
        <v>50</v>
      </c>
      <c r="DC30" s="70">
        <v>56</v>
      </c>
      <c r="DD30" s="70">
        <v>59</v>
      </c>
      <c r="DE30" s="70">
        <v>51</v>
      </c>
      <c r="DF30" s="70">
        <v>48</v>
      </c>
      <c r="DG30" s="70">
        <v>53</v>
      </c>
      <c r="DH30" s="70">
        <v>53</v>
      </c>
      <c r="DI30" s="70">
        <v>52</v>
      </c>
      <c r="DJ30" s="70">
        <v>56</v>
      </c>
      <c r="DK30" s="70">
        <v>58</v>
      </c>
      <c r="DL30" s="70">
        <v>43</v>
      </c>
      <c r="DM30" s="70">
        <v>59</v>
      </c>
      <c r="DN30" s="70">
        <v>60</v>
      </c>
      <c r="DO30" s="70">
        <v>44</v>
      </c>
      <c r="DP30" s="70">
        <v>47</v>
      </c>
      <c r="DQ30" s="70">
        <v>58</v>
      </c>
      <c r="DR30" s="70">
        <v>48</v>
      </c>
      <c r="DS30" s="70">
        <v>47</v>
      </c>
      <c r="DT30" s="70">
        <v>38</v>
      </c>
      <c r="DU30" s="70">
        <v>44</v>
      </c>
      <c r="DV30" s="70">
        <v>36</v>
      </c>
      <c r="DW30" s="70">
        <v>48</v>
      </c>
      <c r="DX30" s="70">
        <v>34</v>
      </c>
      <c r="DY30" s="70">
        <v>45</v>
      </c>
      <c r="DZ30" s="70">
        <v>28</v>
      </c>
      <c r="EA30" s="70">
        <v>35</v>
      </c>
      <c r="EB30" s="70">
        <v>49</v>
      </c>
      <c r="EC30" s="70">
        <v>33</v>
      </c>
      <c r="ED30" s="70">
        <v>36</v>
      </c>
      <c r="EE30" s="70">
        <v>34</v>
      </c>
      <c r="EF30" s="70">
        <v>16</v>
      </c>
      <c r="EG30" s="70">
        <v>27</v>
      </c>
      <c r="EH30" s="70">
        <v>19</v>
      </c>
      <c r="EI30" s="70">
        <v>32</v>
      </c>
      <c r="EJ30" s="70">
        <v>18</v>
      </c>
      <c r="EK30" s="70">
        <v>26</v>
      </c>
      <c r="EL30" s="70">
        <v>27</v>
      </c>
      <c r="EM30" s="70">
        <v>24</v>
      </c>
      <c r="EN30" s="70">
        <v>23</v>
      </c>
      <c r="EO30" s="70">
        <v>23</v>
      </c>
      <c r="EP30" s="70">
        <v>28</v>
      </c>
      <c r="EQ30" s="70">
        <v>15</v>
      </c>
      <c r="ER30" s="70">
        <v>18</v>
      </c>
      <c r="ES30" s="70">
        <v>21</v>
      </c>
      <c r="ET30" s="70">
        <v>21</v>
      </c>
      <c r="EU30" s="70">
        <v>16</v>
      </c>
      <c r="EV30" s="70">
        <v>21</v>
      </c>
      <c r="EW30" s="70">
        <v>19</v>
      </c>
      <c r="EX30" s="70">
        <v>30</v>
      </c>
      <c r="EY30" s="70">
        <v>22</v>
      </c>
      <c r="EZ30" s="70">
        <v>36</v>
      </c>
      <c r="FA30" s="70">
        <v>27</v>
      </c>
      <c r="FB30" s="70">
        <v>26</v>
      </c>
      <c r="FC30" s="70">
        <v>20</v>
      </c>
      <c r="FD30" s="70">
        <v>19</v>
      </c>
      <c r="FE30" s="70">
        <v>17</v>
      </c>
      <c r="FF30" s="70">
        <v>34</v>
      </c>
      <c r="FG30" s="70">
        <v>45</v>
      </c>
      <c r="FH30" s="70">
        <v>32</v>
      </c>
      <c r="FI30" s="70">
        <v>25</v>
      </c>
      <c r="FJ30" s="70">
        <v>37</v>
      </c>
      <c r="FK30" s="70">
        <v>17</v>
      </c>
      <c r="FL30" s="70">
        <v>28</v>
      </c>
      <c r="FM30" s="70">
        <v>12</v>
      </c>
      <c r="FN30" s="70">
        <v>15</v>
      </c>
      <c r="FO30" s="70">
        <v>14</v>
      </c>
      <c r="FP30" s="70">
        <v>20</v>
      </c>
      <c r="FQ30" s="70">
        <v>18</v>
      </c>
      <c r="FR30" s="70">
        <v>33</v>
      </c>
      <c r="FS30" s="70">
        <v>17</v>
      </c>
      <c r="FT30" s="70">
        <v>26</v>
      </c>
      <c r="FU30" s="70">
        <v>17</v>
      </c>
      <c r="FV30" s="70">
        <v>23</v>
      </c>
      <c r="FW30" s="70">
        <v>14</v>
      </c>
      <c r="FX30" s="70">
        <v>22</v>
      </c>
      <c r="FY30" s="70">
        <v>9</v>
      </c>
      <c r="FZ30" s="70">
        <v>16</v>
      </c>
      <c r="GA30" s="70">
        <v>14</v>
      </c>
      <c r="GB30" s="70">
        <v>10</v>
      </c>
      <c r="GC30" s="70">
        <v>11</v>
      </c>
      <c r="GD30" s="70">
        <v>20</v>
      </c>
      <c r="GE30" s="70">
        <v>10</v>
      </c>
      <c r="GF30" s="70">
        <v>17</v>
      </c>
      <c r="GG30" s="70">
        <v>12</v>
      </c>
      <c r="GH30" s="70">
        <v>12</v>
      </c>
      <c r="GI30" s="70">
        <v>7</v>
      </c>
      <c r="GJ30" s="70">
        <v>12</v>
      </c>
      <c r="GK30" s="70">
        <v>4</v>
      </c>
      <c r="GL30" s="70">
        <v>18</v>
      </c>
      <c r="GM30" s="70">
        <v>7</v>
      </c>
      <c r="GN30" s="70">
        <v>10</v>
      </c>
      <c r="GO30" s="70">
        <v>4</v>
      </c>
      <c r="GP30" s="70">
        <v>10</v>
      </c>
      <c r="GQ30" s="70">
        <v>1</v>
      </c>
      <c r="GR30" s="70">
        <v>5</v>
      </c>
      <c r="GS30" s="70">
        <v>2</v>
      </c>
      <c r="GT30" s="70">
        <v>5</v>
      </c>
      <c r="GU30" s="70">
        <v>1</v>
      </c>
      <c r="GV30" s="70">
        <v>6</v>
      </c>
      <c r="GW30" s="70">
        <v>1</v>
      </c>
      <c r="GX30" s="70">
        <v>4</v>
      </c>
      <c r="GY30" s="70">
        <v>0</v>
      </c>
      <c r="GZ30" s="70">
        <v>3</v>
      </c>
      <c r="HA30" s="70">
        <v>0</v>
      </c>
      <c r="HB30" s="70">
        <v>2</v>
      </c>
      <c r="HC30" s="70">
        <v>0</v>
      </c>
      <c r="HD30" s="70">
        <v>1</v>
      </c>
      <c r="HE30" s="70">
        <v>0</v>
      </c>
      <c r="HF30" s="70">
        <v>0</v>
      </c>
      <c r="HG30" s="70">
        <v>0</v>
      </c>
      <c r="HH30" s="70">
        <v>0</v>
      </c>
      <c r="HI30" s="70">
        <v>0</v>
      </c>
      <c r="HJ30" s="70">
        <v>0</v>
      </c>
      <c r="HK30" s="70">
        <v>0</v>
      </c>
      <c r="HL30" s="70">
        <v>1</v>
      </c>
    </row>
    <row r="31" spans="1:220" ht="20.25" customHeight="1" x14ac:dyDescent="0.3">
      <c r="A31" s="46" t="s">
        <v>744</v>
      </c>
      <c r="B31" s="307">
        <v>5511</v>
      </c>
      <c r="C31" s="70">
        <v>2713</v>
      </c>
      <c r="D31" s="70">
        <v>2798</v>
      </c>
      <c r="E31" s="70">
        <v>218</v>
      </c>
      <c r="F31" s="70">
        <v>247</v>
      </c>
      <c r="G31" s="70">
        <v>2041</v>
      </c>
      <c r="H31" s="70">
        <v>1917</v>
      </c>
      <c r="I31" s="70">
        <v>454</v>
      </c>
      <c r="J31" s="70">
        <v>634</v>
      </c>
      <c r="K31" s="70">
        <v>8</v>
      </c>
      <c r="L31" s="70">
        <v>14</v>
      </c>
      <c r="M31" s="70">
        <v>10</v>
      </c>
      <c r="N31" s="70">
        <v>12</v>
      </c>
      <c r="O31" s="70">
        <v>16</v>
      </c>
      <c r="P31" s="70">
        <v>11</v>
      </c>
      <c r="Q31" s="70">
        <v>15</v>
      </c>
      <c r="R31" s="70">
        <v>15</v>
      </c>
      <c r="S31" s="70">
        <v>18</v>
      </c>
      <c r="T31" s="70">
        <v>15</v>
      </c>
      <c r="U31" s="70">
        <v>15</v>
      </c>
      <c r="V31" s="70">
        <v>16</v>
      </c>
      <c r="W31" s="70">
        <v>11</v>
      </c>
      <c r="X31" s="70">
        <v>16</v>
      </c>
      <c r="Y31" s="70">
        <v>15</v>
      </c>
      <c r="Z31" s="70">
        <v>16</v>
      </c>
      <c r="AA31" s="70">
        <v>18</v>
      </c>
      <c r="AB31" s="70">
        <v>29</v>
      </c>
      <c r="AC31" s="70">
        <v>18</v>
      </c>
      <c r="AD31" s="70">
        <v>23</v>
      </c>
      <c r="AE31" s="70">
        <v>14</v>
      </c>
      <c r="AF31" s="70">
        <v>19</v>
      </c>
      <c r="AG31" s="70">
        <v>15</v>
      </c>
      <c r="AH31" s="70">
        <v>14</v>
      </c>
      <c r="AI31" s="70">
        <v>18</v>
      </c>
      <c r="AJ31" s="70">
        <v>18</v>
      </c>
      <c r="AK31" s="70">
        <v>19</v>
      </c>
      <c r="AL31" s="70">
        <v>18</v>
      </c>
      <c r="AM31" s="70">
        <v>8</v>
      </c>
      <c r="AN31" s="70">
        <v>11</v>
      </c>
      <c r="AO31" s="70">
        <v>16</v>
      </c>
      <c r="AP31" s="70">
        <v>20</v>
      </c>
      <c r="AQ31" s="70">
        <v>15</v>
      </c>
      <c r="AR31" s="70">
        <v>15</v>
      </c>
      <c r="AS31" s="70">
        <v>12</v>
      </c>
      <c r="AT31" s="70">
        <v>17</v>
      </c>
      <c r="AU31" s="70">
        <v>9</v>
      </c>
      <c r="AV31" s="70">
        <v>16</v>
      </c>
      <c r="AW31" s="70">
        <v>17</v>
      </c>
      <c r="AX31" s="70">
        <v>12</v>
      </c>
      <c r="AY31" s="70">
        <v>15</v>
      </c>
      <c r="AZ31" s="70">
        <v>29</v>
      </c>
      <c r="BA31" s="70">
        <v>18</v>
      </c>
      <c r="BB31" s="70">
        <v>32</v>
      </c>
      <c r="BC31" s="70">
        <v>31</v>
      </c>
      <c r="BD31" s="70">
        <v>25</v>
      </c>
      <c r="BE31" s="70">
        <v>63</v>
      </c>
      <c r="BF31" s="70">
        <v>46</v>
      </c>
      <c r="BG31" s="70">
        <v>57</v>
      </c>
      <c r="BH31" s="70">
        <v>59</v>
      </c>
      <c r="BI31" s="70">
        <v>52</v>
      </c>
      <c r="BJ31" s="70">
        <v>57</v>
      </c>
      <c r="BK31" s="70">
        <v>67</v>
      </c>
      <c r="BL31" s="70">
        <v>54</v>
      </c>
      <c r="BM31" s="70">
        <v>51</v>
      </c>
      <c r="BN31" s="70">
        <v>50</v>
      </c>
      <c r="BO31" s="70">
        <v>50</v>
      </c>
      <c r="BP31" s="70">
        <v>40</v>
      </c>
      <c r="BQ31" s="70">
        <v>60</v>
      </c>
      <c r="BR31" s="70">
        <v>59</v>
      </c>
      <c r="BS31" s="70">
        <v>56</v>
      </c>
      <c r="BT31" s="70">
        <v>43</v>
      </c>
      <c r="BU31" s="70">
        <v>64</v>
      </c>
      <c r="BV31" s="70">
        <v>44</v>
      </c>
      <c r="BW31" s="70">
        <v>53</v>
      </c>
      <c r="BX31" s="70">
        <v>43</v>
      </c>
      <c r="BY31" s="70">
        <v>41</v>
      </c>
      <c r="BZ31" s="70">
        <v>49</v>
      </c>
      <c r="CA31" s="70">
        <v>49</v>
      </c>
      <c r="CB31" s="70">
        <v>37</v>
      </c>
      <c r="CC31" s="70">
        <v>57</v>
      </c>
      <c r="CD31" s="70">
        <v>34</v>
      </c>
      <c r="CE31" s="70">
        <v>43</v>
      </c>
      <c r="CF31" s="70">
        <v>47</v>
      </c>
      <c r="CG31" s="70">
        <v>38</v>
      </c>
      <c r="CH31" s="70">
        <v>35</v>
      </c>
      <c r="CI31" s="70">
        <v>43</v>
      </c>
      <c r="CJ31" s="70">
        <v>35</v>
      </c>
      <c r="CK31" s="70">
        <v>38</v>
      </c>
      <c r="CL31" s="70">
        <v>38</v>
      </c>
      <c r="CM31" s="70">
        <v>49</v>
      </c>
      <c r="CN31" s="70">
        <v>36</v>
      </c>
      <c r="CO31" s="70">
        <v>48</v>
      </c>
      <c r="CP31" s="70">
        <v>41</v>
      </c>
      <c r="CQ31" s="70">
        <v>48</v>
      </c>
      <c r="CR31" s="70">
        <v>48</v>
      </c>
      <c r="CS31" s="70">
        <v>39</v>
      </c>
      <c r="CT31" s="70">
        <v>36</v>
      </c>
      <c r="CU31" s="70">
        <v>49</v>
      </c>
      <c r="CV31" s="70">
        <v>45</v>
      </c>
      <c r="CW31" s="70">
        <v>58</v>
      </c>
      <c r="CX31" s="70">
        <v>42</v>
      </c>
      <c r="CY31" s="70">
        <v>51</v>
      </c>
      <c r="CZ31" s="70">
        <v>43</v>
      </c>
      <c r="DA31" s="70">
        <v>42</v>
      </c>
      <c r="DB31" s="70">
        <v>40</v>
      </c>
      <c r="DC31" s="70">
        <v>47</v>
      </c>
      <c r="DD31" s="70">
        <v>36</v>
      </c>
      <c r="DE31" s="70">
        <v>38</v>
      </c>
      <c r="DF31" s="70">
        <v>48</v>
      </c>
      <c r="DG31" s="70">
        <v>52</v>
      </c>
      <c r="DH31" s="70">
        <v>39</v>
      </c>
      <c r="DI31" s="70">
        <v>47</v>
      </c>
      <c r="DJ31" s="70">
        <v>46</v>
      </c>
      <c r="DK31" s="70">
        <v>34</v>
      </c>
      <c r="DL31" s="70">
        <v>51</v>
      </c>
      <c r="DM31" s="70">
        <v>42</v>
      </c>
      <c r="DN31" s="70">
        <v>51</v>
      </c>
      <c r="DO31" s="70">
        <v>39</v>
      </c>
      <c r="DP31" s="70">
        <v>45</v>
      </c>
      <c r="DQ31" s="70">
        <v>37</v>
      </c>
      <c r="DR31" s="70">
        <v>38</v>
      </c>
      <c r="DS31" s="70">
        <v>34</v>
      </c>
      <c r="DT31" s="70">
        <v>31</v>
      </c>
      <c r="DU31" s="70">
        <v>41</v>
      </c>
      <c r="DV31" s="70">
        <v>40</v>
      </c>
      <c r="DW31" s="70">
        <v>31</v>
      </c>
      <c r="DX31" s="70">
        <v>25</v>
      </c>
      <c r="DY31" s="70">
        <v>39</v>
      </c>
      <c r="DZ31" s="70">
        <v>43</v>
      </c>
      <c r="EA31" s="70">
        <v>36</v>
      </c>
      <c r="EB31" s="70">
        <v>24</v>
      </c>
      <c r="EC31" s="70">
        <v>42</v>
      </c>
      <c r="ED31" s="70">
        <v>30</v>
      </c>
      <c r="EE31" s="70">
        <v>29</v>
      </c>
      <c r="EF31" s="70">
        <v>51</v>
      </c>
      <c r="EG31" s="70">
        <v>24</v>
      </c>
      <c r="EH31" s="70">
        <v>25</v>
      </c>
      <c r="EI31" s="70">
        <v>30</v>
      </c>
      <c r="EJ31" s="70">
        <v>27</v>
      </c>
      <c r="EK31" s="70">
        <v>18</v>
      </c>
      <c r="EL31" s="70">
        <v>18</v>
      </c>
      <c r="EM31" s="70">
        <v>26</v>
      </c>
      <c r="EN31" s="70">
        <v>25</v>
      </c>
      <c r="EO31" s="70">
        <v>21</v>
      </c>
      <c r="EP31" s="70">
        <v>23</v>
      </c>
      <c r="EQ31" s="70">
        <v>22</v>
      </c>
      <c r="ER31" s="70">
        <v>29</v>
      </c>
      <c r="ES31" s="70">
        <v>27</v>
      </c>
      <c r="ET31" s="70">
        <v>23</v>
      </c>
      <c r="EU31" s="70">
        <v>16</v>
      </c>
      <c r="EV31" s="70">
        <v>14</v>
      </c>
      <c r="EW31" s="70">
        <v>27</v>
      </c>
      <c r="EX31" s="70">
        <v>22</v>
      </c>
      <c r="EY31" s="70">
        <v>16</v>
      </c>
      <c r="EZ31" s="70">
        <v>22</v>
      </c>
      <c r="FA31" s="70">
        <v>17</v>
      </c>
      <c r="FB31" s="70">
        <v>29</v>
      </c>
      <c r="FC31" s="70">
        <v>23</v>
      </c>
      <c r="FD31" s="70">
        <v>24</v>
      </c>
      <c r="FE31" s="70">
        <v>28</v>
      </c>
      <c r="FF31" s="70">
        <v>33</v>
      </c>
      <c r="FG31" s="70">
        <v>32</v>
      </c>
      <c r="FH31" s="70">
        <v>26</v>
      </c>
      <c r="FI31" s="70">
        <v>27</v>
      </c>
      <c r="FJ31" s="70">
        <v>30</v>
      </c>
      <c r="FK31" s="70">
        <v>16</v>
      </c>
      <c r="FL31" s="70">
        <v>22</v>
      </c>
      <c r="FM31" s="70">
        <v>19</v>
      </c>
      <c r="FN31" s="70">
        <v>22</v>
      </c>
      <c r="FO31" s="70">
        <v>7</v>
      </c>
      <c r="FP31" s="70">
        <v>21</v>
      </c>
      <c r="FQ31" s="70">
        <v>19</v>
      </c>
      <c r="FR31" s="70">
        <v>18</v>
      </c>
      <c r="FS31" s="70">
        <v>10</v>
      </c>
      <c r="FT31" s="70">
        <v>28</v>
      </c>
      <c r="FU31" s="70">
        <v>13</v>
      </c>
      <c r="FV31" s="70">
        <v>29</v>
      </c>
      <c r="FW31" s="70">
        <v>14</v>
      </c>
      <c r="FX31" s="70">
        <v>20</v>
      </c>
      <c r="FY31" s="70">
        <v>6</v>
      </c>
      <c r="FZ31" s="70">
        <v>25</v>
      </c>
      <c r="GA31" s="70">
        <v>8</v>
      </c>
      <c r="GB31" s="70">
        <v>14</v>
      </c>
      <c r="GC31" s="70">
        <v>6</v>
      </c>
      <c r="GD31" s="70">
        <v>19</v>
      </c>
      <c r="GE31" s="70">
        <v>7</v>
      </c>
      <c r="GF31" s="70">
        <v>15</v>
      </c>
      <c r="GG31" s="70">
        <v>7</v>
      </c>
      <c r="GH31" s="70">
        <v>20</v>
      </c>
      <c r="GI31" s="70">
        <v>4</v>
      </c>
      <c r="GJ31" s="70">
        <v>16</v>
      </c>
      <c r="GK31" s="70">
        <v>6</v>
      </c>
      <c r="GL31" s="70">
        <v>13</v>
      </c>
      <c r="GM31" s="70">
        <v>3</v>
      </c>
      <c r="GN31" s="70">
        <v>3</v>
      </c>
      <c r="GO31" s="70">
        <v>4</v>
      </c>
      <c r="GP31" s="70">
        <v>10</v>
      </c>
      <c r="GQ31" s="70">
        <v>2</v>
      </c>
      <c r="GR31" s="70">
        <v>6</v>
      </c>
      <c r="GS31" s="70">
        <v>1</v>
      </c>
      <c r="GT31" s="70">
        <v>3</v>
      </c>
      <c r="GU31" s="70">
        <v>0</v>
      </c>
      <c r="GV31" s="70">
        <v>7</v>
      </c>
      <c r="GW31" s="70">
        <v>0</v>
      </c>
      <c r="GX31" s="70">
        <v>2</v>
      </c>
      <c r="GY31" s="70">
        <v>0</v>
      </c>
      <c r="GZ31" s="70">
        <v>0</v>
      </c>
      <c r="HA31" s="70">
        <v>0</v>
      </c>
      <c r="HB31" s="70">
        <v>1</v>
      </c>
      <c r="HC31" s="70">
        <v>1</v>
      </c>
      <c r="HD31" s="70">
        <v>0</v>
      </c>
      <c r="HE31" s="70">
        <v>0</v>
      </c>
      <c r="HF31" s="70">
        <v>1</v>
      </c>
      <c r="HG31" s="70">
        <v>0</v>
      </c>
      <c r="HH31" s="70">
        <v>1</v>
      </c>
      <c r="HI31" s="70">
        <v>0</v>
      </c>
      <c r="HJ31" s="70">
        <v>0</v>
      </c>
      <c r="HK31" s="70">
        <v>1</v>
      </c>
      <c r="HL31" s="70">
        <v>0</v>
      </c>
    </row>
    <row r="32" spans="1:220" s="18" customFormat="1" ht="20.25" customHeight="1" x14ac:dyDescent="0.3">
      <c r="A32" s="45" t="s">
        <v>745</v>
      </c>
      <c r="B32" s="306">
        <v>25358</v>
      </c>
      <c r="C32" s="69">
        <v>12659</v>
      </c>
      <c r="D32" s="69">
        <v>12699</v>
      </c>
      <c r="E32" s="69">
        <v>1105</v>
      </c>
      <c r="F32" s="69">
        <v>1084</v>
      </c>
      <c r="G32" s="69">
        <v>9810</v>
      </c>
      <c r="H32" s="69">
        <v>9128</v>
      </c>
      <c r="I32" s="69">
        <v>1744</v>
      </c>
      <c r="J32" s="69">
        <v>2487</v>
      </c>
      <c r="K32" s="69">
        <v>103</v>
      </c>
      <c r="L32" s="69">
        <v>95</v>
      </c>
      <c r="M32" s="69">
        <v>81</v>
      </c>
      <c r="N32" s="69">
        <v>81</v>
      </c>
      <c r="O32" s="69">
        <v>89</v>
      </c>
      <c r="P32" s="69">
        <v>84</v>
      </c>
      <c r="Q32" s="69">
        <v>69</v>
      </c>
      <c r="R32" s="69">
        <v>81</v>
      </c>
      <c r="S32" s="69">
        <v>80</v>
      </c>
      <c r="T32" s="69">
        <v>75</v>
      </c>
      <c r="U32" s="69">
        <v>69</v>
      </c>
      <c r="V32" s="69">
        <v>78</v>
      </c>
      <c r="W32" s="69">
        <v>95</v>
      </c>
      <c r="X32" s="69">
        <v>76</v>
      </c>
      <c r="Y32" s="69">
        <v>81</v>
      </c>
      <c r="Z32" s="69">
        <v>56</v>
      </c>
      <c r="AA32" s="69">
        <v>67</v>
      </c>
      <c r="AB32" s="69">
        <v>67</v>
      </c>
      <c r="AC32" s="69">
        <v>62</v>
      </c>
      <c r="AD32" s="69">
        <v>68</v>
      </c>
      <c r="AE32" s="69">
        <v>67</v>
      </c>
      <c r="AF32" s="69">
        <v>74</v>
      </c>
      <c r="AG32" s="69">
        <v>67</v>
      </c>
      <c r="AH32" s="69">
        <v>61</v>
      </c>
      <c r="AI32" s="69">
        <v>67</v>
      </c>
      <c r="AJ32" s="69">
        <v>64</v>
      </c>
      <c r="AK32" s="69">
        <v>51</v>
      </c>
      <c r="AL32" s="69">
        <v>60</v>
      </c>
      <c r="AM32" s="69">
        <v>57</v>
      </c>
      <c r="AN32" s="69">
        <v>64</v>
      </c>
      <c r="AO32" s="69">
        <v>56</v>
      </c>
      <c r="AP32" s="69">
        <v>58</v>
      </c>
      <c r="AQ32" s="69">
        <v>62</v>
      </c>
      <c r="AR32" s="69">
        <v>45</v>
      </c>
      <c r="AS32" s="69">
        <v>47</v>
      </c>
      <c r="AT32" s="69">
        <v>58</v>
      </c>
      <c r="AU32" s="69">
        <v>79</v>
      </c>
      <c r="AV32" s="69">
        <v>68</v>
      </c>
      <c r="AW32" s="69">
        <v>116</v>
      </c>
      <c r="AX32" s="69">
        <v>106</v>
      </c>
      <c r="AY32" s="69">
        <v>113</v>
      </c>
      <c r="AZ32" s="69">
        <v>101</v>
      </c>
      <c r="BA32" s="69">
        <v>107</v>
      </c>
      <c r="BB32" s="69">
        <v>111</v>
      </c>
      <c r="BC32" s="69">
        <v>149</v>
      </c>
      <c r="BD32" s="69">
        <v>144</v>
      </c>
      <c r="BE32" s="69">
        <v>179</v>
      </c>
      <c r="BF32" s="69">
        <v>234</v>
      </c>
      <c r="BG32" s="69">
        <v>231</v>
      </c>
      <c r="BH32" s="69">
        <v>213</v>
      </c>
      <c r="BI32" s="69">
        <v>260</v>
      </c>
      <c r="BJ32" s="69">
        <v>227</v>
      </c>
      <c r="BK32" s="69">
        <v>244</v>
      </c>
      <c r="BL32" s="69">
        <v>251</v>
      </c>
      <c r="BM32" s="69">
        <v>231</v>
      </c>
      <c r="BN32" s="69">
        <v>280</v>
      </c>
      <c r="BO32" s="69">
        <v>283</v>
      </c>
      <c r="BP32" s="69">
        <v>290</v>
      </c>
      <c r="BQ32" s="69">
        <v>254</v>
      </c>
      <c r="BR32" s="69">
        <v>266</v>
      </c>
      <c r="BS32" s="69">
        <v>289</v>
      </c>
      <c r="BT32" s="69">
        <v>280</v>
      </c>
      <c r="BU32" s="69">
        <v>292</v>
      </c>
      <c r="BV32" s="69">
        <v>265</v>
      </c>
      <c r="BW32" s="69">
        <v>285</v>
      </c>
      <c r="BX32" s="69">
        <v>249</v>
      </c>
      <c r="BY32" s="69">
        <v>255</v>
      </c>
      <c r="BZ32" s="69">
        <v>235</v>
      </c>
      <c r="CA32" s="69">
        <v>297</v>
      </c>
      <c r="CB32" s="69">
        <v>232</v>
      </c>
      <c r="CC32" s="69">
        <v>259</v>
      </c>
      <c r="CD32" s="69">
        <v>223</v>
      </c>
      <c r="CE32" s="69">
        <v>256</v>
      </c>
      <c r="CF32" s="69">
        <v>217</v>
      </c>
      <c r="CG32" s="69">
        <v>253</v>
      </c>
      <c r="CH32" s="69">
        <v>210</v>
      </c>
      <c r="CI32" s="69">
        <v>249</v>
      </c>
      <c r="CJ32" s="69">
        <v>194</v>
      </c>
      <c r="CK32" s="69">
        <v>221</v>
      </c>
      <c r="CL32" s="69">
        <v>223</v>
      </c>
      <c r="CM32" s="69">
        <v>249</v>
      </c>
      <c r="CN32" s="69">
        <v>188</v>
      </c>
      <c r="CO32" s="69">
        <v>250</v>
      </c>
      <c r="CP32" s="69">
        <v>214</v>
      </c>
      <c r="CQ32" s="69">
        <v>238</v>
      </c>
      <c r="CR32" s="69">
        <v>173</v>
      </c>
      <c r="CS32" s="69">
        <v>228</v>
      </c>
      <c r="CT32" s="69">
        <v>195</v>
      </c>
      <c r="CU32" s="69">
        <v>218</v>
      </c>
      <c r="CV32" s="69">
        <v>185</v>
      </c>
      <c r="CW32" s="69">
        <v>231</v>
      </c>
      <c r="CX32" s="69">
        <v>211</v>
      </c>
      <c r="CY32" s="69">
        <v>231</v>
      </c>
      <c r="CZ32" s="69">
        <v>170</v>
      </c>
      <c r="DA32" s="69">
        <v>215</v>
      </c>
      <c r="DB32" s="69">
        <v>181</v>
      </c>
      <c r="DC32" s="69">
        <v>214</v>
      </c>
      <c r="DD32" s="69">
        <v>206</v>
      </c>
      <c r="DE32" s="69">
        <v>211</v>
      </c>
      <c r="DF32" s="69">
        <v>170</v>
      </c>
      <c r="DG32" s="69">
        <v>230</v>
      </c>
      <c r="DH32" s="69">
        <v>213</v>
      </c>
      <c r="DI32" s="69">
        <v>225</v>
      </c>
      <c r="DJ32" s="69">
        <v>221</v>
      </c>
      <c r="DK32" s="69">
        <v>203</v>
      </c>
      <c r="DL32" s="69">
        <v>193</v>
      </c>
      <c r="DM32" s="69">
        <v>179</v>
      </c>
      <c r="DN32" s="69">
        <v>212</v>
      </c>
      <c r="DO32" s="69">
        <v>191</v>
      </c>
      <c r="DP32" s="69">
        <v>166</v>
      </c>
      <c r="DQ32" s="69">
        <v>183</v>
      </c>
      <c r="DR32" s="69">
        <v>155</v>
      </c>
      <c r="DS32" s="69">
        <v>186</v>
      </c>
      <c r="DT32" s="69">
        <v>186</v>
      </c>
      <c r="DU32" s="69">
        <v>180</v>
      </c>
      <c r="DV32" s="69">
        <v>165</v>
      </c>
      <c r="DW32" s="69">
        <v>122</v>
      </c>
      <c r="DX32" s="69">
        <v>124</v>
      </c>
      <c r="DY32" s="69">
        <v>137</v>
      </c>
      <c r="DZ32" s="69">
        <v>154</v>
      </c>
      <c r="EA32" s="69">
        <v>155</v>
      </c>
      <c r="EB32" s="69">
        <v>146</v>
      </c>
      <c r="EC32" s="69">
        <v>118</v>
      </c>
      <c r="ED32" s="69">
        <v>164</v>
      </c>
      <c r="EE32" s="69">
        <v>130</v>
      </c>
      <c r="EF32" s="69">
        <v>116</v>
      </c>
      <c r="EG32" s="69">
        <v>110</v>
      </c>
      <c r="EH32" s="69">
        <v>122</v>
      </c>
      <c r="EI32" s="69">
        <v>109</v>
      </c>
      <c r="EJ32" s="69">
        <v>118</v>
      </c>
      <c r="EK32" s="69">
        <v>90</v>
      </c>
      <c r="EL32" s="69">
        <v>110</v>
      </c>
      <c r="EM32" s="69">
        <v>91</v>
      </c>
      <c r="EN32" s="69">
        <v>120</v>
      </c>
      <c r="EO32" s="69">
        <v>86</v>
      </c>
      <c r="EP32" s="69">
        <v>101</v>
      </c>
      <c r="EQ32" s="69">
        <v>87</v>
      </c>
      <c r="ER32" s="69">
        <v>81</v>
      </c>
      <c r="ES32" s="69">
        <v>76</v>
      </c>
      <c r="ET32" s="69">
        <v>105</v>
      </c>
      <c r="EU32" s="69">
        <v>88</v>
      </c>
      <c r="EV32" s="69">
        <v>91</v>
      </c>
      <c r="EW32" s="69">
        <v>101</v>
      </c>
      <c r="EX32" s="69">
        <v>98</v>
      </c>
      <c r="EY32" s="69">
        <v>84</v>
      </c>
      <c r="EZ32" s="69">
        <v>98</v>
      </c>
      <c r="FA32" s="69">
        <v>76</v>
      </c>
      <c r="FB32" s="69">
        <v>95</v>
      </c>
      <c r="FC32" s="69">
        <v>87</v>
      </c>
      <c r="FD32" s="69">
        <v>118</v>
      </c>
      <c r="FE32" s="69">
        <v>103</v>
      </c>
      <c r="FF32" s="69">
        <v>128</v>
      </c>
      <c r="FG32" s="69">
        <v>101</v>
      </c>
      <c r="FH32" s="69">
        <v>118</v>
      </c>
      <c r="FI32" s="69">
        <v>78</v>
      </c>
      <c r="FJ32" s="69">
        <v>107</v>
      </c>
      <c r="FK32" s="69">
        <v>58</v>
      </c>
      <c r="FL32" s="69">
        <v>82</v>
      </c>
      <c r="FM32" s="69">
        <v>51</v>
      </c>
      <c r="FN32" s="69">
        <v>69</v>
      </c>
      <c r="FO32" s="69">
        <v>60</v>
      </c>
      <c r="FP32" s="69">
        <v>68</v>
      </c>
      <c r="FQ32" s="69">
        <v>53</v>
      </c>
      <c r="FR32" s="69">
        <v>90</v>
      </c>
      <c r="FS32" s="69">
        <v>47</v>
      </c>
      <c r="FT32" s="69">
        <v>95</v>
      </c>
      <c r="FU32" s="69">
        <v>48</v>
      </c>
      <c r="FV32" s="69">
        <v>88</v>
      </c>
      <c r="FW32" s="69">
        <v>45</v>
      </c>
      <c r="FX32" s="69">
        <v>59</v>
      </c>
      <c r="FY32" s="69">
        <v>25</v>
      </c>
      <c r="FZ32" s="69">
        <v>56</v>
      </c>
      <c r="GA32" s="69">
        <v>27</v>
      </c>
      <c r="GB32" s="69">
        <v>46</v>
      </c>
      <c r="GC32" s="69">
        <v>21</v>
      </c>
      <c r="GD32" s="69">
        <v>61</v>
      </c>
      <c r="GE32" s="69">
        <v>26</v>
      </c>
      <c r="GF32" s="69">
        <v>58</v>
      </c>
      <c r="GG32" s="69">
        <v>28</v>
      </c>
      <c r="GH32" s="69">
        <v>71</v>
      </c>
      <c r="GI32" s="69">
        <v>29</v>
      </c>
      <c r="GJ32" s="69">
        <v>53</v>
      </c>
      <c r="GK32" s="69">
        <v>15</v>
      </c>
      <c r="GL32" s="69">
        <v>40</v>
      </c>
      <c r="GM32" s="69">
        <v>16</v>
      </c>
      <c r="GN32" s="69">
        <v>39</v>
      </c>
      <c r="GO32" s="69">
        <v>9</v>
      </c>
      <c r="GP32" s="69">
        <v>32</v>
      </c>
      <c r="GQ32" s="69">
        <v>11</v>
      </c>
      <c r="GR32" s="69">
        <v>32</v>
      </c>
      <c r="GS32" s="69">
        <v>9</v>
      </c>
      <c r="GT32" s="69">
        <v>24</v>
      </c>
      <c r="GU32" s="69">
        <v>3</v>
      </c>
      <c r="GV32" s="69">
        <v>17</v>
      </c>
      <c r="GW32" s="69">
        <v>5</v>
      </c>
      <c r="GX32" s="69">
        <v>16</v>
      </c>
      <c r="GY32" s="69">
        <v>2</v>
      </c>
      <c r="GZ32" s="69">
        <v>5</v>
      </c>
      <c r="HA32" s="69">
        <v>5</v>
      </c>
      <c r="HB32" s="69">
        <v>9</v>
      </c>
      <c r="HC32" s="69">
        <v>2</v>
      </c>
      <c r="HD32" s="69">
        <v>4</v>
      </c>
      <c r="HE32" s="69">
        <v>0</v>
      </c>
      <c r="HF32" s="69">
        <v>1</v>
      </c>
      <c r="HG32" s="69">
        <v>0</v>
      </c>
      <c r="HH32" s="69">
        <v>1</v>
      </c>
      <c r="HI32" s="69">
        <v>0</v>
      </c>
      <c r="HJ32" s="69">
        <v>1</v>
      </c>
      <c r="HK32" s="69">
        <v>1</v>
      </c>
      <c r="HL32" s="69">
        <v>0</v>
      </c>
    </row>
    <row r="33" spans="1:220" ht="20.25" customHeight="1" x14ac:dyDescent="0.3">
      <c r="A33" s="46" t="s">
        <v>746</v>
      </c>
      <c r="B33" s="307">
        <v>7446</v>
      </c>
      <c r="C33" s="70">
        <v>3812</v>
      </c>
      <c r="D33" s="70">
        <v>3634</v>
      </c>
      <c r="E33" s="70">
        <v>347</v>
      </c>
      <c r="F33" s="70">
        <v>350</v>
      </c>
      <c r="G33" s="70">
        <v>2996</v>
      </c>
      <c r="H33" s="70">
        <v>2652</v>
      </c>
      <c r="I33" s="70">
        <v>469</v>
      </c>
      <c r="J33" s="70">
        <v>632</v>
      </c>
      <c r="K33" s="70">
        <v>27</v>
      </c>
      <c r="L33" s="70">
        <v>33</v>
      </c>
      <c r="M33" s="70">
        <v>18</v>
      </c>
      <c r="N33" s="70">
        <v>19</v>
      </c>
      <c r="O33" s="70">
        <v>29</v>
      </c>
      <c r="P33" s="70">
        <v>24</v>
      </c>
      <c r="Q33" s="70">
        <v>19</v>
      </c>
      <c r="R33" s="70">
        <v>26</v>
      </c>
      <c r="S33" s="70">
        <v>29</v>
      </c>
      <c r="T33" s="70">
        <v>16</v>
      </c>
      <c r="U33" s="70">
        <v>25</v>
      </c>
      <c r="V33" s="70">
        <v>29</v>
      </c>
      <c r="W33" s="70">
        <v>33</v>
      </c>
      <c r="X33" s="70">
        <v>33</v>
      </c>
      <c r="Y33" s="70">
        <v>23</v>
      </c>
      <c r="Z33" s="70">
        <v>18</v>
      </c>
      <c r="AA33" s="70">
        <v>24</v>
      </c>
      <c r="AB33" s="70">
        <v>21</v>
      </c>
      <c r="AC33" s="70">
        <v>24</v>
      </c>
      <c r="AD33" s="70">
        <v>30</v>
      </c>
      <c r="AE33" s="70">
        <v>15</v>
      </c>
      <c r="AF33" s="70">
        <v>18</v>
      </c>
      <c r="AG33" s="70">
        <v>23</v>
      </c>
      <c r="AH33" s="70">
        <v>22</v>
      </c>
      <c r="AI33" s="70">
        <v>21</v>
      </c>
      <c r="AJ33" s="70">
        <v>25</v>
      </c>
      <c r="AK33" s="70">
        <v>19</v>
      </c>
      <c r="AL33" s="70">
        <v>19</v>
      </c>
      <c r="AM33" s="70">
        <v>18</v>
      </c>
      <c r="AN33" s="70">
        <v>17</v>
      </c>
      <c r="AO33" s="70">
        <v>15</v>
      </c>
      <c r="AP33" s="70">
        <v>18</v>
      </c>
      <c r="AQ33" s="70">
        <v>19</v>
      </c>
      <c r="AR33" s="70">
        <v>12</v>
      </c>
      <c r="AS33" s="70">
        <v>15</v>
      </c>
      <c r="AT33" s="70">
        <v>15</v>
      </c>
      <c r="AU33" s="70">
        <v>17</v>
      </c>
      <c r="AV33" s="70">
        <v>14</v>
      </c>
      <c r="AW33" s="70">
        <v>36</v>
      </c>
      <c r="AX33" s="70">
        <v>38</v>
      </c>
      <c r="AY33" s="70">
        <v>33</v>
      </c>
      <c r="AZ33" s="70">
        <v>31</v>
      </c>
      <c r="BA33" s="70">
        <v>29</v>
      </c>
      <c r="BB33" s="70">
        <v>24</v>
      </c>
      <c r="BC33" s="70">
        <v>40</v>
      </c>
      <c r="BD33" s="70">
        <v>33</v>
      </c>
      <c r="BE33" s="70">
        <v>52</v>
      </c>
      <c r="BF33" s="70">
        <v>73</v>
      </c>
      <c r="BG33" s="70">
        <v>62</v>
      </c>
      <c r="BH33" s="70">
        <v>50</v>
      </c>
      <c r="BI33" s="70">
        <v>79</v>
      </c>
      <c r="BJ33" s="70">
        <v>65</v>
      </c>
      <c r="BK33" s="70">
        <v>69</v>
      </c>
      <c r="BL33" s="70">
        <v>77</v>
      </c>
      <c r="BM33" s="70">
        <v>74</v>
      </c>
      <c r="BN33" s="70">
        <v>72</v>
      </c>
      <c r="BO33" s="70">
        <v>104</v>
      </c>
      <c r="BP33" s="70">
        <v>88</v>
      </c>
      <c r="BQ33" s="70">
        <v>74</v>
      </c>
      <c r="BR33" s="70">
        <v>67</v>
      </c>
      <c r="BS33" s="70">
        <v>88</v>
      </c>
      <c r="BT33" s="70">
        <v>82</v>
      </c>
      <c r="BU33" s="70">
        <v>81</v>
      </c>
      <c r="BV33" s="70">
        <v>63</v>
      </c>
      <c r="BW33" s="70">
        <v>79</v>
      </c>
      <c r="BX33" s="70">
        <v>72</v>
      </c>
      <c r="BY33" s="70">
        <v>72</v>
      </c>
      <c r="BZ33" s="70">
        <v>68</v>
      </c>
      <c r="CA33" s="70">
        <v>94</v>
      </c>
      <c r="CB33" s="70">
        <v>66</v>
      </c>
      <c r="CC33" s="70">
        <v>86</v>
      </c>
      <c r="CD33" s="70">
        <v>67</v>
      </c>
      <c r="CE33" s="70">
        <v>79</v>
      </c>
      <c r="CF33" s="70">
        <v>77</v>
      </c>
      <c r="CG33" s="70">
        <v>89</v>
      </c>
      <c r="CH33" s="70">
        <v>65</v>
      </c>
      <c r="CI33" s="70">
        <v>73</v>
      </c>
      <c r="CJ33" s="70">
        <v>64</v>
      </c>
      <c r="CK33" s="70">
        <v>72</v>
      </c>
      <c r="CL33" s="70">
        <v>66</v>
      </c>
      <c r="CM33" s="70">
        <v>90</v>
      </c>
      <c r="CN33" s="70">
        <v>60</v>
      </c>
      <c r="CO33" s="70">
        <v>85</v>
      </c>
      <c r="CP33" s="70">
        <v>73</v>
      </c>
      <c r="CQ33" s="70">
        <v>79</v>
      </c>
      <c r="CR33" s="70">
        <v>49</v>
      </c>
      <c r="CS33" s="70">
        <v>73</v>
      </c>
      <c r="CT33" s="70">
        <v>69</v>
      </c>
      <c r="CU33" s="70">
        <v>68</v>
      </c>
      <c r="CV33" s="70">
        <v>59</v>
      </c>
      <c r="CW33" s="70">
        <v>72</v>
      </c>
      <c r="CX33" s="70">
        <v>71</v>
      </c>
      <c r="CY33" s="70">
        <v>75</v>
      </c>
      <c r="CZ33" s="70">
        <v>43</v>
      </c>
      <c r="DA33" s="70">
        <v>69</v>
      </c>
      <c r="DB33" s="70">
        <v>52</v>
      </c>
      <c r="DC33" s="70">
        <v>67</v>
      </c>
      <c r="DD33" s="70">
        <v>62</v>
      </c>
      <c r="DE33" s="70">
        <v>70</v>
      </c>
      <c r="DF33" s="70">
        <v>51</v>
      </c>
      <c r="DG33" s="70">
        <v>64</v>
      </c>
      <c r="DH33" s="70">
        <v>60</v>
      </c>
      <c r="DI33" s="70">
        <v>74</v>
      </c>
      <c r="DJ33" s="70">
        <v>67</v>
      </c>
      <c r="DK33" s="70">
        <v>59</v>
      </c>
      <c r="DL33" s="70">
        <v>57</v>
      </c>
      <c r="DM33" s="70">
        <v>39</v>
      </c>
      <c r="DN33" s="70">
        <v>55</v>
      </c>
      <c r="DO33" s="70">
        <v>53</v>
      </c>
      <c r="DP33" s="70">
        <v>48</v>
      </c>
      <c r="DQ33" s="70">
        <v>50</v>
      </c>
      <c r="DR33" s="70">
        <v>49</v>
      </c>
      <c r="DS33" s="70">
        <v>72</v>
      </c>
      <c r="DT33" s="70">
        <v>49</v>
      </c>
      <c r="DU33" s="70">
        <v>59</v>
      </c>
      <c r="DV33" s="70">
        <v>45</v>
      </c>
      <c r="DW33" s="70">
        <v>34</v>
      </c>
      <c r="DX33" s="70">
        <v>36</v>
      </c>
      <c r="DY33" s="70">
        <v>37</v>
      </c>
      <c r="DZ33" s="70">
        <v>49</v>
      </c>
      <c r="EA33" s="70">
        <v>41</v>
      </c>
      <c r="EB33" s="70">
        <v>39</v>
      </c>
      <c r="EC33" s="70">
        <v>39</v>
      </c>
      <c r="ED33" s="70">
        <v>42</v>
      </c>
      <c r="EE33" s="70">
        <v>34</v>
      </c>
      <c r="EF33" s="70">
        <v>30</v>
      </c>
      <c r="EG33" s="70">
        <v>32</v>
      </c>
      <c r="EH33" s="70">
        <v>32</v>
      </c>
      <c r="EI33" s="70">
        <v>30</v>
      </c>
      <c r="EJ33" s="70">
        <v>38</v>
      </c>
      <c r="EK33" s="70">
        <v>25</v>
      </c>
      <c r="EL33" s="70">
        <v>29</v>
      </c>
      <c r="EM33" s="70">
        <v>27</v>
      </c>
      <c r="EN33" s="70">
        <v>25</v>
      </c>
      <c r="EO33" s="70">
        <v>19</v>
      </c>
      <c r="EP33" s="70">
        <v>32</v>
      </c>
      <c r="EQ33" s="70">
        <v>27</v>
      </c>
      <c r="ER33" s="70">
        <v>22</v>
      </c>
      <c r="ES33" s="70">
        <v>25</v>
      </c>
      <c r="ET33" s="70">
        <v>32</v>
      </c>
      <c r="EU33" s="70">
        <v>22</v>
      </c>
      <c r="EV33" s="70">
        <v>21</v>
      </c>
      <c r="EW33" s="70">
        <v>33</v>
      </c>
      <c r="EX33" s="70">
        <v>30</v>
      </c>
      <c r="EY33" s="70">
        <v>27</v>
      </c>
      <c r="EZ33" s="70">
        <v>28</v>
      </c>
      <c r="FA33" s="70">
        <v>23</v>
      </c>
      <c r="FB33" s="70">
        <v>19</v>
      </c>
      <c r="FC33" s="70">
        <v>24</v>
      </c>
      <c r="FD33" s="70">
        <v>28</v>
      </c>
      <c r="FE33" s="70">
        <v>23</v>
      </c>
      <c r="FF33" s="70">
        <v>29</v>
      </c>
      <c r="FG33" s="70">
        <v>21</v>
      </c>
      <c r="FH33" s="70">
        <v>34</v>
      </c>
      <c r="FI33" s="70">
        <v>18</v>
      </c>
      <c r="FJ33" s="70">
        <v>27</v>
      </c>
      <c r="FK33" s="70">
        <v>13</v>
      </c>
      <c r="FL33" s="70">
        <v>13</v>
      </c>
      <c r="FM33" s="70">
        <v>13</v>
      </c>
      <c r="FN33" s="70">
        <v>15</v>
      </c>
      <c r="FO33" s="70">
        <v>18</v>
      </c>
      <c r="FP33" s="70">
        <v>9</v>
      </c>
      <c r="FQ33" s="70">
        <v>17</v>
      </c>
      <c r="FR33" s="70">
        <v>22</v>
      </c>
      <c r="FS33" s="70">
        <v>12</v>
      </c>
      <c r="FT33" s="70">
        <v>22</v>
      </c>
      <c r="FU33" s="70">
        <v>10</v>
      </c>
      <c r="FV33" s="70">
        <v>13</v>
      </c>
      <c r="FW33" s="70">
        <v>11</v>
      </c>
      <c r="FX33" s="70">
        <v>10</v>
      </c>
      <c r="FY33" s="70">
        <v>6</v>
      </c>
      <c r="FZ33" s="70">
        <v>19</v>
      </c>
      <c r="GA33" s="70">
        <v>5</v>
      </c>
      <c r="GB33" s="70">
        <v>15</v>
      </c>
      <c r="GC33" s="70">
        <v>7</v>
      </c>
      <c r="GD33" s="70">
        <v>21</v>
      </c>
      <c r="GE33" s="70">
        <v>9</v>
      </c>
      <c r="GF33" s="70">
        <v>17</v>
      </c>
      <c r="GG33" s="70">
        <v>5</v>
      </c>
      <c r="GH33" s="70">
        <v>15</v>
      </c>
      <c r="GI33" s="70">
        <v>5</v>
      </c>
      <c r="GJ33" s="70">
        <v>15</v>
      </c>
      <c r="GK33" s="70">
        <v>3</v>
      </c>
      <c r="GL33" s="70">
        <v>16</v>
      </c>
      <c r="GM33" s="70">
        <v>5</v>
      </c>
      <c r="GN33" s="70">
        <v>7</v>
      </c>
      <c r="GO33" s="70">
        <v>2</v>
      </c>
      <c r="GP33" s="70">
        <v>12</v>
      </c>
      <c r="GQ33" s="70">
        <v>4</v>
      </c>
      <c r="GR33" s="70">
        <v>10</v>
      </c>
      <c r="GS33" s="70">
        <v>2</v>
      </c>
      <c r="GT33" s="70">
        <v>9</v>
      </c>
      <c r="GU33" s="70">
        <v>1</v>
      </c>
      <c r="GV33" s="70">
        <v>6</v>
      </c>
      <c r="GW33" s="70">
        <v>2</v>
      </c>
      <c r="GX33" s="70">
        <v>3</v>
      </c>
      <c r="GY33" s="70">
        <v>0</v>
      </c>
      <c r="GZ33" s="70">
        <v>2</v>
      </c>
      <c r="HA33" s="70">
        <v>3</v>
      </c>
      <c r="HB33" s="70">
        <v>3</v>
      </c>
      <c r="HC33" s="70">
        <v>1</v>
      </c>
      <c r="HD33" s="70">
        <v>1</v>
      </c>
      <c r="HE33" s="70">
        <v>0</v>
      </c>
      <c r="HF33" s="70">
        <v>0</v>
      </c>
      <c r="HG33" s="70">
        <v>0</v>
      </c>
      <c r="HH33" s="70">
        <v>0</v>
      </c>
      <c r="HI33" s="70">
        <v>0</v>
      </c>
      <c r="HJ33" s="70">
        <v>1</v>
      </c>
      <c r="HK33" s="70">
        <v>1</v>
      </c>
      <c r="HL33" s="70">
        <v>0</v>
      </c>
    </row>
    <row r="34" spans="1:220" ht="20.25" customHeight="1" x14ac:dyDescent="0.3">
      <c r="A34" s="46" t="s">
        <v>747</v>
      </c>
      <c r="B34" s="307">
        <v>4557</v>
      </c>
      <c r="C34" s="70">
        <v>2259</v>
      </c>
      <c r="D34" s="70">
        <v>2298</v>
      </c>
      <c r="E34" s="70">
        <v>193</v>
      </c>
      <c r="F34" s="70">
        <v>167</v>
      </c>
      <c r="G34" s="70">
        <v>1701</v>
      </c>
      <c r="H34" s="70">
        <v>1577</v>
      </c>
      <c r="I34" s="70">
        <v>365</v>
      </c>
      <c r="J34" s="70">
        <v>554</v>
      </c>
      <c r="K34" s="70">
        <v>12</v>
      </c>
      <c r="L34" s="70">
        <v>8</v>
      </c>
      <c r="M34" s="70">
        <v>9</v>
      </c>
      <c r="N34" s="70">
        <v>10</v>
      </c>
      <c r="O34" s="70">
        <v>15</v>
      </c>
      <c r="P34" s="70">
        <v>16</v>
      </c>
      <c r="Q34" s="70">
        <v>13</v>
      </c>
      <c r="R34" s="70">
        <v>9</v>
      </c>
      <c r="S34" s="70">
        <v>13</v>
      </c>
      <c r="T34" s="70">
        <v>13</v>
      </c>
      <c r="U34" s="70">
        <v>20</v>
      </c>
      <c r="V34" s="70">
        <v>10</v>
      </c>
      <c r="W34" s="70">
        <v>12</v>
      </c>
      <c r="X34" s="70">
        <v>10</v>
      </c>
      <c r="Y34" s="70">
        <v>18</v>
      </c>
      <c r="Z34" s="70">
        <v>12</v>
      </c>
      <c r="AA34" s="70">
        <v>10</v>
      </c>
      <c r="AB34" s="70">
        <v>10</v>
      </c>
      <c r="AC34" s="70">
        <v>9</v>
      </c>
      <c r="AD34" s="70">
        <v>12</v>
      </c>
      <c r="AE34" s="70">
        <v>13</v>
      </c>
      <c r="AF34" s="70">
        <v>12</v>
      </c>
      <c r="AG34" s="70">
        <v>15</v>
      </c>
      <c r="AH34" s="70">
        <v>13</v>
      </c>
      <c r="AI34" s="70">
        <v>10</v>
      </c>
      <c r="AJ34" s="70">
        <v>9</v>
      </c>
      <c r="AK34" s="70">
        <v>9</v>
      </c>
      <c r="AL34" s="70">
        <v>8</v>
      </c>
      <c r="AM34" s="70">
        <v>15</v>
      </c>
      <c r="AN34" s="70">
        <v>15</v>
      </c>
      <c r="AO34" s="70">
        <v>15</v>
      </c>
      <c r="AP34" s="70">
        <v>9</v>
      </c>
      <c r="AQ34" s="70">
        <v>11</v>
      </c>
      <c r="AR34" s="70">
        <v>9</v>
      </c>
      <c r="AS34" s="70">
        <v>14</v>
      </c>
      <c r="AT34" s="70">
        <v>13</v>
      </c>
      <c r="AU34" s="70">
        <v>18</v>
      </c>
      <c r="AV34" s="70">
        <v>13</v>
      </c>
      <c r="AW34" s="70">
        <v>20</v>
      </c>
      <c r="AX34" s="70">
        <v>14</v>
      </c>
      <c r="AY34" s="70">
        <v>14</v>
      </c>
      <c r="AZ34" s="70">
        <v>23</v>
      </c>
      <c r="BA34" s="70">
        <v>27</v>
      </c>
      <c r="BB34" s="70">
        <v>31</v>
      </c>
      <c r="BC34" s="70">
        <v>34</v>
      </c>
      <c r="BD34" s="70">
        <v>31</v>
      </c>
      <c r="BE34" s="70">
        <v>39</v>
      </c>
      <c r="BF34" s="70">
        <v>33</v>
      </c>
      <c r="BG34" s="70">
        <v>37</v>
      </c>
      <c r="BH34" s="70">
        <v>35</v>
      </c>
      <c r="BI34" s="70">
        <v>38</v>
      </c>
      <c r="BJ34" s="70">
        <v>34</v>
      </c>
      <c r="BK34" s="70">
        <v>45</v>
      </c>
      <c r="BL34" s="70">
        <v>33</v>
      </c>
      <c r="BM34" s="70">
        <v>41</v>
      </c>
      <c r="BN34" s="70">
        <v>56</v>
      </c>
      <c r="BO34" s="70">
        <v>52</v>
      </c>
      <c r="BP34" s="70">
        <v>44</v>
      </c>
      <c r="BQ34" s="70">
        <v>53</v>
      </c>
      <c r="BR34" s="70">
        <v>54</v>
      </c>
      <c r="BS34" s="70">
        <v>45</v>
      </c>
      <c r="BT34" s="70">
        <v>52</v>
      </c>
      <c r="BU34" s="70">
        <v>49</v>
      </c>
      <c r="BV34" s="70">
        <v>47</v>
      </c>
      <c r="BW34" s="70">
        <v>39</v>
      </c>
      <c r="BX34" s="70">
        <v>40</v>
      </c>
      <c r="BY34" s="70">
        <v>37</v>
      </c>
      <c r="BZ34" s="70">
        <v>41</v>
      </c>
      <c r="CA34" s="70">
        <v>50</v>
      </c>
      <c r="CB34" s="70">
        <v>36</v>
      </c>
      <c r="CC34" s="70">
        <v>32</v>
      </c>
      <c r="CD34" s="70">
        <v>38</v>
      </c>
      <c r="CE34" s="70">
        <v>45</v>
      </c>
      <c r="CF34" s="70">
        <v>25</v>
      </c>
      <c r="CG34" s="70">
        <v>30</v>
      </c>
      <c r="CH34" s="70">
        <v>36</v>
      </c>
      <c r="CI34" s="70">
        <v>36</v>
      </c>
      <c r="CJ34" s="70">
        <v>17</v>
      </c>
      <c r="CK34" s="70">
        <v>38</v>
      </c>
      <c r="CL34" s="70">
        <v>33</v>
      </c>
      <c r="CM34" s="70">
        <v>33</v>
      </c>
      <c r="CN34" s="70">
        <v>38</v>
      </c>
      <c r="CO34" s="70">
        <v>38</v>
      </c>
      <c r="CP34" s="70">
        <v>24</v>
      </c>
      <c r="CQ34" s="70">
        <v>38</v>
      </c>
      <c r="CR34" s="70">
        <v>30</v>
      </c>
      <c r="CS34" s="70">
        <v>34</v>
      </c>
      <c r="CT34" s="70">
        <v>24</v>
      </c>
      <c r="CU34" s="70">
        <v>39</v>
      </c>
      <c r="CV34" s="70">
        <v>26</v>
      </c>
      <c r="CW34" s="70">
        <v>40</v>
      </c>
      <c r="CX34" s="70">
        <v>32</v>
      </c>
      <c r="CY34" s="70">
        <v>32</v>
      </c>
      <c r="CZ34" s="70">
        <v>32</v>
      </c>
      <c r="DA34" s="70">
        <v>32</v>
      </c>
      <c r="DB34" s="70">
        <v>29</v>
      </c>
      <c r="DC34" s="70">
        <v>48</v>
      </c>
      <c r="DD34" s="70">
        <v>36</v>
      </c>
      <c r="DE34" s="70">
        <v>34</v>
      </c>
      <c r="DF34" s="70">
        <v>29</v>
      </c>
      <c r="DG34" s="70">
        <v>47</v>
      </c>
      <c r="DH34" s="70">
        <v>39</v>
      </c>
      <c r="DI34" s="70">
        <v>28</v>
      </c>
      <c r="DJ34" s="70">
        <v>37</v>
      </c>
      <c r="DK34" s="70">
        <v>35</v>
      </c>
      <c r="DL34" s="70">
        <v>39</v>
      </c>
      <c r="DM34" s="70">
        <v>43</v>
      </c>
      <c r="DN34" s="70">
        <v>43</v>
      </c>
      <c r="DO34" s="70">
        <v>30</v>
      </c>
      <c r="DP34" s="70">
        <v>27</v>
      </c>
      <c r="DQ34" s="70">
        <v>40</v>
      </c>
      <c r="DR34" s="70">
        <v>25</v>
      </c>
      <c r="DS34" s="70">
        <v>31</v>
      </c>
      <c r="DT34" s="70">
        <v>32</v>
      </c>
      <c r="DU34" s="70">
        <v>30</v>
      </c>
      <c r="DV34" s="70">
        <v>34</v>
      </c>
      <c r="DW34" s="70">
        <v>23</v>
      </c>
      <c r="DX34" s="70">
        <v>27</v>
      </c>
      <c r="DY34" s="70">
        <v>27</v>
      </c>
      <c r="DZ34" s="70">
        <v>36</v>
      </c>
      <c r="EA34" s="70">
        <v>36</v>
      </c>
      <c r="EB34" s="70">
        <v>33</v>
      </c>
      <c r="EC34" s="70">
        <v>21</v>
      </c>
      <c r="ED34" s="70">
        <v>29</v>
      </c>
      <c r="EE34" s="70">
        <v>35</v>
      </c>
      <c r="EF34" s="70">
        <v>25</v>
      </c>
      <c r="EG34" s="70">
        <v>22</v>
      </c>
      <c r="EH34" s="70">
        <v>27</v>
      </c>
      <c r="EI34" s="70">
        <v>26</v>
      </c>
      <c r="EJ34" s="70">
        <v>27</v>
      </c>
      <c r="EK34" s="70">
        <v>19</v>
      </c>
      <c r="EL34" s="70">
        <v>20</v>
      </c>
      <c r="EM34" s="70">
        <v>21</v>
      </c>
      <c r="EN34" s="70">
        <v>32</v>
      </c>
      <c r="EO34" s="70">
        <v>24</v>
      </c>
      <c r="EP34" s="70">
        <v>18</v>
      </c>
      <c r="EQ34" s="70">
        <v>19</v>
      </c>
      <c r="ER34" s="70">
        <v>20</v>
      </c>
      <c r="ES34" s="70">
        <v>17</v>
      </c>
      <c r="ET34" s="70">
        <v>28</v>
      </c>
      <c r="EU34" s="70">
        <v>16</v>
      </c>
      <c r="EV34" s="70">
        <v>20</v>
      </c>
      <c r="EW34" s="70">
        <v>24</v>
      </c>
      <c r="EX34" s="70">
        <v>23</v>
      </c>
      <c r="EY34" s="70">
        <v>13</v>
      </c>
      <c r="EZ34" s="70">
        <v>30</v>
      </c>
      <c r="FA34" s="70">
        <v>15</v>
      </c>
      <c r="FB34" s="70">
        <v>28</v>
      </c>
      <c r="FC34" s="70">
        <v>21</v>
      </c>
      <c r="FD34" s="70">
        <v>27</v>
      </c>
      <c r="FE34" s="70">
        <v>20</v>
      </c>
      <c r="FF34" s="70">
        <v>29</v>
      </c>
      <c r="FG34" s="70">
        <v>29</v>
      </c>
      <c r="FH34" s="70">
        <v>28</v>
      </c>
      <c r="FI34" s="70">
        <v>21</v>
      </c>
      <c r="FJ34" s="70">
        <v>17</v>
      </c>
      <c r="FK34" s="70">
        <v>11</v>
      </c>
      <c r="FL34" s="70">
        <v>17</v>
      </c>
      <c r="FM34" s="70">
        <v>8</v>
      </c>
      <c r="FN34" s="70">
        <v>16</v>
      </c>
      <c r="FO34" s="70">
        <v>14</v>
      </c>
      <c r="FP34" s="70">
        <v>18</v>
      </c>
      <c r="FQ34" s="70">
        <v>4</v>
      </c>
      <c r="FR34" s="70">
        <v>20</v>
      </c>
      <c r="FS34" s="70">
        <v>11</v>
      </c>
      <c r="FT34" s="70">
        <v>13</v>
      </c>
      <c r="FU34" s="70">
        <v>8</v>
      </c>
      <c r="FV34" s="70">
        <v>22</v>
      </c>
      <c r="FW34" s="70">
        <v>13</v>
      </c>
      <c r="FX34" s="70">
        <v>13</v>
      </c>
      <c r="FY34" s="70">
        <v>4</v>
      </c>
      <c r="FZ34" s="70">
        <v>7</v>
      </c>
      <c r="GA34" s="70">
        <v>6</v>
      </c>
      <c r="GB34" s="70">
        <v>10</v>
      </c>
      <c r="GC34" s="70">
        <v>3</v>
      </c>
      <c r="GD34" s="70">
        <v>7</v>
      </c>
      <c r="GE34" s="70">
        <v>1</v>
      </c>
      <c r="GF34" s="70">
        <v>13</v>
      </c>
      <c r="GG34" s="70">
        <v>5</v>
      </c>
      <c r="GH34" s="70">
        <v>21</v>
      </c>
      <c r="GI34" s="70">
        <v>4</v>
      </c>
      <c r="GJ34" s="70">
        <v>11</v>
      </c>
      <c r="GK34" s="70">
        <v>1</v>
      </c>
      <c r="GL34" s="70">
        <v>6</v>
      </c>
      <c r="GM34" s="70">
        <v>4</v>
      </c>
      <c r="GN34" s="70">
        <v>11</v>
      </c>
      <c r="GO34" s="70">
        <v>2</v>
      </c>
      <c r="GP34" s="70">
        <v>4</v>
      </c>
      <c r="GQ34" s="70">
        <v>4</v>
      </c>
      <c r="GR34" s="70">
        <v>9</v>
      </c>
      <c r="GS34" s="70">
        <v>3</v>
      </c>
      <c r="GT34" s="70">
        <v>4</v>
      </c>
      <c r="GU34" s="70">
        <v>0</v>
      </c>
      <c r="GV34" s="70">
        <v>2</v>
      </c>
      <c r="GW34" s="70">
        <v>0</v>
      </c>
      <c r="GX34" s="70">
        <v>3</v>
      </c>
      <c r="GY34" s="70">
        <v>0</v>
      </c>
      <c r="GZ34" s="70">
        <v>1</v>
      </c>
      <c r="HA34" s="70">
        <v>0</v>
      </c>
      <c r="HB34" s="70">
        <v>2</v>
      </c>
      <c r="HC34" s="70">
        <v>0</v>
      </c>
      <c r="HD34" s="70">
        <v>3</v>
      </c>
      <c r="HE34" s="70">
        <v>0</v>
      </c>
      <c r="HF34" s="70">
        <v>0</v>
      </c>
      <c r="HG34" s="70">
        <v>0</v>
      </c>
      <c r="HH34" s="70">
        <v>1</v>
      </c>
      <c r="HI34" s="70">
        <v>0</v>
      </c>
      <c r="HJ34" s="70">
        <v>0</v>
      </c>
      <c r="HK34" s="70">
        <v>0</v>
      </c>
      <c r="HL34" s="70">
        <v>0</v>
      </c>
    </row>
    <row r="35" spans="1:220" ht="20.25" customHeight="1" x14ac:dyDescent="0.3">
      <c r="A35" s="46" t="s">
        <v>748</v>
      </c>
      <c r="B35" s="307">
        <v>3402</v>
      </c>
      <c r="C35" s="70">
        <v>1611</v>
      </c>
      <c r="D35" s="70">
        <v>1791</v>
      </c>
      <c r="E35" s="70">
        <v>113</v>
      </c>
      <c r="F35" s="70">
        <v>128</v>
      </c>
      <c r="G35" s="70">
        <v>1229</v>
      </c>
      <c r="H35" s="70">
        <v>1306</v>
      </c>
      <c r="I35" s="70">
        <v>269</v>
      </c>
      <c r="J35" s="70">
        <v>357</v>
      </c>
      <c r="K35" s="70">
        <v>10</v>
      </c>
      <c r="L35" s="70">
        <v>11</v>
      </c>
      <c r="M35" s="70">
        <v>7</v>
      </c>
      <c r="N35" s="70">
        <v>10</v>
      </c>
      <c r="O35" s="70">
        <v>4</v>
      </c>
      <c r="P35" s="70">
        <v>9</v>
      </c>
      <c r="Q35" s="70">
        <v>5</v>
      </c>
      <c r="R35" s="70">
        <v>9</v>
      </c>
      <c r="S35" s="70">
        <v>6</v>
      </c>
      <c r="T35" s="70">
        <v>9</v>
      </c>
      <c r="U35" s="70">
        <v>4</v>
      </c>
      <c r="V35" s="70">
        <v>6</v>
      </c>
      <c r="W35" s="70">
        <v>13</v>
      </c>
      <c r="X35" s="70">
        <v>5</v>
      </c>
      <c r="Y35" s="70">
        <v>12</v>
      </c>
      <c r="Z35" s="70">
        <v>5</v>
      </c>
      <c r="AA35" s="70">
        <v>7</v>
      </c>
      <c r="AB35" s="70">
        <v>10</v>
      </c>
      <c r="AC35" s="70">
        <v>6</v>
      </c>
      <c r="AD35" s="70">
        <v>9</v>
      </c>
      <c r="AE35" s="70">
        <v>10</v>
      </c>
      <c r="AF35" s="70">
        <v>12</v>
      </c>
      <c r="AG35" s="70">
        <v>9</v>
      </c>
      <c r="AH35" s="70">
        <v>8</v>
      </c>
      <c r="AI35" s="70">
        <v>13</v>
      </c>
      <c r="AJ35" s="70">
        <v>7</v>
      </c>
      <c r="AK35" s="70">
        <v>5</v>
      </c>
      <c r="AL35" s="70">
        <v>8</v>
      </c>
      <c r="AM35" s="70">
        <v>2</v>
      </c>
      <c r="AN35" s="70">
        <v>10</v>
      </c>
      <c r="AO35" s="70">
        <v>6</v>
      </c>
      <c r="AP35" s="70">
        <v>12</v>
      </c>
      <c r="AQ35" s="70">
        <v>12</v>
      </c>
      <c r="AR35" s="70">
        <v>7</v>
      </c>
      <c r="AS35" s="70">
        <v>3</v>
      </c>
      <c r="AT35" s="70">
        <v>6</v>
      </c>
      <c r="AU35" s="70">
        <v>7</v>
      </c>
      <c r="AV35" s="70">
        <v>12</v>
      </c>
      <c r="AW35" s="70">
        <v>10</v>
      </c>
      <c r="AX35" s="70">
        <v>15</v>
      </c>
      <c r="AY35" s="70">
        <v>14</v>
      </c>
      <c r="AZ35" s="70">
        <v>13</v>
      </c>
      <c r="BA35" s="70">
        <v>16</v>
      </c>
      <c r="BB35" s="70">
        <v>14</v>
      </c>
      <c r="BC35" s="70">
        <v>16</v>
      </c>
      <c r="BD35" s="70">
        <v>21</v>
      </c>
      <c r="BE35" s="70">
        <v>20</v>
      </c>
      <c r="BF35" s="70">
        <v>41</v>
      </c>
      <c r="BG35" s="70">
        <v>31</v>
      </c>
      <c r="BH35" s="70">
        <v>37</v>
      </c>
      <c r="BI35" s="70">
        <v>36</v>
      </c>
      <c r="BJ35" s="70">
        <v>38</v>
      </c>
      <c r="BK35" s="70">
        <v>35</v>
      </c>
      <c r="BL35" s="70">
        <v>37</v>
      </c>
      <c r="BM35" s="70">
        <v>35</v>
      </c>
      <c r="BN35" s="70">
        <v>41</v>
      </c>
      <c r="BO35" s="70">
        <v>28</v>
      </c>
      <c r="BP35" s="70">
        <v>43</v>
      </c>
      <c r="BQ35" s="70">
        <v>31</v>
      </c>
      <c r="BR35" s="70">
        <v>36</v>
      </c>
      <c r="BS35" s="70">
        <v>28</v>
      </c>
      <c r="BT35" s="70">
        <v>44</v>
      </c>
      <c r="BU35" s="70">
        <v>28</v>
      </c>
      <c r="BV35" s="70">
        <v>41</v>
      </c>
      <c r="BW35" s="70">
        <v>37</v>
      </c>
      <c r="BX35" s="70">
        <v>41</v>
      </c>
      <c r="BY35" s="70">
        <v>36</v>
      </c>
      <c r="BZ35" s="70">
        <v>33</v>
      </c>
      <c r="CA35" s="70">
        <v>35</v>
      </c>
      <c r="CB35" s="70">
        <v>31</v>
      </c>
      <c r="CC35" s="70">
        <v>38</v>
      </c>
      <c r="CD35" s="70">
        <v>32</v>
      </c>
      <c r="CE35" s="70">
        <v>37</v>
      </c>
      <c r="CF35" s="70">
        <v>29</v>
      </c>
      <c r="CG35" s="70">
        <v>20</v>
      </c>
      <c r="CH35" s="70">
        <v>37</v>
      </c>
      <c r="CI35" s="70">
        <v>36</v>
      </c>
      <c r="CJ35" s="70">
        <v>31</v>
      </c>
      <c r="CK35" s="70">
        <v>22</v>
      </c>
      <c r="CL35" s="70">
        <v>31</v>
      </c>
      <c r="CM35" s="70">
        <v>36</v>
      </c>
      <c r="CN35" s="70">
        <v>26</v>
      </c>
      <c r="CO35" s="70">
        <v>38</v>
      </c>
      <c r="CP35" s="70">
        <v>33</v>
      </c>
      <c r="CQ35" s="70">
        <v>30</v>
      </c>
      <c r="CR35" s="70">
        <v>22</v>
      </c>
      <c r="CS35" s="70">
        <v>28</v>
      </c>
      <c r="CT35" s="70">
        <v>40</v>
      </c>
      <c r="CU35" s="70">
        <v>26</v>
      </c>
      <c r="CV35" s="70">
        <v>29</v>
      </c>
      <c r="CW35" s="70">
        <v>32</v>
      </c>
      <c r="CX35" s="70">
        <v>28</v>
      </c>
      <c r="CY35" s="70">
        <v>25</v>
      </c>
      <c r="CZ35" s="70">
        <v>24</v>
      </c>
      <c r="DA35" s="70">
        <v>32</v>
      </c>
      <c r="DB35" s="70">
        <v>22</v>
      </c>
      <c r="DC35" s="70">
        <v>31</v>
      </c>
      <c r="DD35" s="70">
        <v>26</v>
      </c>
      <c r="DE35" s="70">
        <v>17</v>
      </c>
      <c r="DF35" s="70">
        <v>17</v>
      </c>
      <c r="DG35" s="70">
        <v>36</v>
      </c>
      <c r="DH35" s="70">
        <v>23</v>
      </c>
      <c r="DI35" s="70">
        <v>25</v>
      </c>
      <c r="DJ35" s="70">
        <v>31</v>
      </c>
      <c r="DK35" s="70">
        <v>27</v>
      </c>
      <c r="DL35" s="70">
        <v>30</v>
      </c>
      <c r="DM35" s="70">
        <v>25</v>
      </c>
      <c r="DN35" s="70">
        <v>23</v>
      </c>
      <c r="DO35" s="70">
        <v>36</v>
      </c>
      <c r="DP35" s="70">
        <v>23</v>
      </c>
      <c r="DQ35" s="70">
        <v>26</v>
      </c>
      <c r="DR35" s="70">
        <v>15</v>
      </c>
      <c r="DS35" s="70">
        <v>21</v>
      </c>
      <c r="DT35" s="70">
        <v>24</v>
      </c>
      <c r="DU35" s="70">
        <v>12</v>
      </c>
      <c r="DV35" s="70">
        <v>18</v>
      </c>
      <c r="DW35" s="70">
        <v>11</v>
      </c>
      <c r="DX35" s="70">
        <v>18</v>
      </c>
      <c r="DY35" s="70">
        <v>23</v>
      </c>
      <c r="DZ35" s="70">
        <v>17</v>
      </c>
      <c r="EA35" s="70">
        <v>22</v>
      </c>
      <c r="EB35" s="70">
        <v>15</v>
      </c>
      <c r="EC35" s="70">
        <v>11</v>
      </c>
      <c r="ED35" s="70">
        <v>23</v>
      </c>
      <c r="EE35" s="70">
        <v>11</v>
      </c>
      <c r="EF35" s="70">
        <v>17</v>
      </c>
      <c r="EG35" s="70">
        <v>17</v>
      </c>
      <c r="EH35" s="70">
        <v>21</v>
      </c>
      <c r="EI35" s="70">
        <v>14</v>
      </c>
      <c r="EJ35" s="70">
        <v>18</v>
      </c>
      <c r="EK35" s="70">
        <v>13</v>
      </c>
      <c r="EL35" s="70">
        <v>12</v>
      </c>
      <c r="EM35" s="70">
        <v>9</v>
      </c>
      <c r="EN35" s="70">
        <v>14</v>
      </c>
      <c r="EO35" s="70">
        <v>9</v>
      </c>
      <c r="EP35" s="70">
        <v>17</v>
      </c>
      <c r="EQ35" s="70">
        <v>9</v>
      </c>
      <c r="ER35" s="70">
        <v>14</v>
      </c>
      <c r="ES35" s="70">
        <v>16</v>
      </c>
      <c r="ET35" s="70">
        <v>13</v>
      </c>
      <c r="EU35" s="70">
        <v>17</v>
      </c>
      <c r="EV35" s="70">
        <v>14</v>
      </c>
      <c r="EW35" s="70">
        <v>14</v>
      </c>
      <c r="EX35" s="70">
        <v>13</v>
      </c>
      <c r="EY35" s="70">
        <v>17</v>
      </c>
      <c r="EZ35" s="70">
        <v>15</v>
      </c>
      <c r="FA35" s="70">
        <v>13</v>
      </c>
      <c r="FB35" s="70">
        <v>17</v>
      </c>
      <c r="FC35" s="70">
        <v>17</v>
      </c>
      <c r="FD35" s="70">
        <v>14</v>
      </c>
      <c r="FE35" s="70">
        <v>8</v>
      </c>
      <c r="FF35" s="70">
        <v>17</v>
      </c>
      <c r="FG35" s="70">
        <v>17</v>
      </c>
      <c r="FH35" s="70">
        <v>21</v>
      </c>
      <c r="FI35" s="70">
        <v>13</v>
      </c>
      <c r="FJ35" s="70">
        <v>19</v>
      </c>
      <c r="FK35" s="70">
        <v>10</v>
      </c>
      <c r="FL35" s="70">
        <v>12</v>
      </c>
      <c r="FM35" s="70">
        <v>9</v>
      </c>
      <c r="FN35" s="70">
        <v>14</v>
      </c>
      <c r="FO35" s="70">
        <v>6</v>
      </c>
      <c r="FP35" s="70">
        <v>14</v>
      </c>
      <c r="FQ35" s="70">
        <v>6</v>
      </c>
      <c r="FR35" s="70">
        <v>12</v>
      </c>
      <c r="FS35" s="70">
        <v>11</v>
      </c>
      <c r="FT35" s="70">
        <v>17</v>
      </c>
      <c r="FU35" s="70">
        <v>13</v>
      </c>
      <c r="FV35" s="70">
        <v>12</v>
      </c>
      <c r="FW35" s="70">
        <v>3</v>
      </c>
      <c r="FX35" s="70">
        <v>12</v>
      </c>
      <c r="FY35" s="70">
        <v>5</v>
      </c>
      <c r="FZ35" s="70">
        <v>7</v>
      </c>
      <c r="GA35" s="70">
        <v>2</v>
      </c>
      <c r="GB35" s="70">
        <v>3</v>
      </c>
      <c r="GC35" s="70">
        <v>5</v>
      </c>
      <c r="GD35" s="70">
        <v>11</v>
      </c>
      <c r="GE35" s="70">
        <v>4</v>
      </c>
      <c r="GF35" s="70">
        <v>6</v>
      </c>
      <c r="GG35" s="70">
        <v>4</v>
      </c>
      <c r="GH35" s="70">
        <v>9</v>
      </c>
      <c r="GI35" s="70">
        <v>6</v>
      </c>
      <c r="GJ35" s="70">
        <v>4</v>
      </c>
      <c r="GK35" s="70">
        <v>6</v>
      </c>
      <c r="GL35" s="70">
        <v>3</v>
      </c>
      <c r="GM35" s="70">
        <v>3</v>
      </c>
      <c r="GN35" s="70">
        <v>2</v>
      </c>
      <c r="GO35" s="70">
        <v>0</v>
      </c>
      <c r="GP35" s="70">
        <v>5</v>
      </c>
      <c r="GQ35" s="70">
        <v>0</v>
      </c>
      <c r="GR35" s="70">
        <v>4</v>
      </c>
      <c r="GS35" s="70">
        <v>1</v>
      </c>
      <c r="GT35" s="70">
        <v>1</v>
      </c>
      <c r="GU35" s="70">
        <v>0</v>
      </c>
      <c r="GV35" s="70">
        <v>4</v>
      </c>
      <c r="GW35" s="70">
        <v>1</v>
      </c>
      <c r="GX35" s="70">
        <v>3</v>
      </c>
      <c r="GY35" s="70">
        <v>1</v>
      </c>
      <c r="GZ35" s="70">
        <v>1</v>
      </c>
      <c r="HA35" s="70">
        <v>0</v>
      </c>
      <c r="HB35" s="70">
        <v>1</v>
      </c>
      <c r="HC35" s="70">
        <v>1</v>
      </c>
      <c r="HD35" s="70">
        <v>0</v>
      </c>
      <c r="HE35" s="70">
        <v>0</v>
      </c>
      <c r="HF35" s="70">
        <v>0</v>
      </c>
      <c r="HG35" s="70">
        <v>0</v>
      </c>
      <c r="HH35" s="70">
        <v>0</v>
      </c>
      <c r="HI35" s="70">
        <v>0</v>
      </c>
      <c r="HJ35" s="70">
        <v>0</v>
      </c>
      <c r="HK35" s="70">
        <v>0</v>
      </c>
      <c r="HL35" s="70">
        <v>0</v>
      </c>
    </row>
    <row r="36" spans="1:220" ht="20.25" customHeight="1" x14ac:dyDescent="0.3">
      <c r="A36" s="46" t="s">
        <v>749</v>
      </c>
      <c r="B36" s="307">
        <v>4359</v>
      </c>
      <c r="C36" s="70">
        <v>2207</v>
      </c>
      <c r="D36" s="70">
        <v>2152</v>
      </c>
      <c r="E36" s="70">
        <v>156</v>
      </c>
      <c r="F36" s="70">
        <v>163</v>
      </c>
      <c r="G36" s="70">
        <v>1724</v>
      </c>
      <c r="H36" s="70">
        <v>1528</v>
      </c>
      <c r="I36" s="70">
        <v>327</v>
      </c>
      <c r="J36" s="70">
        <v>461</v>
      </c>
      <c r="K36" s="70">
        <v>11</v>
      </c>
      <c r="L36" s="70">
        <v>11</v>
      </c>
      <c r="M36" s="70">
        <v>13</v>
      </c>
      <c r="N36" s="70">
        <v>15</v>
      </c>
      <c r="O36" s="70">
        <v>9</v>
      </c>
      <c r="P36" s="70">
        <v>10</v>
      </c>
      <c r="Q36" s="70">
        <v>8</v>
      </c>
      <c r="R36" s="70">
        <v>14</v>
      </c>
      <c r="S36" s="70">
        <v>8</v>
      </c>
      <c r="T36" s="70">
        <v>12</v>
      </c>
      <c r="U36" s="70">
        <v>12</v>
      </c>
      <c r="V36" s="70">
        <v>12</v>
      </c>
      <c r="W36" s="70">
        <v>13</v>
      </c>
      <c r="X36" s="70">
        <v>13</v>
      </c>
      <c r="Y36" s="70">
        <v>12</v>
      </c>
      <c r="Z36" s="70">
        <v>6</v>
      </c>
      <c r="AA36" s="70">
        <v>13</v>
      </c>
      <c r="AB36" s="70">
        <v>13</v>
      </c>
      <c r="AC36" s="70">
        <v>9</v>
      </c>
      <c r="AD36" s="70">
        <v>8</v>
      </c>
      <c r="AE36" s="70">
        <v>9</v>
      </c>
      <c r="AF36" s="70">
        <v>13</v>
      </c>
      <c r="AG36" s="70">
        <v>9</v>
      </c>
      <c r="AH36" s="70">
        <v>8</v>
      </c>
      <c r="AI36" s="70">
        <v>11</v>
      </c>
      <c r="AJ36" s="70">
        <v>8</v>
      </c>
      <c r="AK36" s="70">
        <v>8</v>
      </c>
      <c r="AL36" s="70">
        <v>14</v>
      </c>
      <c r="AM36" s="70">
        <v>11</v>
      </c>
      <c r="AN36" s="70">
        <v>6</v>
      </c>
      <c r="AO36" s="70">
        <v>11</v>
      </c>
      <c r="AP36" s="70">
        <v>6</v>
      </c>
      <c r="AQ36" s="70">
        <v>7</v>
      </c>
      <c r="AR36" s="70">
        <v>10</v>
      </c>
      <c r="AS36" s="70">
        <v>8</v>
      </c>
      <c r="AT36" s="70">
        <v>8</v>
      </c>
      <c r="AU36" s="70">
        <v>16</v>
      </c>
      <c r="AV36" s="70">
        <v>13</v>
      </c>
      <c r="AW36" s="70">
        <v>19</v>
      </c>
      <c r="AX36" s="70">
        <v>10</v>
      </c>
      <c r="AY36" s="70">
        <v>26</v>
      </c>
      <c r="AZ36" s="70">
        <v>18</v>
      </c>
      <c r="BA36" s="70">
        <v>20</v>
      </c>
      <c r="BB36" s="70">
        <v>19</v>
      </c>
      <c r="BC36" s="70">
        <v>29</v>
      </c>
      <c r="BD36" s="70">
        <v>22</v>
      </c>
      <c r="BE36" s="70">
        <v>35</v>
      </c>
      <c r="BF36" s="70">
        <v>40</v>
      </c>
      <c r="BG36" s="70">
        <v>53</v>
      </c>
      <c r="BH36" s="70">
        <v>42</v>
      </c>
      <c r="BI36" s="70">
        <v>43</v>
      </c>
      <c r="BJ36" s="70">
        <v>41</v>
      </c>
      <c r="BK36" s="70">
        <v>45</v>
      </c>
      <c r="BL36" s="70">
        <v>50</v>
      </c>
      <c r="BM36" s="70">
        <v>37</v>
      </c>
      <c r="BN36" s="70">
        <v>62</v>
      </c>
      <c r="BO36" s="70">
        <v>50</v>
      </c>
      <c r="BP36" s="70">
        <v>51</v>
      </c>
      <c r="BQ36" s="70">
        <v>50</v>
      </c>
      <c r="BR36" s="70">
        <v>47</v>
      </c>
      <c r="BS36" s="70">
        <v>53</v>
      </c>
      <c r="BT36" s="70">
        <v>51</v>
      </c>
      <c r="BU36" s="70">
        <v>67</v>
      </c>
      <c r="BV36" s="70">
        <v>47</v>
      </c>
      <c r="BW36" s="70">
        <v>61</v>
      </c>
      <c r="BX36" s="70">
        <v>39</v>
      </c>
      <c r="BY36" s="70">
        <v>44</v>
      </c>
      <c r="BZ36" s="70">
        <v>36</v>
      </c>
      <c r="CA36" s="70">
        <v>42</v>
      </c>
      <c r="CB36" s="70">
        <v>33</v>
      </c>
      <c r="CC36" s="70">
        <v>45</v>
      </c>
      <c r="CD36" s="70">
        <v>30</v>
      </c>
      <c r="CE36" s="70">
        <v>37</v>
      </c>
      <c r="CF36" s="70">
        <v>30</v>
      </c>
      <c r="CG36" s="70">
        <v>45</v>
      </c>
      <c r="CH36" s="70">
        <v>36</v>
      </c>
      <c r="CI36" s="70">
        <v>48</v>
      </c>
      <c r="CJ36" s="70">
        <v>25</v>
      </c>
      <c r="CK36" s="70">
        <v>37</v>
      </c>
      <c r="CL36" s="70">
        <v>42</v>
      </c>
      <c r="CM36" s="70">
        <v>36</v>
      </c>
      <c r="CN36" s="70">
        <v>21</v>
      </c>
      <c r="CO36" s="70">
        <v>34</v>
      </c>
      <c r="CP36" s="70">
        <v>38</v>
      </c>
      <c r="CQ36" s="70">
        <v>41</v>
      </c>
      <c r="CR36" s="70">
        <v>33</v>
      </c>
      <c r="CS36" s="70">
        <v>40</v>
      </c>
      <c r="CT36" s="70">
        <v>25</v>
      </c>
      <c r="CU36" s="70">
        <v>36</v>
      </c>
      <c r="CV36" s="70">
        <v>36</v>
      </c>
      <c r="CW36" s="70">
        <v>35</v>
      </c>
      <c r="CX36" s="70">
        <v>40</v>
      </c>
      <c r="CY36" s="70">
        <v>40</v>
      </c>
      <c r="CZ36" s="70">
        <v>27</v>
      </c>
      <c r="DA36" s="70">
        <v>37</v>
      </c>
      <c r="DB36" s="70">
        <v>31</v>
      </c>
      <c r="DC36" s="70">
        <v>31</v>
      </c>
      <c r="DD36" s="70">
        <v>39</v>
      </c>
      <c r="DE36" s="70">
        <v>46</v>
      </c>
      <c r="DF36" s="70">
        <v>31</v>
      </c>
      <c r="DG36" s="70">
        <v>31</v>
      </c>
      <c r="DH36" s="70">
        <v>42</v>
      </c>
      <c r="DI36" s="70">
        <v>47</v>
      </c>
      <c r="DJ36" s="70">
        <v>42</v>
      </c>
      <c r="DK36" s="70">
        <v>41</v>
      </c>
      <c r="DL36" s="70">
        <v>31</v>
      </c>
      <c r="DM36" s="70">
        <v>33</v>
      </c>
      <c r="DN36" s="70">
        <v>38</v>
      </c>
      <c r="DO36" s="70">
        <v>29</v>
      </c>
      <c r="DP36" s="70">
        <v>21</v>
      </c>
      <c r="DQ36" s="70">
        <v>28</v>
      </c>
      <c r="DR36" s="70">
        <v>31</v>
      </c>
      <c r="DS36" s="70">
        <v>31</v>
      </c>
      <c r="DT36" s="70">
        <v>32</v>
      </c>
      <c r="DU36" s="70">
        <v>34</v>
      </c>
      <c r="DV36" s="70">
        <v>30</v>
      </c>
      <c r="DW36" s="70">
        <v>25</v>
      </c>
      <c r="DX36" s="70">
        <v>18</v>
      </c>
      <c r="DY36" s="70">
        <v>22</v>
      </c>
      <c r="DZ36" s="70">
        <v>21</v>
      </c>
      <c r="EA36" s="70">
        <v>21</v>
      </c>
      <c r="EB36" s="70">
        <v>21</v>
      </c>
      <c r="EC36" s="70">
        <v>22</v>
      </c>
      <c r="ED36" s="70">
        <v>29</v>
      </c>
      <c r="EE36" s="70">
        <v>20</v>
      </c>
      <c r="EF36" s="70">
        <v>15</v>
      </c>
      <c r="EG36" s="70">
        <v>16</v>
      </c>
      <c r="EH36" s="70">
        <v>17</v>
      </c>
      <c r="EI36" s="70">
        <v>20</v>
      </c>
      <c r="EJ36" s="70">
        <v>11</v>
      </c>
      <c r="EK36" s="70">
        <v>17</v>
      </c>
      <c r="EL36" s="70">
        <v>25</v>
      </c>
      <c r="EM36" s="70">
        <v>15</v>
      </c>
      <c r="EN36" s="70">
        <v>25</v>
      </c>
      <c r="EO36" s="70">
        <v>13</v>
      </c>
      <c r="EP36" s="70">
        <v>18</v>
      </c>
      <c r="EQ36" s="70">
        <v>17</v>
      </c>
      <c r="ER36" s="70">
        <v>7</v>
      </c>
      <c r="ES36" s="70">
        <v>11</v>
      </c>
      <c r="ET36" s="70">
        <v>17</v>
      </c>
      <c r="EU36" s="70">
        <v>17</v>
      </c>
      <c r="EV36" s="70">
        <v>15</v>
      </c>
      <c r="EW36" s="70">
        <v>15</v>
      </c>
      <c r="EX36" s="70">
        <v>21</v>
      </c>
      <c r="EY36" s="70">
        <v>13</v>
      </c>
      <c r="EZ36" s="70">
        <v>14</v>
      </c>
      <c r="FA36" s="70">
        <v>13</v>
      </c>
      <c r="FB36" s="70">
        <v>16</v>
      </c>
      <c r="FC36" s="70">
        <v>13</v>
      </c>
      <c r="FD36" s="70">
        <v>27</v>
      </c>
      <c r="FE36" s="70">
        <v>28</v>
      </c>
      <c r="FF36" s="70">
        <v>21</v>
      </c>
      <c r="FG36" s="70">
        <v>16</v>
      </c>
      <c r="FH36" s="70">
        <v>18</v>
      </c>
      <c r="FI36" s="70">
        <v>11</v>
      </c>
      <c r="FJ36" s="70">
        <v>19</v>
      </c>
      <c r="FK36" s="70">
        <v>10</v>
      </c>
      <c r="FL36" s="70">
        <v>21</v>
      </c>
      <c r="FM36" s="70">
        <v>11</v>
      </c>
      <c r="FN36" s="70">
        <v>11</v>
      </c>
      <c r="FO36" s="70">
        <v>18</v>
      </c>
      <c r="FP36" s="70">
        <v>13</v>
      </c>
      <c r="FQ36" s="70">
        <v>13</v>
      </c>
      <c r="FR36" s="70">
        <v>20</v>
      </c>
      <c r="FS36" s="70">
        <v>8</v>
      </c>
      <c r="FT36" s="70">
        <v>19</v>
      </c>
      <c r="FU36" s="70">
        <v>10</v>
      </c>
      <c r="FV36" s="70">
        <v>19</v>
      </c>
      <c r="FW36" s="70">
        <v>9</v>
      </c>
      <c r="FX36" s="70">
        <v>9</v>
      </c>
      <c r="FY36" s="70">
        <v>3</v>
      </c>
      <c r="FZ36" s="70">
        <v>10</v>
      </c>
      <c r="GA36" s="70">
        <v>6</v>
      </c>
      <c r="GB36" s="70">
        <v>5</v>
      </c>
      <c r="GC36" s="70">
        <v>4</v>
      </c>
      <c r="GD36" s="70">
        <v>15</v>
      </c>
      <c r="GE36" s="70">
        <v>7</v>
      </c>
      <c r="GF36" s="70">
        <v>13</v>
      </c>
      <c r="GG36" s="70">
        <v>7</v>
      </c>
      <c r="GH36" s="70">
        <v>13</v>
      </c>
      <c r="GI36" s="70">
        <v>9</v>
      </c>
      <c r="GJ36" s="70">
        <v>13</v>
      </c>
      <c r="GK36" s="70">
        <v>3</v>
      </c>
      <c r="GL36" s="70">
        <v>10</v>
      </c>
      <c r="GM36" s="70">
        <v>2</v>
      </c>
      <c r="GN36" s="70">
        <v>10</v>
      </c>
      <c r="GO36" s="70">
        <v>3</v>
      </c>
      <c r="GP36" s="70">
        <v>6</v>
      </c>
      <c r="GQ36" s="70">
        <v>0</v>
      </c>
      <c r="GR36" s="70">
        <v>0</v>
      </c>
      <c r="GS36" s="70">
        <v>1</v>
      </c>
      <c r="GT36" s="70">
        <v>4</v>
      </c>
      <c r="GU36" s="70">
        <v>0</v>
      </c>
      <c r="GV36" s="70">
        <v>1</v>
      </c>
      <c r="GW36" s="70">
        <v>1</v>
      </c>
      <c r="GX36" s="70">
        <v>4</v>
      </c>
      <c r="GY36" s="70">
        <v>1</v>
      </c>
      <c r="GZ36" s="70">
        <v>1</v>
      </c>
      <c r="HA36" s="70">
        <v>2</v>
      </c>
      <c r="HB36" s="70">
        <v>1</v>
      </c>
      <c r="HC36" s="70">
        <v>0</v>
      </c>
      <c r="HD36" s="70">
        <v>0</v>
      </c>
      <c r="HE36" s="70">
        <v>0</v>
      </c>
      <c r="HF36" s="70">
        <v>0</v>
      </c>
      <c r="HG36" s="70">
        <v>0</v>
      </c>
      <c r="HH36" s="70">
        <v>0</v>
      </c>
      <c r="HI36" s="70">
        <v>0</v>
      </c>
      <c r="HJ36" s="70">
        <v>0</v>
      </c>
      <c r="HK36" s="70">
        <v>0</v>
      </c>
      <c r="HL36" s="70">
        <v>0</v>
      </c>
    </row>
    <row r="37" spans="1:220" ht="20.25" customHeight="1" x14ac:dyDescent="0.3">
      <c r="A37" s="46" t="s">
        <v>750</v>
      </c>
      <c r="B37" s="307">
        <v>5594</v>
      </c>
      <c r="C37" s="70">
        <v>2770</v>
      </c>
      <c r="D37" s="70">
        <v>2824</v>
      </c>
      <c r="E37" s="70">
        <v>296</v>
      </c>
      <c r="F37" s="70">
        <v>276</v>
      </c>
      <c r="G37" s="70">
        <v>2160</v>
      </c>
      <c r="H37" s="70">
        <v>2065</v>
      </c>
      <c r="I37" s="70">
        <v>314</v>
      </c>
      <c r="J37" s="70">
        <v>483</v>
      </c>
      <c r="K37" s="70">
        <v>43</v>
      </c>
      <c r="L37" s="70">
        <v>32</v>
      </c>
      <c r="M37" s="70">
        <v>34</v>
      </c>
      <c r="N37" s="70">
        <v>27</v>
      </c>
      <c r="O37" s="70">
        <v>32</v>
      </c>
      <c r="P37" s="70">
        <v>25</v>
      </c>
      <c r="Q37" s="70">
        <v>24</v>
      </c>
      <c r="R37" s="70">
        <v>23</v>
      </c>
      <c r="S37" s="70">
        <v>24</v>
      </c>
      <c r="T37" s="70">
        <v>25</v>
      </c>
      <c r="U37" s="70">
        <v>8</v>
      </c>
      <c r="V37" s="70">
        <v>21</v>
      </c>
      <c r="W37" s="70">
        <v>24</v>
      </c>
      <c r="X37" s="70">
        <v>15</v>
      </c>
      <c r="Y37" s="70">
        <v>16</v>
      </c>
      <c r="Z37" s="70">
        <v>15</v>
      </c>
      <c r="AA37" s="70">
        <v>13</v>
      </c>
      <c r="AB37" s="70">
        <v>13</v>
      </c>
      <c r="AC37" s="70">
        <v>14</v>
      </c>
      <c r="AD37" s="70">
        <v>9</v>
      </c>
      <c r="AE37" s="70">
        <v>20</v>
      </c>
      <c r="AF37" s="70">
        <v>19</v>
      </c>
      <c r="AG37" s="70">
        <v>11</v>
      </c>
      <c r="AH37" s="70">
        <v>10</v>
      </c>
      <c r="AI37" s="70">
        <v>12</v>
      </c>
      <c r="AJ37" s="70">
        <v>15</v>
      </c>
      <c r="AK37" s="70">
        <v>10</v>
      </c>
      <c r="AL37" s="70">
        <v>11</v>
      </c>
      <c r="AM37" s="70">
        <v>11</v>
      </c>
      <c r="AN37" s="70">
        <v>16</v>
      </c>
      <c r="AO37" s="70">
        <v>9</v>
      </c>
      <c r="AP37" s="70">
        <v>13</v>
      </c>
      <c r="AQ37" s="70">
        <v>13</v>
      </c>
      <c r="AR37" s="70">
        <v>7</v>
      </c>
      <c r="AS37" s="70">
        <v>7</v>
      </c>
      <c r="AT37" s="70">
        <v>16</v>
      </c>
      <c r="AU37" s="70">
        <v>21</v>
      </c>
      <c r="AV37" s="70">
        <v>16</v>
      </c>
      <c r="AW37" s="70">
        <v>31</v>
      </c>
      <c r="AX37" s="70">
        <v>29</v>
      </c>
      <c r="AY37" s="70">
        <v>26</v>
      </c>
      <c r="AZ37" s="70">
        <v>16</v>
      </c>
      <c r="BA37" s="70">
        <v>15</v>
      </c>
      <c r="BB37" s="70">
        <v>23</v>
      </c>
      <c r="BC37" s="70">
        <v>30</v>
      </c>
      <c r="BD37" s="70">
        <v>37</v>
      </c>
      <c r="BE37" s="70">
        <v>33</v>
      </c>
      <c r="BF37" s="70">
        <v>47</v>
      </c>
      <c r="BG37" s="70">
        <v>48</v>
      </c>
      <c r="BH37" s="70">
        <v>49</v>
      </c>
      <c r="BI37" s="70">
        <v>64</v>
      </c>
      <c r="BJ37" s="70">
        <v>49</v>
      </c>
      <c r="BK37" s="70">
        <v>50</v>
      </c>
      <c r="BL37" s="70">
        <v>54</v>
      </c>
      <c r="BM37" s="70">
        <v>44</v>
      </c>
      <c r="BN37" s="70">
        <v>49</v>
      </c>
      <c r="BO37" s="70">
        <v>49</v>
      </c>
      <c r="BP37" s="70">
        <v>64</v>
      </c>
      <c r="BQ37" s="70">
        <v>46</v>
      </c>
      <c r="BR37" s="70">
        <v>62</v>
      </c>
      <c r="BS37" s="70">
        <v>75</v>
      </c>
      <c r="BT37" s="70">
        <v>51</v>
      </c>
      <c r="BU37" s="70">
        <v>67</v>
      </c>
      <c r="BV37" s="70">
        <v>67</v>
      </c>
      <c r="BW37" s="70">
        <v>69</v>
      </c>
      <c r="BX37" s="70">
        <v>57</v>
      </c>
      <c r="BY37" s="70">
        <v>66</v>
      </c>
      <c r="BZ37" s="70">
        <v>57</v>
      </c>
      <c r="CA37" s="70">
        <v>76</v>
      </c>
      <c r="CB37" s="70">
        <v>66</v>
      </c>
      <c r="CC37" s="70">
        <v>58</v>
      </c>
      <c r="CD37" s="70">
        <v>56</v>
      </c>
      <c r="CE37" s="70">
        <v>58</v>
      </c>
      <c r="CF37" s="70">
        <v>56</v>
      </c>
      <c r="CG37" s="70">
        <v>69</v>
      </c>
      <c r="CH37" s="70">
        <v>36</v>
      </c>
      <c r="CI37" s="70">
        <v>56</v>
      </c>
      <c r="CJ37" s="70">
        <v>57</v>
      </c>
      <c r="CK37" s="70">
        <v>52</v>
      </c>
      <c r="CL37" s="70">
        <v>51</v>
      </c>
      <c r="CM37" s="70">
        <v>54</v>
      </c>
      <c r="CN37" s="70">
        <v>43</v>
      </c>
      <c r="CO37" s="70">
        <v>55</v>
      </c>
      <c r="CP37" s="70">
        <v>46</v>
      </c>
      <c r="CQ37" s="70">
        <v>50</v>
      </c>
      <c r="CR37" s="70">
        <v>39</v>
      </c>
      <c r="CS37" s="70">
        <v>53</v>
      </c>
      <c r="CT37" s="70">
        <v>37</v>
      </c>
      <c r="CU37" s="70">
        <v>49</v>
      </c>
      <c r="CV37" s="70">
        <v>35</v>
      </c>
      <c r="CW37" s="70">
        <v>52</v>
      </c>
      <c r="CX37" s="70">
        <v>40</v>
      </c>
      <c r="CY37" s="70">
        <v>59</v>
      </c>
      <c r="CZ37" s="70">
        <v>44</v>
      </c>
      <c r="DA37" s="70">
        <v>45</v>
      </c>
      <c r="DB37" s="70">
        <v>47</v>
      </c>
      <c r="DC37" s="70">
        <v>37</v>
      </c>
      <c r="DD37" s="70">
        <v>43</v>
      </c>
      <c r="DE37" s="70">
        <v>44</v>
      </c>
      <c r="DF37" s="70">
        <v>42</v>
      </c>
      <c r="DG37" s="70">
        <v>52</v>
      </c>
      <c r="DH37" s="70">
        <v>49</v>
      </c>
      <c r="DI37" s="70">
        <v>51</v>
      </c>
      <c r="DJ37" s="70">
        <v>44</v>
      </c>
      <c r="DK37" s="70">
        <v>41</v>
      </c>
      <c r="DL37" s="70">
        <v>36</v>
      </c>
      <c r="DM37" s="70">
        <v>39</v>
      </c>
      <c r="DN37" s="70">
        <v>53</v>
      </c>
      <c r="DO37" s="70">
        <v>43</v>
      </c>
      <c r="DP37" s="70">
        <v>47</v>
      </c>
      <c r="DQ37" s="70">
        <v>39</v>
      </c>
      <c r="DR37" s="70">
        <v>35</v>
      </c>
      <c r="DS37" s="70">
        <v>31</v>
      </c>
      <c r="DT37" s="70">
        <v>49</v>
      </c>
      <c r="DU37" s="70">
        <v>45</v>
      </c>
      <c r="DV37" s="70">
        <v>38</v>
      </c>
      <c r="DW37" s="70">
        <v>29</v>
      </c>
      <c r="DX37" s="70">
        <v>25</v>
      </c>
      <c r="DY37" s="70">
        <v>28</v>
      </c>
      <c r="DZ37" s="70">
        <v>31</v>
      </c>
      <c r="EA37" s="70">
        <v>35</v>
      </c>
      <c r="EB37" s="70">
        <v>38</v>
      </c>
      <c r="EC37" s="70">
        <v>25</v>
      </c>
      <c r="ED37" s="70">
        <v>41</v>
      </c>
      <c r="EE37" s="70">
        <v>30</v>
      </c>
      <c r="EF37" s="70">
        <v>29</v>
      </c>
      <c r="EG37" s="70">
        <v>23</v>
      </c>
      <c r="EH37" s="70">
        <v>25</v>
      </c>
      <c r="EI37" s="70">
        <v>19</v>
      </c>
      <c r="EJ37" s="70">
        <v>24</v>
      </c>
      <c r="EK37" s="70">
        <v>16</v>
      </c>
      <c r="EL37" s="70">
        <v>24</v>
      </c>
      <c r="EM37" s="70">
        <v>19</v>
      </c>
      <c r="EN37" s="70">
        <v>24</v>
      </c>
      <c r="EO37" s="70">
        <v>21</v>
      </c>
      <c r="EP37" s="70">
        <v>16</v>
      </c>
      <c r="EQ37" s="70">
        <v>15</v>
      </c>
      <c r="ER37" s="70">
        <v>18</v>
      </c>
      <c r="ES37" s="70">
        <v>7</v>
      </c>
      <c r="ET37" s="70">
        <v>15</v>
      </c>
      <c r="EU37" s="70">
        <v>16</v>
      </c>
      <c r="EV37" s="70">
        <v>21</v>
      </c>
      <c r="EW37" s="70">
        <v>15</v>
      </c>
      <c r="EX37" s="70">
        <v>11</v>
      </c>
      <c r="EY37" s="70">
        <v>14</v>
      </c>
      <c r="EZ37" s="70">
        <v>11</v>
      </c>
      <c r="FA37" s="70">
        <v>12</v>
      </c>
      <c r="FB37" s="70">
        <v>15</v>
      </c>
      <c r="FC37" s="70">
        <v>12</v>
      </c>
      <c r="FD37" s="70">
        <v>22</v>
      </c>
      <c r="FE37" s="70">
        <v>24</v>
      </c>
      <c r="FF37" s="70">
        <v>32</v>
      </c>
      <c r="FG37" s="70">
        <v>18</v>
      </c>
      <c r="FH37" s="70">
        <v>17</v>
      </c>
      <c r="FI37" s="70">
        <v>15</v>
      </c>
      <c r="FJ37" s="70">
        <v>25</v>
      </c>
      <c r="FK37" s="70">
        <v>14</v>
      </c>
      <c r="FL37" s="70">
        <v>19</v>
      </c>
      <c r="FM37" s="70">
        <v>10</v>
      </c>
      <c r="FN37" s="70">
        <v>13</v>
      </c>
      <c r="FO37" s="70">
        <v>4</v>
      </c>
      <c r="FP37" s="70">
        <v>14</v>
      </c>
      <c r="FQ37" s="70">
        <v>13</v>
      </c>
      <c r="FR37" s="70">
        <v>16</v>
      </c>
      <c r="FS37" s="70">
        <v>5</v>
      </c>
      <c r="FT37" s="70">
        <v>24</v>
      </c>
      <c r="FU37" s="70">
        <v>7</v>
      </c>
      <c r="FV37" s="70">
        <v>22</v>
      </c>
      <c r="FW37" s="70">
        <v>9</v>
      </c>
      <c r="FX37" s="70">
        <v>15</v>
      </c>
      <c r="FY37" s="70">
        <v>7</v>
      </c>
      <c r="FZ37" s="70">
        <v>13</v>
      </c>
      <c r="GA37" s="70">
        <v>8</v>
      </c>
      <c r="GB37" s="70">
        <v>13</v>
      </c>
      <c r="GC37" s="70">
        <v>2</v>
      </c>
      <c r="GD37" s="70">
        <v>7</v>
      </c>
      <c r="GE37" s="70">
        <v>5</v>
      </c>
      <c r="GF37" s="70">
        <v>9</v>
      </c>
      <c r="GG37" s="70">
        <v>7</v>
      </c>
      <c r="GH37" s="70">
        <v>13</v>
      </c>
      <c r="GI37" s="70">
        <v>5</v>
      </c>
      <c r="GJ37" s="70">
        <v>10</v>
      </c>
      <c r="GK37" s="70">
        <v>2</v>
      </c>
      <c r="GL37" s="70">
        <v>5</v>
      </c>
      <c r="GM37" s="70">
        <v>2</v>
      </c>
      <c r="GN37" s="70">
        <v>9</v>
      </c>
      <c r="GO37" s="70">
        <v>2</v>
      </c>
      <c r="GP37" s="70">
        <v>5</v>
      </c>
      <c r="GQ37" s="70">
        <v>3</v>
      </c>
      <c r="GR37" s="70">
        <v>9</v>
      </c>
      <c r="GS37" s="70">
        <v>2</v>
      </c>
      <c r="GT37" s="70">
        <v>6</v>
      </c>
      <c r="GU37" s="70">
        <v>2</v>
      </c>
      <c r="GV37" s="70">
        <v>4</v>
      </c>
      <c r="GW37" s="70">
        <v>1</v>
      </c>
      <c r="GX37" s="70">
        <v>3</v>
      </c>
      <c r="GY37" s="70">
        <v>0</v>
      </c>
      <c r="GZ37" s="70">
        <v>0</v>
      </c>
      <c r="HA37" s="70">
        <v>0</v>
      </c>
      <c r="HB37" s="70">
        <v>2</v>
      </c>
      <c r="HC37" s="70">
        <v>0</v>
      </c>
      <c r="HD37" s="70">
        <v>0</v>
      </c>
      <c r="HE37" s="70">
        <v>0</v>
      </c>
      <c r="HF37" s="70">
        <v>1</v>
      </c>
      <c r="HG37" s="70">
        <v>0</v>
      </c>
      <c r="HH37" s="70">
        <v>0</v>
      </c>
      <c r="HI37" s="70">
        <v>0</v>
      </c>
      <c r="HJ37" s="70">
        <v>0</v>
      </c>
      <c r="HK37" s="70">
        <v>0</v>
      </c>
      <c r="HL37" s="70">
        <v>0</v>
      </c>
    </row>
    <row r="38" spans="1:220" s="18" customFormat="1" ht="20.25" customHeight="1" x14ac:dyDescent="0.3">
      <c r="A38" s="45" t="s">
        <v>751</v>
      </c>
      <c r="B38" s="306">
        <v>27417</v>
      </c>
      <c r="C38" s="69">
        <v>14380</v>
      </c>
      <c r="D38" s="69">
        <v>13037</v>
      </c>
      <c r="E38" s="69">
        <v>1207</v>
      </c>
      <c r="F38" s="69">
        <v>1153</v>
      </c>
      <c r="G38" s="69">
        <v>11117</v>
      </c>
      <c r="H38" s="69">
        <v>9066</v>
      </c>
      <c r="I38" s="69">
        <v>2056</v>
      </c>
      <c r="J38" s="69">
        <v>2818</v>
      </c>
      <c r="K38" s="69">
        <v>90</v>
      </c>
      <c r="L38" s="69">
        <v>85</v>
      </c>
      <c r="M38" s="69">
        <v>85</v>
      </c>
      <c r="N38" s="69">
        <v>68</v>
      </c>
      <c r="O38" s="69">
        <v>97</v>
      </c>
      <c r="P38" s="69">
        <v>77</v>
      </c>
      <c r="Q38" s="69">
        <v>86</v>
      </c>
      <c r="R38" s="69">
        <v>87</v>
      </c>
      <c r="S38" s="69">
        <v>75</v>
      </c>
      <c r="T38" s="69">
        <v>76</v>
      </c>
      <c r="U38" s="69">
        <v>82</v>
      </c>
      <c r="V38" s="69">
        <v>71</v>
      </c>
      <c r="W38" s="69">
        <v>90</v>
      </c>
      <c r="X38" s="69">
        <v>86</v>
      </c>
      <c r="Y38" s="69">
        <v>71</v>
      </c>
      <c r="Z38" s="69">
        <v>79</v>
      </c>
      <c r="AA38" s="69">
        <v>83</v>
      </c>
      <c r="AB38" s="69">
        <v>95</v>
      </c>
      <c r="AC38" s="69">
        <v>85</v>
      </c>
      <c r="AD38" s="69">
        <v>71</v>
      </c>
      <c r="AE38" s="69">
        <v>75</v>
      </c>
      <c r="AF38" s="69">
        <v>85</v>
      </c>
      <c r="AG38" s="69">
        <v>82</v>
      </c>
      <c r="AH38" s="69">
        <v>59</v>
      </c>
      <c r="AI38" s="69">
        <v>72</v>
      </c>
      <c r="AJ38" s="69">
        <v>81</v>
      </c>
      <c r="AK38" s="69">
        <v>59</v>
      </c>
      <c r="AL38" s="69">
        <v>70</v>
      </c>
      <c r="AM38" s="69">
        <v>75</v>
      </c>
      <c r="AN38" s="69">
        <v>63</v>
      </c>
      <c r="AO38" s="69">
        <v>55</v>
      </c>
      <c r="AP38" s="69">
        <v>69</v>
      </c>
      <c r="AQ38" s="69">
        <v>71</v>
      </c>
      <c r="AR38" s="69">
        <v>72</v>
      </c>
      <c r="AS38" s="69">
        <v>60</v>
      </c>
      <c r="AT38" s="69">
        <v>64</v>
      </c>
      <c r="AU38" s="69">
        <v>82</v>
      </c>
      <c r="AV38" s="69">
        <v>104</v>
      </c>
      <c r="AW38" s="69">
        <v>174</v>
      </c>
      <c r="AX38" s="69">
        <v>197</v>
      </c>
      <c r="AY38" s="69">
        <v>189</v>
      </c>
      <c r="AZ38" s="69">
        <v>197</v>
      </c>
      <c r="BA38" s="69">
        <v>144</v>
      </c>
      <c r="BB38" s="69">
        <v>145</v>
      </c>
      <c r="BC38" s="69">
        <v>182</v>
      </c>
      <c r="BD38" s="69">
        <v>161</v>
      </c>
      <c r="BE38" s="69">
        <v>244</v>
      </c>
      <c r="BF38" s="69">
        <v>195</v>
      </c>
      <c r="BG38" s="69">
        <v>272</v>
      </c>
      <c r="BH38" s="69">
        <v>224</v>
      </c>
      <c r="BI38" s="69">
        <v>291</v>
      </c>
      <c r="BJ38" s="69">
        <v>248</v>
      </c>
      <c r="BK38" s="69">
        <v>286</v>
      </c>
      <c r="BL38" s="69">
        <v>248</v>
      </c>
      <c r="BM38" s="69">
        <v>305</v>
      </c>
      <c r="BN38" s="69">
        <v>240</v>
      </c>
      <c r="BO38" s="69">
        <v>332</v>
      </c>
      <c r="BP38" s="69">
        <v>259</v>
      </c>
      <c r="BQ38" s="69">
        <v>309</v>
      </c>
      <c r="BR38" s="69">
        <v>218</v>
      </c>
      <c r="BS38" s="69">
        <v>313</v>
      </c>
      <c r="BT38" s="69">
        <v>267</v>
      </c>
      <c r="BU38" s="69">
        <v>276</v>
      </c>
      <c r="BV38" s="69">
        <v>236</v>
      </c>
      <c r="BW38" s="69">
        <v>300</v>
      </c>
      <c r="BX38" s="69">
        <v>207</v>
      </c>
      <c r="BY38" s="69">
        <v>271</v>
      </c>
      <c r="BZ38" s="69">
        <v>215</v>
      </c>
      <c r="CA38" s="69">
        <v>297</v>
      </c>
      <c r="CB38" s="69">
        <v>216</v>
      </c>
      <c r="CC38" s="69">
        <v>297</v>
      </c>
      <c r="CD38" s="69">
        <v>198</v>
      </c>
      <c r="CE38" s="69">
        <v>278</v>
      </c>
      <c r="CF38" s="69">
        <v>207</v>
      </c>
      <c r="CG38" s="69">
        <v>257</v>
      </c>
      <c r="CH38" s="69">
        <v>205</v>
      </c>
      <c r="CI38" s="69">
        <v>261</v>
      </c>
      <c r="CJ38" s="69">
        <v>217</v>
      </c>
      <c r="CK38" s="69">
        <v>281</v>
      </c>
      <c r="CL38" s="69">
        <v>188</v>
      </c>
      <c r="CM38" s="69">
        <v>287</v>
      </c>
      <c r="CN38" s="69">
        <v>186</v>
      </c>
      <c r="CO38" s="69">
        <v>258</v>
      </c>
      <c r="CP38" s="69">
        <v>180</v>
      </c>
      <c r="CQ38" s="69">
        <v>255</v>
      </c>
      <c r="CR38" s="69">
        <v>180</v>
      </c>
      <c r="CS38" s="69">
        <v>265</v>
      </c>
      <c r="CT38" s="69">
        <v>191</v>
      </c>
      <c r="CU38" s="69">
        <v>251</v>
      </c>
      <c r="CV38" s="69">
        <v>182</v>
      </c>
      <c r="CW38" s="69">
        <v>226</v>
      </c>
      <c r="CX38" s="69">
        <v>182</v>
      </c>
      <c r="CY38" s="69">
        <v>241</v>
      </c>
      <c r="CZ38" s="69">
        <v>193</v>
      </c>
      <c r="DA38" s="69">
        <v>216</v>
      </c>
      <c r="DB38" s="69">
        <v>185</v>
      </c>
      <c r="DC38" s="69">
        <v>245</v>
      </c>
      <c r="DD38" s="69">
        <v>168</v>
      </c>
      <c r="DE38" s="69">
        <v>254</v>
      </c>
      <c r="DF38" s="69">
        <v>176</v>
      </c>
      <c r="DG38" s="69">
        <v>221</v>
      </c>
      <c r="DH38" s="69">
        <v>185</v>
      </c>
      <c r="DI38" s="69">
        <v>233</v>
      </c>
      <c r="DJ38" s="69">
        <v>178</v>
      </c>
      <c r="DK38" s="69">
        <v>204</v>
      </c>
      <c r="DL38" s="69">
        <v>188</v>
      </c>
      <c r="DM38" s="69">
        <v>214</v>
      </c>
      <c r="DN38" s="69">
        <v>174</v>
      </c>
      <c r="DO38" s="69">
        <v>216</v>
      </c>
      <c r="DP38" s="69">
        <v>182</v>
      </c>
      <c r="DQ38" s="69">
        <v>202</v>
      </c>
      <c r="DR38" s="69">
        <v>174</v>
      </c>
      <c r="DS38" s="69">
        <v>195</v>
      </c>
      <c r="DT38" s="69">
        <v>186</v>
      </c>
      <c r="DU38" s="69">
        <v>224</v>
      </c>
      <c r="DV38" s="69">
        <v>178</v>
      </c>
      <c r="DW38" s="69">
        <v>154</v>
      </c>
      <c r="DX38" s="69">
        <v>119</v>
      </c>
      <c r="DY38" s="69">
        <v>187</v>
      </c>
      <c r="DZ38" s="69">
        <v>177</v>
      </c>
      <c r="EA38" s="69">
        <v>177</v>
      </c>
      <c r="EB38" s="69">
        <v>155</v>
      </c>
      <c r="EC38" s="69">
        <v>166</v>
      </c>
      <c r="ED38" s="69">
        <v>157</v>
      </c>
      <c r="EE38" s="69">
        <v>136</v>
      </c>
      <c r="EF38" s="69">
        <v>148</v>
      </c>
      <c r="EG38" s="69">
        <v>132</v>
      </c>
      <c r="EH38" s="69">
        <v>135</v>
      </c>
      <c r="EI38" s="69">
        <v>131</v>
      </c>
      <c r="EJ38" s="69">
        <v>110</v>
      </c>
      <c r="EK38" s="69">
        <v>135</v>
      </c>
      <c r="EL38" s="69">
        <v>131</v>
      </c>
      <c r="EM38" s="69">
        <v>109</v>
      </c>
      <c r="EN38" s="69">
        <v>108</v>
      </c>
      <c r="EO38" s="69">
        <v>96</v>
      </c>
      <c r="EP38" s="69">
        <v>90</v>
      </c>
      <c r="EQ38" s="69">
        <v>89</v>
      </c>
      <c r="ER38" s="69">
        <v>107</v>
      </c>
      <c r="ES38" s="69">
        <v>90</v>
      </c>
      <c r="ET38" s="69">
        <v>109</v>
      </c>
      <c r="EU38" s="69">
        <v>103</v>
      </c>
      <c r="EV38" s="69">
        <v>107</v>
      </c>
      <c r="EW38" s="69">
        <v>91</v>
      </c>
      <c r="EX38" s="69">
        <v>100</v>
      </c>
      <c r="EY38" s="69">
        <v>98</v>
      </c>
      <c r="EZ38" s="69">
        <v>107</v>
      </c>
      <c r="FA38" s="69">
        <v>106</v>
      </c>
      <c r="FB38" s="69">
        <v>114</v>
      </c>
      <c r="FC38" s="69">
        <v>88</v>
      </c>
      <c r="FD38" s="69">
        <v>126</v>
      </c>
      <c r="FE38" s="69">
        <v>112</v>
      </c>
      <c r="FF38" s="69">
        <v>129</v>
      </c>
      <c r="FG38" s="69">
        <v>105</v>
      </c>
      <c r="FH38" s="69">
        <v>129</v>
      </c>
      <c r="FI38" s="69">
        <v>101</v>
      </c>
      <c r="FJ38" s="69">
        <v>132</v>
      </c>
      <c r="FK38" s="69">
        <v>67</v>
      </c>
      <c r="FL38" s="69">
        <v>102</v>
      </c>
      <c r="FM38" s="69">
        <v>69</v>
      </c>
      <c r="FN38" s="69">
        <v>75</v>
      </c>
      <c r="FO38" s="69">
        <v>52</v>
      </c>
      <c r="FP38" s="69">
        <v>81</v>
      </c>
      <c r="FQ38" s="69">
        <v>74</v>
      </c>
      <c r="FR38" s="69">
        <v>103</v>
      </c>
      <c r="FS38" s="69">
        <v>69</v>
      </c>
      <c r="FT38" s="69">
        <v>87</v>
      </c>
      <c r="FU38" s="69">
        <v>61</v>
      </c>
      <c r="FV38" s="69">
        <v>106</v>
      </c>
      <c r="FW38" s="69">
        <v>49</v>
      </c>
      <c r="FX38" s="69">
        <v>90</v>
      </c>
      <c r="FY38" s="69">
        <v>46</v>
      </c>
      <c r="FZ38" s="69">
        <v>82</v>
      </c>
      <c r="GA38" s="69">
        <v>34</v>
      </c>
      <c r="GB38" s="69">
        <v>67</v>
      </c>
      <c r="GC38" s="69">
        <v>35</v>
      </c>
      <c r="GD38" s="69">
        <v>87</v>
      </c>
      <c r="GE38" s="69">
        <v>35</v>
      </c>
      <c r="GF38" s="69">
        <v>73</v>
      </c>
      <c r="GG38" s="69">
        <v>29</v>
      </c>
      <c r="GH38" s="69">
        <v>61</v>
      </c>
      <c r="GI38" s="69">
        <v>24</v>
      </c>
      <c r="GJ38" s="69">
        <v>74</v>
      </c>
      <c r="GK38" s="69">
        <v>22</v>
      </c>
      <c r="GL38" s="69">
        <v>54</v>
      </c>
      <c r="GM38" s="69">
        <v>25</v>
      </c>
      <c r="GN38" s="69">
        <v>40</v>
      </c>
      <c r="GO38" s="69">
        <v>17</v>
      </c>
      <c r="GP38" s="69">
        <v>34</v>
      </c>
      <c r="GQ38" s="69">
        <v>5</v>
      </c>
      <c r="GR38" s="69">
        <v>26</v>
      </c>
      <c r="GS38" s="69">
        <v>7</v>
      </c>
      <c r="GT38" s="69">
        <v>19</v>
      </c>
      <c r="GU38" s="69">
        <v>4</v>
      </c>
      <c r="GV38" s="69">
        <v>14</v>
      </c>
      <c r="GW38" s="69">
        <v>5</v>
      </c>
      <c r="GX38" s="69">
        <v>14</v>
      </c>
      <c r="GY38" s="69">
        <v>0</v>
      </c>
      <c r="GZ38" s="69">
        <v>18</v>
      </c>
      <c r="HA38" s="69">
        <v>2</v>
      </c>
      <c r="HB38" s="69">
        <v>10</v>
      </c>
      <c r="HC38" s="69">
        <v>1</v>
      </c>
      <c r="HD38" s="69">
        <v>6</v>
      </c>
      <c r="HE38" s="69">
        <v>0</v>
      </c>
      <c r="HF38" s="69">
        <v>0</v>
      </c>
      <c r="HG38" s="69">
        <v>1</v>
      </c>
      <c r="HH38" s="69">
        <v>3</v>
      </c>
      <c r="HI38" s="69">
        <v>0</v>
      </c>
      <c r="HJ38" s="69">
        <v>0</v>
      </c>
      <c r="HK38" s="69">
        <v>0</v>
      </c>
      <c r="HL38" s="69">
        <v>3</v>
      </c>
    </row>
    <row r="39" spans="1:220" ht="20.25" customHeight="1" x14ac:dyDescent="0.3">
      <c r="A39" s="46" t="s">
        <v>752</v>
      </c>
      <c r="B39" s="307">
        <v>6137</v>
      </c>
      <c r="C39" s="70">
        <v>3262</v>
      </c>
      <c r="D39" s="70">
        <v>2875</v>
      </c>
      <c r="E39" s="70">
        <v>308</v>
      </c>
      <c r="F39" s="70">
        <v>281</v>
      </c>
      <c r="G39" s="70">
        <v>2448</v>
      </c>
      <c r="H39" s="70">
        <v>1970</v>
      </c>
      <c r="I39" s="70">
        <v>506</v>
      </c>
      <c r="J39" s="70">
        <v>624</v>
      </c>
      <c r="K39" s="70">
        <v>15</v>
      </c>
      <c r="L39" s="70">
        <v>21</v>
      </c>
      <c r="M39" s="70">
        <v>21</v>
      </c>
      <c r="N39" s="70">
        <v>14</v>
      </c>
      <c r="O39" s="70">
        <v>21</v>
      </c>
      <c r="P39" s="70">
        <v>19</v>
      </c>
      <c r="Q39" s="70">
        <v>20</v>
      </c>
      <c r="R39" s="70">
        <v>18</v>
      </c>
      <c r="S39" s="70">
        <v>22</v>
      </c>
      <c r="T39" s="70">
        <v>18</v>
      </c>
      <c r="U39" s="70">
        <v>20</v>
      </c>
      <c r="V39" s="70">
        <v>17</v>
      </c>
      <c r="W39" s="70">
        <v>22</v>
      </c>
      <c r="X39" s="70">
        <v>18</v>
      </c>
      <c r="Y39" s="70">
        <v>16</v>
      </c>
      <c r="Z39" s="70">
        <v>26</v>
      </c>
      <c r="AA39" s="70">
        <v>22</v>
      </c>
      <c r="AB39" s="70">
        <v>18</v>
      </c>
      <c r="AC39" s="70">
        <v>22</v>
      </c>
      <c r="AD39" s="70">
        <v>19</v>
      </c>
      <c r="AE39" s="70">
        <v>26</v>
      </c>
      <c r="AF39" s="70">
        <v>29</v>
      </c>
      <c r="AG39" s="70">
        <v>24</v>
      </c>
      <c r="AH39" s="70">
        <v>16</v>
      </c>
      <c r="AI39" s="70">
        <v>20</v>
      </c>
      <c r="AJ39" s="70">
        <v>20</v>
      </c>
      <c r="AK39" s="70">
        <v>14</v>
      </c>
      <c r="AL39" s="70">
        <v>10</v>
      </c>
      <c r="AM39" s="70">
        <v>23</v>
      </c>
      <c r="AN39" s="70">
        <v>18</v>
      </c>
      <c r="AO39" s="70">
        <v>15</v>
      </c>
      <c r="AP39" s="70">
        <v>20</v>
      </c>
      <c r="AQ39" s="70">
        <v>18</v>
      </c>
      <c r="AR39" s="70">
        <v>16</v>
      </c>
      <c r="AS39" s="70">
        <v>21</v>
      </c>
      <c r="AT39" s="70">
        <v>21</v>
      </c>
      <c r="AU39" s="70">
        <v>13</v>
      </c>
      <c r="AV39" s="70">
        <v>18</v>
      </c>
      <c r="AW39" s="70">
        <v>34</v>
      </c>
      <c r="AX39" s="70">
        <v>24</v>
      </c>
      <c r="AY39" s="70">
        <v>28</v>
      </c>
      <c r="AZ39" s="70">
        <v>31</v>
      </c>
      <c r="BA39" s="70">
        <v>39</v>
      </c>
      <c r="BB39" s="70">
        <v>32</v>
      </c>
      <c r="BC39" s="70">
        <v>28</v>
      </c>
      <c r="BD39" s="70">
        <v>34</v>
      </c>
      <c r="BE39" s="70">
        <v>66</v>
      </c>
      <c r="BF39" s="70">
        <v>53</v>
      </c>
      <c r="BG39" s="70">
        <v>65</v>
      </c>
      <c r="BH39" s="70">
        <v>59</v>
      </c>
      <c r="BI39" s="70">
        <v>84</v>
      </c>
      <c r="BJ39" s="70">
        <v>62</v>
      </c>
      <c r="BK39" s="70">
        <v>66</v>
      </c>
      <c r="BL39" s="70">
        <v>62</v>
      </c>
      <c r="BM39" s="70">
        <v>72</v>
      </c>
      <c r="BN39" s="70">
        <v>58</v>
      </c>
      <c r="BO39" s="70">
        <v>75</v>
      </c>
      <c r="BP39" s="70">
        <v>58</v>
      </c>
      <c r="BQ39" s="70">
        <v>57</v>
      </c>
      <c r="BR39" s="70">
        <v>42</v>
      </c>
      <c r="BS39" s="70">
        <v>68</v>
      </c>
      <c r="BT39" s="70">
        <v>58</v>
      </c>
      <c r="BU39" s="70">
        <v>54</v>
      </c>
      <c r="BV39" s="70">
        <v>47</v>
      </c>
      <c r="BW39" s="70">
        <v>80</v>
      </c>
      <c r="BX39" s="70">
        <v>40</v>
      </c>
      <c r="BY39" s="70">
        <v>54</v>
      </c>
      <c r="BZ39" s="70">
        <v>43</v>
      </c>
      <c r="CA39" s="70">
        <v>69</v>
      </c>
      <c r="CB39" s="70">
        <v>51</v>
      </c>
      <c r="CC39" s="70">
        <v>51</v>
      </c>
      <c r="CD39" s="70">
        <v>37</v>
      </c>
      <c r="CE39" s="70">
        <v>48</v>
      </c>
      <c r="CF39" s="70">
        <v>42</v>
      </c>
      <c r="CG39" s="70">
        <v>63</v>
      </c>
      <c r="CH39" s="70">
        <v>46</v>
      </c>
      <c r="CI39" s="70">
        <v>54</v>
      </c>
      <c r="CJ39" s="70">
        <v>52</v>
      </c>
      <c r="CK39" s="70">
        <v>55</v>
      </c>
      <c r="CL39" s="70">
        <v>33</v>
      </c>
      <c r="CM39" s="70">
        <v>58</v>
      </c>
      <c r="CN39" s="70">
        <v>43</v>
      </c>
      <c r="CO39" s="70">
        <v>72</v>
      </c>
      <c r="CP39" s="70">
        <v>37</v>
      </c>
      <c r="CQ39" s="70">
        <v>60</v>
      </c>
      <c r="CR39" s="70">
        <v>45</v>
      </c>
      <c r="CS39" s="70">
        <v>55</v>
      </c>
      <c r="CT39" s="70">
        <v>46</v>
      </c>
      <c r="CU39" s="70">
        <v>59</v>
      </c>
      <c r="CV39" s="70">
        <v>47</v>
      </c>
      <c r="CW39" s="70">
        <v>45</v>
      </c>
      <c r="CX39" s="70">
        <v>46</v>
      </c>
      <c r="CY39" s="70">
        <v>60</v>
      </c>
      <c r="CZ39" s="70">
        <v>37</v>
      </c>
      <c r="DA39" s="70">
        <v>46</v>
      </c>
      <c r="DB39" s="70">
        <v>33</v>
      </c>
      <c r="DC39" s="70">
        <v>56</v>
      </c>
      <c r="DD39" s="70">
        <v>36</v>
      </c>
      <c r="DE39" s="70">
        <v>53</v>
      </c>
      <c r="DF39" s="70">
        <v>34</v>
      </c>
      <c r="DG39" s="70">
        <v>49</v>
      </c>
      <c r="DH39" s="70">
        <v>47</v>
      </c>
      <c r="DI39" s="70">
        <v>52</v>
      </c>
      <c r="DJ39" s="70">
        <v>48</v>
      </c>
      <c r="DK39" s="70">
        <v>42</v>
      </c>
      <c r="DL39" s="70">
        <v>39</v>
      </c>
      <c r="DM39" s="70">
        <v>54</v>
      </c>
      <c r="DN39" s="70">
        <v>37</v>
      </c>
      <c r="DO39" s="70">
        <v>43</v>
      </c>
      <c r="DP39" s="70">
        <v>37</v>
      </c>
      <c r="DQ39" s="70">
        <v>51</v>
      </c>
      <c r="DR39" s="70">
        <v>37</v>
      </c>
      <c r="DS39" s="70">
        <v>39</v>
      </c>
      <c r="DT39" s="70">
        <v>42</v>
      </c>
      <c r="DU39" s="70">
        <v>51</v>
      </c>
      <c r="DV39" s="70">
        <v>42</v>
      </c>
      <c r="DW39" s="70">
        <v>32</v>
      </c>
      <c r="DX39" s="70">
        <v>21</v>
      </c>
      <c r="DY39" s="70">
        <v>28</v>
      </c>
      <c r="DZ39" s="70">
        <v>28</v>
      </c>
      <c r="EA39" s="70">
        <v>38</v>
      </c>
      <c r="EB39" s="70">
        <v>28</v>
      </c>
      <c r="EC39" s="70">
        <v>36</v>
      </c>
      <c r="ED39" s="70">
        <v>31</v>
      </c>
      <c r="EE39" s="70">
        <v>27</v>
      </c>
      <c r="EF39" s="70">
        <v>29</v>
      </c>
      <c r="EG39" s="70">
        <v>31</v>
      </c>
      <c r="EH39" s="70">
        <v>35</v>
      </c>
      <c r="EI39" s="70">
        <v>34</v>
      </c>
      <c r="EJ39" s="70">
        <v>26</v>
      </c>
      <c r="EK39" s="70">
        <v>35</v>
      </c>
      <c r="EL39" s="70">
        <v>37</v>
      </c>
      <c r="EM39" s="70">
        <v>18</v>
      </c>
      <c r="EN39" s="70">
        <v>19</v>
      </c>
      <c r="EO39" s="70">
        <v>25</v>
      </c>
      <c r="EP39" s="70">
        <v>15</v>
      </c>
      <c r="EQ39" s="70">
        <v>26</v>
      </c>
      <c r="ER39" s="70">
        <v>22</v>
      </c>
      <c r="ES39" s="70">
        <v>28</v>
      </c>
      <c r="ET39" s="70">
        <v>26</v>
      </c>
      <c r="EU39" s="70">
        <v>16</v>
      </c>
      <c r="EV39" s="70">
        <v>21</v>
      </c>
      <c r="EW39" s="70">
        <v>17</v>
      </c>
      <c r="EX39" s="70">
        <v>20</v>
      </c>
      <c r="EY39" s="70">
        <v>24</v>
      </c>
      <c r="EZ39" s="70">
        <v>22</v>
      </c>
      <c r="FA39" s="70">
        <v>30</v>
      </c>
      <c r="FB39" s="70">
        <v>24</v>
      </c>
      <c r="FC39" s="70">
        <v>24</v>
      </c>
      <c r="FD39" s="70">
        <v>31</v>
      </c>
      <c r="FE39" s="70">
        <v>30</v>
      </c>
      <c r="FF39" s="70">
        <v>34</v>
      </c>
      <c r="FG39" s="70">
        <v>18</v>
      </c>
      <c r="FH39" s="70">
        <v>32</v>
      </c>
      <c r="FI39" s="70">
        <v>28</v>
      </c>
      <c r="FJ39" s="70">
        <v>35</v>
      </c>
      <c r="FK39" s="70">
        <v>17</v>
      </c>
      <c r="FL39" s="70">
        <v>27</v>
      </c>
      <c r="FM39" s="70">
        <v>16</v>
      </c>
      <c r="FN39" s="70">
        <v>16</v>
      </c>
      <c r="FO39" s="70">
        <v>17</v>
      </c>
      <c r="FP39" s="70">
        <v>14</v>
      </c>
      <c r="FQ39" s="70">
        <v>18</v>
      </c>
      <c r="FR39" s="70">
        <v>26</v>
      </c>
      <c r="FS39" s="70">
        <v>23</v>
      </c>
      <c r="FT39" s="70">
        <v>18</v>
      </c>
      <c r="FU39" s="70">
        <v>19</v>
      </c>
      <c r="FV39" s="70">
        <v>22</v>
      </c>
      <c r="FW39" s="70">
        <v>13</v>
      </c>
      <c r="FX39" s="70">
        <v>23</v>
      </c>
      <c r="FY39" s="70">
        <v>14</v>
      </c>
      <c r="FZ39" s="70">
        <v>13</v>
      </c>
      <c r="GA39" s="70">
        <v>4</v>
      </c>
      <c r="GB39" s="70">
        <v>8</v>
      </c>
      <c r="GC39" s="70">
        <v>10</v>
      </c>
      <c r="GD39" s="70">
        <v>17</v>
      </c>
      <c r="GE39" s="70">
        <v>5</v>
      </c>
      <c r="GF39" s="70">
        <v>18</v>
      </c>
      <c r="GG39" s="70">
        <v>9</v>
      </c>
      <c r="GH39" s="70">
        <v>11</v>
      </c>
      <c r="GI39" s="70">
        <v>4</v>
      </c>
      <c r="GJ39" s="70">
        <v>19</v>
      </c>
      <c r="GK39" s="70">
        <v>2</v>
      </c>
      <c r="GL39" s="70">
        <v>11</v>
      </c>
      <c r="GM39" s="70">
        <v>5</v>
      </c>
      <c r="GN39" s="70">
        <v>9</v>
      </c>
      <c r="GO39" s="70">
        <v>2</v>
      </c>
      <c r="GP39" s="70">
        <v>11</v>
      </c>
      <c r="GQ39" s="70">
        <v>1</v>
      </c>
      <c r="GR39" s="70">
        <v>7</v>
      </c>
      <c r="GS39" s="70">
        <v>2</v>
      </c>
      <c r="GT39" s="70">
        <v>3</v>
      </c>
      <c r="GU39" s="70">
        <v>4</v>
      </c>
      <c r="GV39" s="70">
        <v>3</v>
      </c>
      <c r="GW39" s="70">
        <v>1</v>
      </c>
      <c r="GX39" s="70">
        <v>2</v>
      </c>
      <c r="GY39" s="70">
        <v>0</v>
      </c>
      <c r="GZ39" s="70">
        <v>3</v>
      </c>
      <c r="HA39" s="70">
        <v>0</v>
      </c>
      <c r="HB39" s="70">
        <v>4</v>
      </c>
      <c r="HC39" s="70">
        <v>1</v>
      </c>
      <c r="HD39" s="70">
        <v>0</v>
      </c>
      <c r="HE39" s="70">
        <v>0</v>
      </c>
      <c r="HF39" s="70">
        <v>0</v>
      </c>
      <c r="HG39" s="70">
        <v>0</v>
      </c>
      <c r="HH39" s="70">
        <v>0</v>
      </c>
      <c r="HI39" s="70">
        <v>0</v>
      </c>
      <c r="HJ39" s="70">
        <v>0</v>
      </c>
      <c r="HK39" s="70">
        <v>0</v>
      </c>
      <c r="HL39" s="70">
        <v>1</v>
      </c>
    </row>
    <row r="40" spans="1:220" ht="20.25" customHeight="1" x14ac:dyDescent="0.3">
      <c r="A40" s="46" t="s">
        <v>753</v>
      </c>
      <c r="B40" s="307">
        <v>2788</v>
      </c>
      <c r="C40" s="70">
        <v>1392</v>
      </c>
      <c r="D40" s="70">
        <v>1396</v>
      </c>
      <c r="E40" s="70">
        <v>127</v>
      </c>
      <c r="F40" s="70">
        <v>165</v>
      </c>
      <c r="G40" s="70">
        <v>1077</v>
      </c>
      <c r="H40" s="70">
        <v>935</v>
      </c>
      <c r="I40" s="70">
        <v>188</v>
      </c>
      <c r="J40" s="70">
        <v>296</v>
      </c>
      <c r="K40" s="70">
        <v>11</v>
      </c>
      <c r="L40" s="70">
        <v>8</v>
      </c>
      <c r="M40" s="70">
        <v>15</v>
      </c>
      <c r="N40" s="70">
        <v>13</v>
      </c>
      <c r="O40" s="70">
        <v>7</v>
      </c>
      <c r="P40" s="70">
        <v>4</v>
      </c>
      <c r="Q40" s="70">
        <v>8</v>
      </c>
      <c r="R40" s="70">
        <v>19</v>
      </c>
      <c r="S40" s="70">
        <v>11</v>
      </c>
      <c r="T40" s="70">
        <v>12</v>
      </c>
      <c r="U40" s="70">
        <v>8</v>
      </c>
      <c r="V40" s="70">
        <v>6</v>
      </c>
      <c r="W40" s="70">
        <v>14</v>
      </c>
      <c r="X40" s="70">
        <v>14</v>
      </c>
      <c r="Y40" s="70">
        <v>10</v>
      </c>
      <c r="Z40" s="70">
        <v>14</v>
      </c>
      <c r="AA40" s="70">
        <v>8</v>
      </c>
      <c r="AB40" s="70">
        <v>17</v>
      </c>
      <c r="AC40" s="70">
        <v>6</v>
      </c>
      <c r="AD40" s="70">
        <v>6</v>
      </c>
      <c r="AE40" s="70">
        <v>7</v>
      </c>
      <c r="AF40" s="70">
        <v>9</v>
      </c>
      <c r="AG40" s="70">
        <v>4</v>
      </c>
      <c r="AH40" s="70">
        <v>13</v>
      </c>
      <c r="AI40" s="70">
        <v>7</v>
      </c>
      <c r="AJ40" s="70">
        <v>12</v>
      </c>
      <c r="AK40" s="70">
        <v>8</v>
      </c>
      <c r="AL40" s="70">
        <v>13</v>
      </c>
      <c r="AM40" s="70">
        <v>3</v>
      </c>
      <c r="AN40" s="70">
        <v>5</v>
      </c>
      <c r="AO40" s="70">
        <v>7</v>
      </c>
      <c r="AP40" s="70">
        <v>8</v>
      </c>
      <c r="AQ40" s="70">
        <v>8</v>
      </c>
      <c r="AR40" s="70">
        <v>9</v>
      </c>
      <c r="AS40" s="70">
        <v>10</v>
      </c>
      <c r="AT40" s="70">
        <v>5</v>
      </c>
      <c r="AU40" s="70">
        <v>1</v>
      </c>
      <c r="AV40" s="70">
        <v>6</v>
      </c>
      <c r="AW40" s="70">
        <v>8</v>
      </c>
      <c r="AX40" s="70">
        <v>8</v>
      </c>
      <c r="AY40" s="70">
        <v>7</v>
      </c>
      <c r="AZ40" s="70">
        <v>7</v>
      </c>
      <c r="BA40" s="70">
        <v>4</v>
      </c>
      <c r="BB40" s="70">
        <v>9</v>
      </c>
      <c r="BC40" s="70">
        <v>12</v>
      </c>
      <c r="BD40" s="70">
        <v>19</v>
      </c>
      <c r="BE40" s="70">
        <v>16</v>
      </c>
      <c r="BF40" s="70">
        <v>16</v>
      </c>
      <c r="BG40" s="70">
        <v>24</v>
      </c>
      <c r="BH40" s="70">
        <v>27</v>
      </c>
      <c r="BI40" s="70">
        <v>20</v>
      </c>
      <c r="BJ40" s="70">
        <v>33</v>
      </c>
      <c r="BK40" s="70">
        <v>25</v>
      </c>
      <c r="BL40" s="70">
        <v>17</v>
      </c>
      <c r="BM40" s="70">
        <v>21</v>
      </c>
      <c r="BN40" s="70">
        <v>19</v>
      </c>
      <c r="BO40" s="70">
        <v>30</v>
      </c>
      <c r="BP40" s="70">
        <v>28</v>
      </c>
      <c r="BQ40" s="70">
        <v>41</v>
      </c>
      <c r="BR40" s="70">
        <v>27</v>
      </c>
      <c r="BS40" s="70">
        <v>36</v>
      </c>
      <c r="BT40" s="70">
        <v>28</v>
      </c>
      <c r="BU40" s="70">
        <v>26</v>
      </c>
      <c r="BV40" s="70">
        <v>35</v>
      </c>
      <c r="BW40" s="70">
        <v>38</v>
      </c>
      <c r="BX40" s="70">
        <v>24</v>
      </c>
      <c r="BY40" s="70">
        <v>31</v>
      </c>
      <c r="BZ40" s="70">
        <v>23</v>
      </c>
      <c r="CA40" s="70">
        <v>31</v>
      </c>
      <c r="CB40" s="70">
        <v>27</v>
      </c>
      <c r="CC40" s="70">
        <v>46</v>
      </c>
      <c r="CD40" s="70">
        <v>23</v>
      </c>
      <c r="CE40" s="70">
        <v>35</v>
      </c>
      <c r="CF40" s="70">
        <v>23</v>
      </c>
      <c r="CG40" s="70">
        <v>27</v>
      </c>
      <c r="CH40" s="70">
        <v>25</v>
      </c>
      <c r="CI40" s="70">
        <v>33</v>
      </c>
      <c r="CJ40" s="70">
        <v>26</v>
      </c>
      <c r="CK40" s="70">
        <v>35</v>
      </c>
      <c r="CL40" s="70">
        <v>26</v>
      </c>
      <c r="CM40" s="70">
        <v>27</v>
      </c>
      <c r="CN40" s="70">
        <v>23</v>
      </c>
      <c r="CO40" s="70">
        <v>22</v>
      </c>
      <c r="CP40" s="70">
        <v>26</v>
      </c>
      <c r="CQ40" s="70">
        <v>31</v>
      </c>
      <c r="CR40" s="70">
        <v>19</v>
      </c>
      <c r="CS40" s="70">
        <v>35</v>
      </c>
      <c r="CT40" s="70">
        <v>19</v>
      </c>
      <c r="CU40" s="70">
        <v>24</v>
      </c>
      <c r="CV40" s="70">
        <v>20</v>
      </c>
      <c r="CW40" s="70">
        <v>19</v>
      </c>
      <c r="CX40" s="70">
        <v>18</v>
      </c>
      <c r="CY40" s="70">
        <v>21</v>
      </c>
      <c r="CZ40" s="70">
        <v>18</v>
      </c>
      <c r="DA40" s="70">
        <v>26</v>
      </c>
      <c r="DB40" s="70">
        <v>24</v>
      </c>
      <c r="DC40" s="70">
        <v>23</v>
      </c>
      <c r="DD40" s="70">
        <v>26</v>
      </c>
      <c r="DE40" s="70">
        <v>24</v>
      </c>
      <c r="DF40" s="70">
        <v>13</v>
      </c>
      <c r="DG40" s="70">
        <v>22</v>
      </c>
      <c r="DH40" s="70">
        <v>15</v>
      </c>
      <c r="DI40" s="70">
        <v>27</v>
      </c>
      <c r="DJ40" s="70">
        <v>11</v>
      </c>
      <c r="DK40" s="70">
        <v>17</v>
      </c>
      <c r="DL40" s="70">
        <v>14</v>
      </c>
      <c r="DM40" s="70">
        <v>19</v>
      </c>
      <c r="DN40" s="70">
        <v>25</v>
      </c>
      <c r="DO40" s="70">
        <v>11</v>
      </c>
      <c r="DP40" s="70">
        <v>13</v>
      </c>
      <c r="DQ40" s="70">
        <v>10</v>
      </c>
      <c r="DR40" s="70">
        <v>18</v>
      </c>
      <c r="DS40" s="70">
        <v>25</v>
      </c>
      <c r="DT40" s="70">
        <v>19</v>
      </c>
      <c r="DU40" s="70">
        <v>20</v>
      </c>
      <c r="DV40" s="70">
        <v>18</v>
      </c>
      <c r="DW40" s="70">
        <v>14</v>
      </c>
      <c r="DX40" s="70">
        <v>15</v>
      </c>
      <c r="DY40" s="70">
        <v>24</v>
      </c>
      <c r="DZ40" s="70">
        <v>16</v>
      </c>
      <c r="EA40" s="70">
        <v>12</v>
      </c>
      <c r="EB40" s="70">
        <v>12</v>
      </c>
      <c r="EC40" s="70">
        <v>14</v>
      </c>
      <c r="ED40" s="70">
        <v>13</v>
      </c>
      <c r="EE40" s="70">
        <v>13</v>
      </c>
      <c r="EF40" s="70">
        <v>12</v>
      </c>
      <c r="EG40" s="70">
        <v>12</v>
      </c>
      <c r="EH40" s="70">
        <v>15</v>
      </c>
      <c r="EI40" s="70">
        <v>13</v>
      </c>
      <c r="EJ40" s="70">
        <v>15</v>
      </c>
      <c r="EK40" s="70">
        <v>11</v>
      </c>
      <c r="EL40" s="70">
        <v>10</v>
      </c>
      <c r="EM40" s="70">
        <v>9</v>
      </c>
      <c r="EN40" s="70">
        <v>17</v>
      </c>
      <c r="EO40" s="70">
        <v>9</v>
      </c>
      <c r="EP40" s="70">
        <v>10</v>
      </c>
      <c r="EQ40" s="70">
        <v>4</v>
      </c>
      <c r="ER40" s="70">
        <v>11</v>
      </c>
      <c r="ES40" s="70">
        <v>8</v>
      </c>
      <c r="ET40" s="70">
        <v>8</v>
      </c>
      <c r="EU40" s="70">
        <v>8</v>
      </c>
      <c r="EV40" s="70">
        <v>6</v>
      </c>
      <c r="EW40" s="70">
        <v>14</v>
      </c>
      <c r="EX40" s="70">
        <v>9</v>
      </c>
      <c r="EY40" s="70">
        <v>9</v>
      </c>
      <c r="EZ40" s="70">
        <v>9</v>
      </c>
      <c r="FA40" s="70">
        <v>7</v>
      </c>
      <c r="FB40" s="70">
        <v>21</v>
      </c>
      <c r="FC40" s="70">
        <v>9</v>
      </c>
      <c r="FD40" s="70">
        <v>9</v>
      </c>
      <c r="FE40" s="70">
        <v>9</v>
      </c>
      <c r="FF40" s="70">
        <v>15</v>
      </c>
      <c r="FG40" s="70">
        <v>19</v>
      </c>
      <c r="FH40" s="70">
        <v>6</v>
      </c>
      <c r="FI40" s="70">
        <v>5</v>
      </c>
      <c r="FJ40" s="70">
        <v>17</v>
      </c>
      <c r="FK40" s="70">
        <v>6</v>
      </c>
      <c r="FL40" s="70">
        <v>7</v>
      </c>
      <c r="FM40" s="70">
        <v>8</v>
      </c>
      <c r="FN40" s="70">
        <v>10</v>
      </c>
      <c r="FO40" s="70">
        <v>5</v>
      </c>
      <c r="FP40" s="70">
        <v>9</v>
      </c>
      <c r="FQ40" s="70">
        <v>11</v>
      </c>
      <c r="FR40" s="70">
        <v>14</v>
      </c>
      <c r="FS40" s="70">
        <v>4</v>
      </c>
      <c r="FT40" s="70">
        <v>9</v>
      </c>
      <c r="FU40" s="70">
        <v>3</v>
      </c>
      <c r="FV40" s="70">
        <v>10</v>
      </c>
      <c r="FW40" s="70">
        <v>3</v>
      </c>
      <c r="FX40" s="70">
        <v>2</v>
      </c>
      <c r="FY40" s="70">
        <v>2</v>
      </c>
      <c r="FZ40" s="70">
        <v>14</v>
      </c>
      <c r="GA40" s="70">
        <v>2</v>
      </c>
      <c r="GB40" s="70">
        <v>10</v>
      </c>
      <c r="GC40" s="70">
        <v>3</v>
      </c>
      <c r="GD40" s="70">
        <v>11</v>
      </c>
      <c r="GE40" s="70">
        <v>7</v>
      </c>
      <c r="GF40" s="70">
        <v>8</v>
      </c>
      <c r="GG40" s="70">
        <v>4</v>
      </c>
      <c r="GH40" s="70">
        <v>9</v>
      </c>
      <c r="GI40" s="70">
        <v>2</v>
      </c>
      <c r="GJ40" s="70">
        <v>9</v>
      </c>
      <c r="GK40" s="70">
        <v>1</v>
      </c>
      <c r="GL40" s="70">
        <v>8</v>
      </c>
      <c r="GM40" s="70">
        <v>2</v>
      </c>
      <c r="GN40" s="70">
        <v>2</v>
      </c>
      <c r="GO40" s="70">
        <v>1</v>
      </c>
      <c r="GP40" s="70">
        <v>3</v>
      </c>
      <c r="GQ40" s="70">
        <v>0</v>
      </c>
      <c r="GR40" s="70">
        <v>4</v>
      </c>
      <c r="GS40" s="70">
        <v>1</v>
      </c>
      <c r="GT40" s="70">
        <v>2</v>
      </c>
      <c r="GU40" s="70">
        <v>0</v>
      </c>
      <c r="GV40" s="70">
        <v>1</v>
      </c>
      <c r="GW40" s="70">
        <v>1</v>
      </c>
      <c r="GX40" s="70">
        <v>1</v>
      </c>
      <c r="GY40" s="70">
        <v>0</v>
      </c>
      <c r="GZ40" s="70">
        <v>2</v>
      </c>
      <c r="HA40" s="70">
        <v>1</v>
      </c>
      <c r="HB40" s="70">
        <v>2</v>
      </c>
      <c r="HC40" s="70">
        <v>0</v>
      </c>
      <c r="HD40" s="70">
        <v>1</v>
      </c>
      <c r="HE40" s="70">
        <v>0</v>
      </c>
      <c r="HF40" s="70">
        <v>0</v>
      </c>
      <c r="HG40" s="70">
        <v>0</v>
      </c>
      <c r="HH40" s="70">
        <v>0</v>
      </c>
      <c r="HI40" s="70">
        <v>0</v>
      </c>
      <c r="HJ40" s="70">
        <v>0</v>
      </c>
      <c r="HK40" s="70">
        <v>0</v>
      </c>
      <c r="HL40" s="70">
        <v>0</v>
      </c>
    </row>
    <row r="41" spans="1:220" ht="20.25" customHeight="1" x14ac:dyDescent="0.3">
      <c r="A41" s="46" t="s">
        <v>754</v>
      </c>
      <c r="B41" s="307">
        <v>5964</v>
      </c>
      <c r="C41" s="70">
        <v>3141</v>
      </c>
      <c r="D41" s="70">
        <v>2823</v>
      </c>
      <c r="E41" s="70">
        <v>265</v>
      </c>
      <c r="F41" s="70">
        <v>212</v>
      </c>
      <c r="G41" s="70">
        <v>2409</v>
      </c>
      <c r="H41" s="70">
        <v>1961</v>
      </c>
      <c r="I41" s="70">
        <v>467</v>
      </c>
      <c r="J41" s="70">
        <v>650</v>
      </c>
      <c r="K41" s="70">
        <v>17</v>
      </c>
      <c r="L41" s="70">
        <v>12</v>
      </c>
      <c r="M41" s="70">
        <v>16</v>
      </c>
      <c r="N41" s="70">
        <v>14</v>
      </c>
      <c r="O41" s="70">
        <v>27</v>
      </c>
      <c r="P41" s="70">
        <v>12</v>
      </c>
      <c r="Q41" s="70">
        <v>20</v>
      </c>
      <c r="R41" s="70">
        <v>12</v>
      </c>
      <c r="S41" s="70">
        <v>13</v>
      </c>
      <c r="T41" s="70">
        <v>10</v>
      </c>
      <c r="U41" s="70">
        <v>12</v>
      </c>
      <c r="V41" s="70">
        <v>13</v>
      </c>
      <c r="W41" s="70">
        <v>12</v>
      </c>
      <c r="X41" s="70">
        <v>17</v>
      </c>
      <c r="Y41" s="70">
        <v>15</v>
      </c>
      <c r="Z41" s="70">
        <v>13</v>
      </c>
      <c r="AA41" s="70">
        <v>24</v>
      </c>
      <c r="AB41" s="70">
        <v>20</v>
      </c>
      <c r="AC41" s="70">
        <v>14</v>
      </c>
      <c r="AD41" s="70">
        <v>16</v>
      </c>
      <c r="AE41" s="70">
        <v>16</v>
      </c>
      <c r="AF41" s="70">
        <v>18</v>
      </c>
      <c r="AG41" s="70">
        <v>18</v>
      </c>
      <c r="AH41" s="70">
        <v>10</v>
      </c>
      <c r="AI41" s="70">
        <v>23</v>
      </c>
      <c r="AJ41" s="70">
        <v>17</v>
      </c>
      <c r="AK41" s="70">
        <v>19</v>
      </c>
      <c r="AL41" s="70">
        <v>17</v>
      </c>
      <c r="AM41" s="70">
        <v>19</v>
      </c>
      <c r="AN41" s="70">
        <v>11</v>
      </c>
      <c r="AO41" s="70">
        <v>14</v>
      </c>
      <c r="AP41" s="70">
        <v>13</v>
      </c>
      <c r="AQ41" s="70">
        <v>10</v>
      </c>
      <c r="AR41" s="70">
        <v>14</v>
      </c>
      <c r="AS41" s="70">
        <v>8</v>
      </c>
      <c r="AT41" s="70">
        <v>10</v>
      </c>
      <c r="AU41" s="70">
        <v>12</v>
      </c>
      <c r="AV41" s="70">
        <v>14</v>
      </c>
      <c r="AW41" s="70">
        <v>11</v>
      </c>
      <c r="AX41" s="70">
        <v>12</v>
      </c>
      <c r="AY41" s="70">
        <v>22</v>
      </c>
      <c r="AZ41" s="70">
        <v>25</v>
      </c>
      <c r="BA41" s="70">
        <v>24</v>
      </c>
      <c r="BB41" s="70">
        <v>21</v>
      </c>
      <c r="BC41" s="70">
        <v>32</v>
      </c>
      <c r="BD41" s="70">
        <v>27</v>
      </c>
      <c r="BE41" s="70">
        <v>47</v>
      </c>
      <c r="BF41" s="70">
        <v>37</v>
      </c>
      <c r="BG41" s="70">
        <v>56</v>
      </c>
      <c r="BH41" s="70">
        <v>41</v>
      </c>
      <c r="BI41" s="70">
        <v>62</v>
      </c>
      <c r="BJ41" s="70">
        <v>47</v>
      </c>
      <c r="BK41" s="70">
        <v>80</v>
      </c>
      <c r="BL41" s="70">
        <v>56</v>
      </c>
      <c r="BM41" s="70">
        <v>70</v>
      </c>
      <c r="BN41" s="70">
        <v>44</v>
      </c>
      <c r="BO41" s="70">
        <v>89</v>
      </c>
      <c r="BP41" s="70">
        <v>65</v>
      </c>
      <c r="BQ41" s="70">
        <v>77</v>
      </c>
      <c r="BR41" s="70">
        <v>52</v>
      </c>
      <c r="BS41" s="70">
        <v>63</v>
      </c>
      <c r="BT41" s="70">
        <v>63</v>
      </c>
      <c r="BU41" s="70">
        <v>70</v>
      </c>
      <c r="BV41" s="70">
        <v>51</v>
      </c>
      <c r="BW41" s="70">
        <v>64</v>
      </c>
      <c r="BX41" s="70">
        <v>40</v>
      </c>
      <c r="BY41" s="70">
        <v>56</v>
      </c>
      <c r="BZ41" s="70">
        <v>37</v>
      </c>
      <c r="CA41" s="70">
        <v>73</v>
      </c>
      <c r="CB41" s="70">
        <v>49</v>
      </c>
      <c r="CC41" s="70">
        <v>66</v>
      </c>
      <c r="CD41" s="70">
        <v>44</v>
      </c>
      <c r="CE41" s="70">
        <v>47</v>
      </c>
      <c r="CF41" s="70">
        <v>52</v>
      </c>
      <c r="CG41" s="70">
        <v>48</v>
      </c>
      <c r="CH41" s="70">
        <v>52</v>
      </c>
      <c r="CI41" s="70">
        <v>56</v>
      </c>
      <c r="CJ41" s="70">
        <v>47</v>
      </c>
      <c r="CK41" s="70">
        <v>51</v>
      </c>
      <c r="CL41" s="70">
        <v>43</v>
      </c>
      <c r="CM41" s="70">
        <v>66</v>
      </c>
      <c r="CN41" s="70">
        <v>34</v>
      </c>
      <c r="CO41" s="70">
        <v>47</v>
      </c>
      <c r="CP41" s="70">
        <v>38</v>
      </c>
      <c r="CQ41" s="70">
        <v>62</v>
      </c>
      <c r="CR41" s="70">
        <v>36</v>
      </c>
      <c r="CS41" s="70">
        <v>63</v>
      </c>
      <c r="CT41" s="70">
        <v>41</v>
      </c>
      <c r="CU41" s="70">
        <v>50</v>
      </c>
      <c r="CV41" s="70">
        <v>46</v>
      </c>
      <c r="CW41" s="70">
        <v>61</v>
      </c>
      <c r="CX41" s="70">
        <v>43</v>
      </c>
      <c r="CY41" s="70">
        <v>54</v>
      </c>
      <c r="CZ41" s="70">
        <v>58</v>
      </c>
      <c r="DA41" s="70">
        <v>35</v>
      </c>
      <c r="DB41" s="70">
        <v>45</v>
      </c>
      <c r="DC41" s="70">
        <v>56</v>
      </c>
      <c r="DD41" s="70">
        <v>41</v>
      </c>
      <c r="DE41" s="70">
        <v>56</v>
      </c>
      <c r="DF41" s="70">
        <v>44</v>
      </c>
      <c r="DG41" s="70">
        <v>42</v>
      </c>
      <c r="DH41" s="70">
        <v>46</v>
      </c>
      <c r="DI41" s="70">
        <v>49</v>
      </c>
      <c r="DJ41" s="70">
        <v>39</v>
      </c>
      <c r="DK41" s="70">
        <v>55</v>
      </c>
      <c r="DL41" s="70">
        <v>54</v>
      </c>
      <c r="DM41" s="70">
        <v>48</v>
      </c>
      <c r="DN41" s="70">
        <v>37</v>
      </c>
      <c r="DO41" s="70">
        <v>48</v>
      </c>
      <c r="DP41" s="70">
        <v>42</v>
      </c>
      <c r="DQ41" s="70">
        <v>50</v>
      </c>
      <c r="DR41" s="70">
        <v>45</v>
      </c>
      <c r="DS41" s="70">
        <v>47</v>
      </c>
      <c r="DT41" s="70">
        <v>42</v>
      </c>
      <c r="DU41" s="70">
        <v>52</v>
      </c>
      <c r="DV41" s="70">
        <v>37</v>
      </c>
      <c r="DW41" s="70">
        <v>37</v>
      </c>
      <c r="DX41" s="70">
        <v>28</v>
      </c>
      <c r="DY41" s="70">
        <v>53</v>
      </c>
      <c r="DZ41" s="70">
        <v>37</v>
      </c>
      <c r="EA41" s="70">
        <v>38</v>
      </c>
      <c r="EB41" s="70">
        <v>48</v>
      </c>
      <c r="EC41" s="70">
        <v>37</v>
      </c>
      <c r="ED41" s="70">
        <v>35</v>
      </c>
      <c r="EE41" s="70">
        <v>37</v>
      </c>
      <c r="EF41" s="70">
        <v>40</v>
      </c>
      <c r="EG41" s="70">
        <v>29</v>
      </c>
      <c r="EH41" s="70">
        <v>27</v>
      </c>
      <c r="EI41" s="70">
        <v>29</v>
      </c>
      <c r="EJ41" s="70">
        <v>22</v>
      </c>
      <c r="EK41" s="70">
        <v>26</v>
      </c>
      <c r="EL41" s="70">
        <v>34</v>
      </c>
      <c r="EM41" s="70">
        <v>22</v>
      </c>
      <c r="EN41" s="70">
        <v>25</v>
      </c>
      <c r="EO41" s="70">
        <v>20</v>
      </c>
      <c r="EP41" s="70">
        <v>22</v>
      </c>
      <c r="EQ41" s="70">
        <v>22</v>
      </c>
      <c r="ER41" s="70">
        <v>22</v>
      </c>
      <c r="ES41" s="70">
        <v>22</v>
      </c>
      <c r="ET41" s="70">
        <v>24</v>
      </c>
      <c r="EU41" s="70">
        <v>26</v>
      </c>
      <c r="EV41" s="70">
        <v>34</v>
      </c>
      <c r="EW41" s="70">
        <v>19</v>
      </c>
      <c r="EX41" s="70">
        <v>20</v>
      </c>
      <c r="EY41" s="70">
        <v>20</v>
      </c>
      <c r="EZ41" s="70">
        <v>25</v>
      </c>
      <c r="FA41" s="70">
        <v>26</v>
      </c>
      <c r="FB41" s="70">
        <v>25</v>
      </c>
      <c r="FC41" s="70">
        <v>20</v>
      </c>
      <c r="FD41" s="70">
        <v>32</v>
      </c>
      <c r="FE41" s="70">
        <v>26</v>
      </c>
      <c r="FF41" s="70">
        <v>29</v>
      </c>
      <c r="FG41" s="70">
        <v>17</v>
      </c>
      <c r="FH41" s="70">
        <v>27</v>
      </c>
      <c r="FI41" s="70">
        <v>20</v>
      </c>
      <c r="FJ41" s="70">
        <v>30</v>
      </c>
      <c r="FK41" s="70">
        <v>18</v>
      </c>
      <c r="FL41" s="70">
        <v>22</v>
      </c>
      <c r="FM41" s="70">
        <v>15</v>
      </c>
      <c r="FN41" s="70">
        <v>19</v>
      </c>
      <c r="FO41" s="70">
        <v>14</v>
      </c>
      <c r="FP41" s="70">
        <v>23</v>
      </c>
      <c r="FQ41" s="70">
        <v>19</v>
      </c>
      <c r="FR41" s="70">
        <v>19</v>
      </c>
      <c r="FS41" s="70">
        <v>15</v>
      </c>
      <c r="FT41" s="70">
        <v>14</v>
      </c>
      <c r="FU41" s="70">
        <v>12</v>
      </c>
      <c r="FV41" s="70">
        <v>22</v>
      </c>
      <c r="FW41" s="70">
        <v>14</v>
      </c>
      <c r="FX41" s="70">
        <v>22</v>
      </c>
      <c r="FY41" s="70">
        <v>10</v>
      </c>
      <c r="FZ41" s="70">
        <v>22</v>
      </c>
      <c r="GA41" s="70">
        <v>6</v>
      </c>
      <c r="GB41" s="70">
        <v>19</v>
      </c>
      <c r="GC41" s="70">
        <v>14</v>
      </c>
      <c r="GD41" s="70">
        <v>21</v>
      </c>
      <c r="GE41" s="70">
        <v>11</v>
      </c>
      <c r="GF41" s="70">
        <v>18</v>
      </c>
      <c r="GG41" s="70">
        <v>5</v>
      </c>
      <c r="GH41" s="70">
        <v>14</v>
      </c>
      <c r="GI41" s="70">
        <v>8</v>
      </c>
      <c r="GJ41" s="70">
        <v>17</v>
      </c>
      <c r="GK41" s="70">
        <v>9</v>
      </c>
      <c r="GL41" s="70">
        <v>15</v>
      </c>
      <c r="GM41" s="70">
        <v>3</v>
      </c>
      <c r="GN41" s="70">
        <v>9</v>
      </c>
      <c r="GO41" s="70">
        <v>3</v>
      </c>
      <c r="GP41" s="70">
        <v>1</v>
      </c>
      <c r="GQ41" s="70">
        <v>4</v>
      </c>
      <c r="GR41" s="70">
        <v>3</v>
      </c>
      <c r="GS41" s="70">
        <v>1</v>
      </c>
      <c r="GT41" s="70">
        <v>4</v>
      </c>
      <c r="GU41" s="70">
        <v>0</v>
      </c>
      <c r="GV41" s="70">
        <v>2</v>
      </c>
      <c r="GW41" s="70">
        <v>0</v>
      </c>
      <c r="GX41" s="70">
        <v>5</v>
      </c>
      <c r="GY41" s="70">
        <v>0</v>
      </c>
      <c r="GZ41" s="70">
        <v>4</v>
      </c>
      <c r="HA41" s="70">
        <v>0</v>
      </c>
      <c r="HB41" s="70">
        <v>2</v>
      </c>
      <c r="HC41" s="70">
        <v>0</v>
      </c>
      <c r="HD41" s="70">
        <v>2</v>
      </c>
      <c r="HE41" s="70">
        <v>0</v>
      </c>
      <c r="HF41" s="70">
        <v>0</v>
      </c>
      <c r="HG41" s="70">
        <v>0</v>
      </c>
      <c r="HH41" s="70">
        <v>1</v>
      </c>
      <c r="HI41" s="70">
        <v>0</v>
      </c>
      <c r="HJ41" s="70">
        <v>0</v>
      </c>
      <c r="HK41" s="70">
        <v>0</v>
      </c>
      <c r="HL41" s="70">
        <v>1</v>
      </c>
    </row>
    <row r="42" spans="1:220" ht="20.25" customHeight="1" x14ac:dyDescent="0.3">
      <c r="A42" s="46" t="s">
        <v>755</v>
      </c>
      <c r="B42" s="307">
        <v>1396</v>
      </c>
      <c r="C42" s="70">
        <v>676</v>
      </c>
      <c r="D42" s="70">
        <v>720</v>
      </c>
      <c r="E42" s="70">
        <v>59</v>
      </c>
      <c r="F42" s="70">
        <v>54</v>
      </c>
      <c r="G42" s="70">
        <v>529</v>
      </c>
      <c r="H42" s="70">
        <v>536</v>
      </c>
      <c r="I42" s="70">
        <v>88</v>
      </c>
      <c r="J42" s="70">
        <v>130</v>
      </c>
      <c r="K42" s="70">
        <v>6</v>
      </c>
      <c r="L42" s="70">
        <v>3</v>
      </c>
      <c r="M42" s="70">
        <v>2</v>
      </c>
      <c r="N42" s="70">
        <v>4</v>
      </c>
      <c r="O42" s="70">
        <v>1</v>
      </c>
      <c r="P42" s="70">
        <v>2</v>
      </c>
      <c r="Q42" s="70">
        <v>1</v>
      </c>
      <c r="R42" s="70">
        <v>4</v>
      </c>
      <c r="S42" s="70">
        <v>2</v>
      </c>
      <c r="T42" s="70">
        <v>4</v>
      </c>
      <c r="U42" s="70">
        <v>5</v>
      </c>
      <c r="V42" s="70">
        <v>3</v>
      </c>
      <c r="W42" s="70">
        <v>7</v>
      </c>
      <c r="X42" s="70">
        <v>5</v>
      </c>
      <c r="Y42" s="70">
        <v>2</v>
      </c>
      <c r="Z42" s="70">
        <v>2</v>
      </c>
      <c r="AA42" s="70">
        <v>7</v>
      </c>
      <c r="AB42" s="70">
        <v>9</v>
      </c>
      <c r="AC42" s="70">
        <v>6</v>
      </c>
      <c r="AD42" s="70">
        <v>3</v>
      </c>
      <c r="AE42" s="70">
        <v>3</v>
      </c>
      <c r="AF42" s="70">
        <v>4</v>
      </c>
      <c r="AG42" s="70">
        <v>5</v>
      </c>
      <c r="AH42" s="70">
        <v>1</v>
      </c>
      <c r="AI42" s="70">
        <v>4</v>
      </c>
      <c r="AJ42" s="70">
        <v>6</v>
      </c>
      <c r="AK42" s="70">
        <v>5</v>
      </c>
      <c r="AL42" s="70">
        <v>3</v>
      </c>
      <c r="AM42" s="70">
        <v>3</v>
      </c>
      <c r="AN42" s="70">
        <v>1</v>
      </c>
      <c r="AO42" s="70">
        <v>3</v>
      </c>
      <c r="AP42" s="70">
        <v>3</v>
      </c>
      <c r="AQ42" s="70">
        <v>1</v>
      </c>
      <c r="AR42" s="70">
        <v>5</v>
      </c>
      <c r="AS42" s="70">
        <v>2</v>
      </c>
      <c r="AT42" s="70">
        <v>1</v>
      </c>
      <c r="AU42" s="70">
        <v>32</v>
      </c>
      <c r="AV42" s="70">
        <v>44</v>
      </c>
      <c r="AW42" s="70">
        <v>78</v>
      </c>
      <c r="AX42" s="70">
        <v>110</v>
      </c>
      <c r="AY42" s="70">
        <v>70</v>
      </c>
      <c r="AZ42" s="70">
        <v>73</v>
      </c>
      <c r="BA42" s="70">
        <v>19</v>
      </c>
      <c r="BB42" s="70">
        <v>27</v>
      </c>
      <c r="BC42" s="70">
        <v>16</v>
      </c>
      <c r="BD42" s="70">
        <v>11</v>
      </c>
      <c r="BE42" s="70">
        <v>14</v>
      </c>
      <c r="BF42" s="70">
        <v>14</v>
      </c>
      <c r="BG42" s="70">
        <v>10</v>
      </c>
      <c r="BH42" s="70">
        <v>5</v>
      </c>
      <c r="BI42" s="70">
        <v>9</v>
      </c>
      <c r="BJ42" s="70">
        <v>2</v>
      </c>
      <c r="BK42" s="70">
        <v>7</v>
      </c>
      <c r="BL42" s="70">
        <v>3</v>
      </c>
      <c r="BM42" s="70">
        <v>4</v>
      </c>
      <c r="BN42" s="70">
        <v>5</v>
      </c>
      <c r="BO42" s="70">
        <v>8</v>
      </c>
      <c r="BP42" s="70">
        <v>12</v>
      </c>
      <c r="BQ42" s="70">
        <v>3</v>
      </c>
      <c r="BR42" s="70">
        <v>4</v>
      </c>
      <c r="BS42" s="70">
        <v>15</v>
      </c>
      <c r="BT42" s="70">
        <v>5</v>
      </c>
      <c r="BU42" s="70">
        <v>2</v>
      </c>
      <c r="BV42" s="70">
        <v>7</v>
      </c>
      <c r="BW42" s="70">
        <v>7</v>
      </c>
      <c r="BX42" s="70">
        <v>4</v>
      </c>
      <c r="BY42" s="70">
        <v>6</v>
      </c>
      <c r="BZ42" s="70">
        <v>7</v>
      </c>
      <c r="CA42" s="70">
        <v>6</v>
      </c>
      <c r="CB42" s="70">
        <v>9</v>
      </c>
      <c r="CC42" s="70">
        <v>8</v>
      </c>
      <c r="CD42" s="70">
        <v>6</v>
      </c>
      <c r="CE42" s="70">
        <v>11</v>
      </c>
      <c r="CF42" s="70">
        <v>4</v>
      </c>
      <c r="CG42" s="70">
        <v>10</v>
      </c>
      <c r="CH42" s="70">
        <v>9</v>
      </c>
      <c r="CI42" s="70">
        <v>6</v>
      </c>
      <c r="CJ42" s="70">
        <v>6</v>
      </c>
      <c r="CK42" s="70">
        <v>12</v>
      </c>
      <c r="CL42" s="70">
        <v>2</v>
      </c>
      <c r="CM42" s="70">
        <v>9</v>
      </c>
      <c r="CN42" s="70">
        <v>10</v>
      </c>
      <c r="CO42" s="70">
        <v>12</v>
      </c>
      <c r="CP42" s="70">
        <v>5</v>
      </c>
      <c r="CQ42" s="70">
        <v>3</v>
      </c>
      <c r="CR42" s="70">
        <v>7</v>
      </c>
      <c r="CS42" s="70">
        <v>14</v>
      </c>
      <c r="CT42" s="70">
        <v>10</v>
      </c>
      <c r="CU42" s="70">
        <v>7</v>
      </c>
      <c r="CV42" s="70">
        <v>6</v>
      </c>
      <c r="CW42" s="70">
        <v>8</v>
      </c>
      <c r="CX42" s="70">
        <v>10</v>
      </c>
      <c r="CY42" s="70">
        <v>9</v>
      </c>
      <c r="CZ42" s="70">
        <v>5</v>
      </c>
      <c r="DA42" s="70">
        <v>7</v>
      </c>
      <c r="DB42" s="70">
        <v>4</v>
      </c>
      <c r="DC42" s="70">
        <v>8</v>
      </c>
      <c r="DD42" s="70">
        <v>6</v>
      </c>
      <c r="DE42" s="70">
        <v>8</v>
      </c>
      <c r="DF42" s="70">
        <v>9</v>
      </c>
      <c r="DG42" s="70">
        <v>2</v>
      </c>
      <c r="DH42" s="70">
        <v>8</v>
      </c>
      <c r="DI42" s="70">
        <v>9</v>
      </c>
      <c r="DJ42" s="70">
        <v>6</v>
      </c>
      <c r="DK42" s="70">
        <v>12</v>
      </c>
      <c r="DL42" s="70">
        <v>3</v>
      </c>
      <c r="DM42" s="70">
        <v>6</v>
      </c>
      <c r="DN42" s="70">
        <v>5</v>
      </c>
      <c r="DO42" s="70">
        <v>7</v>
      </c>
      <c r="DP42" s="70">
        <v>9</v>
      </c>
      <c r="DQ42" s="70">
        <v>6</v>
      </c>
      <c r="DR42" s="70">
        <v>7</v>
      </c>
      <c r="DS42" s="70">
        <v>4</v>
      </c>
      <c r="DT42" s="70">
        <v>7</v>
      </c>
      <c r="DU42" s="70">
        <v>2</v>
      </c>
      <c r="DV42" s="70">
        <v>5</v>
      </c>
      <c r="DW42" s="70">
        <v>4</v>
      </c>
      <c r="DX42" s="70">
        <v>1</v>
      </c>
      <c r="DY42" s="70">
        <v>5</v>
      </c>
      <c r="DZ42" s="70">
        <v>8</v>
      </c>
      <c r="EA42" s="70">
        <v>5</v>
      </c>
      <c r="EB42" s="70">
        <v>4</v>
      </c>
      <c r="EC42" s="70">
        <v>5</v>
      </c>
      <c r="ED42" s="70">
        <v>8</v>
      </c>
      <c r="EE42" s="70">
        <v>8</v>
      </c>
      <c r="EF42" s="70">
        <v>5</v>
      </c>
      <c r="EG42" s="70">
        <v>6</v>
      </c>
      <c r="EH42" s="70">
        <v>4</v>
      </c>
      <c r="EI42" s="70">
        <v>4</v>
      </c>
      <c r="EJ42" s="70">
        <v>6</v>
      </c>
      <c r="EK42" s="70">
        <v>5</v>
      </c>
      <c r="EL42" s="70">
        <v>6</v>
      </c>
      <c r="EM42" s="70">
        <v>5</v>
      </c>
      <c r="EN42" s="70">
        <v>3</v>
      </c>
      <c r="EO42" s="70">
        <v>4</v>
      </c>
      <c r="EP42" s="70">
        <v>7</v>
      </c>
      <c r="EQ42" s="70">
        <v>3</v>
      </c>
      <c r="ER42" s="70">
        <v>9</v>
      </c>
      <c r="ES42" s="70">
        <v>6</v>
      </c>
      <c r="ET42" s="70">
        <v>10</v>
      </c>
      <c r="EU42" s="70">
        <v>3</v>
      </c>
      <c r="EV42" s="70">
        <v>2</v>
      </c>
      <c r="EW42" s="70">
        <v>2</v>
      </c>
      <c r="EX42" s="70">
        <v>2</v>
      </c>
      <c r="EY42" s="70">
        <v>6</v>
      </c>
      <c r="EZ42" s="70">
        <v>6</v>
      </c>
      <c r="FA42" s="70">
        <v>4</v>
      </c>
      <c r="FB42" s="70">
        <v>5</v>
      </c>
      <c r="FC42" s="70">
        <v>3</v>
      </c>
      <c r="FD42" s="70">
        <v>3</v>
      </c>
      <c r="FE42" s="70">
        <v>5</v>
      </c>
      <c r="FF42" s="70">
        <v>3</v>
      </c>
      <c r="FG42" s="70">
        <v>6</v>
      </c>
      <c r="FH42" s="70">
        <v>10</v>
      </c>
      <c r="FI42" s="70">
        <v>7</v>
      </c>
      <c r="FJ42" s="70">
        <v>3</v>
      </c>
      <c r="FK42" s="70">
        <v>1</v>
      </c>
      <c r="FL42" s="70">
        <v>3</v>
      </c>
      <c r="FM42" s="70">
        <v>3</v>
      </c>
      <c r="FN42" s="70">
        <v>7</v>
      </c>
      <c r="FO42" s="70">
        <v>1</v>
      </c>
      <c r="FP42" s="70">
        <v>4</v>
      </c>
      <c r="FQ42" s="70">
        <v>2</v>
      </c>
      <c r="FR42" s="70">
        <v>5</v>
      </c>
      <c r="FS42" s="70">
        <v>2</v>
      </c>
      <c r="FT42" s="70">
        <v>4</v>
      </c>
      <c r="FU42" s="70">
        <v>1</v>
      </c>
      <c r="FV42" s="70">
        <v>4</v>
      </c>
      <c r="FW42" s="70">
        <v>2</v>
      </c>
      <c r="FX42" s="70">
        <v>3</v>
      </c>
      <c r="FY42" s="70">
        <v>2</v>
      </c>
      <c r="FZ42" s="70">
        <v>1</v>
      </c>
      <c r="GA42" s="70">
        <v>3</v>
      </c>
      <c r="GB42" s="70">
        <v>4</v>
      </c>
      <c r="GC42" s="70">
        <v>1</v>
      </c>
      <c r="GD42" s="70">
        <v>4</v>
      </c>
      <c r="GE42" s="70">
        <v>3</v>
      </c>
      <c r="GF42" s="70">
        <v>3</v>
      </c>
      <c r="GG42" s="70">
        <v>1</v>
      </c>
      <c r="GH42" s="70">
        <v>3</v>
      </c>
      <c r="GI42" s="70">
        <v>3</v>
      </c>
      <c r="GJ42" s="70">
        <v>0</v>
      </c>
      <c r="GK42" s="70">
        <v>2</v>
      </c>
      <c r="GL42" s="70">
        <v>4</v>
      </c>
      <c r="GM42" s="70">
        <v>0</v>
      </c>
      <c r="GN42" s="70">
        <v>5</v>
      </c>
      <c r="GO42" s="70">
        <v>0</v>
      </c>
      <c r="GP42" s="70">
        <v>2</v>
      </c>
      <c r="GQ42" s="70">
        <v>0</v>
      </c>
      <c r="GR42" s="70">
        <v>3</v>
      </c>
      <c r="GS42" s="70">
        <v>0</v>
      </c>
      <c r="GT42" s="70">
        <v>0</v>
      </c>
      <c r="GU42" s="70">
        <v>0</v>
      </c>
      <c r="GV42" s="70">
        <v>1</v>
      </c>
      <c r="GW42" s="70">
        <v>1</v>
      </c>
      <c r="GX42" s="70">
        <v>1</v>
      </c>
      <c r="GY42" s="70">
        <v>0</v>
      </c>
      <c r="GZ42" s="70">
        <v>0</v>
      </c>
      <c r="HA42" s="70">
        <v>0</v>
      </c>
      <c r="HB42" s="70">
        <v>0</v>
      </c>
      <c r="HC42" s="70">
        <v>0</v>
      </c>
      <c r="HD42" s="70">
        <v>0</v>
      </c>
      <c r="HE42" s="70">
        <v>0</v>
      </c>
      <c r="HF42" s="70">
        <v>0</v>
      </c>
      <c r="HG42" s="70">
        <v>1</v>
      </c>
      <c r="HH42" s="70">
        <v>0</v>
      </c>
      <c r="HI42" s="70">
        <v>0</v>
      </c>
      <c r="HJ42" s="70">
        <v>0</v>
      </c>
      <c r="HK42" s="70">
        <v>0</v>
      </c>
      <c r="HL42" s="70">
        <v>0</v>
      </c>
    </row>
    <row r="43" spans="1:220" ht="20.25" customHeight="1" x14ac:dyDescent="0.3">
      <c r="A43" s="46" t="s">
        <v>756</v>
      </c>
      <c r="B43" s="307">
        <v>7195</v>
      </c>
      <c r="C43" s="70">
        <v>3891</v>
      </c>
      <c r="D43" s="70">
        <v>3304</v>
      </c>
      <c r="E43" s="70">
        <v>256</v>
      </c>
      <c r="F43" s="70">
        <v>229</v>
      </c>
      <c r="G43" s="70">
        <v>3099</v>
      </c>
      <c r="H43" s="70">
        <v>2327</v>
      </c>
      <c r="I43" s="70">
        <v>536</v>
      </c>
      <c r="J43" s="70">
        <v>748</v>
      </c>
      <c r="K43" s="70">
        <v>26</v>
      </c>
      <c r="L43" s="70">
        <v>14</v>
      </c>
      <c r="M43" s="70">
        <v>16</v>
      </c>
      <c r="N43" s="70">
        <v>13</v>
      </c>
      <c r="O43" s="70">
        <v>24</v>
      </c>
      <c r="P43" s="70">
        <v>27</v>
      </c>
      <c r="Q43" s="70">
        <v>19</v>
      </c>
      <c r="R43" s="70">
        <v>17</v>
      </c>
      <c r="S43" s="70">
        <v>12</v>
      </c>
      <c r="T43" s="70">
        <v>15</v>
      </c>
      <c r="U43" s="70">
        <v>22</v>
      </c>
      <c r="V43" s="70">
        <v>20</v>
      </c>
      <c r="W43" s="70">
        <v>21</v>
      </c>
      <c r="X43" s="70">
        <v>12</v>
      </c>
      <c r="Y43" s="70">
        <v>16</v>
      </c>
      <c r="Z43" s="70">
        <v>10</v>
      </c>
      <c r="AA43" s="70">
        <v>13</v>
      </c>
      <c r="AB43" s="70">
        <v>16</v>
      </c>
      <c r="AC43" s="70">
        <v>20</v>
      </c>
      <c r="AD43" s="70">
        <v>19</v>
      </c>
      <c r="AE43" s="70">
        <v>12</v>
      </c>
      <c r="AF43" s="70">
        <v>13</v>
      </c>
      <c r="AG43" s="70">
        <v>21</v>
      </c>
      <c r="AH43" s="70">
        <v>13</v>
      </c>
      <c r="AI43" s="70">
        <v>9</v>
      </c>
      <c r="AJ43" s="70">
        <v>13</v>
      </c>
      <c r="AK43" s="70">
        <v>10</v>
      </c>
      <c r="AL43" s="70">
        <v>16</v>
      </c>
      <c r="AM43" s="70">
        <v>15</v>
      </c>
      <c r="AN43" s="70">
        <v>11</v>
      </c>
      <c r="AO43" s="70">
        <v>7</v>
      </c>
      <c r="AP43" s="70">
        <v>12</v>
      </c>
      <c r="AQ43" s="70">
        <v>19</v>
      </c>
      <c r="AR43" s="70">
        <v>15</v>
      </c>
      <c r="AS43" s="70">
        <v>14</v>
      </c>
      <c r="AT43" s="70">
        <v>13</v>
      </c>
      <c r="AU43" s="70">
        <v>13</v>
      </c>
      <c r="AV43" s="70">
        <v>12</v>
      </c>
      <c r="AW43" s="70">
        <v>29</v>
      </c>
      <c r="AX43" s="70">
        <v>25</v>
      </c>
      <c r="AY43" s="70">
        <v>42</v>
      </c>
      <c r="AZ43" s="70">
        <v>40</v>
      </c>
      <c r="BA43" s="70">
        <v>34</v>
      </c>
      <c r="BB43" s="70">
        <v>39</v>
      </c>
      <c r="BC43" s="70">
        <v>56</v>
      </c>
      <c r="BD43" s="70">
        <v>44</v>
      </c>
      <c r="BE43" s="70">
        <v>71</v>
      </c>
      <c r="BF43" s="70">
        <v>43</v>
      </c>
      <c r="BG43" s="70">
        <v>75</v>
      </c>
      <c r="BH43" s="70">
        <v>55</v>
      </c>
      <c r="BI43" s="70">
        <v>71</v>
      </c>
      <c r="BJ43" s="70">
        <v>70</v>
      </c>
      <c r="BK43" s="70">
        <v>75</v>
      </c>
      <c r="BL43" s="70">
        <v>67</v>
      </c>
      <c r="BM43" s="70">
        <v>89</v>
      </c>
      <c r="BN43" s="70">
        <v>78</v>
      </c>
      <c r="BO43" s="70">
        <v>83</v>
      </c>
      <c r="BP43" s="70">
        <v>68</v>
      </c>
      <c r="BQ43" s="70">
        <v>96</v>
      </c>
      <c r="BR43" s="70">
        <v>56</v>
      </c>
      <c r="BS43" s="70">
        <v>84</v>
      </c>
      <c r="BT43" s="70">
        <v>83</v>
      </c>
      <c r="BU43" s="70">
        <v>88</v>
      </c>
      <c r="BV43" s="70">
        <v>59</v>
      </c>
      <c r="BW43" s="70">
        <v>74</v>
      </c>
      <c r="BX43" s="70">
        <v>70</v>
      </c>
      <c r="BY43" s="70">
        <v>78</v>
      </c>
      <c r="BZ43" s="70">
        <v>64</v>
      </c>
      <c r="CA43" s="70">
        <v>81</v>
      </c>
      <c r="CB43" s="70">
        <v>46</v>
      </c>
      <c r="CC43" s="70">
        <v>76</v>
      </c>
      <c r="CD43" s="70">
        <v>47</v>
      </c>
      <c r="CE43" s="70">
        <v>93</v>
      </c>
      <c r="CF43" s="70">
        <v>57</v>
      </c>
      <c r="CG43" s="70">
        <v>82</v>
      </c>
      <c r="CH43" s="70">
        <v>55</v>
      </c>
      <c r="CI43" s="70">
        <v>84</v>
      </c>
      <c r="CJ43" s="70">
        <v>54</v>
      </c>
      <c r="CK43" s="70">
        <v>80</v>
      </c>
      <c r="CL43" s="70">
        <v>54</v>
      </c>
      <c r="CM43" s="70">
        <v>88</v>
      </c>
      <c r="CN43" s="70">
        <v>46</v>
      </c>
      <c r="CO43" s="70">
        <v>63</v>
      </c>
      <c r="CP43" s="70">
        <v>43</v>
      </c>
      <c r="CQ43" s="70">
        <v>64</v>
      </c>
      <c r="CR43" s="70">
        <v>47</v>
      </c>
      <c r="CS43" s="70">
        <v>61</v>
      </c>
      <c r="CT43" s="70">
        <v>45</v>
      </c>
      <c r="CU43" s="70">
        <v>85</v>
      </c>
      <c r="CV43" s="70">
        <v>42</v>
      </c>
      <c r="CW43" s="70">
        <v>64</v>
      </c>
      <c r="CX43" s="70">
        <v>52</v>
      </c>
      <c r="CY43" s="70">
        <v>67</v>
      </c>
      <c r="CZ43" s="70">
        <v>48</v>
      </c>
      <c r="DA43" s="70">
        <v>63</v>
      </c>
      <c r="DB43" s="70">
        <v>45</v>
      </c>
      <c r="DC43" s="70">
        <v>74</v>
      </c>
      <c r="DD43" s="70">
        <v>40</v>
      </c>
      <c r="DE43" s="70">
        <v>76</v>
      </c>
      <c r="DF43" s="70">
        <v>46</v>
      </c>
      <c r="DG43" s="70">
        <v>74</v>
      </c>
      <c r="DH43" s="70">
        <v>44</v>
      </c>
      <c r="DI43" s="70">
        <v>69</v>
      </c>
      <c r="DJ43" s="70">
        <v>52</v>
      </c>
      <c r="DK43" s="70">
        <v>55</v>
      </c>
      <c r="DL43" s="70">
        <v>48</v>
      </c>
      <c r="DM43" s="70">
        <v>59</v>
      </c>
      <c r="DN43" s="70">
        <v>41</v>
      </c>
      <c r="DO43" s="70">
        <v>75</v>
      </c>
      <c r="DP43" s="70">
        <v>45</v>
      </c>
      <c r="DQ43" s="70">
        <v>55</v>
      </c>
      <c r="DR43" s="70">
        <v>39</v>
      </c>
      <c r="DS43" s="70">
        <v>51</v>
      </c>
      <c r="DT43" s="70">
        <v>47</v>
      </c>
      <c r="DU43" s="70">
        <v>64</v>
      </c>
      <c r="DV43" s="70">
        <v>44</v>
      </c>
      <c r="DW43" s="70">
        <v>39</v>
      </c>
      <c r="DX43" s="70">
        <v>38</v>
      </c>
      <c r="DY43" s="70">
        <v>51</v>
      </c>
      <c r="DZ43" s="70">
        <v>58</v>
      </c>
      <c r="EA43" s="70">
        <v>62</v>
      </c>
      <c r="EB43" s="70">
        <v>37</v>
      </c>
      <c r="EC43" s="70">
        <v>50</v>
      </c>
      <c r="ED43" s="70">
        <v>51</v>
      </c>
      <c r="EE43" s="70">
        <v>30</v>
      </c>
      <c r="EF43" s="70">
        <v>37</v>
      </c>
      <c r="EG43" s="70">
        <v>33</v>
      </c>
      <c r="EH43" s="70">
        <v>38</v>
      </c>
      <c r="EI43" s="70">
        <v>33</v>
      </c>
      <c r="EJ43" s="70">
        <v>28</v>
      </c>
      <c r="EK43" s="70">
        <v>40</v>
      </c>
      <c r="EL43" s="70">
        <v>19</v>
      </c>
      <c r="EM43" s="70">
        <v>33</v>
      </c>
      <c r="EN43" s="70">
        <v>31</v>
      </c>
      <c r="EO43" s="70">
        <v>24</v>
      </c>
      <c r="EP43" s="70">
        <v>23</v>
      </c>
      <c r="EQ43" s="70">
        <v>22</v>
      </c>
      <c r="ER43" s="70">
        <v>27</v>
      </c>
      <c r="ES43" s="70">
        <v>15</v>
      </c>
      <c r="ET43" s="70">
        <v>28</v>
      </c>
      <c r="EU43" s="70">
        <v>29</v>
      </c>
      <c r="EV43" s="70">
        <v>23</v>
      </c>
      <c r="EW43" s="70">
        <v>23</v>
      </c>
      <c r="EX43" s="70">
        <v>33</v>
      </c>
      <c r="EY43" s="70">
        <v>28</v>
      </c>
      <c r="EZ43" s="70">
        <v>29</v>
      </c>
      <c r="FA43" s="70">
        <v>28</v>
      </c>
      <c r="FB43" s="70">
        <v>25</v>
      </c>
      <c r="FC43" s="70">
        <v>23</v>
      </c>
      <c r="FD43" s="70">
        <v>42</v>
      </c>
      <c r="FE43" s="70">
        <v>29</v>
      </c>
      <c r="FF43" s="70">
        <v>29</v>
      </c>
      <c r="FG43" s="70">
        <v>29</v>
      </c>
      <c r="FH43" s="70">
        <v>39</v>
      </c>
      <c r="FI43" s="70">
        <v>26</v>
      </c>
      <c r="FJ43" s="70">
        <v>33</v>
      </c>
      <c r="FK43" s="70">
        <v>16</v>
      </c>
      <c r="FL43" s="70">
        <v>32</v>
      </c>
      <c r="FM43" s="70">
        <v>19</v>
      </c>
      <c r="FN43" s="70">
        <v>13</v>
      </c>
      <c r="FO43" s="70">
        <v>14</v>
      </c>
      <c r="FP43" s="70">
        <v>21</v>
      </c>
      <c r="FQ43" s="70">
        <v>19</v>
      </c>
      <c r="FR43" s="70">
        <v>28</v>
      </c>
      <c r="FS43" s="70">
        <v>19</v>
      </c>
      <c r="FT43" s="70">
        <v>27</v>
      </c>
      <c r="FU43" s="70">
        <v>17</v>
      </c>
      <c r="FV43" s="70">
        <v>35</v>
      </c>
      <c r="FW43" s="70">
        <v>13</v>
      </c>
      <c r="FX43" s="70">
        <v>24</v>
      </c>
      <c r="FY43" s="70">
        <v>12</v>
      </c>
      <c r="FZ43" s="70">
        <v>18</v>
      </c>
      <c r="GA43" s="70">
        <v>14</v>
      </c>
      <c r="GB43" s="70">
        <v>16</v>
      </c>
      <c r="GC43" s="70">
        <v>5</v>
      </c>
      <c r="GD43" s="70">
        <v>25</v>
      </c>
      <c r="GE43" s="70">
        <v>5</v>
      </c>
      <c r="GF43" s="70">
        <v>18</v>
      </c>
      <c r="GG43" s="70">
        <v>6</v>
      </c>
      <c r="GH43" s="70">
        <v>20</v>
      </c>
      <c r="GI43" s="70">
        <v>4</v>
      </c>
      <c r="GJ43" s="70">
        <v>20</v>
      </c>
      <c r="GK43" s="70">
        <v>5</v>
      </c>
      <c r="GL43" s="70">
        <v>12</v>
      </c>
      <c r="GM43" s="70">
        <v>9</v>
      </c>
      <c r="GN43" s="70">
        <v>12</v>
      </c>
      <c r="GO43" s="70">
        <v>6</v>
      </c>
      <c r="GP43" s="70">
        <v>11</v>
      </c>
      <c r="GQ43" s="70">
        <v>0</v>
      </c>
      <c r="GR43" s="70">
        <v>7</v>
      </c>
      <c r="GS43" s="70">
        <v>2</v>
      </c>
      <c r="GT43" s="70">
        <v>8</v>
      </c>
      <c r="GU43" s="70">
        <v>0</v>
      </c>
      <c r="GV43" s="70">
        <v>5</v>
      </c>
      <c r="GW43" s="70">
        <v>1</v>
      </c>
      <c r="GX43" s="70">
        <v>4</v>
      </c>
      <c r="GY43" s="70">
        <v>0</v>
      </c>
      <c r="GZ43" s="70">
        <v>6</v>
      </c>
      <c r="HA43" s="70">
        <v>1</v>
      </c>
      <c r="HB43" s="70">
        <v>1</v>
      </c>
      <c r="HC43" s="70">
        <v>0</v>
      </c>
      <c r="HD43" s="70">
        <v>3</v>
      </c>
      <c r="HE43" s="70">
        <v>0</v>
      </c>
      <c r="HF43" s="70">
        <v>0</v>
      </c>
      <c r="HG43" s="70">
        <v>0</v>
      </c>
      <c r="HH43" s="70">
        <v>0</v>
      </c>
      <c r="HI43" s="70">
        <v>0</v>
      </c>
      <c r="HJ43" s="70">
        <v>0</v>
      </c>
      <c r="HK43" s="70">
        <v>0</v>
      </c>
      <c r="HL43" s="70">
        <v>1</v>
      </c>
    </row>
    <row r="44" spans="1:220" ht="20.25" customHeight="1" x14ac:dyDescent="0.3">
      <c r="A44" s="46" t="s">
        <v>757</v>
      </c>
      <c r="B44" s="307">
        <v>3937</v>
      </c>
      <c r="C44" s="70">
        <v>2018</v>
      </c>
      <c r="D44" s="70">
        <v>1919</v>
      </c>
      <c r="E44" s="70">
        <v>192</v>
      </c>
      <c r="F44" s="70">
        <v>212</v>
      </c>
      <c r="G44" s="70">
        <v>1555</v>
      </c>
      <c r="H44" s="70">
        <v>1337</v>
      </c>
      <c r="I44" s="70">
        <v>271</v>
      </c>
      <c r="J44" s="70">
        <v>370</v>
      </c>
      <c r="K44" s="70">
        <v>15</v>
      </c>
      <c r="L44" s="70">
        <v>27</v>
      </c>
      <c r="M44" s="70">
        <v>15</v>
      </c>
      <c r="N44" s="70">
        <v>10</v>
      </c>
      <c r="O44" s="70">
        <v>17</v>
      </c>
      <c r="P44" s="70">
        <v>13</v>
      </c>
      <c r="Q44" s="70">
        <v>18</v>
      </c>
      <c r="R44" s="70">
        <v>17</v>
      </c>
      <c r="S44" s="70">
        <v>15</v>
      </c>
      <c r="T44" s="70">
        <v>17</v>
      </c>
      <c r="U44" s="70">
        <v>15</v>
      </c>
      <c r="V44" s="70">
        <v>12</v>
      </c>
      <c r="W44" s="70">
        <v>14</v>
      </c>
      <c r="X44" s="70">
        <v>20</v>
      </c>
      <c r="Y44" s="70">
        <v>12</v>
      </c>
      <c r="Z44" s="70">
        <v>14</v>
      </c>
      <c r="AA44" s="70">
        <v>9</v>
      </c>
      <c r="AB44" s="70">
        <v>15</v>
      </c>
      <c r="AC44" s="70">
        <v>17</v>
      </c>
      <c r="AD44" s="70">
        <v>8</v>
      </c>
      <c r="AE44" s="70">
        <v>11</v>
      </c>
      <c r="AF44" s="70">
        <v>12</v>
      </c>
      <c r="AG44" s="70">
        <v>10</v>
      </c>
      <c r="AH44" s="70">
        <v>6</v>
      </c>
      <c r="AI44" s="70">
        <v>9</v>
      </c>
      <c r="AJ44" s="70">
        <v>13</v>
      </c>
      <c r="AK44" s="70">
        <v>3</v>
      </c>
      <c r="AL44" s="70">
        <v>11</v>
      </c>
      <c r="AM44" s="70">
        <v>12</v>
      </c>
      <c r="AN44" s="70">
        <v>17</v>
      </c>
      <c r="AO44" s="70">
        <v>9</v>
      </c>
      <c r="AP44" s="70">
        <v>13</v>
      </c>
      <c r="AQ44" s="70">
        <v>15</v>
      </c>
      <c r="AR44" s="70">
        <v>13</v>
      </c>
      <c r="AS44" s="70">
        <v>5</v>
      </c>
      <c r="AT44" s="70">
        <v>14</v>
      </c>
      <c r="AU44" s="70">
        <v>11</v>
      </c>
      <c r="AV44" s="70">
        <v>10</v>
      </c>
      <c r="AW44" s="70">
        <v>14</v>
      </c>
      <c r="AX44" s="70">
        <v>18</v>
      </c>
      <c r="AY44" s="70">
        <v>20</v>
      </c>
      <c r="AZ44" s="70">
        <v>21</v>
      </c>
      <c r="BA44" s="70">
        <v>24</v>
      </c>
      <c r="BB44" s="70">
        <v>17</v>
      </c>
      <c r="BC44" s="70">
        <v>38</v>
      </c>
      <c r="BD44" s="70">
        <v>26</v>
      </c>
      <c r="BE44" s="70">
        <v>30</v>
      </c>
      <c r="BF44" s="70">
        <v>32</v>
      </c>
      <c r="BG44" s="70">
        <v>42</v>
      </c>
      <c r="BH44" s="70">
        <v>37</v>
      </c>
      <c r="BI44" s="70">
        <v>45</v>
      </c>
      <c r="BJ44" s="70">
        <v>34</v>
      </c>
      <c r="BK44" s="70">
        <v>33</v>
      </c>
      <c r="BL44" s="70">
        <v>43</v>
      </c>
      <c r="BM44" s="70">
        <v>49</v>
      </c>
      <c r="BN44" s="70">
        <v>36</v>
      </c>
      <c r="BO44" s="70">
        <v>47</v>
      </c>
      <c r="BP44" s="70">
        <v>28</v>
      </c>
      <c r="BQ44" s="70">
        <v>35</v>
      </c>
      <c r="BR44" s="70">
        <v>37</v>
      </c>
      <c r="BS44" s="70">
        <v>47</v>
      </c>
      <c r="BT44" s="70">
        <v>30</v>
      </c>
      <c r="BU44" s="70">
        <v>36</v>
      </c>
      <c r="BV44" s="70">
        <v>37</v>
      </c>
      <c r="BW44" s="70">
        <v>37</v>
      </c>
      <c r="BX44" s="70">
        <v>29</v>
      </c>
      <c r="BY44" s="70">
        <v>46</v>
      </c>
      <c r="BZ44" s="70">
        <v>41</v>
      </c>
      <c r="CA44" s="70">
        <v>37</v>
      </c>
      <c r="CB44" s="70">
        <v>34</v>
      </c>
      <c r="CC44" s="70">
        <v>50</v>
      </c>
      <c r="CD44" s="70">
        <v>41</v>
      </c>
      <c r="CE44" s="70">
        <v>44</v>
      </c>
      <c r="CF44" s="70">
        <v>29</v>
      </c>
      <c r="CG44" s="70">
        <v>27</v>
      </c>
      <c r="CH44" s="70">
        <v>18</v>
      </c>
      <c r="CI44" s="70">
        <v>28</v>
      </c>
      <c r="CJ44" s="70">
        <v>32</v>
      </c>
      <c r="CK44" s="70">
        <v>48</v>
      </c>
      <c r="CL44" s="70">
        <v>30</v>
      </c>
      <c r="CM44" s="70">
        <v>39</v>
      </c>
      <c r="CN44" s="70">
        <v>30</v>
      </c>
      <c r="CO44" s="70">
        <v>42</v>
      </c>
      <c r="CP44" s="70">
        <v>31</v>
      </c>
      <c r="CQ44" s="70">
        <v>35</v>
      </c>
      <c r="CR44" s="70">
        <v>26</v>
      </c>
      <c r="CS44" s="70">
        <v>37</v>
      </c>
      <c r="CT44" s="70">
        <v>30</v>
      </c>
      <c r="CU44" s="70">
        <v>26</v>
      </c>
      <c r="CV44" s="70">
        <v>21</v>
      </c>
      <c r="CW44" s="70">
        <v>29</v>
      </c>
      <c r="CX44" s="70">
        <v>13</v>
      </c>
      <c r="CY44" s="70">
        <v>30</v>
      </c>
      <c r="CZ44" s="70">
        <v>27</v>
      </c>
      <c r="DA44" s="70">
        <v>39</v>
      </c>
      <c r="DB44" s="70">
        <v>34</v>
      </c>
      <c r="DC44" s="70">
        <v>28</v>
      </c>
      <c r="DD44" s="70">
        <v>19</v>
      </c>
      <c r="DE44" s="70">
        <v>37</v>
      </c>
      <c r="DF44" s="70">
        <v>30</v>
      </c>
      <c r="DG44" s="70">
        <v>32</v>
      </c>
      <c r="DH44" s="70">
        <v>25</v>
      </c>
      <c r="DI44" s="70">
        <v>27</v>
      </c>
      <c r="DJ44" s="70">
        <v>22</v>
      </c>
      <c r="DK44" s="70">
        <v>23</v>
      </c>
      <c r="DL44" s="70">
        <v>30</v>
      </c>
      <c r="DM44" s="70">
        <v>28</v>
      </c>
      <c r="DN44" s="70">
        <v>29</v>
      </c>
      <c r="DO44" s="70">
        <v>32</v>
      </c>
      <c r="DP44" s="70">
        <v>36</v>
      </c>
      <c r="DQ44" s="70">
        <v>30</v>
      </c>
      <c r="DR44" s="70">
        <v>28</v>
      </c>
      <c r="DS44" s="70">
        <v>29</v>
      </c>
      <c r="DT44" s="70">
        <v>29</v>
      </c>
      <c r="DU44" s="70">
        <v>35</v>
      </c>
      <c r="DV44" s="70">
        <v>32</v>
      </c>
      <c r="DW44" s="70">
        <v>28</v>
      </c>
      <c r="DX44" s="70">
        <v>16</v>
      </c>
      <c r="DY44" s="70">
        <v>26</v>
      </c>
      <c r="DZ44" s="70">
        <v>30</v>
      </c>
      <c r="EA44" s="70">
        <v>22</v>
      </c>
      <c r="EB44" s="70">
        <v>26</v>
      </c>
      <c r="EC44" s="70">
        <v>24</v>
      </c>
      <c r="ED44" s="70">
        <v>19</v>
      </c>
      <c r="EE44" s="70">
        <v>21</v>
      </c>
      <c r="EF44" s="70">
        <v>25</v>
      </c>
      <c r="EG44" s="70">
        <v>21</v>
      </c>
      <c r="EH44" s="70">
        <v>16</v>
      </c>
      <c r="EI44" s="70">
        <v>18</v>
      </c>
      <c r="EJ44" s="70">
        <v>13</v>
      </c>
      <c r="EK44" s="70">
        <v>18</v>
      </c>
      <c r="EL44" s="70">
        <v>25</v>
      </c>
      <c r="EM44" s="70">
        <v>22</v>
      </c>
      <c r="EN44" s="70">
        <v>13</v>
      </c>
      <c r="EO44" s="70">
        <v>14</v>
      </c>
      <c r="EP44" s="70">
        <v>13</v>
      </c>
      <c r="EQ44" s="70">
        <v>12</v>
      </c>
      <c r="ER44" s="70">
        <v>16</v>
      </c>
      <c r="ES44" s="70">
        <v>11</v>
      </c>
      <c r="ET44" s="70">
        <v>13</v>
      </c>
      <c r="EU44" s="70">
        <v>21</v>
      </c>
      <c r="EV44" s="70">
        <v>21</v>
      </c>
      <c r="EW44" s="70">
        <v>16</v>
      </c>
      <c r="EX44" s="70">
        <v>16</v>
      </c>
      <c r="EY44" s="70">
        <v>11</v>
      </c>
      <c r="EZ44" s="70">
        <v>16</v>
      </c>
      <c r="FA44" s="70">
        <v>11</v>
      </c>
      <c r="FB44" s="70">
        <v>14</v>
      </c>
      <c r="FC44" s="70">
        <v>9</v>
      </c>
      <c r="FD44" s="70">
        <v>9</v>
      </c>
      <c r="FE44" s="70">
        <v>13</v>
      </c>
      <c r="FF44" s="70">
        <v>19</v>
      </c>
      <c r="FG44" s="70">
        <v>16</v>
      </c>
      <c r="FH44" s="70">
        <v>15</v>
      </c>
      <c r="FI44" s="70">
        <v>15</v>
      </c>
      <c r="FJ44" s="70">
        <v>14</v>
      </c>
      <c r="FK44" s="70">
        <v>9</v>
      </c>
      <c r="FL44" s="70">
        <v>11</v>
      </c>
      <c r="FM44" s="70">
        <v>8</v>
      </c>
      <c r="FN44" s="70">
        <v>10</v>
      </c>
      <c r="FO44" s="70">
        <v>1</v>
      </c>
      <c r="FP44" s="70">
        <v>10</v>
      </c>
      <c r="FQ44" s="70">
        <v>5</v>
      </c>
      <c r="FR44" s="70">
        <v>11</v>
      </c>
      <c r="FS44" s="70">
        <v>6</v>
      </c>
      <c r="FT44" s="70">
        <v>15</v>
      </c>
      <c r="FU44" s="70">
        <v>9</v>
      </c>
      <c r="FV44" s="70">
        <v>13</v>
      </c>
      <c r="FW44" s="70">
        <v>4</v>
      </c>
      <c r="FX44" s="70">
        <v>16</v>
      </c>
      <c r="FY44" s="70">
        <v>6</v>
      </c>
      <c r="FZ44" s="70">
        <v>14</v>
      </c>
      <c r="GA44" s="70">
        <v>5</v>
      </c>
      <c r="GB44" s="70">
        <v>10</v>
      </c>
      <c r="GC44" s="70">
        <v>2</v>
      </c>
      <c r="GD44" s="70">
        <v>9</v>
      </c>
      <c r="GE44" s="70">
        <v>4</v>
      </c>
      <c r="GF44" s="70">
        <v>8</v>
      </c>
      <c r="GG44" s="70">
        <v>4</v>
      </c>
      <c r="GH44" s="70">
        <v>4</v>
      </c>
      <c r="GI44" s="70">
        <v>3</v>
      </c>
      <c r="GJ44" s="70">
        <v>9</v>
      </c>
      <c r="GK44" s="70">
        <v>3</v>
      </c>
      <c r="GL44" s="70">
        <v>4</v>
      </c>
      <c r="GM44" s="70">
        <v>6</v>
      </c>
      <c r="GN44" s="70">
        <v>3</v>
      </c>
      <c r="GO44" s="70">
        <v>5</v>
      </c>
      <c r="GP44" s="70">
        <v>6</v>
      </c>
      <c r="GQ44" s="70">
        <v>0</v>
      </c>
      <c r="GR44" s="70">
        <v>2</v>
      </c>
      <c r="GS44" s="70">
        <v>1</v>
      </c>
      <c r="GT44" s="70">
        <v>2</v>
      </c>
      <c r="GU44" s="70">
        <v>0</v>
      </c>
      <c r="GV44" s="70">
        <v>2</v>
      </c>
      <c r="GW44" s="70">
        <v>1</v>
      </c>
      <c r="GX44" s="70">
        <v>1</v>
      </c>
      <c r="GY44" s="70">
        <v>0</v>
      </c>
      <c r="GZ44" s="70">
        <v>3</v>
      </c>
      <c r="HA44" s="70">
        <v>0</v>
      </c>
      <c r="HB44" s="70">
        <v>1</v>
      </c>
      <c r="HC44" s="70">
        <v>0</v>
      </c>
      <c r="HD44" s="70">
        <v>0</v>
      </c>
      <c r="HE44" s="70">
        <v>0</v>
      </c>
      <c r="HF44" s="70">
        <v>0</v>
      </c>
      <c r="HG44" s="70">
        <v>0</v>
      </c>
      <c r="HH44" s="70">
        <v>2</v>
      </c>
      <c r="HI44" s="70">
        <v>0</v>
      </c>
      <c r="HJ44" s="70">
        <v>0</v>
      </c>
      <c r="HK44" s="70">
        <v>0</v>
      </c>
      <c r="HL44" s="70">
        <v>0</v>
      </c>
    </row>
    <row r="45" spans="1:220" s="18" customFormat="1" ht="20.25" customHeight="1" x14ac:dyDescent="0.3">
      <c r="A45" s="45" t="s">
        <v>758</v>
      </c>
      <c r="B45" s="306">
        <v>20772</v>
      </c>
      <c r="C45" s="69">
        <v>10960</v>
      </c>
      <c r="D45" s="69">
        <v>9812</v>
      </c>
      <c r="E45" s="69">
        <v>877</v>
      </c>
      <c r="F45" s="69">
        <v>816</v>
      </c>
      <c r="G45" s="69">
        <v>8202</v>
      </c>
      <c r="H45" s="69">
        <v>6675</v>
      </c>
      <c r="I45" s="69">
        <v>1881</v>
      </c>
      <c r="J45" s="69">
        <v>2321</v>
      </c>
      <c r="K45" s="69">
        <v>53</v>
      </c>
      <c r="L45" s="69">
        <v>37</v>
      </c>
      <c r="M45" s="69">
        <v>63</v>
      </c>
      <c r="N45" s="69">
        <v>49</v>
      </c>
      <c r="O45" s="69">
        <v>53</v>
      </c>
      <c r="P45" s="69">
        <v>50</v>
      </c>
      <c r="Q45" s="69">
        <v>53</v>
      </c>
      <c r="R45" s="69">
        <v>55</v>
      </c>
      <c r="S45" s="69">
        <v>59</v>
      </c>
      <c r="T45" s="69">
        <v>43</v>
      </c>
      <c r="U45" s="69">
        <v>53</v>
      </c>
      <c r="V45" s="69">
        <v>57</v>
      </c>
      <c r="W45" s="69">
        <v>63</v>
      </c>
      <c r="X45" s="69">
        <v>58</v>
      </c>
      <c r="Y45" s="69">
        <v>61</v>
      </c>
      <c r="Z45" s="69">
        <v>57</v>
      </c>
      <c r="AA45" s="69">
        <v>45</v>
      </c>
      <c r="AB45" s="69">
        <v>48</v>
      </c>
      <c r="AC45" s="69">
        <v>66</v>
      </c>
      <c r="AD45" s="69">
        <v>63</v>
      </c>
      <c r="AE45" s="69">
        <v>62</v>
      </c>
      <c r="AF45" s="69">
        <v>63</v>
      </c>
      <c r="AG45" s="69">
        <v>68</v>
      </c>
      <c r="AH45" s="69">
        <v>57</v>
      </c>
      <c r="AI45" s="69">
        <v>61</v>
      </c>
      <c r="AJ45" s="69">
        <v>66</v>
      </c>
      <c r="AK45" s="69">
        <v>55</v>
      </c>
      <c r="AL45" s="69">
        <v>58</v>
      </c>
      <c r="AM45" s="69">
        <v>62</v>
      </c>
      <c r="AN45" s="69">
        <v>55</v>
      </c>
      <c r="AO45" s="69">
        <v>57</v>
      </c>
      <c r="AP45" s="69">
        <v>64</v>
      </c>
      <c r="AQ45" s="69">
        <v>38</v>
      </c>
      <c r="AR45" s="69">
        <v>47</v>
      </c>
      <c r="AS45" s="69">
        <v>56</v>
      </c>
      <c r="AT45" s="69">
        <v>57</v>
      </c>
      <c r="AU45" s="69">
        <v>82</v>
      </c>
      <c r="AV45" s="69">
        <v>58</v>
      </c>
      <c r="AW45" s="69">
        <v>117</v>
      </c>
      <c r="AX45" s="69">
        <v>87</v>
      </c>
      <c r="AY45" s="69">
        <v>129</v>
      </c>
      <c r="AZ45" s="69">
        <v>101</v>
      </c>
      <c r="BA45" s="69">
        <v>149</v>
      </c>
      <c r="BB45" s="69">
        <v>108</v>
      </c>
      <c r="BC45" s="69">
        <v>159</v>
      </c>
      <c r="BD45" s="69">
        <v>144</v>
      </c>
      <c r="BE45" s="69">
        <v>198</v>
      </c>
      <c r="BF45" s="69">
        <v>164</v>
      </c>
      <c r="BG45" s="69">
        <v>219</v>
      </c>
      <c r="BH45" s="69">
        <v>185</v>
      </c>
      <c r="BI45" s="69">
        <v>240</v>
      </c>
      <c r="BJ45" s="69">
        <v>176</v>
      </c>
      <c r="BK45" s="69">
        <v>230</v>
      </c>
      <c r="BL45" s="69">
        <v>206</v>
      </c>
      <c r="BM45" s="69">
        <v>215</v>
      </c>
      <c r="BN45" s="69">
        <v>199</v>
      </c>
      <c r="BO45" s="69">
        <v>213</v>
      </c>
      <c r="BP45" s="69">
        <v>204</v>
      </c>
      <c r="BQ45" s="69">
        <v>231</v>
      </c>
      <c r="BR45" s="69">
        <v>221</v>
      </c>
      <c r="BS45" s="69">
        <v>231</v>
      </c>
      <c r="BT45" s="69">
        <v>174</v>
      </c>
      <c r="BU45" s="69">
        <v>213</v>
      </c>
      <c r="BV45" s="69">
        <v>172</v>
      </c>
      <c r="BW45" s="69">
        <v>208</v>
      </c>
      <c r="BX45" s="69">
        <v>167</v>
      </c>
      <c r="BY45" s="69">
        <v>191</v>
      </c>
      <c r="BZ45" s="69">
        <v>144</v>
      </c>
      <c r="CA45" s="69">
        <v>192</v>
      </c>
      <c r="CB45" s="69">
        <v>154</v>
      </c>
      <c r="CC45" s="69">
        <v>146</v>
      </c>
      <c r="CD45" s="69">
        <v>121</v>
      </c>
      <c r="CE45" s="69">
        <v>179</v>
      </c>
      <c r="CF45" s="69">
        <v>155</v>
      </c>
      <c r="CG45" s="69">
        <v>186</v>
      </c>
      <c r="CH45" s="69">
        <v>141</v>
      </c>
      <c r="CI45" s="69">
        <v>194</v>
      </c>
      <c r="CJ45" s="69">
        <v>161</v>
      </c>
      <c r="CK45" s="69">
        <v>190</v>
      </c>
      <c r="CL45" s="69">
        <v>113</v>
      </c>
      <c r="CM45" s="69">
        <v>195</v>
      </c>
      <c r="CN45" s="69">
        <v>129</v>
      </c>
      <c r="CO45" s="69">
        <v>174</v>
      </c>
      <c r="CP45" s="69">
        <v>142</v>
      </c>
      <c r="CQ45" s="69">
        <v>165</v>
      </c>
      <c r="CR45" s="69">
        <v>150</v>
      </c>
      <c r="CS45" s="69">
        <v>172</v>
      </c>
      <c r="CT45" s="69">
        <v>120</v>
      </c>
      <c r="CU45" s="69">
        <v>185</v>
      </c>
      <c r="CV45" s="69">
        <v>134</v>
      </c>
      <c r="CW45" s="69">
        <v>187</v>
      </c>
      <c r="CX45" s="69">
        <v>138</v>
      </c>
      <c r="CY45" s="69">
        <v>179</v>
      </c>
      <c r="CZ45" s="69">
        <v>143</v>
      </c>
      <c r="DA45" s="69">
        <v>198</v>
      </c>
      <c r="DB45" s="69">
        <v>164</v>
      </c>
      <c r="DC45" s="69">
        <v>156</v>
      </c>
      <c r="DD45" s="69">
        <v>134</v>
      </c>
      <c r="DE45" s="69">
        <v>172</v>
      </c>
      <c r="DF45" s="69">
        <v>121</v>
      </c>
      <c r="DG45" s="69">
        <v>174</v>
      </c>
      <c r="DH45" s="69">
        <v>133</v>
      </c>
      <c r="DI45" s="69">
        <v>178</v>
      </c>
      <c r="DJ45" s="69">
        <v>151</v>
      </c>
      <c r="DK45" s="69">
        <v>186</v>
      </c>
      <c r="DL45" s="69">
        <v>137</v>
      </c>
      <c r="DM45" s="69">
        <v>152</v>
      </c>
      <c r="DN45" s="69">
        <v>137</v>
      </c>
      <c r="DO45" s="69">
        <v>146</v>
      </c>
      <c r="DP45" s="69">
        <v>132</v>
      </c>
      <c r="DQ45" s="69">
        <v>143</v>
      </c>
      <c r="DR45" s="69">
        <v>146</v>
      </c>
      <c r="DS45" s="69">
        <v>183</v>
      </c>
      <c r="DT45" s="69">
        <v>133</v>
      </c>
      <c r="DU45" s="69">
        <v>156</v>
      </c>
      <c r="DV45" s="69">
        <v>132</v>
      </c>
      <c r="DW45" s="69">
        <v>114</v>
      </c>
      <c r="DX45" s="69">
        <v>85</v>
      </c>
      <c r="DY45" s="69">
        <v>150</v>
      </c>
      <c r="DZ45" s="69">
        <v>123</v>
      </c>
      <c r="EA45" s="69">
        <v>133</v>
      </c>
      <c r="EB45" s="69">
        <v>96</v>
      </c>
      <c r="EC45" s="69">
        <v>116</v>
      </c>
      <c r="ED45" s="69">
        <v>99</v>
      </c>
      <c r="EE45" s="69">
        <v>107</v>
      </c>
      <c r="EF45" s="69">
        <v>93</v>
      </c>
      <c r="EG45" s="69">
        <v>119</v>
      </c>
      <c r="EH45" s="69">
        <v>93</v>
      </c>
      <c r="EI45" s="69">
        <v>99</v>
      </c>
      <c r="EJ45" s="69">
        <v>87</v>
      </c>
      <c r="EK45" s="69">
        <v>112</v>
      </c>
      <c r="EL45" s="69">
        <v>92</v>
      </c>
      <c r="EM45" s="69">
        <v>102</v>
      </c>
      <c r="EN45" s="69">
        <v>92</v>
      </c>
      <c r="EO45" s="69">
        <v>98</v>
      </c>
      <c r="EP45" s="69">
        <v>62</v>
      </c>
      <c r="EQ45" s="69">
        <v>78</v>
      </c>
      <c r="ER45" s="69">
        <v>84</v>
      </c>
      <c r="ES45" s="69">
        <v>84</v>
      </c>
      <c r="ET45" s="69">
        <v>88</v>
      </c>
      <c r="EU45" s="69">
        <v>76</v>
      </c>
      <c r="EV45" s="69">
        <v>96</v>
      </c>
      <c r="EW45" s="69">
        <v>97</v>
      </c>
      <c r="EX45" s="69">
        <v>83</v>
      </c>
      <c r="EY45" s="69">
        <v>95</v>
      </c>
      <c r="EZ45" s="69">
        <v>85</v>
      </c>
      <c r="FA45" s="69">
        <v>95</v>
      </c>
      <c r="FB45" s="69">
        <v>96</v>
      </c>
      <c r="FC45" s="69">
        <v>110</v>
      </c>
      <c r="FD45" s="69">
        <v>103</v>
      </c>
      <c r="FE45" s="69">
        <v>105</v>
      </c>
      <c r="FF45" s="69">
        <v>114</v>
      </c>
      <c r="FG45" s="69">
        <v>106</v>
      </c>
      <c r="FH45" s="69">
        <v>105</v>
      </c>
      <c r="FI45" s="69">
        <v>89</v>
      </c>
      <c r="FJ45" s="69">
        <v>122</v>
      </c>
      <c r="FK45" s="69">
        <v>72</v>
      </c>
      <c r="FL45" s="69">
        <v>83</v>
      </c>
      <c r="FM45" s="69">
        <v>46</v>
      </c>
      <c r="FN45" s="69">
        <v>66</v>
      </c>
      <c r="FO45" s="69">
        <v>58</v>
      </c>
      <c r="FP45" s="69">
        <v>76</v>
      </c>
      <c r="FQ45" s="69">
        <v>77</v>
      </c>
      <c r="FR45" s="69">
        <v>92</v>
      </c>
      <c r="FS45" s="69">
        <v>56</v>
      </c>
      <c r="FT45" s="69">
        <v>76</v>
      </c>
      <c r="FU45" s="69">
        <v>49</v>
      </c>
      <c r="FV45" s="69">
        <v>89</v>
      </c>
      <c r="FW45" s="69">
        <v>34</v>
      </c>
      <c r="FX45" s="69">
        <v>64</v>
      </c>
      <c r="FY45" s="69">
        <v>32</v>
      </c>
      <c r="FZ45" s="69">
        <v>62</v>
      </c>
      <c r="GA45" s="69">
        <v>27</v>
      </c>
      <c r="GB45" s="69">
        <v>64</v>
      </c>
      <c r="GC45" s="69">
        <v>32</v>
      </c>
      <c r="GD45" s="69">
        <v>62</v>
      </c>
      <c r="GE45" s="69">
        <v>39</v>
      </c>
      <c r="GF45" s="69">
        <v>58</v>
      </c>
      <c r="GG45" s="69">
        <v>33</v>
      </c>
      <c r="GH45" s="69">
        <v>58</v>
      </c>
      <c r="GI45" s="69">
        <v>21</v>
      </c>
      <c r="GJ45" s="69">
        <v>49</v>
      </c>
      <c r="GK45" s="69">
        <v>12</v>
      </c>
      <c r="GL45" s="69">
        <v>36</v>
      </c>
      <c r="GM45" s="69">
        <v>12</v>
      </c>
      <c r="GN45" s="69">
        <v>40</v>
      </c>
      <c r="GO45" s="69">
        <v>7</v>
      </c>
      <c r="GP45" s="69">
        <v>26</v>
      </c>
      <c r="GQ45" s="69">
        <v>9</v>
      </c>
      <c r="GR45" s="69">
        <v>23</v>
      </c>
      <c r="GS45" s="69">
        <v>8</v>
      </c>
      <c r="GT45" s="69">
        <v>15</v>
      </c>
      <c r="GU45" s="69">
        <v>6</v>
      </c>
      <c r="GV45" s="69">
        <v>24</v>
      </c>
      <c r="GW45" s="69">
        <v>2</v>
      </c>
      <c r="GX45" s="69">
        <v>9</v>
      </c>
      <c r="GY45" s="69">
        <v>0</v>
      </c>
      <c r="GZ45" s="69">
        <v>7</v>
      </c>
      <c r="HA45" s="69">
        <v>1</v>
      </c>
      <c r="HB45" s="69">
        <v>4</v>
      </c>
      <c r="HC45" s="69">
        <v>1</v>
      </c>
      <c r="HD45" s="69">
        <v>9</v>
      </c>
      <c r="HE45" s="69">
        <v>0</v>
      </c>
      <c r="HF45" s="69">
        <v>3</v>
      </c>
      <c r="HG45" s="69">
        <v>0</v>
      </c>
      <c r="HH45" s="69">
        <v>2</v>
      </c>
      <c r="HI45" s="69">
        <v>0</v>
      </c>
      <c r="HJ45" s="69">
        <v>1</v>
      </c>
      <c r="HK45" s="69">
        <v>0</v>
      </c>
      <c r="HL45" s="69">
        <v>1</v>
      </c>
    </row>
    <row r="46" spans="1:220" ht="20.25" customHeight="1" x14ac:dyDescent="0.3">
      <c r="A46" s="46" t="s">
        <v>759</v>
      </c>
      <c r="B46" s="307">
        <v>5513</v>
      </c>
      <c r="C46" s="70">
        <v>2883</v>
      </c>
      <c r="D46" s="70">
        <v>2630</v>
      </c>
      <c r="E46" s="70">
        <v>223</v>
      </c>
      <c r="F46" s="70">
        <v>190</v>
      </c>
      <c r="G46" s="70">
        <v>2174</v>
      </c>
      <c r="H46" s="70">
        <v>1842</v>
      </c>
      <c r="I46" s="70">
        <v>486</v>
      </c>
      <c r="J46" s="70">
        <v>598</v>
      </c>
      <c r="K46" s="70">
        <v>16</v>
      </c>
      <c r="L46" s="70">
        <v>2</v>
      </c>
      <c r="M46" s="70">
        <v>17</v>
      </c>
      <c r="N46" s="70">
        <v>10</v>
      </c>
      <c r="O46" s="70">
        <v>16</v>
      </c>
      <c r="P46" s="70">
        <v>10</v>
      </c>
      <c r="Q46" s="70">
        <v>11</v>
      </c>
      <c r="R46" s="70">
        <v>18</v>
      </c>
      <c r="S46" s="70">
        <v>17</v>
      </c>
      <c r="T46" s="70">
        <v>11</v>
      </c>
      <c r="U46" s="70">
        <v>7</v>
      </c>
      <c r="V46" s="70">
        <v>16</v>
      </c>
      <c r="W46" s="70">
        <v>16</v>
      </c>
      <c r="X46" s="70">
        <v>11</v>
      </c>
      <c r="Y46" s="70">
        <v>8</v>
      </c>
      <c r="Z46" s="70">
        <v>9</v>
      </c>
      <c r="AA46" s="70">
        <v>11</v>
      </c>
      <c r="AB46" s="70">
        <v>13</v>
      </c>
      <c r="AC46" s="70">
        <v>21</v>
      </c>
      <c r="AD46" s="70">
        <v>21</v>
      </c>
      <c r="AE46" s="70">
        <v>19</v>
      </c>
      <c r="AF46" s="70">
        <v>13</v>
      </c>
      <c r="AG46" s="70">
        <v>21</v>
      </c>
      <c r="AH46" s="70">
        <v>13</v>
      </c>
      <c r="AI46" s="70">
        <v>20</v>
      </c>
      <c r="AJ46" s="70">
        <v>15</v>
      </c>
      <c r="AK46" s="70">
        <v>7</v>
      </c>
      <c r="AL46" s="70">
        <v>17</v>
      </c>
      <c r="AM46" s="70">
        <v>16</v>
      </c>
      <c r="AN46" s="70">
        <v>11</v>
      </c>
      <c r="AO46" s="70">
        <v>14</v>
      </c>
      <c r="AP46" s="70">
        <v>22</v>
      </c>
      <c r="AQ46" s="70">
        <v>12</v>
      </c>
      <c r="AR46" s="70">
        <v>7</v>
      </c>
      <c r="AS46" s="70">
        <v>9</v>
      </c>
      <c r="AT46" s="70">
        <v>18</v>
      </c>
      <c r="AU46" s="70">
        <v>12</v>
      </c>
      <c r="AV46" s="70">
        <v>16</v>
      </c>
      <c r="AW46" s="70">
        <v>37</v>
      </c>
      <c r="AX46" s="70">
        <v>28</v>
      </c>
      <c r="AY46" s="70">
        <v>45</v>
      </c>
      <c r="AZ46" s="70">
        <v>40</v>
      </c>
      <c r="BA46" s="70">
        <v>53</v>
      </c>
      <c r="BB46" s="70">
        <v>42</v>
      </c>
      <c r="BC46" s="70">
        <v>48</v>
      </c>
      <c r="BD46" s="70">
        <v>48</v>
      </c>
      <c r="BE46" s="70">
        <v>63</v>
      </c>
      <c r="BF46" s="70">
        <v>60</v>
      </c>
      <c r="BG46" s="70">
        <v>71</v>
      </c>
      <c r="BH46" s="70">
        <v>50</v>
      </c>
      <c r="BI46" s="70">
        <v>69</v>
      </c>
      <c r="BJ46" s="70">
        <v>50</v>
      </c>
      <c r="BK46" s="70">
        <v>68</v>
      </c>
      <c r="BL46" s="70">
        <v>59</v>
      </c>
      <c r="BM46" s="70">
        <v>53</v>
      </c>
      <c r="BN46" s="70">
        <v>53</v>
      </c>
      <c r="BO46" s="70">
        <v>63</v>
      </c>
      <c r="BP46" s="70">
        <v>62</v>
      </c>
      <c r="BQ46" s="70">
        <v>54</v>
      </c>
      <c r="BR46" s="70">
        <v>60</v>
      </c>
      <c r="BS46" s="70">
        <v>63</v>
      </c>
      <c r="BT46" s="70">
        <v>47</v>
      </c>
      <c r="BU46" s="70">
        <v>63</v>
      </c>
      <c r="BV46" s="70">
        <v>50</v>
      </c>
      <c r="BW46" s="70">
        <v>54</v>
      </c>
      <c r="BX46" s="70">
        <v>48</v>
      </c>
      <c r="BY46" s="70">
        <v>45</v>
      </c>
      <c r="BZ46" s="70">
        <v>37</v>
      </c>
      <c r="CA46" s="70">
        <v>51</v>
      </c>
      <c r="CB46" s="70">
        <v>35</v>
      </c>
      <c r="CC46" s="70">
        <v>30</v>
      </c>
      <c r="CD46" s="70">
        <v>22</v>
      </c>
      <c r="CE46" s="70">
        <v>51</v>
      </c>
      <c r="CF46" s="70">
        <v>42</v>
      </c>
      <c r="CG46" s="70">
        <v>50</v>
      </c>
      <c r="CH46" s="70">
        <v>41</v>
      </c>
      <c r="CI46" s="70">
        <v>49</v>
      </c>
      <c r="CJ46" s="70">
        <v>43</v>
      </c>
      <c r="CK46" s="70">
        <v>52</v>
      </c>
      <c r="CL46" s="70">
        <v>23</v>
      </c>
      <c r="CM46" s="70">
        <v>41</v>
      </c>
      <c r="CN46" s="70">
        <v>34</v>
      </c>
      <c r="CO46" s="70">
        <v>46</v>
      </c>
      <c r="CP46" s="70">
        <v>40</v>
      </c>
      <c r="CQ46" s="70">
        <v>37</v>
      </c>
      <c r="CR46" s="70">
        <v>31</v>
      </c>
      <c r="CS46" s="70">
        <v>41</v>
      </c>
      <c r="CT46" s="70">
        <v>34</v>
      </c>
      <c r="CU46" s="70">
        <v>40</v>
      </c>
      <c r="CV46" s="70">
        <v>35</v>
      </c>
      <c r="CW46" s="70">
        <v>39</v>
      </c>
      <c r="CX46" s="70">
        <v>33</v>
      </c>
      <c r="CY46" s="70">
        <v>41</v>
      </c>
      <c r="CZ46" s="70">
        <v>36</v>
      </c>
      <c r="DA46" s="70">
        <v>57</v>
      </c>
      <c r="DB46" s="70">
        <v>45</v>
      </c>
      <c r="DC46" s="70">
        <v>41</v>
      </c>
      <c r="DD46" s="70">
        <v>35</v>
      </c>
      <c r="DE46" s="70">
        <v>43</v>
      </c>
      <c r="DF46" s="70">
        <v>30</v>
      </c>
      <c r="DG46" s="70">
        <v>41</v>
      </c>
      <c r="DH46" s="70">
        <v>39</v>
      </c>
      <c r="DI46" s="70">
        <v>50</v>
      </c>
      <c r="DJ46" s="70">
        <v>40</v>
      </c>
      <c r="DK46" s="70">
        <v>43</v>
      </c>
      <c r="DL46" s="70">
        <v>43</v>
      </c>
      <c r="DM46" s="70">
        <v>27</v>
      </c>
      <c r="DN46" s="70">
        <v>34</v>
      </c>
      <c r="DO46" s="70">
        <v>42</v>
      </c>
      <c r="DP46" s="70">
        <v>36</v>
      </c>
      <c r="DQ46" s="70">
        <v>37</v>
      </c>
      <c r="DR46" s="70">
        <v>43</v>
      </c>
      <c r="DS46" s="70">
        <v>56</v>
      </c>
      <c r="DT46" s="70">
        <v>34</v>
      </c>
      <c r="DU46" s="70">
        <v>42</v>
      </c>
      <c r="DV46" s="70">
        <v>43</v>
      </c>
      <c r="DW46" s="70">
        <v>34</v>
      </c>
      <c r="DX46" s="70">
        <v>18</v>
      </c>
      <c r="DY46" s="70">
        <v>40</v>
      </c>
      <c r="DZ46" s="70">
        <v>32</v>
      </c>
      <c r="EA46" s="70">
        <v>38</v>
      </c>
      <c r="EB46" s="70">
        <v>27</v>
      </c>
      <c r="EC46" s="70">
        <v>28</v>
      </c>
      <c r="ED46" s="70">
        <v>28</v>
      </c>
      <c r="EE46" s="70">
        <v>31</v>
      </c>
      <c r="EF46" s="70">
        <v>16</v>
      </c>
      <c r="EG46" s="70">
        <v>31</v>
      </c>
      <c r="EH46" s="70">
        <v>27</v>
      </c>
      <c r="EI46" s="70">
        <v>29</v>
      </c>
      <c r="EJ46" s="70">
        <v>26</v>
      </c>
      <c r="EK46" s="70">
        <v>22</v>
      </c>
      <c r="EL46" s="70">
        <v>16</v>
      </c>
      <c r="EM46" s="70">
        <v>30</v>
      </c>
      <c r="EN46" s="70">
        <v>19</v>
      </c>
      <c r="EO46" s="70">
        <v>30</v>
      </c>
      <c r="EP46" s="70">
        <v>16</v>
      </c>
      <c r="EQ46" s="70">
        <v>25</v>
      </c>
      <c r="ER46" s="70">
        <v>19</v>
      </c>
      <c r="ES46" s="70">
        <v>15</v>
      </c>
      <c r="ET46" s="70">
        <v>28</v>
      </c>
      <c r="EU46" s="70">
        <v>19</v>
      </c>
      <c r="EV46" s="70">
        <v>27</v>
      </c>
      <c r="EW46" s="70">
        <v>25</v>
      </c>
      <c r="EX46" s="70">
        <v>13</v>
      </c>
      <c r="EY46" s="70">
        <v>26</v>
      </c>
      <c r="EZ46" s="70">
        <v>19</v>
      </c>
      <c r="FA46" s="70">
        <v>21</v>
      </c>
      <c r="FB46" s="70">
        <v>25</v>
      </c>
      <c r="FC46" s="70">
        <v>28</v>
      </c>
      <c r="FD46" s="70">
        <v>23</v>
      </c>
      <c r="FE46" s="70">
        <v>28</v>
      </c>
      <c r="FF46" s="70">
        <v>34</v>
      </c>
      <c r="FG46" s="70">
        <v>27</v>
      </c>
      <c r="FH46" s="70">
        <v>29</v>
      </c>
      <c r="FI46" s="70">
        <v>25</v>
      </c>
      <c r="FJ46" s="70">
        <v>31</v>
      </c>
      <c r="FK46" s="70">
        <v>21</v>
      </c>
      <c r="FL46" s="70">
        <v>20</v>
      </c>
      <c r="FM46" s="70">
        <v>13</v>
      </c>
      <c r="FN46" s="70">
        <v>14</v>
      </c>
      <c r="FO46" s="70">
        <v>13</v>
      </c>
      <c r="FP46" s="70">
        <v>24</v>
      </c>
      <c r="FQ46" s="70">
        <v>23</v>
      </c>
      <c r="FR46" s="70">
        <v>24</v>
      </c>
      <c r="FS46" s="70">
        <v>13</v>
      </c>
      <c r="FT46" s="70">
        <v>16</v>
      </c>
      <c r="FU46" s="70">
        <v>13</v>
      </c>
      <c r="FV46" s="70">
        <v>25</v>
      </c>
      <c r="FW46" s="70">
        <v>10</v>
      </c>
      <c r="FX46" s="70">
        <v>14</v>
      </c>
      <c r="FY46" s="70">
        <v>7</v>
      </c>
      <c r="FZ46" s="70">
        <v>18</v>
      </c>
      <c r="GA46" s="70">
        <v>8</v>
      </c>
      <c r="GB46" s="70">
        <v>13</v>
      </c>
      <c r="GC46" s="70">
        <v>12</v>
      </c>
      <c r="GD46" s="70">
        <v>16</v>
      </c>
      <c r="GE46" s="70">
        <v>6</v>
      </c>
      <c r="GF46" s="70">
        <v>15</v>
      </c>
      <c r="GG46" s="70">
        <v>3</v>
      </c>
      <c r="GH46" s="70">
        <v>20</v>
      </c>
      <c r="GI46" s="70">
        <v>6</v>
      </c>
      <c r="GJ46" s="70">
        <v>17</v>
      </c>
      <c r="GK46" s="70">
        <v>3</v>
      </c>
      <c r="GL46" s="70">
        <v>12</v>
      </c>
      <c r="GM46" s="70">
        <v>6</v>
      </c>
      <c r="GN46" s="70">
        <v>11</v>
      </c>
      <c r="GO46" s="70">
        <v>2</v>
      </c>
      <c r="GP46" s="70">
        <v>5</v>
      </c>
      <c r="GQ46" s="70">
        <v>4</v>
      </c>
      <c r="GR46" s="70">
        <v>10</v>
      </c>
      <c r="GS46" s="70">
        <v>2</v>
      </c>
      <c r="GT46" s="70">
        <v>5</v>
      </c>
      <c r="GU46" s="70">
        <v>0</v>
      </c>
      <c r="GV46" s="70">
        <v>9</v>
      </c>
      <c r="GW46" s="70">
        <v>0</v>
      </c>
      <c r="GX46" s="70">
        <v>3</v>
      </c>
      <c r="GY46" s="70">
        <v>0</v>
      </c>
      <c r="GZ46" s="70">
        <v>0</v>
      </c>
      <c r="HA46" s="70">
        <v>0</v>
      </c>
      <c r="HB46" s="70">
        <v>0</v>
      </c>
      <c r="HC46" s="70">
        <v>0</v>
      </c>
      <c r="HD46" s="70">
        <v>3</v>
      </c>
      <c r="HE46" s="70">
        <v>0</v>
      </c>
      <c r="HF46" s="70">
        <v>2</v>
      </c>
      <c r="HG46" s="70">
        <v>0</v>
      </c>
      <c r="HH46" s="70">
        <v>2</v>
      </c>
      <c r="HI46" s="70">
        <v>0</v>
      </c>
      <c r="HJ46" s="70">
        <v>0</v>
      </c>
      <c r="HK46" s="70">
        <v>0</v>
      </c>
      <c r="HL46" s="70">
        <v>1</v>
      </c>
    </row>
    <row r="47" spans="1:220" ht="20.25" customHeight="1" x14ac:dyDescent="0.3">
      <c r="A47" s="46" t="s">
        <v>760</v>
      </c>
      <c r="B47" s="307">
        <v>5036</v>
      </c>
      <c r="C47" s="70">
        <v>2747</v>
      </c>
      <c r="D47" s="70">
        <v>2289</v>
      </c>
      <c r="E47" s="70">
        <v>182</v>
      </c>
      <c r="F47" s="70">
        <v>194</v>
      </c>
      <c r="G47" s="70">
        <v>2123</v>
      </c>
      <c r="H47" s="70">
        <v>1557</v>
      </c>
      <c r="I47" s="70">
        <v>442</v>
      </c>
      <c r="J47" s="70">
        <v>538</v>
      </c>
      <c r="K47" s="70">
        <v>14</v>
      </c>
      <c r="L47" s="70">
        <v>14</v>
      </c>
      <c r="M47" s="70">
        <v>12</v>
      </c>
      <c r="N47" s="70">
        <v>11</v>
      </c>
      <c r="O47" s="70">
        <v>13</v>
      </c>
      <c r="P47" s="70">
        <v>12</v>
      </c>
      <c r="Q47" s="70">
        <v>12</v>
      </c>
      <c r="R47" s="70">
        <v>11</v>
      </c>
      <c r="S47" s="70">
        <v>9</v>
      </c>
      <c r="T47" s="70">
        <v>9</v>
      </c>
      <c r="U47" s="70">
        <v>15</v>
      </c>
      <c r="V47" s="70">
        <v>12</v>
      </c>
      <c r="W47" s="70">
        <v>12</v>
      </c>
      <c r="X47" s="70">
        <v>19</v>
      </c>
      <c r="Y47" s="70">
        <v>18</v>
      </c>
      <c r="Z47" s="70">
        <v>17</v>
      </c>
      <c r="AA47" s="70">
        <v>13</v>
      </c>
      <c r="AB47" s="70">
        <v>13</v>
      </c>
      <c r="AC47" s="70">
        <v>11</v>
      </c>
      <c r="AD47" s="70">
        <v>8</v>
      </c>
      <c r="AE47" s="70">
        <v>8</v>
      </c>
      <c r="AF47" s="70">
        <v>19</v>
      </c>
      <c r="AG47" s="70">
        <v>8</v>
      </c>
      <c r="AH47" s="70">
        <v>14</v>
      </c>
      <c r="AI47" s="70">
        <v>12</v>
      </c>
      <c r="AJ47" s="70">
        <v>15</v>
      </c>
      <c r="AK47" s="70">
        <v>11</v>
      </c>
      <c r="AL47" s="70">
        <v>9</v>
      </c>
      <c r="AM47" s="70">
        <v>14</v>
      </c>
      <c r="AN47" s="70">
        <v>11</v>
      </c>
      <c r="AO47" s="70">
        <v>11</v>
      </c>
      <c r="AP47" s="70">
        <v>12</v>
      </c>
      <c r="AQ47" s="70">
        <v>6</v>
      </c>
      <c r="AR47" s="70">
        <v>14</v>
      </c>
      <c r="AS47" s="70">
        <v>17</v>
      </c>
      <c r="AT47" s="70">
        <v>16</v>
      </c>
      <c r="AU47" s="70">
        <v>19</v>
      </c>
      <c r="AV47" s="70">
        <v>9</v>
      </c>
      <c r="AW47" s="70">
        <v>24</v>
      </c>
      <c r="AX47" s="70">
        <v>16</v>
      </c>
      <c r="AY47" s="70">
        <v>21</v>
      </c>
      <c r="AZ47" s="70">
        <v>19</v>
      </c>
      <c r="BA47" s="70">
        <v>30</v>
      </c>
      <c r="BB47" s="70">
        <v>16</v>
      </c>
      <c r="BC47" s="70">
        <v>33</v>
      </c>
      <c r="BD47" s="70">
        <v>29</v>
      </c>
      <c r="BE47" s="70">
        <v>47</v>
      </c>
      <c r="BF47" s="70">
        <v>37</v>
      </c>
      <c r="BG47" s="70">
        <v>51</v>
      </c>
      <c r="BH47" s="70">
        <v>45</v>
      </c>
      <c r="BI47" s="70">
        <v>60</v>
      </c>
      <c r="BJ47" s="70">
        <v>43</v>
      </c>
      <c r="BK47" s="70">
        <v>60</v>
      </c>
      <c r="BL47" s="70">
        <v>52</v>
      </c>
      <c r="BM47" s="70">
        <v>54</v>
      </c>
      <c r="BN47" s="70">
        <v>53</v>
      </c>
      <c r="BO47" s="70">
        <v>59</v>
      </c>
      <c r="BP47" s="70">
        <v>38</v>
      </c>
      <c r="BQ47" s="70">
        <v>75</v>
      </c>
      <c r="BR47" s="70">
        <v>56</v>
      </c>
      <c r="BS47" s="70">
        <v>60</v>
      </c>
      <c r="BT47" s="70">
        <v>41</v>
      </c>
      <c r="BU47" s="70">
        <v>62</v>
      </c>
      <c r="BV47" s="70">
        <v>50</v>
      </c>
      <c r="BW47" s="70">
        <v>52</v>
      </c>
      <c r="BX47" s="70">
        <v>39</v>
      </c>
      <c r="BY47" s="70">
        <v>53</v>
      </c>
      <c r="BZ47" s="70">
        <v>42</v>
      </c>
      <c r="CA47" s="70">
        <v>55</v>
      </c>
      <c r="CB47" s="70">
        <v>40</v>
      </c>
      <c r="CC47" s="70">
        <v>39</v>
      </c>
      <c r="CD47" s="70">
        <v>35</v>
      </c>
      <c r="CE47" s="70">
        <v>55</v>
      </c>
      <c r="CF47" s="70">
        <v>38</v>
      </c>
      <c r="CG47" s="70">
        <v>45</v>
      </c>
      <c r="CH47" s="70">
        <v>30</v>
      </c>
      <c r="CI47" s="70">
        <v>55</v>
      </c>
      <c r="CJ47" s="70">
        <v>38</v>
      </c>
      <c r="CK47" s="70">
        <v>41</v>
      </c>
      <c r="CL47" s="70">
        <v>25</v>
      </c>
      <c r="CM47" s="70">
        <v>64</v>
      </c>
      <c r="CN47" s="70">
        <v>29</v>
      </c>
      <c r="CO47" s="70">
        <v>47</v>
      </c>
      <c r="CP47" s="70">
        <v>31</v>
      </c>
      <c r="CQ47" s="70">
        <v>43</v>
      </c>
      <c r="CR47" s="70">
        <v>36</v>
      </c>
      <c r="CS47" s="70">
        <v>50</v>
      </c>
      <c r="CT47" s="70">
        <v>26</v>
      </c>
      <c r="CU47" s="70">
        <v>46</v>
      </c>
      <c r="CV47" s="70">
        <v>24</v>
      </c>
      <c r="CW47" s="70">
        <v>49</v>
      </c>
      <c r="CX47" s="70">
        <v>36</v>
      </c>
      <c r="CY47" s="70">
        <v>49</v>
      </c>
      <c r="CZ47" s="70">
        <v>32</v>
      </c>
      <c r="DA47" s="70">
        <v>46</v>
      </c>
      <c r="DB47" s="70">
        <v>37</v>
      </c>
      <c r="DC47" s="70">
        <v>36</v>
      </c>
      <c r="DD47" s="70">
        <v>30</v>
      </c>
      <c r="DE47" s="70">
        <v>55</v>
      </c>
      <c r="DF47" s="70">
        <v>34</v>
      </c>
      <c r="DG47" s="70">
        <v>41</v>
      </c>
      <c r="DH47" s="70">
        <v>25</v>
      </c>
      <c r="DI47" s="70">
        <v>37</v>
      </c>
      <c r="DJ47" s="70">
        <v>39</v>
      </c>
      <c r="DK47" s="70">
        <v>55</v>
      </c>
      <c r="DL47" s="70">
        <v>35</v>
      </c>
      <c r="DM47" s="70">
        <v>42</v>
      </c>
      <c r="DN47" s="70">
        <v>35</v>
      </c>
      <c r="DO47" s="70">
        <v>33</v>
      </c>
      <c r="DP47" s="70">
        <v>34</v>
      </c>
      <c r="DQ47" s="70">
        <v>45</v>
      </c>
      <c r="DR47" s="70">
        <v>30</v>
      </c>
      <c r="DS47" s="70">
        <v>47</v>
      </c>
      <c r="DT47" s="70">
        <v>30</v>
      </c>
      <c r="DU47" s="70">
        <v>40</v>
      </c>
      <c r="DV47" s="70">
        <v>21</v>
      </c>
      <c r="DW47" s="70">
        <v>31</v>
      </c>
      <c r="DX47" s="70">
        <v>25</v>
      </c>
      <c r="DY47" s="70">
        <v>40</v>
      </c>
      <c r="DZ47" s="70">
        <v>33</v>
      </c>
      <c r="EA47" s="70">
        <v>20</v>
      </c>
      <c r="EB47" s="70">
        <v>22</v>
      </c>
      <c r="EC47" s="70">
        <v>26</v>
      </c>
      <c r="ED47" s="70">
        <v>19</v>
      </c>
      <c r="EE47" s="70">
        <v>35</v>
      </c>
      <c r="EF47" s="70">
        <v>24</v>
      </c>
      <c r="EG47" s="70">
        <v>35</v>
      </c>
      <c r="EH47" s="70">
        <v>19</v>
      </c>
      <c r="EI47" s="70">
        <v>27</v>
      </c>
      <c r="EJ47" s="70">
        <v>18</v>
      </c>
      <c r="EK47" s="70">
        <v>27</v>
      </c>
      <c r="EL47" s="70">
        <v>31</v>
      </c>
      <c r="EM47" s="70">
        <v>26</v>
      </c>
      <c r="EN47" s="70">
        <v>24</v>
      </c>
      <c r="EO47" s="70">
        <v>26</v>
      </c>
      <c r="EP47" s="70">
        <v>13</v>
      </c>
      <c r="EQ47" s="70">
        <v>16</v>
      </c>
      <c r="ER47" s="70">
        <v>19</v>
      </c>
      <c r="ES47" s="70">
        <v>24</v>
      </c>
      <c r="ET47" s="70">
        <v>17</v>
      </c>
      <c r="EU47" s="70">
        <v>17</v>
      </c>
      <c r="EV47" s="70">
        <v>11</v>
      </c>
      <c r="EW47" s="70">
        <v>25</v>
      </c>
      <c r="EX47" s="70">
        <v>18</v>
      </c>
      <c r="EY47" s="70">
        <v>20</v>
      </c>
      <c r="EZ47" s="70">
        <v>21</v>
      </c>
      <c r="FA47" s="70">
        <v>18</v>
      </c>
      <c r="FB47" s="70">
        <v>21</v>
      </c>
      <c r="FC47" s="70">
        <v>30</v>
      </c>
      <c r="FD47" s="70">
        <v>23</v>
      </c>
      <c r="FE47" s="70">
        <v>25</v>
      </c>
      <c r="FF47" s="70">
        <v>22</v>
      </c>
      <c r="FG47" s="70">
        <v>21</v>
      </c>
      <c r="FH47" s="70">
        <v>25</v>
      </c>
      <c r="FI47" s="70">
        <v>17</v>
      </c>
      <c r="FJ47" s="70">
        <v>29</v>
      </c>
      <c r="FK47" s="70">
        <v>16</v>
      </c>
      <c r="FL47" s="70">
        <v>22</v>
      </c>
      <c r="FM47" s="70">
        <v>9</v>
      </c>
      <c r="FN47" s="70">
        <v>17</v>
      </c>
      <c r="FO47" s="70">
        <v>12</v>
      </c>
      <c r="FP47" s="70">
        <v>16</v>
      </c>
      <c r="FQ47" s="70">
        <v>20</v>
      </c>
      <c r="FR47" s="70">
        <v>15</v>
      </c>
      <c r="FS47" s="70">
        <v>20</v>
      </c>
      <c r="FT47" s="70">
        <v>18</v>
      </c>
      <c r="FU47" s="70">
        <v>11</v>
      </c>
      <c r="FV47" s="70">
        <v>26</v>
      </c>
      <c r="FW47" s="70">
        <v>9</v>
      </c>
      <c r="FX47" s="70">
        <v>13</v>
      </c>
      <c r="FY47" s="70">
        <v>13</v>
      </c>
      <c r="FZ47" s="70">
        <v>18</v>
      </c>
      <c r="GA47" s="70">
        <v>4</v>
      </c>
      <c r="GB47" s="70">
        <v>15</v>
      </c>
      <c r="GC47" s="70">
        <v>7</v>
      </c>
      <c r="GD47" s="70">
        <v>17</v>
      </c>
      <c r="GE47" s="70">
        <v>11</v>
      </c>
      <c r="GF47" s="70">
        <v>14</v>
      </c>
      <c r="GG47" s="70">
        <v>7</v>
      </c>
      <c r="GH47" s="70">
        <v>14</v>
      </c>
      <c r="GI47" s="70">
        <v>2</v>
      </c>
      <c r="GJ47" s="70">
        <v>13</v>
      </c>
      <c r="GK47" s="70">
        <v>3</v>
      </c>
      <c r="GL47" s="70">
        <v>5</v>
      </c>
      <c r="GM47" s="70">
        <v>2</v>
      </c>
      <c r="GN47" s="70">
        <v>13</v>
      </c>
      <c r="GO47" s="70">
        <v>1</v>
      </c>
      <c r="GP47" s="70">
        <v>6</v>
      </c>
      <c r="GQ47" s="70">
        <v>0</v>
      </c>
      <c r="GR47" s="70">
        <v>4</v>
      </c>
      <c r="GS47" s="70">
        <v>1</v>
      </c>
      <c r="GT47" s="70">
        <v>3</v>
      </c>
      <c r="GU47" s="70">
        <v>1</v>
      </c>
      <c r="GV47" s="70">
        <v>4</v>
      </c>
      <c r="GW47" s="70">
        <v>1</v>
      </c>
      <c r="GX47" s="70">
        <v>3</v>
      </c>
      <c r="GY47" s="70">
        <v>0</v>
      </c>
      <c r="GZ47" s="70">
        <v>3</v>
      </c>
      <c r="HA47" s="70">
        <v>0</v>
      </c>
      <c r="HB47" s="70">
        <v>1</v>
      </c>
      <c r="HC47" s="70">
        <v>0</v>
      </c>
      <c r="HD47" s="70">
        <v>3</v>
      </c>
      <c r="HE47" s="70">
        <v>0</v>
      </c>
      <c r="HF47" s="70">
        <v>1</v>
      </c>
      <c r="HG47" s="70">
        <v>0</v>
      </c>
      <c r="HH47" s="70">
        <v>0</v>
      </c>
      <c r="HI47" s="70">
        <v>0</v>
      </c>
      <c r="HJ47" s="70">
        <v>0</v>
      </c>
      <c r="HK47" s="70">
        <v>0</v>
      </c>
      <c r="HL47" s="70">
        <v>0</v>
      </c>
    </row>
    <row r="48" spans="1:220" ht="20.25" customHeight="1" x14ac:dyDescent="0.3">
      <c r="A48" s="46" t="s">
        <v>761</v>
      </c>
      <c r="B48" s="307">
        <v>3377</v>
      </c>
      <c r="C48" s="70">
        <v>1785</v>
      </c>
      <c r="D48" s="70">
        <v>1592</v>
      </c>
      <c r="E48" s="70">
        <v>147</v>
      </c>
      <c r="F48" s="70">
        <v>126</v>
      </c>
      <c r="G48" s="70">
        <v>1360</v>
      </c>
      <c r="H48" s="70">
        <v>1111</v>
      </c>
      <c r="I48" s="70">
        <v>278</v>
      </c>
      <c r="J48" s="70">
        <v>355</v>
      </c>
      <c r="K48" s="70">
        <v>10</v>
      </c>
      <c r="L48" s="70">
        <v>8</v>
      </c>
      <c r="M48" s="70">
        <v>8</v>
      </c>
      <c r="N48" s="70">
        <v>6</v>
      </c>
      <c r="O48" s="70">
        <v>9</v>
      </c>
      <c r="P48" s="70">
        <v>8</v>
      </c>
      <c r="Q48" s="70">
        <v>6</v>
      </c>
      <c r="R48" s="70">
        <v>5</v>
      </c>
      <c r="S48" s="70">
        <v>8</v>
      </c>
      <c r="T48" s="70">
        <v>7</v>
      </c>
      <c r="U48" s="70">
        <v>7</v>
      </c>
      <c r="V48" s="70">
        <v>10</v>
      </c>
      <c r="W48" s="70">
        <v>14</v>
      </c>
      <c r="X48" s="70">
        <v>6</v>
      </c>
      <c r="Y48" s="70">
        <v>6</v>
      </c>
      <c r="Z48" s="70">
        <v>8</v>
      </c>
      <c r="AA48" s="70">
        <v>5</v>
      </c>
      <c r="AB48" s="70">
        <v>6</v>
      </c>
      <c r="AC48" s="70">
        <v>15</v>
      </c>
      <c r="AD48" s="70">
        <v>9</v>
      </c>
      <c r="AE48" s="70">
        <v>16</v>
      </c>
      <c r="AF48" s="70">
        <v>8</v>
      </c>
      <c r="AG48" s="70">
        <v>12</v>
      </c>
      <c r="AH48" s="70">
        <v>11</v>
      </c>
      <c r="AI48" s="70">
        <v>9</v>
      </c>
      <c r="AJ48" s="70">
        <v>8</v>
      </c>
      <c r="AK48" s="70">
        <v>15</v>
      </c>
      <c r="AL48" s="70">
        <v>12</v>
      </c>
      <c r="AM48" s="70">
        <v>7</v>
      </c>
      <c r="AN48" s="70">
        <v>14</v>
      </c>
      <c r="AO48" s="70">
        <v>9</v>
      </c>
      <c r="AP48" s="70">
        <v>12</v>
      </c>
      <c r="AQ48" s="70">
        <v>6</v>
      </c>
      <c r="AR48" s="70">
        <v>9</v>
      </c>
      <c r="AS48" s="70">
        <v>9</v>
      </c>
      <c r="AT48" s="70">
        <v>7</v>
      </c>
      <c r="AU48" s="70">
        <v>18</v>
      </c>
      <c r="AV48" s="70">
        <v>9</v>
      </c>
      <c r="AW48" s="70">
        <v>20</v>
      </c>
      <c r="AX48" s="70">
        <v>15</v>
      </c>
      <c r="AY48" s="70">
        <v>25</v>
      </c>
      <c r="AZ48" s="70">
        <v>20</v>
      </c>
      <c r="BA48" s="70">
        <v>18</v>
      </c>
      <c r="BB48" s="70">
        <v>24</v>
      </c>
      <c r="BC48" s="70">
        <v>27</v>
      </c>
      <c r="BD48" s="70">
        <v>24</v>
      </c>
      <c r="BE48" s="70">
        <v>31</v>
      </c>
      <c r="BF48" s="70">
        <v>23</v>
      </c>
      <c r="BG48" s="70">
        <v>45</v>
      </c>
      <c r="BH48" s="70">
        <v>30</v>
      </c>
      <c r="BI48" s="70">
        <v>33</v>
      </c>
      <c r="BJ48" s="70">
        <v>30</v>
      </c>
      <c r="BK48" s="70">
        <v>39</v>
      </c>
      <c r="BL48" s="70">
        <v>36</v>
      </c>
      <c r="BM48" s="70">
        <v>40</v>
      </c>
      <c r="BN48" s="70">
        <v>28</v>
      </c>
      <c r="BO48" s="70">
        <v>26</v>
      </c>
      <c r="BP48" s="70">
        <v>31</v>
      </c>
      <c r="BQ48" s="70">
        <v>30</v>
      </c>
      <c r="BR48" s="70">
        <v>45</v>
      </c>
      <c r="BS48" s="70">
        <v>50</v>
      </c>
      <c r="BT48" s="70">
        <v>31</v>
      </c>
      <c r="BU48" s="70">
        <v>26</v>
      </c>
      <c r="BV48" s="70">
        <v>19</v>
      </c>
      <c r="BW48" s="70">
        <v>35</v>
      </c>
      <c r="BX48" s="70">
        <v>29</v>
      </c>
      <c r="BY48" s="70">
        <v>37</v>
      </c>
      <c r="BZ48" s="70">
        <v>22</v>
      </c>
      <c r="CA48" s="70">
        <v>32</v>
      </c>
      <c r="CB48" s="70">
        <v>20</v>
      </c>
      <c r="CC48" s="70">
        <v>23</v>
      </c>
      <c r="CD48" s="70">
        <v>22</v>
      </c>
      <c r="CE48" s="70">
        <v>25</v>
      </c>
      <c r="CF48" s="70">
        <v>22</v>
      </c>
      <c r="CG48" s="70">
        <v>29</v>
      </c>
      <c r="CH48" s="70">
        <v>20</v>
      </c>
      <c r="CI48" s="70">
        <v>28</v>
      </c>
      <c r="CJ48" s="70">
        <v>24</v>
      </c>
      <c r="CK48" s="70">
        <v>35</v>
      </c>
      <c r="CL48" s="70">
        <v>29</v>
      </c>
      <c r="CM48" s="70">
        <v>31</v>
      </c>
      <c r="CN48" s="70">
        <v>24</v>
      </c>
      <c r="CO48" s="70">
        <v>24</v>
      </c>
      <c r="CP48" s="70">
        <v>22</v>
      </c>
      <c r="CQ48" s="70">
        <v>29</v>
      </c>
      <c r="CR48" s="70">
        <v>23</v>
      </c>
      <c r="CS48" s="70">
        <v>31</v>
      </c>
      <c r="CT48" s="70">
        <v>24</v>
      </c>
      <c r="CU48" s="70">
        <v>38</v>
      </c>
      <c r="CV48" s="70">
        <v>29</v>
      </c>
      <c r="CW48" s="70">
        <v>36</v>
      </c>
      <c r="CX48" s="70">
        <v>22</v>
      </c>
      <c r="CY48" s="70">
        <v>28</v>
      </c>
      <c r="CZ48" s="70">
        <v>21</v>
      </c>
      <c r="DA48" s="70">
        <v>26</v>
      </c>
      <c r="DB48" s="70">
        <v>28</v>
      </c>
      <c r="DC48" s="70">
        <v>34</v>
      </c>
      <c r="DD48" s="70">
        <v>19</v>
      </c>
      <c r="DE48" s="70">
        <v>28</v>
      </c>
      <c r="DF48" s="70">
        <v>25</v>
      </c>
      <c r="DG48" s="70">
        <v>45</v>
      </c>
      <c r="DH48" s="70">
        <v>25</v>
      </c>
      <c r="DI48" s="70">
        <v>25</v>
      </c>
      <c r="DJ48" s="70">
        <v>28</v>
      </c>
      <c r="DK48" s="70">
        <v>26</v>
      </c>
      <c r="DL48" s="70">
        <v>24</v>
      </c>
      <c r="DM48" s="70">
        <v>35</v>
      </c>
      <c r="DN48" s="70">
        <v>24</v>
      </c>
      <c r="DO48" s="70">
        <v>25</v>
      </c>
      <c r="DP48" s="70">
        <v>23</v>
      </c>
      <c r="DQ48" s="70">
        <v>19</v>
      </c>
      <c r="DR48" s="70">
        <v>21</v>
      </c>
      <c r="DS48" s="70">
        <v>29</v>
      </c>
      <c r="DT48" s="70">
        <v>27</v>
      </c>
      <c r="DU48" s="70">
        <v>24</v>
      </c>
      <c r="DV48" s="70">
        <v>24</v>
      </c>
      <c r="DW48" s="70">
        <v>20</v>
      </c>
      <c r="DX48" s="70">
        <v>11</v>
      </c>
      <c r="DY48" s="70">
        <v>29</v>
      </c>
      <c r="DZ48" s="70">
        <v>18</v>
      </c>
      <c r="EA48" s="70">
        <v>24</v>
      </c>
      <c r="EB48" s="70">
        <v>15</v>
      </c>
      <c r="EC48" s="70">
        <v>15</v>
      </c>
      <c r="ED48" s="70">
        <v>15</v>
      </c>
      <c r="EE48" s="70">
        <v>15</v>
      </c>
      <c r="EF48" s="70">
        <v>13</v>
      </c>
      <c r="EG48" s="70">
        <v>19</v>
      </c>
      <c r="EH48" s="70">
        <v>13</v>
      </c>
      <c r="EI48" s="70">
        <v>9</v>
      </c>
      <c r="EJ48" s="70">
        <v>12</v>
      </c>
      <c r="EK48" s="70">
        <v>21</v>
      </c>
      <c r="EL48" s="70">
        <v>12</v>
      </c>
      <c r="EM48" s="70">
        <v>15</v>
      </c>
      <c r="EN48" s="70">
        <v>17</v>
      </c>
      <c r="EO48" s="70">
        <v>11</v>
      </c>
      <c r="EP48" s="70">
        <v>9</v>
      </c>
      <c r="EQ48" s="70">
        <v>10</v>
      </c>
      <c r="ER48" s="70">
        <v>19</v>
      </c>
      <c r="ES48" s="70">
        <v>16</v>
      </c>
      <c r="ET48" s="70">
        <v>12</v>
      </c>
      <c r="EU48" s="70">
        <v>10</v>
      </c>
      <c r="EV48" s="70">
        <v>21</v>
      </c>
      <c r="EW48" s="70">
        <v>13</v>
      </c>
      <c r="EX48" s="70">
        <v>16</v>
      </c>
      <c r="EY48" s="70">
        <v>15</v>
      </c>
      <c r="EZ48" s="70">
        <v>8</v>
      </c>
      <c r="FA48" s="70">
        <v>18</v>
      </c>
      <c r="FB48" s="70">
        <v>16</v>
      </c>
      <c r="FC48" s="70">
        <v>19</v>
      </c>
      <c r="FD48" s="70">
        <v>18</v>
      </c>
      <c r="FE48" s="70">
        <v>17</v>
      </c>
      <c r="FF48" s="70">
        <v>19</v>
      </c>
      <c r="FG48" s="70">
        <v>11</v>
      </c>
      <c r="FH48" s="70">
        <v>14</v>
      </c>
      <c r="FI48" s="70">
        <v>13</v>
      </c>
      <c r="FJ48" s="70">
        <v>16</v>
      </c>
      <c r="FK48" s="70">
        <v>9</v>
      </c>
      <c r="FL48" s="70">
        <v>11</v>
      </c>
      <c r="FM48" s="70">
        <v>3</v>
      </c>
      <c r="FN48" s="70">
        <v>16</v>
      </c>
      <c r="FO48" s="70">
        <v>7</v>
      </c>
      <c r="FP48" s="70">
        <v>13</v>
      </c>
      <c r="FQ48" s="70">
        <v>8</v>
      </c>
      <c r="FR48" s="70">
        <v>12</v>
      </c>
      <c r="FS48" s="70">
        <v>6</v>
      </c>
      <c r="FT48" s="70">
        <v>13</v>
      </c>
      <c r="FU48" s="70">
        <v>8</v>
      </c>
      <c r="FV48" s="70">
        <v>9</v>
      </c>
      <c r="FW48" s="70">
        <v>6</v>
      </c>
      <c r="FX48" s="70">
        <v>8</v>
      </c>
      <c r="FY48" s="70">
        <v>4</v>
      </c>
      <c r="FZ48" s="70">
        <v>7</v>
      </c>
      <c r="GA48" s="70">
        <v>6</v>
      </c>
      <c r="GB48" s="70">
        <v>8</v>
      </c>
      <c r="GC48" s="70">
        <v>1</v>
      </c>
      <c r="GD48" s="70">
        <v>7</v>
      </c>
      <c r="GE48" s="70">
        <v>8</v>
      </c>
      <c r="GF48" s="70">
        <v>10</v>
      </c>
      <c r="GG48" s="70">
        <v>8</v>
      </c>
      <c r="GH48" s="70">
        <v>10</v>
      </c>
      <c r="GI48" s="70">
        <v>5</v>
      </c>
      <c r="GJ48" s="70">
        <v>6</v>
      </c>
      <c r="GK48" s="70">
        <v>2</v>
      </c>
      <c r="GL48" s="70">
        <v>3</v>
      </c>
      <c r="GM48" s="70">
        <v>1</v>
      </c>
      <c r="GN48" s="70">
        <v>4</v>
      </c>
      <c r="GO48" s="70">
        <v>1</v>
      </c>
      <c r="GP48" s="70">
        <v>7</v>
      </c>
      <c r="GQ48" s="70">
        <v>2</v>
      </c>
      <c r="GR48" s="70">
        <v>1</v>
      </c>
      <c r="GS48" s="70">
        <v>2</v>
      </c>
      <c r="GT48" s="70">
        <v>4</v>
      </c>
      <c r="GU48" s="70">
        <v>2</v>
      </c>
      <c r="GV48" s="70">
        <v>2</v>
      </c>
      <c r="GW48" s="70">
        <v>0</v>
      </c>
      <c r="GX48" s="70">
        <v>3</v>
      </c>
      <c r="GY48" s="70">
        <v>0</v>
      </c>
      <c r="GZ48" s="70">
        <v>1</v>
      </c>
      <c r="HA48" s="70">
        <v>0</v>
      </c>
      <c r="HB48" s="70">
        <v>2</v>
      </c>
      <c r="HC48" s="70">
        <v>0</v>
      </c>
      <c r="HD48" s="70">
        <v>1</v>
      </c>
      <c r="HE48" s="70">
        <v>0</v>
      </c>
      <c r="HF48" s="70">
        <v>0</v>
      </c>
      <c r="HG48" s="70">
        <v>0</v>
      </c>
      <c r="HH48" s="70">
        <v>0</v>
      </c>
      <c r="HI48" s="70">
        <v>0</v>
      </c>
      <c r="HJ48" s="70">
        <v>0</v>
      </c>
      <c r="HK48" s="70">
        <v>0</v>
      </c>
      <c r="HL48" s="70">
        <v>0</v>
      </c>
    </row>
    <row r="49" spans="1:220" ht="20.25" customHeight="1" x14ac:dyDescent="0.3">
      <c r="A49" s="46" t="s">
        <v>762</v>
      </c>
      <c r="B49" s="307">
        <v>3724</v>
      </c>
      <c r="C49" s="70">
        <v>1916</v>
      </c>
      <c r="D49" s="70">
        <v>1808</v>
      </c>
      <c r="E49" s="70">
        <v>192</v>
      </c>
      <c r="F49" s="70">
        <v>166</v>
      </c>
      <c r="G49" s="70">
        <v>1372</v>
      </c>
      <c r="H49" s="70">
        <v>1163</v>
      </c>
      <c r="I49" s="70">
        <v>352</v>
      </c>
      <c r="J49" s="70">
        <v>479</v>
      </c>
      <c r="K49" s="70">
        <v>7</v>
      </c>
      <c r="L49" s="70">
        <v>5</v>
      </c>
      <c r="M49" s="70">
        <v>16</v>
      </c>
      <c r="N49" s="70">
        <v>14</v>
      </c>
      <c r="O49" s="70">
        <v>5</v>
      </c>
      <c r="P49" s="70">
        <v>10</v>
      </c>
      <c r="Q49" s="70">
        <v>14</v>
      </c>
      <c r="R49" s="70">
        <v>10</v>
      </c>
      <c r="S49" s="70">
        <v>14</v>
      </c>
      <c r="T49" s="70">
        <v>9</v>
      </c>
      <c r="U49" s="70">
        <v>12</v>
      </c>
      <c r="V49" s="70">
        <v>10</v>
      </c>
      <c r="W49" s="70">
        <v>16</v>
      </c>
      <c r="X49" s="70">
        <v>13</v>
      </c>
      <c r="Y49" s="70">
        <v>20</v>
      </c>
      <c r="Z49" s="70">
        <v>10</v>
      </c>
      <c r="AA49" s="70">
        <v>8</v>
      </c>
      <c r="AB49" s="70">
        <v>7</v>
      </c>
      <c r="AC49" s="70">
        <v>14</v>
      </c>
      <c r="AD49" s="70">
        <v>14</v>
      </c>
      <c r="AE49" s="70">
        <v>12</v>
      </c>
      <c r="AF49" s="70">
        <v>10</v>
      </c>
      <c r="AG49" s="70">
        <v>11</v>
      </c>
      <c r="AH49" s="70">
        <v>11</v>
      </c>
      <c r="AI49" s="70">
        <v>14</v>
      </c>
      <c r="AJ49" s="70">
        <v>17</v>
      </c>
      <c r="AK49" s="70">
        <v>14</v>
      </c>
      <c r="AL49" s="70">
        <v>11</v>
      </c>
      <c r="AM49" s="70">
        <v>15</v>
      </c>
      <c r="AN49" s="70">
        <v>15</v>
      </c>
      <c r="AO49" s="70">
        <v>11</v>
      </c>
      <c r="AP49" s="70">
        <v>12</v>
      </c>
      <c r="AQ49" s="70">
        <v>9</v>
      </c>
      <c r="AR49" s="70">
        <v>9</v>
      </c>
      <c r="AS49" s="70">
        <v>16</v>
      </c>
      <c r="AT49" s="70">
        <v>8</v>
      </c>
      <c r="AU49" s="70">
        <v>19</v>
      </c>
      <c r="AV49" s="70">
        <v>17</v>
      </c>
      <c r="AW49" s="70">
        <v>21</v>
      </c>
      <c r="AX49" s="70">
        <v>20</v>
      </c>
      <c r="AY49" s="70">
        <v>23</v>
      </c>
      <c r="AZ49" s="70">
        <v>14</v>
      </c>
      <c r="BA49" s="70">
        <v>29</v>
      </c>
      <c r="BB49" s="70">
        <v>12</v>
      </c>
      <c r="BC49" s="70">
        <v>32</v>
      </c>
      <c r="BD49" s="70">
        <v>28</v>
      </c>
      <c r="BE49" s="70">
        <v>28</v>
      </c>
      <c r="BF49" s="70">
        <v>22</v>
      </c>
      <c r="BG49" s="70">
        <v>31</v>
      </c>
      <c r="BH49" s="70">
        <v>27</v>
      </c>
      <c r="BI49" s="70">
        <v>41</v>
      </c>
      <c r="BJ49" s="70">
        <v>24</v>
      </c>
      <c r="BK49" s="70">
        <v>38</v>
      </c>
      <c r="BL49" s="70">
        <v>29</v>
      </c>
      <c r="BM49" s="70">
        <v>29</v>
      </c>
      <c r="BN49" s="70">
        <v>31</v>
      </c>
      <c r="BO49" s="70">
        <v>40</v>
      </c>
      <c r="BP49" s="70">
        <v>35</v>
      </c>
      <c r="BQ49" s="70">
        <v>39</v>
      </c>
      <c r="BR49" s="70">
        <v>32</v>
      </c>
      <c r="BS49" s="70">
        <v>31</v>
      </c>
      <c r="BT49" s="70">
        <v>32</v>
      </c>
      <c r="BU49" s="70">
        <v>37</v>
      </c>
      <c r="BV49" s="70">
        <v>34</v>
      </c>
      <c r="BW49" s="70">
        <v>37</v>
      </c>
      <c r="BX49" s="70">
        <v>25</v>
      </c>
      <c r="BY49" s="70">
        <v>28</v>
      </c>
      <c r="BZ49" s="70">
        <v>25</v>
      </c>
      <c r="CA49" s="70">
        <v>29</v>
      </c>
      <c r="CB49" s="70">
        <v>27</v>
      </c>
      <c r="CC49" s="70">
        <v>31</v>
      </c>
      <c r="CD49" s="70">
        <v>23</v>
      </c>
      <c r="CE49" s="70">
        <v>26</v>
      </c>
      <c r="CF49" s="70">
        <v>24</v>
      </c>
      <c r="CG49" s="70">
        <v>30</v>
      </c>
      <c r="CH49" s="70">
        <v>23</v>
      </c>
      <c r="CI49" s="70">
        <v>37</v>
      </c>
      <c r="CJ49" s="70">
        <v>28</v>
      </c>
      <c r="CK49" s="70">
        <v>31</v>
      </c>
      <c r="CL49" s="70">
        <v>21</v>
      </c>
      <c r="CM49" s="70">
        <v>24</v>
      </c>
      <c r="CN49" s="70">
        <v>18</v>
      </c>
      <c r="CO49" s="70">
        <v>31</v>
      </c>
      <c r="CP49" s="70">
        <v>34</v>
      </c>
      <c r="CQ49" s="70">
        <v>32</v>
      </c>
      <c r="CR49" s="70">
        <v>34</v>
      </c>
      <c r="CS49" s="70">
        <v>21</v>
      </c>
      <c r="CT49" s="70">
        <v>22</v>
      </c>
      <c r="CU49" s="70">
        <v>37</v>
      </c>
      <c r="CV49" s="70">
        <v>34</v>
      </c>
      <c r="CW49" s="70">
        <v>39</v>
      </c>
      <c r="CX49" s="70">
        <v>24</v>
      </c>
      <c r="CY49" s="70">
        <v>29</v>
      </c>
      <c r="CZ49" s="70">
        <v>23</v>
      </c>
      <c r="DA49" s="70">
        <v>42</v>
      </c>
      <c r="DB49" s="70">
        <v>27</v>
      </c>
      <c r="DC49" s="70">
        <v>28</v>
      </c>
      <c r="DD49" s="70">
        <v>29</v>
      </c>
      <c r="DE49" s="70">
        <v>19</v>
      </c>
      <c r="DF49" s="70">
        <v>21</v>
      </c>
      <c r="DG49" s="70">
        <v>22</v>
      </c>
      <c r="DH49" s="70">
        <v>28</v>
      </c>
      <c r="DI49" s="70">
        <v>30</v>
      </c>
      <c r="DJ49" s="70">
        <v>24</v>
      </c>
      <c r="DK49" s="70">
        <v>36</v>
      </c>
      <c r="DL49" s="70">
        <v>20</v>
      </c>
      <c r="DM49" s="70">
        <v>21</v>
      </c>
      <c r="DN49" s="70">
        <v>26</v>
      </c>
      <c r="DO49" s="70">
        <v>22</v>
      </c>
      <c r="DP49" s="70">
        <v>27</v>
      </c>
      <c r="DQ49" s="70">
        <v>22</v>
      </c>
      <c r="DR49" s="70">
        <v>26</v>
      </c>
      <c r="DS49" s="70">
        <v>35</v>
      </c>
      <c r="DT49" s="70">
        <v>18</v>
      </c>
      <c r="DU49" s="70">
        <v>23</v>
      </c>
      <c r="DV49" s="70">
        <v>21</v>
      </c>
      <c r="DW49" s="70">
        <v>16</v>
      </c>
      <c r="DX49" s="70">
        <v>15</v>
      </c>
      <c r="DY49" s="70">
        <v>21</v>
      </c>
      <c r="DZ49" s="70">
        <v>18</v>
      </c>
      <c r="EA49" s="70">
        <v>26</v>
      </c>
      <c r="EB49" s="70">
        <v>21</v>
      </c>
      <c r="EC49" s="70">
        <v>23</v>
      </c>
      <c r="ED49" s="70">
        <v>21</v>
      </c>
      <c r="EE49" s="70">
        <v>17</v>
      </c>
      <c r="EF49" s="70">
        <v>17</v>
      </c>
      <c r="EG49" s="70">
        <v>17</v>
      </c>
      <c r="EH49" s="70">
        <v>17</v>
      </c>
      <c r="EI49" s="70">
        <v>16</v>
      </c>
      <c r="EJ49" s="70">
        <v>16</v>
      </c>
      <c r="EK49" s="70">
        <v>19</v>
      </c>
      <c r="EL49" s="70">
        <v>18</v>
      </c>
      <c r="EM49" s="70">
        <v>15</v>
      </c>
      <c r="EN49" s="70">
        <v>16</v>
      </c>
      <c r="EO49" s="70">
        <v>14</v>
      </c>
      <c r="EP49" s="70">
        <v>14</v>
      </c>
      <c r="EQ49" s="70">
        <v>8</v>
      </c>
      <c r="ER49" s="70">
        <v>11</v>
      </c>
      <c r="ES49" s="70">
        <v>17</v>
      </c>
      <c r="ET49" s="70">
        <v>16</v>
      </c>
      <c r="EU49" s="70">
        <v>19</v>
      </c>
      <c r="EV49" s="70">
        <v>24</v>
      </c>
      <c r="EW49" s="70">
        <v>13</v>
      </c>
      <c r="EX49" s="70">
        <v>21</v>
      </c>
      <c r="EY49" s="70">
        <v>16</v>
      </c>
      <c r="EZ49" s="70">
        <v>19</v>
      </c>
      <c r="FA49" s="70">
        <v>23</v>
      </c>
      <c r="FB49" s="70">
        <v>22</v>
      </c>
      <c r="FC49" s="70">
        <v>18</v>
      </c>
      <c r="FD49" s="70">
        <v>25</v>
      </c>
      <c r="FE49" s="70">
        <v>17</v>
      </c>
      <c r="FF49" s="70">
        <v>27</v>
      </c>
      <c r="FG49" s="70">
        <v>27</v>
      </c>
      <c r="FH49" s="70">
        <v>23</v>
      </c>
      <c r="FI49" s="70">
        <v>17</v>
      </c>
      <c r="FJ49" s="70">
        <v>28</v>
      </c>
      <c r="FK49" s="70">
        <v>17</v>
      </c>
      <c r="FL49" s="70">
        <v>19</v>
      </c>
      <c r="FM49" s="70">
        <v>12</v>
      </c>
      <c r="FN49" s="70">
        <v>11</v>
      </c>
      <c r="FO49" s="70">
        <v>11</v>
      </c>
      <c r="FP49" s="70">
        <v>15</v>
      </c>
      <c r="FQ49" s="70">
        <v>11</v>
      </c>
      <c r="FR49" s="70">
        <v>23</v>
      </c>
      <c r="FS49" s="70">
        <v>8</v>
      </c>
      <c r="FT49" s="70">
        <v>17</v>
      </c>
      <c r="FU49" s="70">
        <v>14</v>
      </c>
      <c r="FV49" s="70">
        <v>18</v>
      </c>
      <c r="FW49" s="70">
        <v>7</v>
      </c>
      <c r="FX49" s="70">
        <v>15</v>
      </c>
      <c r="FY49" s="70">
        <v>1</v>
      </c>
      <c r="FZ49" s="70">
        <v>12</v>
      </c>
      <c r="GA49" s="70">
        <v>6</v>
      </c>
      <c r="GB49" s="70">
        <v>20</v>
      </c>
      <c r="GC49" s="70">
        <v>6</v>
      </c>
      <c r="GD49" s="70">
        <v>15</v>
      </c>
      <c r="GE49" s="70">
        <v>9</v>
      </c>
      <c r="GF49" s="70">
        <v>11</v>
      </c>
      <c r="GG49" s="70">
        <v>9</v>
      </c>
      <c r="GH49" s="70">
        <v>6</v>
      </c>
      <c r="GI49" s="70">
        <v>4</v>
      </c>
      <c r="GJ49" s="70">
        <v>8</v>
      </c>
      <c r="GK49" s="70">
        <v>3</v>
      </c>
      <c r="GL49" s="70">
        <v>3</v>
      </c>
      <c r="GM49" s="70">
        <v>2</v>
      </c>
      <c r="GN49" s="70">
        <v>7</v>
      </c>
      <c r="GO49" s="70">
        <v>3</v>
      </c>
      <c r="GP49" s="70">
        <v>3</v>
      </c>
      <c r="GQ49" s="70">
        <v>2</v>
      </c>
      <c r="GR49" s="70">
        <v>4</v>
      </c>
      <c r="GS49" s="70">
        <v>1</v>
      </c>
      <c r="GT49" s="70">
        <v>0</v>
      </c>
      <c r="GU49" s="70">
        <v>1</v>
      </c>
      <c r="GV49" s="70">
        <v>4</v>
      </c>
      <c r="GW49" s="70">
        <v>1</v>
      </c>
      <c r="GX49" s="70">
        <v>0</v>
      </c>
      <c r="GY49" s="70">
        <v>0</v>
      </c>
      <c r="GZ49" s="70">
        <v>2</v>
      </c>
      <c r="HA49" s="70">
        <v>0</v>
      </c>
      <c r="HB49" s="70">
        <v>1</v>
      </c>
      <c r="HC49" s="70">
        <v>1</v>
      </c>
      <c r="HD49" s="70">
        <v>1</v>
      </c>
      <c r="HE49" s="70">
        <v>0</v>
      </c>
      <c r="HF49" s="70">
        <v>0</v>
      </c>
      <c r="HG49" s="70">
        <v>0</v>
      </c>
      <c r="HH49" s="70">
        <v>0</v>
      </c>
      <c r="HI49" s="70">
        <v>0</v>
      </c>
      <c r="HJ49" s="70">
        <v>0</v>
      </c>
      <c r="HK49" s="70">
        <v>0</v>
      </c>
      <c r="HL49" s="70">
        <v>0</v>
      </c>
    </row>
    <row r="50" spans="1:220" ht="20.25" customHeight="1" x14ac:dyDescent="0.3">
      <c r="A50" s="46" t="s">
        <v>763</v>
      </c>
      <c r="B50" s="307">
        <v>3122</v>
      </c>
      <c r="C50" s="70">
        <v>1629</v>
      </c>
      <c r="D50" s="70">
        <v>1493</v>
      </c>
      <c r="E50" s="70">
        <v>133</v>
      </c>
      <c r="F50" s="70">
        <v>140</v>
      </c>
      <c r="G50" s="70">
        <v>1173</v>
      </c>
      <c r="H50" s="70">
        <v>1002</v>
      </c>
      <c r="I50" s="70">
        <v>323</v>
      </c>
      <c r="J50" s="70">
        <v>351</v>
      </c>
      <c r="K50" s="70">
        <v>6</v>
      </c>
      <c r="L50" s="70">
        <v>8</v>
      </c>
      <c r="M50" s="70">
        <v>10</v>
      </c>
      <c r="N50" s="70">
        <v>8</v>
      </c>
      <c r="O50" s="70">
        <v>10</v>
      </c>
      <c r="P50" s="70">
        <v>10</v>
      </c>
      <c r="Q50" s="70">
        <v>10</v>
      </c>
      <c r="R50" s="70">
        <v>11</v>
      </c>
      <c r="S50" s="70">
        <v>11</v>
      </c>
      <c r="T50" s="70">
        <v>7</v>
      </c>
      <c r="U50" s="70">
        <v>12</v>
      </c>
      <c r="V50" s="70">
        <v>9</v>
      </c>
      <c r="W50" s="70">
        <v>5</v>
      </c>
      <c r="X50" s="70">
        <v>9</v>
      </c>
      <c r="Y50" s="70">
        <v>9</v>
      </c>
      <c r="Z50" s="70">
        <v>13</v>
      </c>
      <c r="AA50" s="70">
        <v>8</v>
      </c>
      <c r="AB50" s="70">
        <v>9</v>
      </c>
      <c r="AC50" s="70">
        <v>5</v>
      </c>
      <c r="AD50" s="70">
        <v>11</v>
      </c>
      <c r="AE50" s="70">
        <v>7</v>
      </c>
      <c r="AF50" s="70">
        <v>13</v>
      </c>
      <c r="AG50" s="70">
        <v>16</v>
      </c>
      <c r="AH50" s="70">
        <v>8</v>
      </c>
      <c r="AI50" s="70">
        <v>6</v>
      </c>
      <c r="AJ50" s="70">
        <v>11</v>
      </c>
      <c r="AK50" s="70">
        <v>8</v>
      </c>
      <c r="AL50" s="70">
        <v>9</v>
      </c>
      <c r="AM50" s="70">
        <v>10</v>
      </c>
      <c r="AN50" s="70">
        <v>4</v>
      </c>
      <c r="AO50" s="70">
        <v>12</v>
      </c>
      <c r="AP50" s="70">
        <v>6</v>
      </c>
      <c r="AQ50" s="70">
        <v>5</v>
      </c>
      <c r="AR50" s="70">
        <v>8</v>
      </c>
      <c r="AS50" s="70">
        <v>5</v>
      </c>
      <c r="AT50" s="70">
        <v>8</v>
      </c>
      <c r="AU50" s="70">
        <v>14</v>
      </c>
      <c r="AV50" s="70">
        <v>7</v>
      </c>
      <c r="AW50" s="70">
        <v>15</v>
      </c>
      <c r="AX50" s="70">
        <v>8</v>
      </c>
      <c r="AY50" s="70">
        <v>15</v>
      </c>
      <c r="AZ50" s="70">
        <v>8</v>
      </c>
      <c r="BA50" s="70">
        <v>19</v>
      </c>
      <c r="BB50" s="70">
        <v>14</v>
      </c>
      <c r="BC50" s="70">
        <v>19</v>
      </c>
      <c r="BD50" s="70">
        <v>15</v>
      </c>
      <c r="BE50" s="70">
        <v>29</v>
      </c>
      <c r="BF50" s="70">
        <v>22</v>
      </c>
      <c r="BG50" s="70">
        <v>21</v>
      </c>
      <c r="BH50" s="70">
        <v>33</v>
      </c>
      <c r="BI50" s="70">
        <v>37</v>
      </c>
      <c r="BJ50" s="70">
        <v>29</v>
      </c>
      <c r="BK50" s="70">
        <v>25</v>
      </c>
      <c r="BL50" s="70">
        <v>30</v>
      </c>
      <c r="BM50" s="70">
        <v>39</v>
      </c>
      <c r="BN50" s="70">
        <v>34</v>
      </c>
      <c r="BO50" s="70">
        <v>25</v>
      </c>
      <c r="BP50" s="70">
        <v>38</v>
      </c>
      <c r="BQ50" s="70">
        <v>33</v>
      </c>
      <c r="BR50" s="70">
        <v>28</v>
      </c>
      <c r="BS50" s="70">
        <v>27</v>
      </c>
      <c r="BT50" s="70">
        <v>23</v>
      </c>
      <c r="BU50" s="70">
        <v>25</v>
      </c>
      <c r="BV50" s="70">
        <v>19</v>
      </c>
      <c r="BW50" s="70">
        <v>30</v>
      </c>
      <c r="BX50" s="70">
        <v>26</v>
      </c>
      <c r="BY50" s="70">
        <v>28</v>
      </c>
      <c r="BZ50" s="70">
        <v>18</v>
      </c>
      <c r="CA50" s="70">
        <v>25</v>
      </c>
      <c r="CB50" s="70">
        <v>32</v>
      </c>
      <c r="CC50" s="70">
        <v>23</v>
      </c>
      <c r="CD50" s="70">
        <v>19</v>
      </c>
      <c r="CE50" s="70">
        <v>22</v>
      </c>
      <c r="CF50" s="70">
        <v>29</v>
      </c>
      <c r="CG50" s="70">
        <v>32</v>
      </c>
      <c r="CH50" s="70">
        <v>27</v>
      </c>
      <c r="CI50" s="70">
        <v>25</v>
      </c>
      <c r="CJ50" s="70">
        <v>28</v>
      </c>
      <c r="CK50" s="70">
        <v>31</v>
      </c>
      <c r="CL50" s="70">
        <v>15</v>
      </c>
      <c r="CM50" s="70">
        <v>35</v>
      </c>
      <c r="CN50" s="70">
        <v>24</v>
      </c>
      <c r="CO50" s="70">
        <v>26</v>
      </c>
      <c r="CP50" s="70">
        <v>15</v>
      </c>
      <c r="CQ50" s="70">
        <v>24</v>
      </c>
      <c r="CR50" s="70">
        <v>26</v>
      </c>
      <c r="CS50" s="70">
        <v>29</v>
      </c>
      <c r="CT50" s="70">
        <v>14</v>
      </c>
      <c r="CU50" s="70">
        <v>24</v>
      </c>
      <c r="CV50" s="70">
        <v>12</v>
      </c>
      <c r="CW50" s="70">
        <v>24</v>
      </c>
      <c r="CX50" s="70">
        <v>23</v>
      </c>
      <c r="CY50" s="70">
        <v>32</v>
      </c>
      <c r="CZ50" s="70">
        <v>31</v>
      </c>
      <c r="DA50" s="70">
        <v>27</v>
      </c>
      <c r="DB50" s="70">
        <v>27</v>
      </c>
      <c r="DC50" s="70">
        <v>17</v>
      </c>
      <c r="DD50" s="70">
        <v>21</v>
      </c>
      <c r="DE50" s="70">
        <v>27</v>
      </c>
      <c r="DF50" s="70">
        <v>11</v>
      </c>
      <c r="DG50" s="70">
        <v>25</v>
      </c>
      <c r="DH50" s="70">
        <v>16</v>
      </c>
      <c r="DI50" s="70">
        <v>36</v>
      </c>
      <c r="DJ50" s="70">
        <v>20</v>
      </c>
      <c r="DK50" s="70">
        <v>26</v>
      </c>
      <c r="DL50" s="70">
        <v>15</v>
      </c>
      <c r="DM50" s="70">
        <v>27</v>
      </c>
      <c r="DN50" s="70">
        <v>18</v>
      </c>
      <c r="DO50" s="70">
        <v>24</v>
      </c>
      <c r="DP50" s="70">
        <v>12</v>
      </c>
      <c r="DQ50" s="70">
        <v>20</v>
      </c>
      <c r="DR50" s="70">
        <v>26</v>
      </c>
      <c r="DS50" s="70">
        <v>16</v>
      </c>
      <c r="DT50" s="70">
        <v>24</v>
      </c>
      <c r="DU50" s="70">
        <v>27</v>
      </c>
      <c r="DV50" s="70">
        <v>23</v>
      </c>
      <c r="DW50" s="70">
        <v>13</v>
      </c>
      <c r="DX50" s="70">
        <v>16</v>
      </c>
      <c r="DY50" s="70">
        <v>20</v>
      </c>
      <c r="DZ50" s="70">
        <v>22</v>
      </c>
      <c r="EA50" s="70">
        <v>25</v>
      </c>
      <c r="EB50" s="70">
        <v>11</v>
      </c>
      <c r="EC50" s="70">
        <v>24</v>
      </c>
      <c r="ED50" s="70">
        <v>16</v>
      </c>
      <c r="EE50" s="70">
        <v>9</v>
      </c>
      <c r="EF50" s="70">
        <v>23</v>
      </c>
      <c r="EG50" s="70">
        <v>17</v>
      </c>
      <c r="EH50" s="70">
        <v>17</v>
      </c>
      <c r="EI50" s="70">
        <v>18</v>
      </c>
      <c r="EJ50" s="70">
        <v>15</v>
      </c>
      <c r="EK50" s="70">
        <v>23</v>
      </c>
      <c r="EL50" s="70">
        <v>15</v>
      </c>
      <c r="EM50" s="70">
        <v>16</v>
      </c>
      <c r="EN50" s="70">
        <v>16</v>
      </c>
      <c r="EO50" s="70">
        <v>17</v>
      </c>
      <c r="EP50" s="70">
        <v>10</v>
      </c>
      <c r="EQ50" s="70">
        <v>19</v>
      </c>
      <c r="ER50" s="70">
        <v>16</v>
      </c>
      <c r="ES50" s="70">
        <v>12</v>
      </c>
      <c r="ET50" s="70">
        <v>15</v>
      </c>
      <c r="EU50" s="70">
        <v>11</v>
      </c>
      <c r="EV50" s="70">
        <v>13</v>
      </c>
      <c r="EW50" s="70">
        <v>21</v>
      </c>
      <c r="EX50" s="70">
        <v>15</v>
      </c>
      <c r="EY50" s="70">
        <v>18</v>
      </c>
      <c r="EZ50" s="70">
        <v>18</v>
      </c>
      <c r="FA50" s="70">
        <v>15</v>
      </c>
      <c r="FB50" s="70">
        <v>12</v>
      </c>
      <c r="FC50" s="70">
        <v>15</v>
      </c>
      <c r="FD50" s="70">
        <v>14</v>
      </c>
      <c r="FE50" s="70">
        <v>18</v>
      </c>
      <c r="FF50" s="70">
        <v>12</v>
      </c>
      <c r="FG50" s="70">
        <v>20</v>
      </c>
      <c r="FH50" s="70">
        <v>14</v>
      </c>
      <c r="FI50" s="70">
        <v>17</v>
      </c>
      <c r="FJ50" s="70">
        <v>18</v>
      </c>
      <c r="FK50" s="70">
        <v>9</v>
      </c>
      <c r="FL50" s="70">
        <v>11</v>
      </c>
      <c r="FM50" s="70">
        <v>9</v>
      </c>
      <c r="FN50" s="70">
        <v>8</v>
      </c>
      <c r="FO50" s="70">
        <v>15</v>
      </c>
      <c r="FP50" s="70">
        <v>8</v>
      </c>
      <c r="FQ50" s="70">
        <v>15</v>
      </c>
      <c r="FR50" s="70">
        <v>18</v>
      </c>
      <c r="FS50" s="70">
        <v>9</v>
      </c>
      <c r="FT50" s="70">
        <v>12</v>
      </c>
      <c r="FU50" s="70">
        <v>3</v>
      </c>
      <c r="FV50" s="70">
        <v>11</v>
      </c>
      <c r="FW50" s="70">
        <v>2</v>
      </c>
      <c r="FX50" s="70">
        <v>14</v>
      </c>
      <c r="FY50" s="70">
        <v>7</v>
      </c>
      <c r="FZ50" s="70">
        <v>7</v>
      </c>
      <c r="GA50" s="70">
        <v>3</v>
      </c>
      <c r="GB50" s="70">
        <v>8</v>
      </c>
      <c r="GC50" s="70">
        <v>6</v>
      </c>
      <c r="GD50" s="70">
        <v>7</v>
      </c>
      <c r="GE50" s="70">
        <v>5</v>
      </c>
      <c r="GF50" s="70">
        <v>8</v>
      </c>
      <c r="GG50" s="70">
        <v>6</v>
      </c>
      <c r="GH50" s="70">
        <v>8</v>
      </c>
      <c r="GI50" s="70">
        <v>4</v>
      </c>
      <c r="GJ50" s="70">
        <v>5</v>
      </c>
      <c r="GK50" s="70">
        <v>1</v>
      </c>
      <c r="GL50" s="70">
        <v>13</v>
      </c>
      <c r="GM50" s="70">
        <v>1</v>
      </c>
      <c r="GN50" s="70">
        <v>5</v>
      </c>
      <c r="GO50" s="70">
        <v>0</v>
      </c>
      <c r="GP50" s="70">
        <v>5</v>
      </c>
      <c r="GQ50" s="70">
        <v>1</v>
      </c>
      <c r="GR50" s="70">
        <v>4</v>
      </c>
      <c r="GS50" s="70">
        <v>2</v>
      </c>
      <c r="GT50" s="70">
        <v>3</v>
      </c>
      <c r="GU50" s="70">
        <v>2</v>
      </c>
      <c r="GV50" s="70">
        <v>5</v>
      </c>
      <c r="GW50" s="70">
        <v>0</v>
      </c>
      <c r="GX50" s="70">
        <v>0</v>
      </c>
      <c r="GY50" s="70">
        <v>0</v>
      </c>
      <c r="GZ50" s="70">
        <v>1</v>
      </c>
      <c r="HA50" s="70">
        <v>1</v>
      </c>
      <c r="HB50" s="70">
        <v>0</v>
      </c>
      <c r="HC50" s="70">
        <v>0</v>
      </c>
      <c r="HD50" s="70">
        <v>1</v>
      </c>
      <c r="HE50" s="70">
        <v>0</v>
      </c>
      <c r="HF50" s="70">
        <v>0</v>
      </c>
      <c r="HG50" s="70">
        <v>0</v>
      </c>
      <c r="HH50" s="70">
        <v>0</v>
      </c>
      <c r="HI50" s="70">
        <v>0</v>
      </c>
      <c r="HJ50" s="70">
        <v>1</v>
      </c>
      <c r="HK50" s="70">
        <v>0</v>
      </c>
      <c r="HL50" s="70">
        <v>0</v>
      </c>
    </row>
    <row r="51" spans="1:220" s="18" customFormat="1" ht="20.25" customHeight="1" x14ac:dyDescent="0.3">
      <c r="A51" s="45" t="s">
        <v>764</v>
      </c>
      <c r="B51" s="306">
        <v>18795</v>
      </c>
      <c r="C51" s="69">
        <v>9874</v>
      </c>
      <c r="D51" s="69">
        <v>8921</v>
      </c>
      <c r="E51" s="69">
        <v>778</v>
      </c>
      <c r="F51" s="69">
        <v>743</v>
      </c>
      <c r="G51" s="69">
        <v>7688</v>
      </c>
      <c r="H51" s="69">
        <v>6354</v>
      </c>
      <c r="I51" s="69">
        <v>1408</v>
      </c>
      <c r="J51" s="69">
        <v>1824</v>
      </c>
      <c r="K51" s="69">
        <v>53</v>
      </c>
      <c r="L51" s="69">
        <v>58</v>
      </c>
      <c r="M51" s="69">
        <v>67</v>
      </c>
      <c r="N51" s="69">
        <v>61</v>
      </c>
      <c r="O51" s="69">
        <v>56</v>
      </c>
      <c r="P51" s="69">
        <v>50</v>
      </c>
      <c r="Q51" s="69">
        <v>58</v>
      </c>
      <c r="R51" s="69">
        <v>54</v>
      </c>
      <c r="S51" s="69">
        <v>53</v>
      </c>
      <c r="T51" s="69">
        <v>50</v>
      </c>
      <c r="U51" s="69">
        <v>49</v>
      </c>
      <c r="V51" s="69">
        <v>44</v>
      </c>
      <c r="W51" s="69">
        <v>61</v>
      </c>
      <c r="X51" s="69">
        <v>49</v>
      </c>
      <c r="Y51" s="69">
        <v>43</v>
      </c>
      <c r="Z51" s="69">
        <v>59</v>
      </c>
      <c r="AA51" s="69">
        <v>44</v>
      </c>
      <c r="AB51" s="69">
        <v>44</v>
      </c>
      <c r="AC51" s="69">
        <v>51</v>
      </c>
      <c r="AD51" s="69">
        <v>45</v>
      </c>
      <c r="AE51" s="69">
        <v>55</v>
      </c>
      <c r="AF51" s="69">
        <v>51</v>
      </c>
      <c r="AG51" s="69">
        <v>50</v>
      </c>
      <c r="AH51" s="69">
        <v>45</v>
      </c>
      <c r="AI51" s="69">
        <v>46</v>
      </c>
      <c r="AJ51" s="69">
        <v>45</v>
      </c>
      <c r="AK51" s="69">
        <v>52</v>
      </c>
      <c r="AL51" s="69">
        <v>51</v>
      </c>
      <c r="AM51" s="69">
        <v>40</v>
      </c>
      <c r="AN51" s="69">
        <v>37</v>
      </c>
      <c r="AO51" s="69">
        <v>46</v>
      </c>
      <c r="AP51" s="69">
        <v>50</v>
      </c>
      <c r="AQ51" s="69">
        <v>51</v>
      </c>
      <c r="AR51" s="69">
        <v>35</v>
      </c>
      <c r="AS51" s="69">
        <v>31</v>
      </c>
      <c r="AT51" s="69">
        <v>38</v>
      </c>
      <c r="AU51" s="69">
        <v>61</v>
      </c>
      <c r="AV51" s="69">
        <v>55</v>
      </c>
      <c r="AW51" s="69">
        <v>83</v>
      </c>
      <c r="AX51" s="69">
        <v>63</v>
      </c>
      <c r="AY51" s="69">
        <v>82</v>
      </c>
      <c r="AZ51" s="69">
        <v>86</v>
      </c>
      <c r="BA51" s="69">
        <v>102</v>
      </c>
      <c r="BB51" s="69">
        <v>83</v>
      </c>
      <c r="BC51" s="69">
        <v>124</v>
      </c>
      <c r="BD51" s="69">
        <v>97</v>
      </c>
      <c r="BE51" s="69">
        <v>149</v>
      </c>
      <c r="BF51" s="69">
        <v>174</v>
      </c>
      <c r="BG51" s="69">
        <v>200</v>
      </c>
      <c r="BH51" s="69">
        <v>163</v>
      </c>
      <c r="BI51" s="69">
        <v>182</v>
      </c>
      <c r="BJ51" s="69">
        <v>158</v>
      </c>
      <c r="BK51" s="69">
        <v>205</v>
      </c>
      <c r="BL51" s="69">
        <v>200</v>
      </c>
      <c r="BM51" s="69">
        <v>193</v>
      </c>
      <c r="BN51" s="69">
        <v>172</v>
      </c>
      <c r="BO51" s="69">
        <v>214</v>
      </c>
      <c r="BP51" s="69">
        <v>185</v>
      </c>
      <c r="BQ51" s="69">
        <v>214</v>
      </c>
      <c r="BR51" s="69">
        <v>167</v>
      </c>
      <c r="BS51" s="69">
        <v>205</v>
      </c>
      <c r="BT51" s="69">
        <v>170</v>
      </c>
      <c r="BU51" s="69">
        <v>194</v>
      </c>
      <c r="BV51" s="69">
        <v>157</v>
      </c>
      <c r="BW51" s="69">
        <v>220</v>
      </c>
      <c r="BX51" s="69">
        <v>159</v>
      </c>
      <c r="BY51" s="69">
        <v>219</v>
      </c>
      <c r="BZ51" s="69">
        <v>154</v>
      </c>
      <c r="CA51" s="69">
        <v>187</v>
      </c>
      <c r="CB51" s="69">
        <v>148</v>
      </c>
      <c r="CC51" s="69">
        <v>193</v>
      </c>
      <c r="CD51" s="69">
        <v>144</v>
      </c>
      <c r="CE51" s="69">
        <v>195</v>
      </c>
      <c r="CF51" s="69">
        <v>156</v>
      </c>
      <c r="CG51" s="69">
        <v>172</v>
      </c>
      <c r="CH51" s="69">
        <v>131</v>
      </c>
      <c r="CI51" s="69">
        <v>174</v>
      </c>
      <c r="CJ51" s="69">
        <v>154</v>
      </c>
      <c r="CK51" s="69">
        <v>189</v>
      </c>
      <c r="CL51" s="69">
        <v>155</v>
      </c>
      <c r="CM51" s="69">
        <v>196</v>
      </c>
      <c r="CN51" s="69">
        <v>142</v>
      </c>
      <c r="CO51" s="69">
        <v>198</v>
      </c>
      <c r="CP51" s="69">
        <v>147</v>
      </c>
      <c r="CQ51" s="69">
        <v>190</v>
      </c>
      <c r="CR51" s="69">
        <v>146</v>
      </c>
      <c r="CS51" s="69">
        <v>179</v>
      </c>
      <c r="CT51" s="69">
        <v>98</v>
      </c>
      <c r="CU51" s="69">
        <v>172</v>
      </c>
      <c r="CV51" s="69">
        <v>167</v>
      </c>
      <c r="CW51" s="69">
        <v>175</v>
      </c>
      <c r="CX51" s="69">
        <v>145</v>
      </c>
      <c r="CY51" s="69">
        <v>173</v>
      </c>
      <c r="CZ51" s="69">
        <v>141</v>
      </c>
      <c r="DA51" s="69">
        <v>172</v>
      </c>
      <c r="DB51" s="69">
        <v>134</v>
      </c>
      <c r="DC51" s="69">
        <v>176</v>
      </c>
      <c r="DD51" s="69">
        <v>134</v>
      </c>
      <c r="DE51" s="69">
        <v>178</v>
      </c>
      <c r="DF51" s="69">
        <v>128</v>
      </c>
      <c r="DG51" s="69">
        <v>162</v>
      </c>
      <c r="DH51" s="69">
        <v>147</v>
      </c>
      <c r="DI51" s="69">
        <v>168</v>
      </c>
      <c r="DJ51" s="69">
        <v>145</v>
      </c>
      <c r="DK51" s="69">
        <v>152</v>
      </c>
      <c r="DL51" s="69">
        <v>128</v>
      </c>
      <c r="DM51" s="69">
        <v>157</v>
      </c>
      <c r="DN51" s="69">
        <v>130</v>
      </c>
      <c r="DO51" s="69">
        <v>138</v>
      </c>
      <c r="DP51" s="69">
        <v>129</v>
      </c>
      <c r="DQ51" s="69">
        <v>154</v>
      </c>
      <c r="DR51" s="69">
        <v>139</v>
      </c>
      <c r="DS51" s="69">
        <v>151</v>
      </c>
      <c r="DT51" s="69">
        <v>117</v>
      </c>
      <c r="DU51" s="69">
        <v>139</v>
      </c>
      <c r="DV51" s="69">
        <v>120</v>
      </c>
      <c r="DW51" s="69">
        <v>112</v>
      </c>
      <c r="DX51" s="69">
        <v>94</v>
      </c>
      <c r="DY51" s="69">
        <v>132</v>
      </c>
      <c r="DZ51" s="69">
        <v>103</v>
      </c>
      <c r="EA51" s="69">
        <v>137</v>
      </c>
      <c r="EB51" s="69">
        <v>96</v>
      </c>
      <c r="EC51" s="69">
        <v>110</v>
      </c>
      <c r="ED51" s="69">
        <v>102</v>
      </c>
      <c r="EE51" s="69">
        <v>83</v>
      </c>
      <c r="EF51" s="69">
        <v>96</v>
      </c>
      <c r="EG51" s="69">
        <v>104</v>
      </c>
      <c r="EH51" s="69">
        <v>92</v>
      </c>
      <c r="EI51" s="69">
        <v>95</v>
      </c>
      <c r="EJ51" s="69">
        <v>80</v>
      </c>
      <c r="EK51" s="69">
        <v>79</v>
      </c>
      <c r="EL51" s="69">
        <v>70</v>
      </c>
      <c r="EM51" s="69">
        <v>76</v>
      </c>
      <c r="EN51" s="69">
        <v>79</v>
      </c>
      <c r="EO51" s="69">
        <v>61</v>
      </c>
      <c r="EP51" s="69">
        <v>90</v>
      </c>
      <c r="EQ51" s="69">
        <v>85</v>
      </c>
      <c r="ER51" s="69">
        <v>66</v>
      </c>
      <c r="ES51" s="69">
        <v>61</v>
      </c>
      <c r="ET51" s="69">
        <v>67</v>
      </c>
      <c r="EU51" s="69">
        <v>51</v>
      </c>
      <c r="EV51" s="69">
        <v>47</v>
      </c>
      <c r="EW51" s="69">
        <v>53</v>
      </c>
      <c r="EX51" s="69">
        <v>73</v>
      </c>
      <c r="EY51" s="69">
        <v>79</v>
      </c>
      <c r="EZ51" s="69">
        <v>61</v>
      </c>
      <c r="FA51" s="69">
        <v>84</v>
      </c>
      <c r="FB51" s="69">
        <v>84</v>
      </c>
      <c r="FC51" s="69">
        <v>69</v>
      </c>
      <c r="FD51" s="69">
        <v>82</v>
      </c>
      <c r="FE51" s="69">
        <v>71</v>
      </c>
      <c r="FF51" s="69">
        <v>86</v>
      </c>
      <c r="FG51" s="69">
        <v>75</v>
      </c>
      <c r="FH51" s="69">
        <v>79</v>
      </c>
      <c r="FI51" s="69">
        <v>84</v>
      </c>
      <c r="FJ51" s="69">
        <v>90</v>
      </c>
      <c r="FK51" s="69">
        <v>45</v>
      </c>
      <c r="FL51" s="69">
        <v>66</v>
      </c>
      <c r="FM51" s="69">
        <v>43</v>
      </c>
      <c r="FN51" s="69">
        <v>42</v>
      </c>
      <c r="FO51" s="69">
        <v>52</v>
      </c>
      <c r="FP51" s="69">
        <v>67</v>
      </c>
      <c r="FQ51" s="69">
        <v>49</v>
      </c>
      <c r="FR51" s="69">
        <v>74</v>
      </c>
      <c r="FS51" s="69">
        <v>43</v>
      </c>
      <c r="FT51" s="69">
        <v>66</v>
      </c>
      <c r="FU51" s="69">
        <v>33</v>
      </c>
      <c r="FV51" s="69">
        <v>70</v>
      </c>
      <c r="FW51" s="69">
        <v>31</v>
      </c>
      <c r="FX51" s="69">
        <v>67</v>
      </c>
      <c r="FY51" s="69">
        <v>31</v>
      </c>
      <c r="FZ51" s="69">
        <v>43</v>
      </c>
      <c r="GA51" s="69">
        <v>21</v>
      </c>
      <c r="GB51" s="69">
        <v>44</v>
      </c>
      <c r="GC51" s="69">
        <v>24</v>
      </c>
      <c r="GD51" s="69">
        <v>47</v>
      </c>
      <c r="GE51" s="69">
        <v>22</v>
      </c>
      <c r="GF51" s="69">
        <v>36</v>
      </c>
      <c r="GG51" s="69">
        <v>22</v>
      </c>
      <c r="GH51" s="69">
        <v>36</v>
      </c>
      <c r="GI51" s="69">
        <v>17</v>
      </c>
      <c r="GJ51" s="69">
        <v>36</v>
      </c>
      <c r="GK51" s="69">
        <v>12</v>
      </c>
      <c r="GL51" s="69">
        <v>34</v>
      </c>
      <c r="GM51" s="69">
        <v>7</v>
      </c>
      <c r="GN51" s="69">
        <v>29</v>
      </c>
      <c r="GO51" s="69">
        <v>10</v>
      </c>
      <c r="GP51" s="69">
        <v>18</v>
      </c>
      <c r="GQ51" s="69">
        <v>6</v>
      </c>
      <c r="GR51" s="69">
        <v>20</v>
      </c>
      <c r="GS51" s="69">
        <v>3</v>
      </c>
      <c r="GT51" s="69">
        <v>13</v>
      </c>
      <c r="GU51" s="69">
        <v>2</v>
      </c>
      <c r="GV51" s="69">
        <v>13</v>
      </c>
      <c r="GW51" s="69">
        <v>4</v>
      </c>
      <c r="GX51" s="69">
        <v>10</v>
      </c>
      <c r="GY51" s="69">
        <v>2</v>
      </c>
      <c r="GZ51" s="69">
        <v>9</v>
      </c>
      <c r="HA51" s="69">
        <v>1</v>
      </c>
      <c r="HB51" s="69">
        <v>2</v>
      </c>
      <c r="HC51" s="69">
        <v>0</v>
      </c>
      <c r="HD51" s="69">
        <v>7</v>
      </c>
      <c r="HE51" s="69">
        <v>0</v>
      </c>
      <c r="HF51" s="69">
        <v>0</v>
      </c>
      <c r="HG51" s="69">
        <v>0</v>
      </c>
      <c r="HH51" s="69">
        <v>0</v>
      </c>
      <c r="HI51" s="69">
        <v>0</v>
      </c>
      <c r="HJ51" s="69">
        <v>0</v>
      </c>
      <c r="HK51" s="69">
        <v>0</v>
      </c>
      <c r="HL51" s="69">
        <v>1</v>
      </c>
    </row>
    <row r="52" spans="1:220" ht="20.25" customHeight="1" x14ac:dyDescent="0.3">
      <c r="A52" s="46" t="s">
        <v>765</v>
      </c>
      <c r="B52" s="307">
        <v>4768</v>
      </c>
      <c r="C52" s="70">
        <v>2588</v>
      </c>
      <c r="D52" s="70">
        <v>2180</v>
      </c>
      <c r="E52" s="70">
        <v>127</v>
      </c>
      <c r="F52" s="70">
        <v>132</v>
      </c>
      <c r="G52" s="70">
        <v>2113</v>
      </c>
      <c r="H52" s="70">
        <v>1621</v>
      </c>
      <c r="I52" s="70">
        <v>348</v>
      </c>
      <c r="J52" s="70">
        <v>427</v>
      </c>
      <c r="K52" s="70">
        <v>14</v>
      </c>
      <c r="L52" s="70">
        <v>13</v>
      </c>
      <c r="M52" s="70">
        <v>15</v>
      </c>
      <c r="N52" s="70">
        <v>10</v>
      </c>
      <c r="O52" s="70">
        <v>9</v>
      </c>
      <c r="P52" s="70">
        <v>12</v>
      </c>
      <c r="Q52" s="70">
        <v>9</v>
      </c>
      <c r="R52" s="70">
        <v>12</v>
      </c>
      <c r="S52" s="70">
        <v>13</v>
      </c>
      <c r="T52" s="70">
        <v>7</v>
      </c>
      <c r="U52" s="70">
        <v>6</v>
      </c>
      <c r="V52" s="70">
        <v>7</v>
      </c>
      <c r="W52" s="70">
        <v>6</v>
      </c>
      <c r="X52" s="70">
        <v>9</v>
      </c>
      <c r="Y52" s="70">
        <v>4</v>
      </c>
      <c r="Z52" s="70">
        <v>16</v>
      </c>
      <c r="AA52" s="70">
        <v>5</v>
      </c>
      <c r="AB52" s="70">
        <v>10</v>
      </c>
      <c r="AC52" s="70">
        <v>8</v>
      </c>
      <c r="AD52" s="70">
        <v>6</v>
      </c>
      <c r="AE52" s="70">
        <v>5</v>
      </c>
      <c r="AF52" s="70">
        <v>4</v>
      </c>
      <c r="AG52" s="70">
        <v>7</v>
      </c>
      <c r="AH52" s="70">
        <v>8</v>
      </c>
      <c r="AI52" s="70">
        <v>8</v>
      </c>
      <c r="AJ52" s="70">
        <v>4</v>
      </c>
      <c r="AK52" s="70">
        <v>9</v>
      </c>
      <c r="AL52" s="70">
        <v>9</v>
      </c>
      <c r="AM52" s="70">
        <v>9</v>
      </c>
      <c r="AN52" s="70">
        <v>5</v>
      </c>
      <c r="AO52" s="70">
        <v>11</v>
      </c>
      <c r="AP52" s="70">
        <v>11</v>
      </c>
      <c r="AQ52" s="70">
        <v>10</v>
      </c>
      <c r="AR52" s="70">
        <v>6</v>
      </c>
      <c r="AS52" s="70">
        <v>3</v>
      </c>
      <c r="AT52" s="70">
        <v>7</v>
      </c>
      <c r="AU52" s="70">
        <v>13</v>
      </c>
      <c r="AV52" s="70">
        <v>5</v>
      </c>
      <c r="AW52" s="70">
        <v>22</v>
      </c>
      <c r="AX52" s="70">
        <v>11</v>
      </c>
      <c r="AY52" s="70">
        <v>18</v>
      </c>
      <c r="AZ52" s="70">
        <v>20</v>
      </c>
      <c r="BA52" s="70">
        <v>27</v>
      </c>
      <c r="BB52" s="70">
        <v>22</v>
      </c>
      <c r="BC52" s="70">
        <v>36</v>
      </c>
      <c r="BD52" s="70">
        <v>21</v>
      </c>
      <c r="BE52" s="70">
        <v>52</v>
      </c>
      <c r="BF52" s="70">
        <v>44</v>
      </c>
      <c r="BG52" s="70">
        <v>53</v>
      </c>
      <c r="BH52" s="70">
        <v>45</v>
      </c>
      <c r="BI52" s="70">
        <v>61</v>
      </c>
      <c r="BJ52" s="70">
        <v>50</v>
      </c>
      <c r="BK52" s="70">
        <v>66</v>
      </c>
      <c r="BL52" s="70">
        <v>56</v>
      </c>
      <c r="BM52" s="70">
        <v>60</v>
      </c>
      <c r="BN52" s="70">
        <v>48</v>
      </c>
      <c r="BO52" s="70">
        <v>70</v>
      </c>
      <c r="BP52" s="70">
        <v>57</v>
      </c>
      <c r="BQ52" s="70">
        <v>72</v>
      </c>
      <c r="BR52" s="70">
        <v>45</v>
      </c>
      <c r="BS52" s="70">
        <v>69</v>
      </c>
      <c r="BT52" s="70">
        <v>50</v>
      </c>
      <c r="BU52" s="70">
        <v>56</v>
      </c>
      <c r="BV52" s="70">
        <v>50</v>
      </c>
      <c r="BW52" s="70">
        <v>69</v>
      </c>
      <c r="BX52" s="70">
        <v>54</v>
      </c>
      <c r="BY52" s="70">
        <v>76</v>
      </c>
      <c r="BZ52" s="70">
        <v>43</v>
      </c>
      <c r="CA52" s="70">
        <v>74</v>
      </c>
      <c r="CB52" s="70">
        <v>37</v>
      </c>
      <c r="CC52" s="70">
        <v>63</v>
      </c>
      <c r="CD52" s="70">
        <v>27</v>
      </c>
      <c r="CE52" s="70">
        <v>44</v>
      </c>
      <c r="CF52" s="70">
        <v>53</v>
      </c>
      <c r="CG52" s="70">
        <v>59</v>
      </c>
      <c r="CH52" s="70">
        <v>36</v>
      </c>
      <c r="CI52" s="70">
        <v>55</v>
      </c>
      <c r="CJ52" s="70">
        <v>44</v>
      </c>
      <c r="CK52" s="70">
        <v>50</v>
      </c>
      <c r="CL52" s="70">
        <v>41</v>
      </c>
      <c r="CM52" s="70">
        <v>51</v>
      </c>
      <c r="CN52" s="70">
        <v>38</v>
      </c>
      <c r="CO52" s="70">
        <v>54</v>
      </c>
      <c r="CP52" s="70">
        <v>34</v>
      </c>
      <c r="CQ52" s="70">
        <v>45</v>
      </c>
      <c r="CR52" s="70">
        <v>40</v>
      </c>
      <c r="CS52" s="70">
        <v>34</v>
      </c>
      <c r="CT52" s="70">
        <v>25</v>
      </c>
      <c r="CU52" s="70">
        <v>48</v>
      </c>
      <c r="CV52" s="70">
        <v>40</v>
      </c>
      <c r="CW52" s="70">
        <v>47</v>
      </c>
      <c r="CX52" s="70">
        <v>38</v>
      </c>
      <c r="CY52" s="70">
        <v>41</v>
      </c>
      <c r="CZ52" s="70">
        <v>33</v>
      </c>
      <c r="DA52" s="70">
        <v>47</v>
      </c>
      <c r="DB52" s="70">
        <v>30</v>
      </c>
      <c r="DC52" s="70">
        <v>46</v>
      </c>
      <c r="DD52" s="70">
        <v>29</v>
      </c>
      <c r="DE52" s="70">
        <v>45</v>
      </c>
      <c r="DF52" s="70">
        <v>25</v>
      </c>
      <c r="DG52" s="70">
        <v>37</v>
      </c>
      <c r="DH52" s="70">
        <v>22</v>
      </c>
      <c r="DI52" s="70">
        <v>45</v>
      </c>
      <c r="DJ52" s="70">
        <v>34</v>
      </c>
      <c r="DK52" s="70">
        <v>37</v>
      </c>
      <c r="DL52" s="70">
        <v>28</v>
      </c>
      <c r="DM52" s="70">
        <v>29</v>
      </c>
      <c r="DN52" s="70">
        <v>33</v>
      </c>
      <c r="DO52" s="70">
        <v>36</v>
      </c>
      <c r="DP52" s="70">
        <v>28</v>
      </c>
      <c r="DQ52" s="70">
        <v>34</v>
      </c>
      <c r="DR52" s="70">
        <v>36</v>
      </c>
      <c r="DS52" s="70">
        <v>34</v>
      </c>
      <c r="DT52" s="70">
        <v>29</v>
      </c>
      <c r="DU52" s="70">
        <v>28</v>
      </c>
      <c r="DV52" s="70">
        <v>29</v>
      </c>
      <c r="DW52" s="70">
        <v>28</v>
      </c>
      <c r="DX52" s="70">
        <v>22</v>
      </c>
      <c r="DY52" s="70">
        <v>30</v>
      </c>
      <c r="DZ52" s="70">
        <v>24</v>
      </c>
      <c r="EA52" s="70">
        <v>36</v>
      </c>
      <c r="EB52" s="70">
        <v>16</v>
      </c>
      <c r="EC52" s="70">
        <v>28</v>
      </c>
      <c r="ED52" s="70">
        <v>27</v>
      </c>
      <c r="EE52" s="70">
        <v>17</v>
      </c>
      <c r="EF52" s="70">
        <v>27</v>
      </c>
      <c r="EG52" s="70">
        <v>24</v>
      </c>
      <c r="EH52" s="70">
        <v>24</v>
      </c>
      <c r="EI52" s="70">
        <v>23</v>
      </c>
      <c r="EJ52" s="70">
        <v>27</v>
      </c>
      <c r="EK52" s="70">
        <v>25</v>
      </c>
      <c r="EL52" s="70">
        <v>16</v>
      </c>
      <c r="EM52" s="70">
        <v>16</v>
      </c>
      <c r="EN52" s="70">
        <v>16</v>
      </c>
      <c r="EO52" s="70">
        <v>14</v>
      </c>
      <c r="EP52" s="70">
        <v>18</v>
      </c>
      <c r="EQ52" s="70">
        <v>20</v>
      </c>
      <c r="ER52" s="70">
        <v>15</v>
      </c>
      <c r="ES52" s="70">
        <v>11</v>
      </c>
      <c r="ET52" s="70">
        <v>13</v>
      </c>
      <c r="EU52" s="70">
        <v>11</v>
      </c>
      <c r="EV52" s="70">
        <v>12</v>
      </c>
      <c r="EW52" s="70">
        <v>18</v>
      </c>
      <c r="EX52" s="70">
        <v>16</v>
      </c>
      <c r="EY52" s="70">
        <v>16</v>
      </c>
      <c r="EZ52" s="70">
        <v>13</v>
      </c>
      <c r="FA52" s="70">
        <v>21</v>
      </c>
      <c r="FB52" s="70">
        <v>23</v>
      </c>
      <c r="FC52" s="70">
        <v>9</v>
      </c>
      <c r="FD52" s="70">
        <v>16</v>
      </c>
      <c r="FE52" s="70">
        <v>17</v>
      </c>
      <c r="FF52" s="70">
        <v>21</v>
      </c>
      <c r="FG52" s="70">
        <v>24</v>
      </c>
      <c r="FH52" s="70">
        <v>15</v>
      </c>
      <c r="FI52" s="70">
        <v>20</v>
      </c>
      <c r="FJ52" s="70">
        <v>25</v>
      </c>
      <c r="FK52" s="70">
        <v>9</v>
      </c>
      <c r="FL52" s="70">
        <v>16</v>
      </c>
      <c r="FM52" s="70">
        <v>13</v>
      </c>
      <c r="FN52" s="70">
        <v>10</v>
      </c>
      <c r="FO52" s="70">
        <v>11</v>
      </c>
      <c r="FP52" s="70">
        <v>16</v>
      </c>
      <c r="FQ52" s="70">
        <v>21</v>
      </c>
      <c r="FR52" s="70">
        <v>20</v>
      </c>
      <c r="FS52" s="70">
        <v>10</v>
      </c>
      <c r="FT52" s="70">
        <v>14</v>
      </c>
      <c r="FU52" s="70">
        <v>8</v>
      </c>
      <c r="FV52" s="70">
        <v>23</v>
      </c>
      <c r="FW52" s="70">
        <v>8</v>
      </c>
      <c r="FX52" s="70">
        <v>18</v>
      </c>
      <c r="FY52" s="70">
        <v>6</v>
      </c>
      <c r="FZ52" s="70">
        <v>9</v>
      </c>
      <c r="GA52" s="70">
        <v>6</v>
      </c>
      <c r="GB52" s="70">
        <v>8</v>
      </c>
      <c r="GC52" s="70">
        <v>6</v>
      </c>
      <c r="GD52" s="70">
        <v>11</v>
      </c>
      <c r="GE52" s="70">
        <v>8</v>
      </c>
      <c r="GF52" s="70">
        <v>11</v>
      </c>
      <c r="GG52" s="70">
        <v>4</v>
      </c>
      <c r="GH52" s="70">
        <v>6</v>
      </c>
      <c r="GI52" s="70">
        <v>5</v>
      </c>
      <c r="GJ52" s="70">
        <v>8</v>
      </c>
      <c r="GK52" s="70">
        <v>1</v>
      </c>
      <c r="GL52" s="70">
        <v>7</v>
      </c>
      <c r="GM52" s="70">
        <v>1</v>
      </c>
      <c r="GN52" s="70">
        <v>3</v>
      </c>
      <c r="GO52" s="70">
        <v>2</v>
      </c>
      <c r="GP52" s="70">
        <v>5</v>
      </c>
      <c r="GQ52" s="70">
        <v>1</v>
      </c>
      <c r="GR52" s="70">
        <v>7</v>
      </c>
      <c r="GS52" s="70">
        <v>3</v>
      </c>
      <c r="GT52" s="70">
        <v>5</v>
      </c>
      <c r="GU52" s="70">
        <v>0</v>
      </c>
      <c r="GV52" s="70">
        <v>5</v>
      </c>
      <c r="GW52" s="70">
        <v>1</v>
      </c>
      <c r="GX52" s="70">
        <v>3</v>
      </c>
      <c r="GY52" s="70">
        <v>2</v>
      </c>
      <c r="GZ52" s="70">
        <v>0</v>
      </c>
      <c r="HA52" s="70">
        <v>0</v>
      </c>
      <c r="HB52" s="70">
        <v>0</v>
      </c>
      <c r="HC52" s="70">
        <v>0</v>
      </c>
      <c r="HD52" s="70">
        <v>2</v>
      </c>
      <c r="HE52" s="70">
        <v>0</v>
      </c>
      <c r="HF52" s="70">
        <v>0</v>
      </c>
      <c r="HG52" s="70">
        <v>0</v>
      </c>
      <c r="HH52" s="70">
        <v>0</v>
      </c>
      <c r="HI52" s="70">
        <v>0</v>
      </c>
      <c r="HJ52" s="70">
        <v>0</v>
      </c>
      <c r="HK52" s="70">
        <v>0</v>
      </c>
      <c r="HL52" s="70">
        <v>1</v>
      </c>
    </row>
    <row r="53" spans="1:220" ht="20.25" customHeight="1" x14ac:dyDescent="0.3">
      <c r="A53" s="46" t="s">
        <v>766</v>
      </c>
      <c r="B53" s="307">
        <v>5287</v>
      </c>
      <c r="C53" s="70">
        <v>2787</v>
      </c>
      <c r="D53" s="70">
        <v>2500</v>
      </c>
      <c r="E53" s="70">
        <v>247</v>
      </c>
      <c r="F53" s="70">
        <v>220</v>
      </c>
      <c r="G53" s="70">
        <v>2158</v>
      </c>
      <c r="H53" s="70">
        <v>1787</v>
      </c>
      <c r="I53" s="70">
        <v>382</v>
      </c>
      <c r="J53" s="70">
        <v>493</v>
      </c>
      <c r="K53" s="70">
        <v>17</v>
      </c>
      <c r="L53" s="70">
        <v>20</v>
      </c>
      <c r="M53" s="70">
        <v>20</v>
      </c>
      <c r="N53" s="70">
        <v>16</v>
      </c>
      <c r="O53" s="70">
        <v>20</v>
      </c>
      <c r="P53" s="70">
        <v>16</v>
      </c>
      <c r="Q53" s="70">
        <v>20</v>
      </c>
      <c r="R53" s="70">
        <v>13</v>
      </c>
      <c r="S53" s="70">
        <v>17</v>
      </c>
      <c r="T53" s="70">
        <v>14</v>
      </c>
      <c r="U53" s="70">
        <v>16</v>
      </c>
      <c r="V53" s="70">
        <v>10</v>
      </c>
      <c r="W53" s="70">
        <v>26</v>
      </c>
      <c r="X53" s="70">
        <v>13</v>
      </c>
      <c r="Y53" s="70">
        <v>10</v>
      </c>
      <c r="Z53" s="70">
        <v>20</v>
      </c>
      <c r="AA53" s="70">
        <v>14</v>
      </c>
      <c r="AB53" s="70">
        <v>10</v>
      </c>
      <c r="AC53" s="70">
        <v>11</v>
      </c>
      <c r="AD53" s="70">
        <v>15</v>
      </c>
      <c r="AE53" s="70">
        <v>17</v>
      </c>
      <c r="AF53" s="70">
        <v>17</v>
      </c>
      <c r="AG53" s="70">
        <v>16</v>
      </c>
      <c r="AH53" s="70">
        <v>15</v>
      </c>
      <c r="AI53" s="70">
        <v>13</v>
      </c>
      <c r="AJ53" s="70">
        <v>14</v>
      </c>
      <c r="AK53" s="70">
        <v>18</v>
      </c>
      <c r="AL53" s="70">
        <v>13</v>
      </c>
      <c r="AM53" s="70">
        <v>12</v>
      </c>
      <c r="AN53" s="70">
        <v>14</v>
      </c>
      <c r="AO53" s="70">
        <v>13</v>
      </c>
      <c r="AP53" s="70">
        <v>11</v>
      </c>
      <c r="AQ53" s="70">
        <v>12</v>
      </c>
      <c r="AR53" s="70">
        <v>11</v>
      </c>
      <c r="AS53" s="70">
        <v>7</v>
      </c>
      <c r="AT53" s="70">
        <v>13</v>
      </c>
      <c r="AU53" s="70">
        <v>13</v>
      </c>
      <c r="AV53" s="70">
        <v>13</v>
      </c>
      <c r="AW53" s="70">
        <v>18</v>
      </c>
      <c r="AX53" s="70">
        <v>15</v>
      </c>
      <c r="AY53" s="70">
        <v>16</v>
      </c>
      <c r="AZ53" s="70">
        <v>23</v>
      </c>
      <c r="BA53" s="70">
        <v>22</v>
      </c>
      <c r="BB53" s="70">
        <v>22</v>
      </c>
      <c r="BC53" s="70">
        <v>27</v>
      </c>
      <c r="BD53" s="70">
        <v>24</v>
      </c>
      <c r="BE53" s="70">
        <v>27</v>
      </c>
      <c r="BF53" s="70">
        <v>47</v>
      </c>
      <c r="BG53" s="70">
        <v>63</v>
      </c>
      <c r="BH53" s="70">
        <v>42</v>
      </c>
      <c r="BI53" s="70">
        <v>43</v>
      </c>
      <c r="BJ53" s="70">
        <v>35</v>
      </c>
      <c r="BK53" s="70">
        <v>59</v>
      </c>
      <c r="BL53" s="70">
        <v>53</v>
      </c>
      <c r="BM53" s="70">
        <v>52</v>
      </c>
      <c r="BN53" s="70">
        <v>43</v>
      </c>
      <c r="BO53" s="70">
        <v>63</v>
      </c>
      <c r="BP53" s="70">
        <v>44</v>
      </c>
      <c r="BQ53" s="70">
        <v>62</v>
      </c>
      <c r="BR53" s="70">
        <v>47</v>
      </c>
      <c r="BS53" s="70">
        <v>63</v>
      </c>
      <c r="BT53" s="70">
        <v>46</v>
      </c>
      <c r="BU53" s="70">
        <v>50</v>
      </c>
      <c r="BV53" s="70">
        <v>38</v>
      </c>
      <c r="BW53" s="70">
        <v>62</v>
      </c>
      <c r="BX53" s="70">
        <v>45</v>
      </c>
      <c r="BY53" s="70">
        <v>52</v>
      </c>
      <c r="BZ53" s="70">
        <v>43</v>
      </c>
      <c r="CA53" s="70">
        <v>43</v>
      </c>
      <c r="CB53" s="70">
        <v>48</v>
      </c>
      <c r="CC53" s="70">
        <v>61</v>
      </c>
      <c r="CD53" s="70">
        <v>48</v>
      </c>
      <c r="CE53" s="70">
        <v>57</v>
      </c>
      <c r="CF53" s="70">
        <v>36</v>
      </c>
      <c r="CG53" s="70">
        <v>44</v>
      </c>
      <c r="CH53" s="70">
        <v>30</v>
      </c>
      <c r="CI53" s="70">
        <v>48</v>
      </c>
      <c r="CJ53" s="70">
        <v>48</v>
      </c>
      <c r="CK53" s="70">
        <v>52</v>
      </c>
      <c r="CL53" s="70">
        <v>38</v>
      </c>
      <c r="CM53" s="70">
        <v>59</v>
      </c>
      <c r="CN53" s="70">
        <v>39</v>
      </c>
      <c r="CO53" s="70">
        <v>59</v>
      </c>
      <c r="CP53" s="70">
        <v>40</v>
      </c>
      <c r="CQ53" s="70">
        <v>54</v>
      </c>
      <c r="CR53" s="70">
        <v>52</v>
      </c>
      <c r="CS53" s="70">
        <v>50</v>
      </c>
      <c r="CT53" s="70">
        <v>25</v>
      </c>
      <c r="CU53" s="70">
        <v>39</v>
      </c>
      <c r="CV53" s="70">
        <v>49</v>
      </c>
      <c r="CW53" s="70">
        <v>48</v>
      </c>
      <c r="CX53" s="70">
        <v>47</v>
      </c>
      <c r="CY53" s="70">
        <v>49</v>
      </c>
      <c r="CZ53" s="70">
        <v>46</v>
      </c>
      <c r="DA53" s="70">
        <v>57</v>
      </c>
      <c r="DB53" s="70">
        <v>43</v>
      </c>
      <c r="DC53" s="70">
        <v>41</v>
      </c>
      <c r="DD53" s="70">
        <v>35</v>
      </c>
      <c r="DE53" s="70">
        <v>53</v>
      </c>
      <c r="DF53" s="70">
        <v>39</v>
      </c>
      <c r="DG53" s="70">
        <v>48</v>
      </c>
      <c r="DH53" s="70">
        <v>58</v>
      </c>
      <c r="DI53" s="70">
        <v>49</v>
      </c>
      <c r="DJ53" s="70">
        <v>29</v>
      </c>
      <c r="DK53" s="70">
        <v>56</v>
      </c>
      <c r="DL53" s="70">
        <v>35</v>
      </c>
      <c r="DM53" s="70">
        <v>54</v>
      </c>
      <c r="DN53" s="70">
        <v>34</v>
      </c>
      <c r="DO53" s="70">
        <v>42</v>
      </c>
      <c r="DP53" s="70">
        <v>43</v>
      </c>
      <c r="DQ53" s="70">
        <v>52</v>
      </c>
      <c r="DR53" s="70">
        <v>38</v>
      </c>
      <c r="DS53" s="70">
        <v>49</v>
      </c>
      <c r="DT53" s="70">
        <v>42</v>
      </c>
      <c r="DU53" s="70">
        <v>36</v>
      </c>
      <c r="DV53" s="70">
        <v>31</v>
      </c>
      <c r="DW53" s="70">
        <v>39</v>
      </c>
      <c r="DX53" s="70">
        <v>26</v>
      </c>
      <c r="DY53" s="70">
        <v>40</v>
      </c>
      <c r="DZ53" s="70">
        <v>31</v>
      </c>
      <c r="EA53" s="70">
        <v>37</v>
      </c>
      <c r="EB53" s="70">
        <v>33</v>
      </c>
      <c r="EC53" s="70">
        <v>38</v>
      </c>
      <c r="ED53" s="70">
        <v>28</v>
      </c>
      <c r="EE53" s="70">
        <v>27</v>
      </c>
      <c r="EF53" s="70">
        <v>25</v>
      </c>
      <c r="EG53" s="70">
        <v>27</v>
      </c>
      <c r="EH53" s="70">
        <v>35</v>
      </c>
      <c r="EI53" s="70">
        <v>26</v>
      </c>
      <c r="EJ53" s="70">
        <v>21</v>
      </c>
      <c r="EK53" s="70">
        <v>17</v>
      </c>
      <c r="EL53" s="70">
        <v>17</v>
      </c>
      <c r="EM53" s="70">
        <v>22</v>
      </c>
      <c r="EN53" s="70">
        <v>29</v>
      </c>
      <c r="EO53" s="70">
        <v>22</v>
      </c>
      <c r="EP53" s="70">
        <v>22</v>
      </c>
      <c r="EQ53" s="70">
        <v>25</v>
      </c>
      <c r="ER53" s="70">
        <v>23</v>
      </c>
      <c r="ES53" s="70">
        <v>15</v>
      </c>
      <c r="ET53" s="70">
        <v>22</v>
      </c>
      <c r="EU53" s="70">
        <v>11</v>
      </c>
      <c r="EV53" s="70">
        <v>14</v>
      </c>
      <c r="EW53" s="70">
        <v>12</v>
      </c>
      <c r="EX53" s="70">
        <v>21</v>
      </c>
      <c r="EY53" s="70">
        <v>25</v>
      </c>
      <c r="EZ53" s="70">
        <v>15</v>
      </c>
      <c r="FA53" s="70">
        <v>25</v>
      </c>
      <c r="FB53" s="70">
        <v>29</v>
      </c>
      <c r="FC53" s="70">
        <v>17</v>
      </c>
      <c r="FD53" s="70">
        <v>23</v>
      </c>
      <c r="FE53" s="70">
        <v>28</v>
      </c>
      <c r="FF53" s="70">
        <v>24</v>
      </c>
      <c r="FG53" s="70">
        <v>14</v>
      </c>
      <c r="FH53" s="70">
        <v>21</v>
      </c>
      <c r="FI53" s="70">
        <v>17</v>
      </c>
      <c r="FJ53" s="70">
        <v>20</v>
      </c>
      <c r="FK53" s="70">
        <v>11</v>
      </c>
      <c r="FL53" s="70">
        <v>23</v>
      </c>
      <c r="FM53" s="70">
        <v>12</v>
      </c>
      <c r="FN53" s="70">
        <v>8</v>
      </c>
      <c r="FO53" s="70">
        <v>14</v>
      </c>
      <c r="FP53" s="70">
        <v>18</v>
      </c>
      <c r="FQ53" s="70">
        <v>12</v>
      </c>
      <c r="FR53" s="70">
        <v>18</v>
      </c>
      <c r="FS53" s="70">
        <v>13</v>
      </c>
      <c r="FT53" s="70">
        <v>17</v>
      </c>
      <c r="FU53" s="70">
        <v>11</v>
      </c>
      <c r="FV53" s="70">
        <v>12</v>
      </c>
      <c r="FW53" s="70">
        <v>10</v>
      </c>
      <c r="FX53" s="70">
        <v>21</v>
      </c>
      <c r="FY53" s="70">
        <v>10</v>
      </c>
      <c r="FZ53" s="70">
        <v>9</v>
      </c>
      <c r="GA53" s="70">
        <v>7</v>
      </c>
      <c r="GB53" s="70">
        <v>13</v>
      </c>
      <c r="GC53" s="70">
        <v>4</v>
      </c>
      <c r="GD53" s="70">
        <v>6</v>
      </c>
      <c r="GE53" s="70">
        <v>2</v>
      </c>
      <c r="GF53" s="70">
        <v>11</v>
      </c>
      <c r="GG53" s="70">
        <v>9</v>
      </c>
      <c r="GH53" s="70">
        <v>11</v>
      </c>
      <c r="GI53" s="70">
        <v>7</v>
      </c>
      <c r="GJ53" s="70">
        <v>7</v>
      </c>
      <c r="GK53" s="70">
        <v>4</v>
      </c>
      <c r="GL53" s="70">
        <v>10</v>
      </c>
      <c r="GM53" s="70">
        <v>4</v>
      </c>
      <c r="GN53" s="70">
        <v>10</v>
      </c>
      <c r="GO53" s="70">
        <v>1</v>
      </c>
      <c r="GP53" s="70">
        <v>5</v>
      </c>
      <c r="GQ53" s="70">
        <v>1</v>
      </c>
      <c r="GR53" s="70">
        <v>2</v>
      </c>
      <c r="GS53" s="70">
        <v>0</v>
      </c>
      <c r="GT53" s="70">
        <v>1</v>
      </c>
      <c r="GU53" s="70">
        <v>0</v>
      </c>
      <c r="GV53" s="70">
        <v>3</v>
      </c>
      <c r="GW53" s="70">
        <v>0</v>
      </c>
      <c r="GX53" s="70">
        <v>3</v>
      </c>
      <c r="GY53" s="70">
        <v>0</v>
      </c>
      <c r="GZ53" s="70">
        <v>3</v>
      </c>
      <c r="HA53" s="70">
        <v>0</v>
      </c>
      <c r="HB53" s="70">
        <v>0</v>
      </c>
      <c r="HC53" s="70">
        <v>0</v>
      </c>
      <c r="HD53" s="70">
        <v>2</v>
      </c>
      <c r="HE53" s="70">
        <v>0</v>
      </c>
      <c r="HF53" s="70">
        <v>0</v>
      </c>
      <c r="HG53" s="70">
        <v>0</v>
      </c>
      <c r="HH53" s="70">
        <v>0</v>
      </c>
      <c r="HI53" s="70">
        <v>0</v>
      </c>
      <c r="HJ53" s="70">
        <v>0</v>
      </c>
      <c r="HK53" s="70">
        <v>0</v>
      </c>
      <c r="HL53" s="70">
        <v>0</v>
      </c>
    </row>
    <row r="54" spans="1:220" ht="20.25" customHeight="1" x14ac:dyDescent="0.3">
      <c r="A54" s="46" t="s">
        <v>767</v>
      </c>
      <c r="B54" s="307">
        <v>2937</v>
      </c>
      <c r="C54" s="70">
        <v>1566</v>
      </c>
      <c r="D54" s="70">
        <v>1371</v>
      </c>
      <c r="E54" s="70">
        <v>170</v>
      </c>
      <c r="F54" s="70">
        <v>168</v>
      </c>
      <c r="G54" s="70">
        <v>1176</v>
      </c>
      <c r="H54" s="70">
        <v>918</v>
      </c>
      <c r="I54" s="70">
        <v>220</v>
      </c>
      <c r="J54" s="70">
        <v>285</v>
      </c>
      <c r="K54" s="70">
        <v>10</v>
      </c>
      <c r="L54" s="70">
        <v>13</v>
      </c>
      <c r="M54" s="70">
        <v>12</v>
      </c>
      <c r="N54" s="70">
        <v>12</v>
      </c>
      <c r="O54" s="70">
        <v>16</v>
      </c>
      <c r="P54" s="70">
        <v>8</v>
      </c>
      <c r="Q54" s="70">
        <v>13</v>
      </c>
      <c r="R54" s="70">
        <v>11</v>
      </c>
      <c r="S54" s="70">
        <v>10</v>
      </c>
      <c r="T54" s="70">
        <v>9</v>
      </c>
      <c r="U54" s="70">
        <v>11</v>
      </c>
      <c r="V54" s="70">
        <v>13</v>
      </c>
      <c r="W54" s="70">
        <v>10</v>
      </c>
      <c r="X54" s="70">
        <v>12</v>
      </c>
      <c r="Y54" s="70">
        <v>12</v>
      </c>
      <c r="Z54" s="70">
        <v>14</v>
      </c>
      <c r="AA54" s="70">
        <v>11</v>
      </c>
      <c r="AB54" s="70">
        <v>11</v>
      </c>
      <c r="AC54" s="70">
        <v>13</v>
      </c>
      <c r="AD54" s="70">
        <v>6</v>
      </c>
      <c r="AE54" s="70">
        <v>15</v>
      </c>
      <c r="AF54" s="70">
        <v>14</v>
      </c>
      <c r="AG54" s="70">
        <v>9</v>
      </c>
      <c r="AH54" s="70">
        <v>12</v>
      </c>
      <c r="AI54" s="70">
        <v>11</v>
      </c>
      <c r="AJ54" s="70">
        <v>9</v>
      </c>
      <c r="AK54" s="70">
        <v>9</v>
      </c>
      <c r="AL54" s="70">
        <v>14</v>
      </c>
      <c r="AM54" s="70">
        <v>8</v>
      </c>
      <c r="AN54" s="70">
        <v>10</v>
      </c>
      <c r="AO54" s="70">
        <v>11</v>
      </c>
      <c r="AP54" s="70">
        <v>11</v>
      </c>
      <c r="AQ54" s="70">
        <v>15</v>
      </c>
      <c r="AR54" s="70">
        <v>9</v>
      </c>
      <c r="AS54" s="70">
        <v>11</v>
      </c>
      <c r="AT54" s="70">
        <v>7</v>
      </c>
      <c r="AU54" s="70">
        <v>18</v>
      </c>
      <c r="AV54" s="70">
        <v>12</v>
      </c>
      <c r="AW54" s="70">
        <v>12</v>
      </c>
      <c r="AX54" s="70">
        <v>9</v>
      </c>
      <c r="AY54" s="70">
        <v>17</v>
      </c>
      <c r="AZ54" s="70">
        <v>15</v>
      </c>
      <c r="BA54" s="70">
        <v>18</v>
      </c>
      <c r="BB54" s="70">
        <v>17</v>
      </c>
      <c r="BC54" s="70">
        <v>19</v>
      </c>
      <c r="BD54" s="70">
        <v>16</v>
      </c>
      <c r="BE54" s="70">
        <v>23</v>
      </c>
      <c r="BF54" s="70">
        <v>20</v>
      </c>
      <c r="BG54" s="70">
        <v>29</v>
      </c>
      <c r="BH54" s="70">
        <v>14</v>
      </c>
      <c r="BI54" s="70">
        <v>18</v>
      </c>
      <c r="BJ54" s="70">
        <v>23</v>
      </c>
      <c r="BK54" s="70">
        <v>24</v>
      </c>
      <c r="BL54" s="70">
        <v>26</v>
      </c>
      <c r="BM54" s="70">
        <v>32</v>
      </c>
      <c r="BN54" s="70">
        <v>20</v>
      </c>
      <c r="BO54" s="70">
        <v>28</v>
      </c>
      <c r="BP54" s="70">
        <v>25</v>
      </c>
      <c r="BQ54" s="70">
        <v>30</v>
      </c>
      <c r="BR54" s="70">
        <v>20</v>
      </c>
      <c r="BS54" s="70">
        <v>21</v>
      </c>
      <c r="BT54" s="70">
        <v>23</v>
      </c>
      <c r="BU54" s="70">
        <v>27</v>
      </c>
      <c r="BV54" s="70">
        <v>20</v>
      </c>
      <c r="BW54" s="70">
        <v>32</v>
      </c>
      <c r="BX54" s="70">
        <v>17</v>
      </c>
      <c r="BY54" s="70">
        <v>34</v>
      </c>
      <c r="BZ54" s="70">
        <v>18</v>
      </c>
      <c r="CA54" s="70">
        <v>18</v>
      </c>
      <c r="CB54" s="70">
        <v>14</v>
      </c>
      <c r="CC54" s="70">
        <v>24</v>
      </c>
      <c r="CD54" s="70">
        <v>22</v>
      </c>
      <c r="CE54" s="70">
        <v>33</v>
      </c>
      <c r="CF54" s="70">
        <v>24</v>
      </c>
      <c r="CG54" s="70">
        <v>30</v>
      </c>
      <c r="CH54" s="70">
        <v>15</v>
      </c>
      <c r="CI54" s="70">
        <v>18</v>
      </c>
      <c r="CJ54" s="70">
        <v>22</v>
      </c>
      <c r="CK54" s="70">
        <v>34</v>
      </c>
      <c r="CL54" s="70">
        <v>26</v>
      </c>
      <c r="CM54" s="70">
        <v>29</v>
      </c>
      <c r="CN54" s="70">
        <v>24</v>
      </c>
      <c r="CO54" s="70">
        <v>29</v>
      </c>
      <c r="CP54" s="70">
        <v>35</v>
      </c>
      <c r="CQ54" s="70">
        <v>31</v>
      </c>
      <c r="CR54" s="70">
        <v>14</v>
      </c>
      <c r="CS54" s="70">
        <v>27</v>
      </c>
      <c r="CT54" s="70">
        <v>15</v>
      </c>
      <c r="CU54" s="70">
        <v>31</v>
      </c>
      <c r="CV54" s="70">
        <v>32</v>
      </c>
      <c r="CW54" s="70">
        <v>34</v>
      </c>
      <c r="CX54" s="70">
        <v>18</v>
      </c>
      <c r="CY54" s="70">
        <v>28</v>
      </c>
      <c r="CZ54" s="70">
        <v>22</v>
      </c>
      <c r="DA54" s="70">
        <v>29</v>
      </c>
      <c r="DB54" s="70">
        <v>22</v>
      </c>
      <c r="DC54" s="70">
        <v>21</v>
      </c>
      <c r="DD54" s="70">
        <v>19</v>
      </c>
      <c r="DE54" s="70">
        <v>28</v>
      </c>
      <c r="DF54" s="70">
        <v>21</v>
      </c>
      <c r="DG54" s="70">
        <v>24</v>
      </c>
      <c r="DH54" s="70">
        <v>18</v>
      </c>
      <c r="DI54" s="70">
        <v>22</v>
      </c>
      <c r="DJ54" s="70">
        <v>27</v>
      </c>
      <c r="DK54" s="70">
        <v>19</v>
      </c>
      <c r="DL54" s="70">
        <v>20</v>
      </c>
      <c r="DM54" s="70">
        <v>30</v>
      </c>
      <c r="DN54" s="70">
        <v>25</v>
      </c>
      <c r="DO54" s="70">
        <v>29</v>
      </c>
      <c r="DP54" s="70">
        <v>18</v>
      </c>
      <c r="DQ54" s="70">
        <v>19</v>
      </c>
      <c r="DR54" s="70">
        <v>21</v>
      </c>
      <c r="DS54" s="70">
        <v>24</v>
      </c>
      <c r="DT54" s="70">
        <v>18</v>
      </c>
      <c r="DU54" s="70">
        <v>23</v>
      </c>
      <c r="DV54" s="70">
        <v>16</v>
      </c>
      <c r="DW54" s="70">
        <v>14</v>
      </c>
      <c r="DX54" s="70">
        <v>13</v>
      </c>
      <c r="DY54" s="70">
        <v>19</v>
      </c>
      <c r="DZ54" s="70">
        <v>14</v>
      </c>
      <c r="EA54" s="70">
        <v>20</v>
      </c>
      <c r="EB54" s="70">
        <v>19</v>
      </c>
      <c r="EC54" s="70">
        <v>16</v>
      </c>
      <c r="ED54" s="70">
        <v>8</v>
      </c>
      <c r="EE54" s="70">
        <v>13</v>
      </c>
      <c r="EF54" s="70">
        <v>13</v>
      </c>
      <c r="EG54" s="70">
        <v>20</v>
      </c>
      <c r="EH54" s="70">
        <v>9</v>
      </c>
      <c r="EI54" s="70">
        <v>21</v>
      </c>
      <c r="EJ54" s="70">
        <v>12</v>
      </c>
      <c r="EK54" s="70">
        <v>8</v>
      </c>
      <c r="EL54" s="70">
        <v>14</v>
      </c>
      <c r="EM54" s="70">
        <v>15</v>
      </c>
      <c r="EN54" s="70">
        <v>13</v>
      </c>
      <c r="EO54" s="70">
        <v>9</v>
      </c>
      <c r="EP54" s="70">
        <v>14</v>
      </c>
      <c r="EQ54" s="70">
        <v>11</v>
      </c>
      <c r="ER54" s="70">
        <v>8</v>
      </c>
      <c r="ES54" s="70">
        <v>9</v>
      </c>
      <c r="ET54" s="70">
        <v>8</v>
      </c>
      <c r="EU54" s="70">
        <v>7</v>
      </c>
      <c r="EV54" s="70">
        <v>5</v>
      </c>
      <c r="EW54" s="70">
        <v>5</v>
      </c>
      <c r="EX54" s="70">
        <v>3</v>
      </c>
      <c r="EY54" s="70">
        <v>18</v>
      </c>
      <c r="EZ54" s="70">
        <v>9</v>
      </c>
      <c r="FA54" s="70">
        <v>15</v>
      </c>
      <c r="FB54" s="70">
        <v>12</v>
      </c>
      <c r="FC54" s="70">
        <v>11</v>
      </c>
      <c r="FD54" s="70">
        <v>9</v>
      </c>
      <c r="FE54" s="70">
        <v>7</v>
      </c>
      <c r="FF54" s="70">
        <v>23</v>
      </c>
      <c r="FG54" s="70">
        <v>14</v>
      </c>
      <c r="FH54" s="70">
        <v>17</v>
      </c>
      <c r="FI54" s="70">
        <v>12</v>
      </c>
      <c r="FJ54" s="70">
        <v>13</v>
      </c>
      <c r="FK54" s="70">
        <v>7</v>
      </c>
      <c r="FL54" s="70">
        <v>10</v>
      </c>
      <c r="FM54" s="70">
        <v>6</v>
      </c>
      <c r="FN54" s="70">
        <v>9</v>
      </c>
      <c r="FO54" s="70">
        <v>13</v>
      </c>
      <c r="FP54" s="70">
        <v>13</v>
      </c>
      <c r="FQ54" s="70">
        <v>8</v>
      </c>
      <c r="FR54" s="70">
        <v>10</v>
      </c>
      <c r="FS54" s="70">
        <v>5</v>
      </c>
      <c r="FT54" s="70">
        <v>11</v>
      </c>
      <c r="FU54" s="70">
        <v>7</v>
      </c>
      <c r="FV54" s="70">
        <v>12</v>
      </c>
      <c r="FW54" s="70">
        <v>6</v>
      </c>
      <c r="FX54" s="70">
        <v>12</v>
      </c>
      <c r="FY54" s="70">
        <v>6</v>
      </c>
      <c r="FZ54" s="70">
        <v>3</v>
      </c>
      <c r="GA54" s="70">
        <v>0</v>
      </c>
      <c r="GB54" s="70">
        <v>9</v>
      </c>
      <c r="GC54" s="70">
        <v>4</v>
      </c>
      <c r="GD54" s="70">
        <v>8</v>
      </c>
      <c r="GE54" s="70">
        <v>3</v>
      </c>
      <c r="GF54" s="70">
        <v>5</v>
      </c>
      <c r="GG54" s="70">
        <v>3</v>
      </c>
      <c r="GH54" s="70">
        <v>4</v>
      </c>
      <c r="GI54" s="70">
        <v>2</v>
      </c>
      <c r="GJ54" s="70">
        <v>5</v>
      </c>
      <c r="GK54" s="70">
        <v>3</v>
      </c>
      <c r="GL54" s="70">
        <v>5</v>
      </c>
      <c r="GM54" s="70">
        <v>0</v>
      </c>
      <c r="GN54" s="70">
        <v>5</v>
      </c>
      <c r="GO54" s="70">
        <v>3</v>
      </c>
      <c r="GP54" s="70">
        <v>2</v>
      </c>
      <c r="GQ54" s="70">
        <v>3</v>
      </c>
      <c r="GR54" s="70">
        <v>4</v>
      </c>
      <c r="GS54" s="70">
        <v>0</v>
      </c>
      <c r="GT54" s="70">
        <v>4</v>
      </c>
      <c r="GU54" s="70">
        <v>0</v>
      </c>
      <c r="GV54" s="70">
        <v>3</v>
      </c>
      <c r="GW54" s="70">
        <v>0</v>
      </c>
      <c r="GX54" s="70">
        <v>1</v>
      </c>
      <c r="GY54" s="70">
        <v>0</v>
      </c>
      <c r="GZ54" s="70">
        <v>1</v>
      </c>
      <c r="HA54" s="70">
        <v>0</v>
      </c>
      <c r="HB54" s="70">
        <v>1</v>
      </c>
      <c r="HC54" s="70">
        <v>0</v>
      </c>
      <c r="HD54" s="70">
        <v>0</v>
      </c>
      <c r="HE54" s="70">
        <v>0</v>
      </c>
      <c r="HF54" s="70">
        <v>0</v>
      </c>
      <c r="HG54" s="70">
        <v>0</v>
      </c>
      <c r="HH54" s="70">
        <v>0</v>
      </c>
      <c r="HI54" s="70">
        <v>0</v>
      </c>
      <c r="HJ54" s="70">
        <v>0</v>
      </c>
      <c r="HK54" s="70">
        <v>0</v>
      </c>
      <c r="HL54" s="70">
        <v>0</v>
      </c>
    </row>
    <row r="55" spans="1:220" ht="20.25" customHeight="1" x14ac:dyDescent="0.3">
      <c r="A55" s="46" t="s">
        <v>768</v>
      </c>
      <c r="B55" s="307">
        <v>3226</v>
      </c>
      <c r="C55" s="70">
        <v>1615</v>
      </c>
      <c r="D55" s="70">
        <v>1611</v>
      </c>
      <c r="E55" s="70">
        <v>143</v>
      </c>
      <c r="F55" s="70">
        <v>136</v>
      </c>
      <c r="G55" s="70">
        <v>1201</v>
      </c>
      <c r="H55" s="70">
        <v>1085</v>
      </c>
      <c r="I55" s="70">
        <v>271</v>
      </c>
      <c r="J55" s="70">
        <v>390</v>
      </c>
      <c r="K55" s="70">
        <v>7</v>
      </c>
      <c r="L55" s="70">
        <v>9</v>
      </c>
      <c r="M55" s="70">
        <v>13</v>
      </c>
      <c r="N55" s="70">
        <v>10</v>
      </c>
      <c r="O55" s="70">
        <v>9</v>
      </c>
      <c r="P55" s="70">
        <v>6</v>
      </c>
      <c r="Q55" s="70">
        <v>11</v>
      </c>
      <c r="R55" s="70">
        <v>13</v>
      </c>
      <c r="S55" s="70">
        <v>7</v>
      </c>
      <c r="T55" s="70">
        <v>15</v>
      </c>
      <c r="U55" s="70">
        <v>9</v>
      </c>
      <c r="V55" s="70">
        <v>8</v>
      </c>
      <c r="W55" s="70">
        <v>9</v>
      </c>
      <c r="X55" s="70">
        <v>6</v>
      </c>
      <c r="Y55" s="70">
        <v>12</v>
      </c>
      <c r="Z55" s="70">
        <v>6</v>
      </c>
      <c r="AA55" s="70">
        <v>7</v>
      </c>
      <c r="AB55" s="70">
        <v>9</v>
      </c>
      <c r="AC55" s="70">
        <v>14</v>
      </c>
      <c r="AD55" s="70">
        <v>13</v>
      </c>
      <c r="AE55" s="70">
        <v>12</v>
      </c>
      <c r="AF55" s="70">
        <v>11</v>
      </c>
      <c r="AG55" s="70">
        <v>11</v>
      </c>
      <c r="AH55" s="70">
        <v>8</v>
      </c>
      <c r="AI55" s="70">
        <v>7</v>
      </c>
      <c r="AJ55" s="70">
        <v>10</v>
      </c>
      <c r="AK55" s="70">
        <v>9</v>
      </c>
      <c r="AL55" s="70">
        <v>6</v>
      </c>
      <c r="AM55" s="70">
        <v>6</v>
      </c>
      <c r="AN55" s="70">
        <v>6</v>
      </c>
      <c r="AO55" s="70">
        <v>9</v>
      </c>
      <c r="AP55" s="70">
        <v>11</v>
      </c>
      <c r="AQ55" s="70">
        <v>5</v>
      </c>
      <c r="AR55" s="70">
        <v>6</v>
      </c>
      <c r="AS55" s="70">
        <v>6</v>
      </c>
      <c r="AT55" s="70">
        <v>6</v>
      </c>
      <c r="AU55" s="70">
        <v>11</v>
      </c>
      <c r="AV55" s="70">
        <v>17</v>
      </c>
      <c r="AW55" s="70">
        <v>19</v>
      </c>
      <c r="AX55" s="70">
        <v>11</v>
      </c>
      <c r="AY55" s="70">
        <v>18</v>
      </c>
      <c r="AZ55" s="70">
        <v>18</v>
      </c>
      <c r="BA55" s="70">
        <v>18</v>
      </c>
      <c r="BB55" s="70">
        <v>10</v>
      </c>
      <c r="BC55" s="70">
        <v>24</v>
      </c>
      <c r="BD55" s="70">
        <v>18</v>
      </c>
      <c r="BE55" s="70">
        <v>25</v>
      </c>
      <c r="BF55" s="70">
        <v>24</v>
      </c>
      <c r="BG55" s="70">
        <v>35</v>
      </c>
      <c r="BH55" s="70">
        <v>31</v>
      </c>
      <c r="BI55" s="70">
        <v>29</v>
      </c>
      <c r="BJ55" s="70">
        <v>20</v>
      </c>
      <c r="BK55" s="70">
        <v>28</v>
      </c>
      <c r="BL55" s="70">
        <v>36</v>
      </c>
      <c r="BM55" s="70">
        <v>26</v>
      </c>
      <c r="BN55" s="70">
        <v>22</v>
      </c>
      <c r="BO55" s="70">
        <v>26</v>
      </c>
      <c r="BP55" s="70">
        <v>27</v>
      </c>
      <c r="BQ55" s="70">
        <v>27</v>
      </c>
      <c r="BR55" s="70">
        <v>29</v>
      </c>
      <c r="BS55" s="70">
        <v>21</v>
      </c>
      <c r="BT55" s="70">
        <v>28</v>
      </c>
      <c r="BU55" s="70">
        <v>31</v>
      </c>
      <c r="BV55" s="70">
        <v>26</v>
      </c>
      <c r="BW55" s="70">
        <v>25</v>
      </c>
      <c r="BX55" s="70">
        <v>21</v>
      </c>
      <c r="BY55" s="70">
        <v>20</v>
      </c>
      <c r="BZ55" s="70">
        <v>26</v>
      </c>
      <c r="CA55" s="70">
        <v>24</v>
      </c>
      <c r="CB55" s="70">
        <v>19</v>
      </c>
      <c r="CC55" s="70">
        <v>20</v>
      </c>
      <c r="CD55" s="70">
        <v>20</v>
      </c>
      <c r="CE55" s="70">
        <v>27</v>
      </c>
      <c r="CF55" s="70">
        <v>31</v>
      </c>
      <c r="CG55" s="70">
        <v>27</v>
      </c>
      <c r="CH55" s="70">
        <v>38</v>
      </c>
      <c r="CI55" s="70">
        <v>32</v>
      </c>
      <c r="CJ55" s="70">
        <v>22</v>
      </c>
      <c r="CK55" s="70">
        <v>27</v>
      </c>
      <c r="CL55" s="70">
        <v>30</v>
      </c>
      <c r="CM55" s="70">
        <v>38</v>
      </c>
      <c r="CN55" s="70">
        <v>23</v>
      </c>
      <c r="CO55" s="70">
        <v>31</v>
      </c>
      <c r="CP55" s="70">
        <v>19</v>
      </c>
      <c r="CQ55" s="70">
        <v>30</v>
      </c>
      <c r="CR55" s="70">
        <v>26</v>
      </c>
      <c r="CS55" s="70">
        <v>32</v>
      </c>
      <c r="CT55" s="70">
        <v>17</v>
      </c>
      <c r="CU55" s="70">
        <v>29</v>
      </c>
      <c r="CV55" s="70">
        <v>31</v>
      </c>
      <c r="CW55" s="70">
        <v>30</v>
      </c>
      <c r="CX55" s="70">
        <v>24</v>
      </c>
      <c r="CY55" s="70">
        <v>31</v>
      </c>
      <c r="CZ55" s="70">
        <v>24</v>
      </c>
      <c r="DA55" s="70">
        <v>23</v>
      </c>
      <c r="DB55" s="70">
        <v>23</v>
      </c>
      <c r="DC55" s="70">
        <v>38</v>
      </c>
      <c r="DD55" s="70">
        <v>31</v>
      </c>
      <c r="DE55" s="70">
        <v>29</v>
      </c>
      <c r="DF55" s="70">
        <v>23</v>
      </c>
      <c r="DG55" s="70">
        <v>29</v>
      </c>
      <c r="DH55" s="70">
        <v>23</v>
      </c>
      <c r="DI55" s="70">
        <v>30</v>
      </c>
      <c r="DJ55" s="70">
        <v>23</v>
      </c>
      <c r="DK55" s="70">
        <v>24</v>
      </c>
      <c r="DL55" s="70">
        <v>27</v>
      </c>
      <c r="DM55" s="70">
        <v>25</v>
      </c>
      <c r="DN55" s="70">
        <v>20</v>
      </c>
      <c r="DO55" s="70">
        <v>17</v>
      </c>
      <c r="DP55" s="70">
        <v>23</v>
      </c>
      <c r="DQ55" s="70">
        <v>24</v>
      </c>
      <c r="DR55" s="70">
        <v>20</v>
      </c>
      <c r="DS55" s="70">
        <v>21</v>
      </c>
      <c r="DT55" s="70">
        <v>15</v>
      </c>
      <c r="DU55" s="70">
        <v>23</v>
      </c>
      <c r="DV55" s="70">
        <v>26</v>
      </c>
      <c r="DW55" s="70">
        <v>16</v>
      </c>
      <c r="DX55" s="70">
        <v>19</v>
      </c>
      <c r="DY55" s="70">
        <v>26</v>
      </c>
      <c r="DZ55" s="70">
        <v>22</v>
      </c>
      <c r="EA55" s="70">
        <v>29</v>
      </c>
      <c r="EB55" s="70">
        <v>19</v>
      </c>
      <c r="EC55" s="70">
        <v>13</v>
      </c>
      <c r="ED55" s="70">
        <v>20</v>
      </c>
      <c r="EE55" s="70">
        <v>17</v>
      </c>
      <c r="EF55" s="70">
        <v>18</v>
      </c>
      <c r="EG55" s="70">
        <v>17</v>
      </c>
      <c r="EH55" s="70">
        <v>13</v>
      </c>
      <c r="EI55" s="70">
        <v>19</v>
      </c>
      <c r="EJ55" s="70">
        <v>9</v>
      </c>
      <c r="EK55" s="70">
        <v>15</v>
      </c>
      <c r="EL55" s="70">
        <v>9</v>
      </c>
      <c r="EM55" s="70">
        <v>13</v>
      </c>
      <c r="EN55" s="70">
        <v>14</v>
      </c>
      <c r="EO55" s="70">
        <v>10</v>
      </c>
      <c r="EP55" s="70">
        <v>20</v>
      </c>
      <c r="EQ55" s="70">
        <v>16</v>
      </c>
      <c r="ER55" s="70">
        <v>13</v>
      </c>
      <c r="ES55" s="70">
        <v>15</v>
      </c>
      <c r="ET55" s="70">
        <v>14</v>
      </c>
      <c r="EU55" s="70">
        <v>12</v>
      </c>
      <c r="EV55" s="70">
        <v>11</v>
      </c>
      <c r="EW55" s="70">
        <v>12</v>
      </c>
      <c r="EX55" s="70">
        <v>26</v>
      </c>
      <c r="EY55" s="70">
        <v>10</v>
      </c>
      <c r="EZ55" s="70">
        <v>12</v>
      </c>
      <c r="FA55" s="70">
        <v>15</v>
      </c>
      <c r="FB55" s="70">
        <v>11</v>
      </c>
      <c r="FC55" s="70">
        <v>17</v>
      </c>
      <c r="FD55" s="70">
        <v>27</v>
      </c>
      <c r="FE55" s="70">
        <v>13</v>
      </c>
      <c r="FF55" s="70">
        <v>9</v>
      </c>
      <c r="FG55" s="70">
        <v>15</v>
      </c>
      <c r="FH55" s="70">
        <v>16</v>
      </c>
      <c r="FI55" s="70">
        <v>21</v>
      </c>
      <c r="FJ55" s="70">
        <v>15</v>
      </c>
      <c r="FK55" s="70">
        <v>10</v>
      </c>
      <c r="FL55" s="70">
        <v>16</v>
      </c>
      <c r="FM55" s="70">
        <v>7</v>
      </c>
      <c r="FN55" s="70">
        <v>10</v>
      </c>
      <c r="FO55" s="70">
        <v>10</v>
      </c>
      <c r="FP55" s="70">
        <v>12</v>
      </c>
      <c r="FQ55" s="70">
        <v>5</v>
      </c>
      <c r="FR55" s="70">
        <v>19</v>
      </c>
      <c r="FS55" s="70">
        <v>11</v>
      </c>
      <c r="FT55" s="70">
        <v>17</v>
      </c>
      <c r="FU55" s="70">
        <v>3</v>
      </c>
      <c r="FV55" s="70">
        <v>15</v>
      </c>
      <c r="FW55" s="70">
        <v>3</v>
      </c>
      <c r="FX55" s="70">
        <v>12</v>
      </c>
      <c r="FY55" s="70">
        <v>6</v>
      </c>
      <c r="FZ55" s="70">
        <v>12</v>
      </c>
      <c r="GA55" s="70">
        <v>6</v>
      </c>
      <c r="GB55" s="70">
        <v>11</v>
      </c>
      <c r="GC55" s="70">
        <v>8</v>
      </c>
      <c r="GD55" s="70">
        <v>13</v>
      </c>
      <c r="GE55" s="70">
        <v>7</v>
      </c>
      <c r="GF55" s="70">
        <v>6</v>
      </c>
      <c r="GG55" s="70">
        <v>4</v>
      </c>
      <c r="GH55" s="70">
        <v>11</v>
      </c>
      <c r="GI55" s="70">
        <v>1</v>
      </c>
      <c r="GJ55" s="70">
        <v>10</v>
      </c>
      <c r="GK55" s="70">
        <v>2</v>
      </c>
      <c r="GL55" s="70">
        <v>6</v>
      </c>
      <c r="GM55" s="70">
        <v>1</v>
      </c>
      <c r="GN55" s="70">
        <v>9</v>
      </c>
      <c r="GO55" s="70">
        <v>1</v>
      </c>
      <c r="GP55" s="70">
        <v>2</v>
      </c>
      <c r="GQ55" s="70">
        <v>0</v>
      </c>
      <c r="GR55" s="70">
        <v>3</v>
      </c>
      <c r="GS55" s="70">
        <v>0</v>
      </c>
      <c r="GT55" s="70">
        <v>2</v>
      </c>
      <c r="GU55" s="70">
        <v>1</v>
      </c>
      <c r="GV55" s="70">
        <v>0</v>
      </c>
      <c r="GW55" s="70">
        <v>0</v>
      </c>
      <c r="GX55" s="70">
        <v>2</v>
      </c>
      <c r="GY55" s="70">
        <v>0</v>
      </c>
      <c r="GZ55" s="70">
        <v>2</v>
      </c>
      <c r="HA55" s="70">
        <v>1</v>
      </c>
      <c r="HB55" s="70">
        <v>0</v>
      </c>
      <c r="HC55" s="70">
        <v>0</v>
      </c>
      <c r="HD55" s="70">
        <v>3</v>
      </c>
      <c r="HE55" s="70">
        <v>0</v>
      </c>
      <c r="HF55" s="70">
        <v>0</v>
      </c>
      <c r="HG55" s="70">
        <v>0</v>
      </c>
      <c r="HH55" s="70">
        <v>0</v>
      </c>
      <c r="HI55" s="70">
        <v>0</v>
      </c>
      <c r="HJ55" s="70">
        <v>0</v>
      </c>
      <c r="HK55" s="70">
        <v>0</v>
      </c>
      <c r="HL55" s="70">
        <v>0</v>
      </c>
    </row>
    <row r="56" spans="1:220" ht="20.25" customHeight="1" x14ac:dyDescent="0.3">
      <c r="A56" s="46" t="s">
        <v>769</v>
      </c>
      <c r="B56" s="307">
        <v>2577</v>
      </c>
      <c r="C56" s="70">
        <v>1318</v>
      </c>
      <c r="D56" s="70">
        <v>1259</v>
      </c>
      <c r="E56" s="70">
        <v>91</v>
      </c>
      <c r="F56" s="70">
        <v>87</v>
      </c>
      <c r="G56" s="70">
        <v>1040</v>
      </c>
      <c r="H56" s="70">
        <v>943</v>
      </c>
      <c r="I56" s="70">
        <v>187</v>
      </c>
      <c r="J56" s="70">
        <v>229</v>
      </c>
      <c r="K56" s="70">
        <v>5</v>
      </c>
      <c r="L56" s="70">
        <v>3</v>
      </c>
      <c r="M56" s="70">
        <v>7</v>
      </c>
      <c r="N56" s="70">
        <v>13</v>
      </c>
      <c r="O56" s="70">
        <v>2</v>
      </c>
      <c r="P56" s="70">
        <v>8</v>
      </c>
      <c r="Q56" s="70">
        <v>5</v>
      </c>
      <c r="R56" s="70">
        <v>5</v>
      </c>
      <c r="S56" s="70">
        <v>6</v>
      </c>
      <c r="T56" s="70">
        <v>5</v>
      </c>
      <c r="U56" s="70">
        <v>7</v>
      </c>
      <c r="V56" s="70">
        <v>6</v>
      </c>
      <c r="W56" s="70">
        <v>10</v>
      </c>
      <c r="X56" s="70">
        <v>9</v>
      </c>
      <c r="Y56" s="70">
        <v>5</v>
      </c>
      <c r="Z56" s="70">
        <v>3</v>
      </c>
      <c r="AA56" s="70">
        <v>7</v>
      </c>
      <c r="AB56" s="70">
        <v>4</v>
      </c>
      <c r="AC56" s="70">
        <v>5</v>
      </c>
      <c r="AD56" s="70">
        <v>5</v>
      </c>
      <c r="AE56" s="70">
        <v>6</v>
      </c>
      <c r="AF56" s="70">
        <v>5</v>
      </c>
      <c r="AG56" s="70">
        <v>7</v>
      </c>
      <c r="AH56" s="70">
        <v>2</v>
      </c>
      <c r="AI56" s="70">
        <v>7</v>
      </c>
      <c r="AJ56" s="70">
        <v>8</v>
      </c>
      <c r="AK56" s="70">
        <v>7</v>
      </c>
      <c r="AL56" s="70">
        <v>9</v>
      </c>
      <c r="AM56" s="70">
        <v>5</v>
      </c>
      <c r="AN56" s="70">
        <v>2</v>
      </c>
      <c r="AO56" s="70">
        <v>2</v>
      </c>
      <c r="AP56" s="70">
        <v>6</v>
      </c>
      <c r="AQ56" s="70">
        <v>9</v>
      </c>
      <c r="AR56" s="70">
        <v>3</v>
      </c>
      <c r="AS56" s="70">
        <v>4</v>
      </c>
      <c r="AT56" s="70">
        <v>5</v>
      </c>
      <c r="AU56" s="70">
        <v>6</v>
      </c>
      <c r="AV56" s="70">
        <v>8</v>
      </c>
      <c r="AW56" s="70">
        <v>12</v>
      </c>
      <c r="AX56" s="70">
        <v>17</v>
      </c>
      <c r="AY56" s="70">
        <v>13</v>
      </c>
      <c r="AZ56" s="70">
        <v>10</v>
      </c>
      <c r="BA56" s="70">
        <v>17</v>
      </c>
      <c r="BB56" s="70">
        <v>12</v>
      </c>
      <c r="BC56" s="70">
        <v>18</v>
      </c>
      <c r="BD56" s="70">
        <v>18</v>
      </c>
      <c r="BE56" s="70">
        <v>22</v>
      </c>
      <c r="BF56" s="70">
        <v>39</v>
      </c>
      <c r="BG56" s="70">
        <v>20</v>
      </c>
      <c r="BH56" s="70">
        <v>31</v>
      </c>
      <c r="BI56" s="70">
        <v>31</v>
      </c>
      <c r="BJ56" s="70">
        <v>30</v>
      </c>
      <c r="BK56" s="70">
        <v>28</v>
      </c>
      <c r="BL56" s="70">
        <v>29</v>
      </c>
      <c r="BM56" s="70">
        <v>23</v>
      </c>
      <c r="BN56" s="70">
        <v>39</v>
      </c>
      <c r="BO56" s="70">
        <v>27</v>
      </c>
      <c r="BP56" s="70">
        <v>32</v>
      </c>
      <c r="BQ56" s="70">
        <v>23</v>
      </c>
      <c r="BR56" s="70">
        <v>26</v>
      </c>
      <c r="BS56" s="70">
        <v>31</v>
      </c>
      <c r="BT56" s="70">
        <v>23</v>
      </c>
      <c r="BU56" s="70">
        <v>30</v>
      </c>
      <c r="BV56" s="70">
        <v>23</v>
      </c>
      <c r="BW56" s="70">
        <v>32</v>
      </c>
      <c r="BX56" s="70">
        <v>22</v>
      </c>
      <c r="BY56" s="70">
        <v>37</v>
      </c>
      <c r="BZ56" s="70">
        <v>24</v>
      </c>
      <c r="CA56" s="70">
        <v>28</v>
      </c>
      <c r="CB56" s="70">
        <v>30</v>
      </c>
      <c r="CC56" s="70">
        <v>25</v>
      </c>
      <c r="CD56" s="70">
        <v>27</v>
      </c>
      <c r="CE56" s="70">
        <v>34</v>
      </c>
      <c r="CF56" s="70">
        <v>12</v>
      </c>
      <c r="CG56" s="70">
        <v>12</v>
      </c>
      <c r="CH56" s="70">
        <v>12</v>
      </c>
      <c r="CI56" s="70">
        <v>21</v>
      </c>
      <c r="CJ56" s="70">
        <v>18</v>
      </c>
      <c r="CK56" s="70">
        <v>26</v>
      </c>
      <c r="CL56" s="70">
        <v>20</v>
      </c>
      <c r="CM56" s="70">
        <v>19</v>
      </c>
      <c r="CN56" s="70">
        <v>18</v>
      </c>
      <c r="CO56" s="70">
        <v>25</v>
      </c>
      <c r="CP56" s="70">
        <v>19</v>
      </c>
      <c r="CQ56" s="70">
        <v>30</v>
      </c>
      <c r="CR56" s="70">
        <v>14</v>
      </c>
      <c r="CS56" s="70">
        <v>36</v>
      </c>
      <c r="CT56" s="70">
        <v>16</v>
      </c>
      <c r="CU56" s="70">
        <v>25</v>
      </c>
      <c r="CV56" s="70">
        <v>15</v>
      </c>
      <c r="CW56" s="70">
        <v>16</v>
      </c>
      <c r="CX56" s="70">
        <v>18</v>
      </c>
      <c r="CY56" s="70">
        <v>24</v>
      </c>
      <c r="CZ56" s="70">
        <v>16</v>
      </c>
      <c r="DA56" s="70">
        <v>16</v>
      </c>
      <c r="DB56" s="70">
        <v>16</v>
      </c>
      <c r="DC56" s="70">
        <v>30</v>
      </c>
      <c r="DD56" s="70">
        <v>20</v>
      </c>
      <c r="DE56" s="70">
        <v>23</v>
      </c>
      <c r="DF56" s="70">
        <v>20</v>
      </c>
      <c r="DG56" s="70">
        <v>24</v>
      </c>
      <c r="DH56" s="70">
        <v>26</v>
      </c>
      <c r="DI56" s="70">
        <v>22</v>
      </c>
      <c r="DJ56" s="70">
        <v>32</v>
      </c>
      <c r="DK56" s="70">
        <v>16</v>
      </c>
      <c r="DL56" s="70">
        <v>18</v>
      </c>
      <c r="DM56" s="70">
        <v>19</v>
      </c>
      <c r="DN56" s="70">
        <v>18</v>
      </c>
      <c r="DO56" s="70">
        <v>14</v>
      </c>
      <c r="DP56" s="70">
        <v>17</v>
      </c>
      <c r="DQ56" s="70">
        <v>25</v>
      </c>
      <c r="DR56" s="70">
        <v>24</v>
      </c>
      <c r="DS56" s="70">
        <v>23</v>
      </c>
      <c r="DT56" s="70">
        <v>13</v>
      </c>
      <c r="DU56" s="70">
        <v>29</v>
      </c>
      <c r="DV56" s="70">
        <v>18</v>
      </c>
      <c r="DW56" s="70">
        <v>15</v>
      </c>
      <c r="DX56" s="70">
        <v>14</v>
      </c>
      <c r="DY56" s="70">
        <v>17</v>
      </c>
      <c r="DZ56" s="70">
        <v>12</v>
      </c>
      <c r="EA56" s="70">
        <v>15</v>
      </c>
      <c r="EB56" s="70">
        <v>9</v>
      </c>
      <c r="EC56" s="70">
        <v>15</v>
      </c>
      <c r="ED56" s="70">
        <v>19</v>
      </c>
      <c r="EE56" s="70">
        <v>9</v>
      </c>
      <c r="EF56" s="70">
        <v>13</v>
      </c>
      <c r="EG56" s="70">
        <v>16</v>
      </c>
      <c r="EH56" s="70">
        <v>11</v>
      </c>
      <c r="EI56" s="70">
        <v>6</v>
      </c>
      <c r="EJ56" s="70">
        <v>11</v>
      </c>
      <c r="EK56" s="70">
        <v>14</v>
      </c>
      <c r="EL56" s="70">
        <v>14</v>
      </c>
      <c r="EM56" s="70">
        <v>10</v>
      </c>
      <c r="EN56" s="70">
        <v>7</v>
      </c>
      <c r="EO56" s="70">
        <v>6</v>
      </c>
      <c r="EP56" s="70">
        <v>16</v>
      </c>
      <c r="EQ56" s="70">
        <v>13</v>
      </c>
      <c r="ER56" s="70">
        <v>7</v>
      </c>
      <c r="ES56" s="70">
        <v>11</v>
      </c>
      <c r="ET56" s="70">
        <v>10</v>
      </c>
      <c r="EU56" s="70">
        <v>10</v>
      </c>
      <c r="EV56" s="70">
        <v>5</v>
      </c>
      <c r="EW56" s="70">
        <v>6</v>
      </c>
      <c r="EX56" s="70">
        <v>7</v>
      </c>
      <c r="EY56" s="70">
        <v>10</v>
      </c>
      <c r="EZ56" s="70">
        <v>12</v>
      </c>
      <c r="FA56" s="70">
        <v>8</v>
      </c>
      <c r="FB56" s="70">
        <v>9</v>
      </c>
      <c r="FC56" s="70">
        <v>15</v>
      </c>
      <c r="FD56" s="70">
        <v>7</v>
      </c>
      <c r="FE56" s="70">
        <v>6</v>
      </c>
      <c r="FF56" s="70">
        <v>9</v>
      </c>
      <c r="FG56" s="70">
        <v>8</v>
      </c>
      <c r="FH56" s="70">
        <v>10</v>
      </c>
      <c r="FI56" s="70">
        <v>14</v>
      </c>
      <c r="FJ56" s="70">
        <v>17</v>
      </c>
      <c r="FK56" s="70">
        <v>8</v>
      </c>
      <c r="FL56" s="70">
        <v>1</v>
      </c>
      <c r="FM56" s="70">
        <v>5</v>
      </c>
      <c r="FN56" s="70">
        <v>5</v>
      </c>
      <c r="FO56" s="70">
        <v>4</v>
      </c>
      <c r="FP56" s="70">
        <v>8</v>
      </c>
      <c r="FQ56" s="70">
        <v>3</v>
      </c>
      <c r="FR56" s="70">
        <v>7</v>
      </c>
      <c r="FS56" s="70">
        <v>4</v>
      </c>
      <c r="FT56" s="70">
        <v>7</v>
      </c>
      <c r="FU56" s="70">
        <v>4</v>
      </c>
      <c r="FV56" s="70">
        <v>8</v>
      </c>
      <c r="FW56" s="70">
        <v>4</v>
      </c>
      <c r="FX56" s="70">
        <v>4</v>
      </c>
      <c r="FY56" s="70">
        <v>3</v>
      </c>
      <c r="FZ56" s="70">
        <v>10</v>
      </c>
      <c r="GA56" s="70">
        <v>2</v>
      </c>
      <c r="GB56" s="70">
        <v>3</v>
      </c>
      <c r="GC56" s="70">
        <v>2</v>
      </c>
      <c r="GD56" s="70">
        <v>9</v>
      </c>
      <c r="GE56" s="70">
        <v>2</v>
      </c>
      <c r="GF56" s="70">
        <v>3</v>
      </c>
      <c r="GG56" s="70">
        <v>2</v>
      </c>
      <c r="GH56" s="70">
        <v>4</v>
      </c>
      <c r="GI56" s="70">
        <v>2</v>
      </c>
      <c r="GJ56" s="70">
        <v>6</v>
      </c>
      <c r="GK56" s="70">
        <v>2</v>
      </c>
      <c r="GL56" s="70">
        <v>6</v>
      </c>
      <c r="GM56" s="70">
        <v>1</v>
      </c>
      <c r="GN56" s="70">
        <v>2</v>
      </c>
      <c r="GO56" s="70">
        <v>3</v>
      </c>
      <c r="GP56" s="70">
        <v>4</v>
      </c>
      <c r="GQ56" s="70">
        <v>1</v>
      </c>
      <c r="GR56" s="70">
        <v>4</v>
      </c>
      <c r="GS56" s="70">
        <v>0</v>
      </c>
      <c r="GT56" s="70">
        <v>1</v>
      </c>
      <c r="GU56" s="70">
        <v>1</v>
      </c>
      <c r="GV56" s="70">
        <v>2</v>
      </c>
      <c r="GW56" s="70">
        <v>3</v>
      </c>
      <c r="GX56" s="70">
        <v>1</v>
      </c>
      <c r="GY56" s="70">
        <v>0</v>
      </c>
      <c r="GZ56" s="70">
        <v>3</v>
      </c>
      <c r="HA56" s="70">
        <v>0</v>
      </c>
      <c r="HB56" s="70">
        <v>1</v>
      </c>
      <c r="HC56" s="70">
        <v>0</v>
      </c>
      <c r="HD56" s="70">
        <v>0</v>
      </c>
      <c r="HE56" s="70">
        <v>0</v>
      </c>
      <c r="HF56" s="70">
        <v>0</v>
      </c>
      <c r="HG56" s="70">
        <v>0</v>
      </c>
      <c r="HH56" s="70">
        <v>0</v>
      </c>
      <c r="HI56" s="70">
        <v>0</v>
      </c>
      <c r="HJ56" s="70">
        <v>0</v>
      </c>
      <c r="HK56" s="70">
        <v>0</v>
      </c>
      <c r="HL56" s="70">
        <v>0</v>
      </c>
    </row>
    <row r="57" spans="1:220" ht="20.25" customHeight="1" x14ac:dyDescent="0.3">
      <c r="A57" s="45" t="s">
        <v>770</v>
      </c>
      <c r="B57" s="306">
        <v>13770</v>
      </c>
      <c r="C57" s="69">
        <v>7159</v>
      </c>
      <c r="D57" s="69">
        <v>6611</v>
      </c>
      <c r="E57" s="69">
        <v>528</v>
      </c>
      <c r="F57" s="69">
        <v>481</v>
      </c>
      <c r="G57" s="69">
        <v>5214</v>
      </c>
      <c r="H57" s="69">
        <v>4381</v>
      </c>
      <c r="I57" s="69">
        <v>1417</v>
      </c>
      <c r="J57" s="69">
        <v>1749</v>
      </c>
      <c r="K57" s="69">
        <v>29</v>
      </c>
      <c r="L57" s="69">
        <v>29</v>
      </c>
      <c r="M57" s="69">
        <v>41</v>
      </c>
      <c r="N57" s="69">
        <v>26</v>
      </c>
      <c r="O57" s="69">
        <v>33</v>
      </c>
      <c r="P57" s="69">
        <v>31</v>
      </c>
      <c r="Q57" s="69">
        <v>27</v>
      </c>
      <c r="R57" s="69">
        <v>29</v>
      </c>
      <c r="S57" s="69">
        <v>41</v>
      </c>
      <c r="T57" s="69">
        <v>25</v>
      </c>
      <c r="U57" s="69">
        <v>27</v>
      </c>
      <c r="V57" s="69">
        <v>32</v>
      </c>
      <c r="W57" s="69">
        <v>29</v>
      </c>
      <c r="X57" s="69">
        <v>31</v>
      </c>
      <c r="Y57" s="69">
        <v>34</v>
      </c>
      <c r="Z57" s="69">
        <v>36</v>
      </c>
      <c r="AA57" s="69">
        <v>40</v>
      </c>
      <c r="AB57" s="69">
        <v>36</v>
      </c>
      <c r="AC57" s="69">
        <v>28</v>
      </c>
      <c r="AD57" s="69">
        <v>35</v>
      </c>
      <c r="AE57" s="69">
        <v>44</v>
      </c>
      <c r="AF57" s="69">
        <v>41</v>
      </c>
      <c r="AG57" s="69">
        <v>36</v>
      </c>
      <c r="AH57" s="69">
        <v>33</v>
      </c>
      <c r="AI57" s="69">
        <v>32</v>
      </c>
      <c r="AJ57" s="69">
        <v>28</v>
      </c>
      <c r="AK57" s="69">
        <v>45</v>
      </c>
      <c r="AL57" s="69">
        <v>32</v>
      </c>
      <c r="AM57" s="69">
        <v>42</v>
      </c>
      <c r="AN57" s="69">
        <v>37</v>
      </c>
      <c r="AO57" s="69">
        <v>33</v>
      </c>
      <c r="AP57" s="69">
        <v>27</v>
      </c>
      <c r="AQ57" s="69">
        <v>36</v>
      </c>
      <c r="AR57" s="69">
        <v>33</v>
      </c>
      <c r="AS57" s="69">
        <v>42</v>
      </c>
      <c r="AT57" s="69">
        <v>31</v>
      </c>
      <c r="AU57" s="69">
        <v>46</v>
      </c>
      <c r="AV57" s="69">
        <v>46</v>
      </c>
      <c r="AW57" s="69">
        <v>82</v>
      </c>
      <c r="AX57" s="69">
        <v>61</v>
      </c>
      <c r="AY57" s="69">
        <v>82</v>
      </c>
      <c r="AZ57" s="69">
        <v>67</v>
      </c>
      <c r="BA57" s="69">
        <v>89</v>
      </c>
      <c r="BB57" s="69">
        <v>79</v>
      </c>
      <c r="BC57" s="69">
        <v>110</v>
      </c>
      <c r="BD57" s="69">
        <v>117</v>
      </c>
      <c r="BE57" s="69">
        <v>134</v>
      </c>
      <c r="BF57" s="69">
        <v>126</v>
      </c>
      <c r="BG57" s="69">
        <v>144</v>
      </c>
      <c r="BH57" s="69">
        <v>148</v>
      </c>
      <c r="BI57" s="69">
        <v>155</v>
      </c>
      <c r="BJ57" s="69">
        <v>142</v>
      </c>
      <c r="BK57" s="69">
        <v>156</v>
      </c>
      <c r="BL57" s="69">
        <v>133</v>
      </c>
      <c r="BM57" s="69">
        <v>154</v>
      </c>
      <c r="BN57" s="69">
        <v>113</v>
      </c>
      <c r="BO57" s="69">
        <v>140</v>
      </c>
      <c r="BP57" s="69">
        <v>134</v>
      </c>
      <c r="BQ57" s="69">
        <v>110</v>
      </c>
      <c r="BR57" s="69">
        <v>139</v>
      </c>
      <c r="BS57" s="69">
        <v>142</v>
      </c>
      <c r="BT57" s="69">
        <v>116</v>
      </c>
      <c r="BU57" s="69">
        <v>144</v>
      </c>
      <c r="BV57" s="69">
        <v>110</v>
      </c>
      <c r="BW57" s="69">
        <v>125</v>
      </c>
      <c r="BX57" s="69">
        <v>98</v>
      </c>
      <c r="BY57" s="69">
        <v>111</v>
      </c>
      <c r="BZ57" s="69">
        <v>97</v>
      </c>
      <c r="CA57" s="69">
        <v>105</v>
      </c>
      <c r="CB57" s="69">
        <v>93</v>
      </c>
      <c r="CC57" s="69">
        <v>123</v>
      </c>
      <c r="CD57" s="69">
        <v>89</v>
      </c>
      <c r="CE57" s="69">
        <v>99</v>
      </c>
      <c r="CF57" s="69">
        <v>97</v>
      </c>
      <c r="CG57" s="69">
        <v>90</v>
      </c>
      <c r="CH57" s="69">
        <v>84</v>
      </c>
      <c r="CI57" s="69">
        <v>110</v>
      </c>
      <c r="CJ57" s="69">
        <v>69</v>
      </c>
      <c r="CK57" s="69">
        <v>108</v>
      </c>
      <c r="CL57" s="69">
        <v>78</v>
      </c>
      <c r="CM57" s="69">
        <v>99</v>
      </c>
      <c r="CN57" s="69">
        <v>88</v>
      </c>
      <c r="CO57" s="69">
        <v>110</v>
      </c>
      <c r="CP57" s="69">
        <v>73</v>
      </c>
      <c r="CQ57" s="69">
        <v>110</v>
      </c>
      <c r="CR57" s="69">
        <v>85</v>
      </c>
      <c r="CS57" s="69">
        <v>118</v>
      </c>
      <c r="CT57" s="69">
        <v>84</v>
      </c>
      <c r="CU57" s="69">
        <v>108</v>
      </c>
      <c r="CV57" s="69">
        <v>79</v>
      </c>
      <c r="CW57" s="69">
        <v>117</v>
      </c>
      <c r="CX57" s="69">
        <v>86</v>
      </c>
      <c r="CY57" s="69">
        <v>119</v>
      </c>
      <c r="CZ57" s="69">
        <v>85</v>
      </c>
      <c r="DA57" s="69">
        <v>105</v>
      </c>
      <c r="DB57" s="69">
        <v>88</v>
      </c>
      <c r="DC57" s="69">
        <v>111</v>
      </c>
      <c r="DD57" s="69">
        <v>79</v>
      </c>
      <c r="DE57" s="69">
        <v>96</v>
      </c>
      <c r="DF57" s="69">
        <v>94</v>
      </c>
      <c r="DG57" s="69">
        <v>131</v>
      </c>
      <c r="DH57" s="69">
        <v>81</v>
      </c>
      <c r="DI57" s="69">
        <v>105</v>
      </c>
      <c r="DJ57" s="69">
        <v>84</v>
      </c>
      <c r="DK57" s="69">
        <v>105</v>
      </c>
      <c r="DL57" s="69">
        <v>98</v>
      </c>
      <c r="DM57" s="69">
        <v>128</v>
      </c>
      <c r="DN57" s="69">
        <v>100</v>
      </c>
      <c r="DO57" s="69">
        <v>106</v>
      </c>
      <c r="DP57" s="69">
        <v>82</v>
      </c>
      <c r="DQ57" s="69">
        <v>108</v>
      </c>
      <c r="DR57" s="69">
        <v>85</v>
      </c>
      <c r="DS57" s="69">
        <v>98</v>
      </c>
      <c r="DT57" s="69">
        <v>83</v>
      </c>
      <c r="DU57" s="69">
        <v>97</v>
      </c>
      <c r="DV57" s="69">
        <v>98</v>
      </c>
      <c r="DW57" s="69">
        <v>72</v>
      </c>
      <c r="DX57" s="69">
        <v>51</v>
      </c>
      <c r="DY57" s="69">
        <v>86</v>
      </c>
      <c r="DZ57" s="69">
        <v>87</v>
      </c>
      <c r="EA57" s="69">
        <v>97</v>
      </c>
      <c r="EB57" s="69">
        <v>76</v>
      </c>
      <c r="EC57" s="69">
        <v>92</v>
      </c>
      <c r="ED57" s="69">
        <v>85</v>
      </c>
      <c r="EE57" s="69">
        <v>71</v>
      </c>
      <c r="EF57" s="69">
        <v>72</v>
      </c>
      <c r="EG57" s="69">
        <v>67</v>
      </c>
      <c r="EH57" s="69">
        <v>66</v>
      </c>
      <c r="EI57" s="69">
        <v>88</v>
      </c>
      <c r="EJ57" s="69">
        <v>65</v>
      </c>
      <c r="EK57" s="69">
        <v>73</v>
      </c>
      <c r="EL57" s="69">
        <v>55</v>
      </c>
      <c r="EM57" s="69">
        <v>78</v>
      </c>
      <c r="EN57" s="69">
        <v>67</v>
      </c>
      <c r="EO57" s="69">
        <v>56</v>
      </c>
      <c r="EP57" s="69">
        <v>53</v>
      </c>
      <c r="EQ57" s="69">
        <v>66</v>
      </c>
      <c r="ER57" s="69">
        <v>67</v>
      </c>
      <c r="ES57" s="69">
        <v>73</v>
      </c>
      <c r="ET57" s="69">
        <v>54</v>
      </c>
      <c r="EU57" s="69">
        <v>55</v>
      </c>
      <c r="EV57" s="69">
        <v>74</v>
      </c>
      <c r="EW57" s="69">
        <v>51</v>
      </c>
      <c r="EX57" s="69">
        <v>74</v>
      </c>
      <c r="EY57" s="69">
        <v>58</v>
      </c>
      <c r="EZ57" s="69">
        <v>55</v>
      </c>
      <c r="FA57" s="69">
        <v>91</v>
      </c>
      <c r="FB57" s="69">
        <v>79</v>
      </c>
      <c r="FC57" s="69">
        <v>73</v>
      </c>
      <c r="FD57" s="69">
        <v>70</v>
      </c>
      <c r="FE57" s="69">
        <v>87</v>
      </c>
      <c r="FF57" s="69">
        <v>100</v>
      </c>
      <c r="FG57" s="69">
        <v>94</v>
      </c>
      <c r="FH57" s="69">
        <v>81</v>
      </c>
      <c r="FI57" s="69">
        <v>65</v>
      </c>
      <c r="FJ57" s="69">
        <v>86</v>
      </c>
      <c r="FK57" s="69">
        <v>47</v>
      </c>
      <c r="FL57" s="69">
        <v>66</v>
      </c>
      <c r="FM57" s="69">
        <v>48</v>
      </c>
      <c r="FN57" s="69">
        <v>53</v>
      </c>
      <c r="FO57" s="69">
        <v>51</v>
      </c>
      <c r="FP57" s="69">
        <v>58</v>
      </c>
      <c r="FQ57" s="69">
        <v>52</v>
      </c>
      <c r="FR57" s="69">
        <v>53</v>
      </c>
      <c r="FS57" s="69">
        <v>45</v>
      </c>
      <c r="FT57" s="69">
        <v>72</v>
      </c>
      <c r="FU57" s="69">
        <v>39</v>
      </c>
      <c r="FV57" s="69">
        <v>59</v>
      </c>
      <c r="FW57" s="69">
        <v>28</v>
      </c>
      <c r="FX57" s="69">
        <v>43</v>
      </c>
      <c r="FY57" s="69">
        <v>27</v>
      </c>
      <c r="FZ57" s="69">
        <v>39</v>
      </c>
      <c r="GA57" s="69">
        <v>24</v>
      </c>
      <c r="GB57" s="69">
        <v>39</v>
      </c>
      <c r="GC57" s="69">
        <v>22</v>
      </c>
      <c r="GD57" s="69">
        <v>55</v>
      </c>
      <c r="GE57" s="69">
        <v>19</v>
      </c>
      <c r="GF57" s="69">
        <v>47</v>
      </c>
      <c r="GG57" s="69">
        <v>26</v>
      </c>
      <c r="GH57" s="69">
        <v>50</v>
      </c>
      <c r="GI57" s="69">
        <v>12</v>
      </c>
      <c r="GJ57" s="69">
        <v>29</v>
      </c>
      <c r="GK57" s="69">
        <v>18</v>
      </c>
      <c r="GL57" s="69">
        <v>33</v>
      </c>
      <c r="GM57" s="69">
        <v>9</v>
      </c>
      <c r="GN57" s="69">
        <v>39</v>
      </c>
      <c r="GO57" s="69">
        <v>11</v>
      </c>
      <c r="GP57" s="69">
        <v>29</v>
      </c>
      <c r="GQ57" s="69">
        <v>8</v>
      </c>
      <c r="GR57" s="69">
        <v>18</v>
      </c>
      <c r="GS57" s="69">
        <v>2</v>
      </c>
      <c r="GT57" s="69">
        <v>11</v>
      </c>
      <c r="GU57" s="69">
        <v>2</v>
      </c>
      <c r="GV57" s="69">
        <v>13</v>
      </c>
      <c r="GW57" s="69">
        <v>3</v>
      </c>
      <c r="GX57" s="69">
        <v>7</v>
      </c>
      <c r="GY57" s="69">
        <v>2</v>
      </c>
      <c r="GZ57" s="69">
        <v>8</v>
      </c>
      <c r="HA57" s="69">
        <v>0</v>
      </c>
      <c r="HB57" s="69">
        <v>5</v>
      </c>
      <c r="HC57" s="69">
        <v>2</v>
      </c>
      <c r="HD57" s="69">
        <v>2</v>
      </c>
      <c r="HE57" s="69">
        <v>0</v>
      </c>
      <c r="HF57" s="69">
        <v>2</v>
      </c>
      <c r="HG57" s="69">
        <v>0</v>
      </c>
      <c r="HH57" s="69">
        <v>2</v>
      </c>
      <c r="HI57" s="69">
        <v>0</v>
      </c>
      <c r="HJ57" s="69">
        <v>0</v>
      </c>
      <c r="HK57" s="69">
        <v>0</v>
      </c>
      <c r="HL57" s="69">
        <v>2</v>
      </c>
    </row>
    <row r="58" spans="1:220" ht="20.25" customHeight="1" x14ac:dyDescent="0.3">
      <c r="A58" s="46" t="s">
        <v>771</v>
      </c>
      <c r="B58" s="307">
        <v>3451</v>
      </c>
      <c r="C58" s="70">
        <v>1805</v>
      </c>
      <c r="D58" s="70">
        <v>1646</v>
      </c>
      <c r="E58" s="70">
        <v>87</v>
      </c>
      <c r="F58" s="70">
        <v>95</v>
      </c>
      <c r="G58" s="70">
        <v>1325</v>
      </c>
      <c r="H58" s="70">
        <v>1079</v>
      </c>
      <c r="I58" s="70">
        <v>393</v>
      </c>
      <c r="J58" s="70">
        <v>472</v>
      </c>
      <c r="K58" s="70">
        <v>7</v>
      </c>
      <c r="L58" s="70">
        <v>9</v>
      </c>
      <c r="M58" s="70">
        <v>6</v>
      </c>
      <c r="N58" s="70">
        <v>3</v>
      </c>
      <c r="O58" s="70">
        <v>3</v>
      </c>
      <c r="P58" s="70">
        <v>7</v>
      </c>
      <c r="Q58" s="70">
        <v>9</v>
      </c>
      <c r="R58" s="70">
        <v>4</v>
      </c>
      <c r="S58" s="70">
        <v>13</v>
      </c>
      <c r="T58" s="70">
        <v>6</v>
      </c>
      <c r="U58" s="70">
        <v>7</v>
      </c>
      <c r="V58" s="70">
        <v>2</v>
      </c>
      <c r="W58" s="70">
        <v>3</v>
      </c>
      <c r="X58" s="70">
        <v>4</v>
      </c>
      <c r="Y58" s="70">
        <v>4</v>
      </c>
      <c r="Z58" s="70">
        <v>5</v>
      </c>
      <c r="AA58" s="70">
        <v>7</v>
      </c>
      <c r="AB58" s="70">
        <v>8</v>
      </c>
      <c r="AC58" s="70">
        <v>2</v>
      </c>
      <c r="AD58" s="70">
        <v>8</v>
      </c>
      <c r="AE58" s="70">
        <v>6</v>
      </c>
      <c r="AF58" s="70">
        <v>8</v>
      </c>
      <c r="AG58" s="70">
        <v>6</v>
      </c>
      <c r="AH58" s="70">
        <v>8</v>
      </c>
      <c r="AI58" s="70">
        <v>2</v>
      </c>
      <c r="AJ58" s="70">
        <v>6</v>
      </c>
      <c r="AK58" s="70">
        <v>5</v>
      </c>
      <c r="AL58" s="70">
        <v>11</v>
      </c>
      <c r="AM58" s="70">
        <v>7</v>
      </c>
      <c r="AN58" s="70">
        <v>6</v>
      </c>
      <c r="AO58" s="70">
        <v>6</v>
      </c>
      <c r="AP58" s="70">
        <v>4</v>
      </c>
      <c r="AQ58" s="70">
        <v>6</v>
      </c>
      <c r="AR58" s="70">
        <v>8</v>
      </c>
      <c r="AS58" s="70">
        <v>5</v>
      </c>
      <c r="AT58" s="70">
        <v>9</v>
      </c>
      <c r="AU58" s="70">
        <v>7</v>
      </c>
      <c r="AV58" s="70">
        <v>10</v>
      </c>
      <c r="AW58" s="70">
        <v>21</v>
      </c>
      <c r="AX58" s="70">
        <v>10</v>
      </c>
      <c r="AY58" s="70">
        <v>13</v>
      </c>
      <c r="AZ58" s="70">
        <v>13</v>
      </c>
      <c r="BA58" s="70">
        <v>23</v>
      </c>
      <c r="BB58" s="70">
        <v>25</v>
      </c>
      <c r="BC58" s="70">
        <v>29</v>
      </c>
      <c r="BD58" s="70">
        <v>40</v>
      </c>
      <c r="BE58" s="70">
        <v>39</v>
      </c>
      <c r="BF58" s="70">
        <v>38</v>
      </c>
      <c r="BG58" s="70">
        <v>39</v>
      </c>
      <c r="BH58" s="70">
        <v>41</v>
      </c>
      <c r="BI58" s="70">
        <v>34</v>
      </c>
      <c r="BJ58" s="70">
        <v>38</v>
      </c>
      <c r="BK58" s="70">
        <v>44</v>
      </c>
      <c r="BL58" s="70">
        <v>41</v>
      </c>
      <c r="BM58" s="70">
        <v>46</v>
      </c>
      <c r="BN58" s="70">
        <v>31</v>
      </c>
      <c r="BO58" s="70">
        <v>28</v>
      </c>
      <c r="BP58" s="70">
        <v>34</v>
      </c>
      <c r="BQ58" s="70">
        <v>25</v>
      </c>
      <c r="BR58" s="70">
        <v>41</v>
      </c>
      <c r="BS58" s="70">
        <v>55</v>
      </c>
      <c r="BT58" s="70">
        <v>32</v>
      </c>
      <c r="BU58" s="70">
        <v>37</v>
      </c>
      <c r="BV58" s="70">
        <v>25</v>
      </c>
      <c r="BW58" s="70">
        <v>31</v>
      </c>
      <c r="BX58" s="70">
        <v>17</v>
      </c>
      <c r="BY58" s="70">
        <v>30</v>
      </c>
      <c r="BZ58" s="70">
        <v>25</v>
      </c>
      <c r="CA58" s="70">
        <v>26</v>
      </c>
      <c r="CB58" s="70">
        <v>31</v>
      </c>
      <c r="CC58" s="70">
        <v>34</v>
      </c>
      <c r="CD58" s="70">
        <v>25</v>
      </c>
      <c r="CE58" s="70">
        <v>28</v>
      </c>
      <c r="CF58" s="70">
        <v>22</v>
      </c>
      <c r="CG58" s="70">
        <v>21</v>
      </c>
      <c r="CH58" s="70">
        <v>16</v>
      </c>
      <c r="CI58" s="70">
        <v>29</v>
      </c>
      <c r="CJ58" s="70">
        <v>18</v>
      </c>
      <c r="CK58" s="70">
        <v>22</v>
      </c>
      <c r="CL58" s="70">
        <v>16</v>
      </c>
      <c r="CM58" s="70">
        <v>28</v>
      </c>
      <c r="CN58" s="70">
        <v>23</v>
      </c>
      <c r="CO58" s="70">
        <v>30</v>
      </c>
      <c r="CP58" s="70">
        <v>13</v>
      </c>
      <c r="CQ58" s="70">
        <v>17</v>
      </c>
      <c r="CR58" s="70">
        <v>21</v>
      </c>
      <c r="CS58" s="70">
        <v>32</v>
      </c>
      <c r="CT58" s="70">
        <v>13</v>
      </c>
      <c r="CU58" s="70">
        <v>29</v>
      </c>
      <c r="CV58" s="70">
        <v>12</v>
      </c>
      <c r="CW58" s="70">
        <v>29</v>
      </c>
      <c r="CX58" s="70">
        <v>16</v>
      </c>
      <c r="CY58" s="70">
        <v>33</v>
      </c>
      <c r="CZ58" s="70">
        <v>15</v>
      </c>
      <c r="DA58" s="70">
        <v>20</v>
      </c>
      <c r="DB58" s="70">
        <v>19</v>
      </c>
      <c r="DC58" s="70">
        <v>22</v>
      </c>
      <c r="DD58" s="70">
        <v>18</v>
      </c>
      <c r="DE58" s="70">
        <v>29</v>
      </c>
      <c r="DF58" s="70">
        <v>23</v>
      </c>
      <c r="DG58" s="70">
        <v>24</v>
      </c>
      <c r="DH58" s="70">
        <v>18</v>
      </c>
      <c r="DI58" s="70">
        <v>27</v>
      </c>
      <c r="DJ58" s="70">
        <v>19</v>
      </c>
      <c r="DK58" s="70">
        <v>24</v>
      </c>
      <c r="DL58" s="70">
        <v>28</v>
      </c>
      <c r="DM58" s="70">
        <v>34</v>
      </c>
      <c r="DN58" s="70">
        <v>31</v>
      </c>
      <c r="DO58" s="70">
        <v>20</v>
      </c>
      <c r="DP58" s="70">
        <v>21</v>
      </c>
      <c r="DQ58" s="70">
        <v>34</v>
      </c>
      <c r="DR58" s="70">
        <v>23</v>
      </c>
      <c r="DS58" s="70">
        <v>36</v>
      </c>
      <c r="DT58" s="70">
        <v>23</v>
      </c>
      <c r="DU58" s="70">
        <v>26</v>
      </c>
      <c r="DV58" s="70">
        <v>28</v>
      </c>
      <c r="DW58" s="70">
        <v>19</v>
      </c>
      <c r="DX58" s="70">
        <v>14</v>
      </c>
      <c r="DY58" s="70">
        <v>27</v>
      </c>
      <c r="DZ58" s="70">
        <v>18</v>
      </c>
      <c r="EA58" s="70">
        <v>28</v>
      </c>
      <c r="EB58" s="70">
        <v>12</v>
      </c>
      <c r="EC58" s="70">
        <v>23</v>
      </c>
      <c r="ED58" s="70">
        <v>12</v>
      </c>
      <c r="EE58" s="70">
        <v>15</v>
      </c>
      <c r="EF58" s="70">
        <v>22</v>
      </c>
      <c r="EG58" s="70">
        <v>14</v>
      </c>
      <c r="EH58" s="70">
        <v>17</v>
      </c>
      <c r="EI58" s="70">
        <v>27</v>
      </c>
      <c r="EJ58" s="70">
        <v>10</v>
      </c>
      <c r="EK58" s="70">
        <v>21</v>
      </c>
      <c r="EL58" s="70">
        <v>14</v>
      </c>
      <c r="EM58" s="70">
        <v>11</v>
      </c>
      <c r="EN58" s="70">
        <v>9</v>
      </c>
      <c r="EO58" s="70">
        <v>17</v>
      </c>
      <c r="EP58" s="70">
        <v>15</v>
      </c>
      <c r="EQ58" s="70">
        <v>20</v>
      </c>
      <c r="ER58" s="70">
        <v>20</v>
      </c>
      <c r="ES58" s="70">
        <v>21</v>
      </c>
      <c r="ET58" s="70">
        <v>18</v>
      </c>
      <c r="EU58" s="70">
        <v>15</v>
      </c>
      <c r="EV58" s="70">
        <v>17</v>
      </c>
      <c r="EW58" s="70">
        <v>16</v>
      </c>
      <c r="EX58" s="70">
        <v>14</v>
      </c>
      <c r="EY58" s="70">
        <v>20</v>
      </c>
      <c r="EZ58" s="70">
        <v>12</v>
      </c>
      <c r="FA58" s="70">
        <v>23</v>
      </c>
      <c r="FB58" s="70">
        <v>18</v>
      </c>
      <c r="FC58" s="70">
        <v>21</v>
      </c>
      <c r="FD58" s="70">
        <v>17</v>
      </c>
      <c r="FE58" s="70">
        <v>25</v>
      </c>
      <c r="FF58" s="70">
        <v>28</v>
      </c>
      <c r="FG58" s="70">
        <v>22</v>
      </c>
      <c r="FH58" s="70">
        <v>19</v>
      </c>
      <c r="FI58" s="70">
        <v>13</v>
      </c>
      <c r="FJ58" s="70">
        <v>19</v>
      </c>
      <c r="FK58" s="70">
        <v>8</v>
      </c>
      <c r="FL58" s="70">
        <v>12</v>
      </c>
      <c r="FM58" s="70">
        <v>16</v>
      </c>
      <c r="FN58" s="70">
        <v>16</v>
      </c>
      <c r="FO58" s="70">
        <v>12</v>
      </c>
      <c r="FP58" s="70">
        <v>13</v>
      </c>
      <c r="FQ58" s="70">
        <v>15</v>
      </c>
      <c r="FR58" s="70">
        <v>13</v>
      </c>
      <c r="FS58" s="70">
        <v>18</v>
      </c>
      <c r="FT58" s="70">
        <v>25</v>
      </c>
      <c r="FU58" s="70">
        <v>10</v>
      </c>
      <c r="FV58" s="70">
        <v>18</v>
      </c>
      <c r="FW58" s="70">
        <v>6</v>
      </c>
      <c r="FX58" s="70">
        <v>18</v>
      </c>
      <c r="FY58" s="70">
        <v>10</v>
      </c>
      <c r="FZ58" s="70">
        <v>13</v>
      </c>
      <c r="GA58" s="70">
        <v>7</v>
      </c>
      <c r="GB58" s="70">
        <v>15</v>
      </c>
      <c r="GC58" s="70">
        <v>4</v>
      </c>
      <c r="GD58" s="70">
        <v>14</v>
      </c>
      <c r="GE58" s="70">
        <v>9</v>
      </c>
      <c r="GF58" s="70">
        <v>16</v>
      </c>
      <c r="GG58" s="70">
        <v>8</v>
      </c>
      <c r="GH58" s="70">
        <v>12</v>
      </c>
      <c r="GI58" s="70">
        <v>6</v>
      </c>
      <c r="GJ58" s="70">
        <v>12</v>
      </c>
      <c r="GK58" s="70">
        <v>5</v>
      </c>
      <c r="GL58" s="70">
        <v>8</v>
      </c>
      <c r="GM58" s="70">
        <v>4</v>
      </c>
      <c r="GN58" s="70">
        <v>11</v>
      </c>
      <c r="GO58" s="70">
        <v>4</v>
      </c>
      <c r="GP58" s="70">
        <v>11</v>
      </c>
      <c r="GQ58" s="70">
        <v>3</v>
      </c>
      <c r="GR58" s="70">
        <v>5</v>
      </c>
      <c r="GS58" s="70">
        <v>1</v>
      </c>
      <c r="GT58" s="70">
        <v>3</v>
      </c>
      <c r="GU58" s="70">
        <v>0</v>
      </c>
      <c r="GV58" s="70">
        <v>6</v>
      </c>
      <c r="GW58" s="70">
        <v>1</v>
      </c>
      <c r="GX58" s="70">
        <v>3</v>
      </c>
      <c r="GY58" s="70">
        <v>1</v>
      </c>
      <c r="GZ58" s="70">
        <v>4</v>
      </c>
      <c r="HA58" s="70">
        <v>0</v>
      </c>
      <c r="HB58" s="70">
        <v>1</v>
      </c>
      <c r="HC58" s="70">
        <v>0</v>
      </c>
      <c r="HD58" s="70">
        <v>1</v>
      </c>
      <c r="HE58" s="70">
        <v>0</v>
      </c>
      <c r="HF58" s="70">
        <v>1</v>
      </c>
      <c r="HG58" s="70">
        <v>0</v>
      </c>
      <c r="HH58" s="70">
        <v>0</v>
      </c>
      <c r="HI58" s="70">
        <v>0</v>
      </c>
      <c r="HJ58" s="70">
        <v>0</v>
      </c>
      <c r="HK58" s="70">
        <v>0</v>
      </c>
      <c r="HL58" s="70">
        <v>1</v>
      </c>
    </row>
    <row r="59" spans="1:220" ht="20.25" customHeight="1" x14ac:dyDescent="0.3">
      <c r="A59" s="46" t="s">
        <v>772</v>
      </c>
      <c r="B59" s="307">
        <v>3592</v>
      </c>
      <c r="C59" s="70">
        <v>1836</v>
      </c>
      <c r="D59" s="70">
        <v>1756</v>
      </c>
      <c r="E59" s="70">
        <v>162</v>
      </c>
      <c r="F59" s="70">
        <v>131</v>
      </c>
      <c r="G59" s="70">
        <v>1328</v>
      </c>
      <c r="H59" s="70">
        <v>1177</v>
      </c>
      <c r="I59" s="70">
        <v>346</v>
      </c>
      <c r="J59" s="70">
        <v>448</v>
      </c>
      <c r="K59" s="70">
        <v>7</v>
      </c>
      <c r="L59" s="70">
        <v>8</v>
      </c>
      <c r="M59" s="70">
        <v>8</v>
      </c>
      <c r="N59" s="70">
        <v>7</v>
      </c>
      <c r="O59" s="70">
        <v>12</v>
      </c>
      <c r="P59" s="70">
        <v>6</v>
      </c>
      <c r="Q59" s="70">
        <v>8</v>
      </c>
      <c r="R59" s="70">
        <v>10</v>
      </c>
      <c r="S59" s="70">
        <v>9</v>
      </c>
      <c r="T59" s="70">
        <v>7</v>
      </c>
      <c r="U59" s="70">
        <v>8</v>
      </c>
      <c r="V59" s="70">
        <v>14</v>
      </c>
      <c r="W59" s="70">
        <v>11</v>
      </c>
      <c r="X59" s="70">
        <v>9</v>
      </c>
      <c r="Y59" s="70">
        <v>11</v>
      </c>
      <c r="Z59" s="70">
        <v>13</v>
      </c>
      <c r="AA59" s="70">
        <v>14</v>
      </c>
      <c r="AB59" s="70">
        <v>9</v>
      </c>
      <c r="AC59" s="70">
        <v>10</v>
      </c>
      <c r="AD59" s="70">
        <v>11</v>
      </c>
      <c r="AE59" s="70">
        <v>15</v>
      </c>
      <c r="AF59" s="70">
        <v>8</v>
      </c>
      <c r="AG59" s="70">
        <v>12</v>
      </c>
      <c r="AH59" s="70">
        <v>8</v>
      </c>
      <c r="AI59" s="70">
        <v>15</v>
      </c>
      <c r="AJ59" s="70">
        <v>8</v>
      </c>
      <c r="AK59" s="70">
        <v>12</v>
      </c>
      <c r="AL59" s="70">
        <v>3</v>
      </c>
      <c r="AM59" s="70">
        <v>10</v>
      </c>
      <c r="AN59" s="70">
        <v>10</v>
      </c>
      <c r="AO59" s="70">
        <v>11</v>
      </c>
      <c r="AP59" s="70">
        <v>8</v>
      </c>
      <c r="AQ59" s="70">
        <v>8</v>
      </c>
      <c r="AR59" s="70">
        <v>12</v>
      </c>
      <c r="AS59" s="70">
        <v>15</v>
      </c>
      <c r="AT59" s="70">
        <v>8</v>
      </c>
      <c r="AU59" s="70">
        <v>11</v>
      </c>
      <c r="AV59" s="70">
        <v>12</v>
      </c>
      <c r="AW59" s="70">
        <v>19</v>
      </c>
      <c r="AX59" s="70">
        <v>17</v>
      </c>
      <c r="AY59" s="70">
        <v>20</v>
      </c>
      <c r="AZ59" s="70">
        <v>18</v>
      </c>
      <c r="BA59" s="70">
        <v>21</v>
      </c>
      <c r="BB59" s="70">
        <v>19</v>
      </c>
      <c r="BC59" s="70">
        <v>23</v>
      </c>
      <c r="BD59" s="70">
        <v>35</v>
      </c>
      <c r="BE59" s="70">
        <v>29</v>
      </c>
      <c r="BF59" s="70">
        <v>41</v>
      </c>
      <c r="BG59" s="70">
        <v>31</v>
      </c>
      <c r="BH59" s="70">
        <v>37</v>
      </c>
      <c r="BI59" s="70">
        <v>36</v>
      </c>
      <c r="BJ59" s="70">
        <v>36</v>
      </c>
      <c r="BK59" s="70">
        <v>31</v>
      </c>
      <c r="BL59" s="70">
        <v>31</v>
      </c>
      <c r="BM59" s="70">
        <v>38</v>
      </c>
      <c r="BN59" s="70">
        <v>30</v>
      </c>
      <c r="BO59" s="70">
        <v>40</v>
      </c>
      <c r="BP59" s="70">
        <v>29</v>
      </c>
      <c r="BQ59" s="70">
        <v>31</v>
      </c>
      <c r="BR59" s="70">
        <v>32</v>
      </c>
      <c r="BS59" s="70">
        <v>29</v>
      </c>
      <c r="BT59" s="70">
        <v>38</v>
      </c>
      <c r="BU59" s="70">
        <v>30</v>
      </c>
      <c r="BV59" s="70">
        <v>30</v>
      </c>
      <c r="BW59" s="70">
        <v>29</v>
      </c>
      <c r="BX59" s="70">
        <v>34</v>
      </c>
      <c r="BY59" s="70">
        <v>26</v>
      </c>
      <c r="BZ59" s="70">
        <v>22</v>
      </c>
      <c r="CA59" s="70">
        <v>32</v>
      </c>
      <c r="CB59" s="70">
        <v>17</v>
      </c>
      <c r="CC59" s="70">
        <v>32</v>
      </c>
      <c r="CD59" s="70">
        <v>23</v>
      </c>
      <c r="CE59" s="70">
        <v>22</v>
      </c>
      <c r="CF59" s="70">
        <v>24</v>
      </c>
      <c r="CG59" s="70">
        <v>20</v>
      </c>
      <c r="CH59" s="70">
        <v>33</v>
      </c>
      <c r="CI59" s="70">
        <v>36</v>
      </c>
      <c r="CJ59" s="70">
        <v>16</v>
      </c>
      <c r="CK59" s="70">
        <v>38</v>
      </c>
      <c r="CL59" s="70">
        <v>21</v>
      </c>
      <c r="CM59" s="70">
        <v>28</v>
      </c>
      <c r="CN59" s="70">
        <v>22</v>
      </c>
      <c r="CO59" s="70">
        <v>36</v>
      </c>
      <c r="CP59" s="70">
        <v>22</v>
      </c>
      <c r="CQ59" s="70">
        <v>30</v>
      </c>
      <c r="CR59" s="70">
        <v>24</v>
      </c>
      <c r="CS59" s="70">
        <v>26</v>
      </c>
      <c r="CT59" s="70">
        <v>27</v>
      </c>
      <c r="CU59" s="70">
        <v>20</v>
      </c>
      <c r="CV59" s="70">
        <v>15</v>
      </c>
      <c r="CW59" s="70">
        <v>28</v>
      </c>
      <c r="CX59" s="70">
        <v>21</v>
      </c>
      <c r="CY59" s="70">
        <v>35</v>
      </c>
      <c r="CZ59" s="70">
        <v>22</v>
      </c>
      <c r="DA59" s="70">
        <v>25</v>
      </c>
      <c r="DB59" s="70">
        <v>27</v>
      </c>
      <c r="DC59" s="70">
        <v>31</v>
      </c>
      <c r="DD59" s="70">
        <v>25</v>
      </c>
      <c r="DE59" s="70">
        <v>27</v>
      </c>
      <c r="DF59" s="70">
        <v>24</v>
      </c>
      <c r="DG59" s="70">
        <v>28</v>
      </c>
      <c r="DH59" s="70">
        <v>25</v>
      </c>
      <c r="DI59" s="70">
        <v>26</v>
      </c>
      <c r="DJ59" s="70">
        <v>24</v>
      </c>
      <c r="DK59" s="70">
        <v>35</v>
      </c>
      <c r="DL59" s="70">
        <v>24</v>
      </c>
      <c r="DM59" s="70">
        <v>37</v>
      </c>
      <c r="DN59" s="70">
        <v>22</v>
      </c>
      <c r="DO59" s="70">
        <v>34</v>
      </c>
      <c r="DP59" s="70">
        <v>17</v>
      </c>
      <c r="DQ59" s="70">
        <v>23</v>
      </c>
      <c r="DR59" s="70">
        <v>22</v>
      </c>
      <c r="DS59" s="70">
        <v>17</v>
      </c>
      <c r="DT59" s="70">
        <v>22</v>
      </c>
      <c r="DU59" s="70">
        <v>30</v>
      </c>
      <c r="DV59" s="70">
        <v>33</v>
      </c>
      <c r="DW59" s="70">
        <v>22</v>
      </c>
      <c r="DX59" s="70">
        <v>14</v>
      </c>
      <c r="DY59" s="70">
        <v>22</v>
      </c>
      <c r="DZ59" s="70">
        <v>28</v>
      </c>
      <c r="EA59" s="70">
        <v>28</v>
      </c>
      <c r="EB59" s="70">
        <v>18</v>
      </c>
      <c r="EC59" s="70">
        <v>28</v>
      </c>
      <c r="ED59" s="70">
        <v>22</v>
      </c>
      <c r="EE59" s="70">
        <v>17</v>
      </c>
      <c r="EF59" s="70">
        <v>17</v>
      </c>
      <c r="EG59" s="70">
        <v>18</v>
      </c>
      <c r="EH59" s="70">
        <v>16</v>
      </c>
      <c r="EI59" s="70">
        <v>19</v>
      </c>
      <c r="EJ59" s="70">
        <v>21</v>
      </c>
      <c r="EK59" s="70">
        <v>18</v>
      </c>
      <c r="EL59" s="70">
        <v>16</v>
      </c>
      <c r="EM59" s="70">
        <v>19</v>
      </c>
      <c r="EN59" s="70">
        <v>17</v>
      </c>
      <c r="EO59" s="70">
        <v>10</v>
      </c>
      <c r="EP59" s="70">
        <v>16</v>
      </c>
      <c r="EQ59" s="70">
        <v>12</v>
      </c>
      <c r="ER59" s="70">
        <v>22</v>
      </c>
      <c r="ES59" s="70">
        <v>22</v>
      </c>
      <c r="ET59" s="70">
        <v>12</v>
      </c>
      <c r="EU59" s="70">
        <v>12</v>
      </c>
      <c r="EV59" s="70">
        <v>19</v>
      </c>
      <c r="EW59" s="70">
        <v>13</v>
      </c>
      <c r="EX59" s="70">
        <v>18</v>
      </c>
      <c r="EY59" s="70">
        <v>10</v>
      </c>
      <c r="EZ59" s="70">
        <v>18</v>
      </c>
      <c r="FA59" s="70">
        <v>27</v>
      </c>
      <c r="FB59" s="70">
        <v>20</v>
      </c>
      <c r="FC59" s="70">
        <v>24</v>
      </c>
      <c r="FD59" s="70">
        <v>13</v>
      </c>
      <c r="FE59" s="70">
        <v>24</v>
      </c>
      <c r="FF59" s="70">
        <v>25</v>
      </c>
      <c r="FG59" s="70">
        <v>26</v>
      </c>
      <c r="FH59" s="70">
        <v>17</v>
      </c>
      <c r="FI59" s="70">
        <v>23</v>
      </c>
      <c r="FJ59" s="70">
        <v>29</v>
      </c>
      <c r="FK59" s="70">
        <v>10</v>
      </c>
      <c r="FL59" s="70">
        <v>21</v>
      </c>
      <c r="FM59" s="70">
        <v>14</v>
      </c>
      <c r="FN59" s="70">
        <v>13</v>
      </c>
      <c r="FO59" s="70">
        <v>13</v>
      </c>
      <c r="FP59" s="70">
        <v>21</v>
      </c>
      <c r="FQ59" s="70">
        <v>14</v>
      </c>
      <c r="FR59" s="70">
        <v>17</v>
      </c>
      <c r="FS59" s="70">
        <v>9</v>
      </c>
      <c r="FT59" s="70">
        <v>14</v>
      </c>
      <c r="FU59" s="70">
        <v>6</v>
      </c>
      <c r="FV59" s="70">
        <v>17</v>
      </c>
      <c r="FW59" s="70">
        <v>10</v>
      </c>
      <c r="FX59" s="70">
        <v>7</v>
      </c>
      <c r="FY59" s="70">
        <v>5</v>
      </c>
      <c r="FZ59" s="70">
        <v>7</v>
      </c>
      <c r="GA59" s="70">
        <v>3</v>
      </c>
      <c r="GB59" s="70">
        <v>8</v>
      </c>
      <c r="GC59" s="70">
        <v>5</v>
      </c>
      <c r="GD59" s="70">
        <v>12</v>
      </c>
      <c r="GE59" s="70">
        <v>2</v>
      </c>
      <c r="GF59" s="70">
        <v>12</v>
      </c>
      <c r="GG59" s="70">
        <v>1</v>
      </c>
      <c r="GH59" s="70">
        <v>11</v>
      </c>
      <c r="GI59" s="70">
        <v>2</v>
      </c>
      <c r="GJ59" s="70">
        <v>5</v>
      </c>
      <c r="GK59" s="70">
        <v>3</v>
      </c>
      <c r="GL59" s="70">
        <v>11</v>
      </c>
      <c r="GM59" s="70">
        <v>2</v>
      </c>
      <c r="GN59" s="70">
        <v>7</v>
      </c>
      <c r="GO59" s="70">
        <v>1</v>
      </c>
      <c r="GP59" s="70">
        <v>10</v>
      </c>
      <c r="GQ59" s="70">
        <v>2</v>
      </c>
      <c r="GR59" s="70">
        <v>4</v>
      </c>
      <c r="GS59" s="70">
        <v>0</v>
      </c>
      <c r="GT59" s="70">
        <v>2</v>
      </c>
      <c r="GU59" s="70">
        <v>0</v>
      </c>
      <c r="GV59" s="70">
        <v>3</v>
      </c>
      <c r="GW59" s="70">
        <v>2</v>
      </c>
      <c r="GX59" s="70">
        <v>1</v>
      </c>
      <c r="GY59" s="70">
        <v>0</v>
      </c>
      <c r="GZ59" s="70">
        <v>1</v>
      </c>
      <c r="HA59" s="70">
        <v>0</v>
      </c>
      <c r="HB59" s="70">
        <v>1</v>
      </c>
      <c r="HC59" s="70">
        <v>2</v>
      </c>
      <c r="HD59" s="70">
        <v>0</v>
      </c>
      <c r="HE59" s="70">
        <v>0</v>
      </c>
      <c r="HF59" s="70">
        <v>0</v>
      </c>
      <c r="HG59" s="70">
        <v>0</v>
      </c>
      <c r="HH59" s="70">
        <v>1</v>
      </c>
      <c r="HI59" s="70">
        <v>0</v>
      </c>
      <c r="HJ59" s="70">
        <v>0</v>
      </c>
      <c r="HK59" s="70">
        <v>0</v>
      </c>
      <c r="HL59" s="70">
        <v>0</v>
      </c>
    </row>
    <row r="60" spans="1:220" ht="20.25" customHeight="1" x14ac:dyDescent="0.3">
      <c r="A60" s="46" t="s">
        <v>773</v>
      </c>
      <c r="B60" s="307">
        <v>3242</v>
      </c>
      <c r="C60" s="70">
        <v>1744</v>
      </c>
      <c r="D60" s="70">
        <v>1498</v>
      </c>
      <c r="E60" s="70">
        <v>136</v>
      </c>
      <c r="F60" s="70">
        <v>115</v>
      </c>
      <c r="G60" s="70">
        <v>1295</v>
      </c>
      <c r="H60" s="70">
        <v>1001</v>
      </c>
      <c r="I60" s="70">
        <v>313</v>
      </c>
      <c r="J60" s="70">
        <v>382</v>
      </c>
      <c r="K60" s="70">
        <v>10</v>
      </c>
      <c r="L60" s="70">
        <v>2</v>
      </c>
      <c r="M60" s="70">
        <v>15</v>
      </c>
      <c r="N60" s="70">
        <v>9</v>
      </c>
      <c r="O60" s="70">
        <v>6</v>
      </c>
      <c r="P60" s="70">
        <v>4</v>
      </c>
      <c r="Q60" s="70">
        <v>5</v>
      </c>
      <c r="R60" s="70">
        <v>7</v>
      </c>
      <c r="S60" s="70">
        <v>12</v>
      </c>
      <c r="T60" s="70">
        <v>8</v>
      </c>
      <c r="U60" s="70">
        <v>6</v>
      </c>
      <c r="V60" s="70">
        <v>8</v>
      </c>
      <c r="W60" s="70">
        <v>6</v>
      </c>
      <c r="X60" s="70">
        <v>8</v>
      </c>
      <c r="Y60" s="70">
        <v>9</v>
      </c>
      <c r="Z60" s="70">
        <v>7</v>
      </c>
      <c r="AA60" s="70">
        <v>11</v>
      </c>
      <c r="AB60" s="70">
        <v>11</v>
      </c>
      <c r="AC60" s="70">
        <v>7</v>
      </c>
      <c r="AD60" s="70">
        <v>9</v>
      </c>
      <c r="AE60" s="70">
        <v>11</v>
      </c>
      <c r="AF60" s="70">
        <v>11</v>
      </c>
      <c r="AG60" s="70">
        <v>6</v>
      </c>
      <c r="AH60" s="70">
        <v>6</v>
      </c>
      <c r="AI60" s="70">
        <v>5</v>
      </c>
      <c r="AJ60" s="70">
        <v>9</v>
      </c>
      <c r="AK60" s="70">
        <v>12</v>
      </c>
      <c r="AL60" s="70">
        <v>7</v>
      </c>
      <c r="AM60" s="70">
        <v>15</v>
      </c>
      <c r="AN60" s="70">
        <v>9</v>
      </c>
      <c r="AO60" s="70">
        <v>8</v>
      </c>
      <c r="AP60" s="70">
        <v>5</v>
      </c>
      <c r="AQ60" s="70">
        <v>6</v>
      </c>
      <c r="AR60" s="70">
        <v>4</v>
      </c>
      <c r="AS60" s="70">
        <v>7</v>
      </c>
      <c r="AT60" s="70">
        <v>7</v>
      </c>
      <c r="AU60" s="70">
        <v>15</v>
      </c>
      <c r="AV60" s="70">
        <v>10</v>
      </c>
      <c r="AW60" s="70">
        <v>24</v>
      </c>
      <c r="AX60" s="70">
        <v>10</v>
      </c>
      <c r="AY60" s="70">
        <v>27</v>
      </c>
      <c r="AZ60" s="70">
        <v>21</v>
      </c>
      <c r="BA60" s="70">
        <v>27</v>
      </c>
      <c r="BB60" s="70">
        <v>11</v>
      </c>
      <c r="BC60" s="70">
        <v>27</v>
      </c>
      <c r="BD60" s="70">
        <v>26</v>
      </c>
      <c r="BE60" s="70">
        <v>34</v>
      </c>
      <c r="BF60" s="70">
        <v>21</v>
      </c>
      <c r="BG60" s="70">
        <v>46</v>
      </c>
      <c r="BH60" s="70">
        <v>37</v>
      </c>
      <c r="BI60" s="70">
        <v>42</v>
      </c>
      <c r="BJ60" s="70">
        <v>35</v>
      </c>
      <c r="BK60" s="70">
        <v>41</v>
      </c>
      <c r="BL60" s="70">
        <v>39</v>
      </c>
      <c r="BM60" s="70">
        <v>41</v>
      </c>
      <c r="BN60" s="70">
        <v>26</v>
      </c>
      <c r="BO60" s="70">
        <v>38</v>
      </c>
      <c r="BP60" s="70">
        <v>33</v>
      </c>
      <c r="BQ60" s="70">
        <v>28</v>
      </c>
      <c r="BR60" s="70">
        <v>30</v>
      </c>
      <c r="BS60" s="70">
        <v>31</v>
      </c>
      <c r="BT60" s="70">
        <v>22</v>
      </c>
      <c r="BU60" s="70">
        <v>38</v>
      </c>
      <c r="BV60" s="70">
        <v>30</v>
      </c>
      <c r="BW60" s="70">
        <v>40</v>
      </c>
      <c r="BX60" s="70">
        <v>18</v>
      </c>
      <c r="BY60" s="70">
        <v>28</v>
      </c>
      <c r="BZ60" s="70">
        <v>24</v>
      </c>
      <c r="CA60" s="70">
        <v>26</v>
      </c>
      <c r="CB60" s="70">
        <v>21</v>
      </c>
      <c r="CC60" s="70">
        <v>27</v>
      </c>
      <c r="CD60" s="70">
        <v>18</v>
      </c>
      <c r="CE60" s="70">
        <v>30</v>
      </c>
      <c r="CF60" s="70">
        <v>25</v>
      </c>
      <c r="CG60" s="70">
        <v>19</v>
      </c>
      <c r="CH60" s="70">
        <v>15</v>
      </c>
      <c r="CI60" s="70">
        <v>24</v>
      </c>
      <c r="CJ60" s="70">
        <v>16</v>
      </c>
      <c r="CK60" s="70">
        <v>26</v>
      </c>
      <c r="CL60" s="70">
        <v>19</v>
      </c>
      <c r="CM60" s="70">
        <v>18</v>
      </c>
      <c r="CN60" s="70">
        <v>16</v>
      </c>
      <c r="CO60" s="70">
        <v>24</v>
      </c>
      <c r="CP60" s="70">
        <v>22</v>
      </c>
      <c r="CQ60" s="70">
        <v>33</v>
      </c>
      <c r="CR60" s="70">
        <v>16</v>
      </c>
      <c r="CS60" s="70">
        <v>31</v>
      </c>
      <c r="CT60" s="70">
        <v>21</v>
      </c>
      <c r="CU60" s="70">
        <v>27</v>
      </c>
      <c r="CV60" s="70">
        <v>20</v>
      </c>
      <c r="CW60" s="70">
        <v>27</v>
      </c>
      <c r="CX60" s="70">
        <v>29</v>
      </c>
      <c r="CY60" s="70">
        <v>22</v>
      </c>
      <c r="CZ60" s="70">
        <v>23</v>
      </c>
      <c r="DA60" s="70">
        <v>24</v>
      </c>
      <c r="DB60" s="70">
        <v>26</v>
      </c>
      <c r="DC60" s="70">
        <v>29</v>
      </c>
      <c r="DD60" s="70">
        <v>18</v>
      </c>
      <c r="DE60" s="70">
        <v>20</v>
      </c>
      <c r="DF60" s="70">
        <v>19</v>
      </c>
      <c r="DG60" s="70">
        <v>36</v>
      </c>
      <c r="DH60" s="70">
        <v>14</v>
      </c>
      <c r="DI60" s="70">
        <v>25</v>
      </c>
      <c r="DJ60" s="70">
        <v>18</v>
      </c>
      <c r="DK60" s="70">
        <v>24</v>
      </c>
      <c r="DL60" s="70">
        <v>27</v>
      </c>
      <c r="DM60" s="70">
        <v>33</v>
      </c>
      <c r="DN60" s="70">
        <v>21</v>
      </c>
      <c r="DO60" s="70">
        <v>29</v>
      </c>
      <c r="DP60" s="70">
        <v>17</v>
      </c>
      <c r="DQ60" s="70">
        <v>20</v>
      </c>
      <c r="DR60" s="70">
        <v>15</v>
      </c>
      <c r="DS60" s="70">
        <v>20</v>
      </c>
      <c r="DT60" s="70">
        <v>18</v>
      </c>
      <c r="DU60" s="70">
        <v>26</v>
      </c>
      <c r="DV60" s="70">
        <v>16</v>
      </c>
      <c r="DW60" s="70">
        <v>16</v>
      </c>
      <c r="DX60" s="70">
        <v>11</v>
      </c>
      <c r="DY60" s="70">
        <v>22</v>
      </c>
      <c r="DZ60" s="70">
        <v>23</v>
      </c>
      <c r="EA60" s="70">
        <v>21</v>
      </c>
      <c r="EB60" s="70">
        <v>20</v>
      </c>
      <c r="EC60" s="70">
        <v>19</v>
      </c>
      <c r="ED60" s="70">
        <v>21</v>
      </c>
      <c r="EE60" s="70">
        <v>12</v>
      </c>
      <c r="EF60" s="70">
        <v>16</v>
      </c>
      <c r="EG60" s="70">
        <v>18</v>
      </c>
      <c r="EH60" s="70">
        <v>15</v>
      </c>
      <c r="EI60" s="70">
        <v>19</v>
      </c>
      <c r="EJ60" s="70">
        <v>16</v>
      </c>
      <c r="EK60" s="70">
        <v>19</v>
      </c>
      <c r="EL60" s="70">
        <v>11</v>
      </c>
      <c r="EM60" s="70">
        <v>22</v>
      </c>
      <c r="EN60" s="70">
        <v>20</v>
      </c>
      <c r="EO60" s="70">
        <v>14</v>
      </c>
      <c r="EP60" s="70">
        <v>10</v>
      </c>
      <c r="EQ60" s="70">
        <v>15</v>
      </c>
      <c r="ER60" s="70">
        <v>9</v>
      </c>
      <c r="ES60" s="70">
        <v>15</v>
      </c>
      <c r="ET60" s="70">
        <v>13</v>
      </c>
      <c r="EU60" s="70">
        <v>9</v>
      </c>
      <c r="EV60" s="70">
        <v>15</v>
      </c>
      <c r="EW60" s="70">
        <v>12</v>
      </c>
      <c r="EX60" s="70">
        <v>16</v>
      </c>
      <c r="EY60" s="70">
        <v>13</v>
      </c>
      <c r="EZ60" s="70">
        <v>15</v>
      </c>
      <c r="FA60" s="70">
        <v>20</v>
      </c>
      <c r="FB60" s="70">
        <v>18</v>
      </c>
      <c r="FC60" s="70">
        <v>7</v>
      </c>
      <c r="FD60" s="70">
        <v>21</v>
      </c>
      <c r="FE60" s="70">
        <v>20</v>
      </c>
      <c r="FF60" s="70">
        <v>19</v>
      </c>
      <c r="FG60" s="70">
        <v>14</v>
      </c>
      <c r="FH60" s="70">
        <v>22</v>
      </c>
      <c r="FI60" s="70">
        <v>15</v>
      </c>
      <c r="FJ60" s="70">
        <v>18</v>
      </c>
      <c r="FK60" s="70">
        <v>21</v>
      </c>
      <c r="FL60" s="70">
        <v>16</v>
      </c>
      <c r="FM60" s="70">
        <v>7</v>
      </c>
      <c r="FN60" s="70">
        <v>15</v>
      </c>
      <c r="FO60" s="70">
        <v>12</v>
      </c>
      <c r="FP60" s="70">
        <v>13</v>
      </c>
      <c r="FQ60" s="70">
        <v>12</v>
      </c>
      <c r="FR60" s="70">
        <v>4</v>
      </c>
      <c r="FS60" s="70">
        <v>9</v>
      </c>
      <c r="FT60" s="70">
        <v>17</v>
      </c>
      <c r="FU60" s="70">
        <v>9</v>
      </c>
      <c r="FV60" s="70">
        <v>15</v>
      </c>
      <c r="FW60" s="70">
        <v>5</v>
      </c>
      <c r="FX60" s="70">
        <v>8</v>
      </c>
      <c r="FY60" s="70">
        <v>4</v>
      </c>
      <c r="FZ60" s="70">
        <v>9</v>
      </c>
      <c r="GA60" s="70">
        <v>6</v>
      </c>
      <c r="GB60" s="70">
        <v>7</v>
      </c>
      <c r="GC60" s="70">
        <v>6</v>
      </c>
      <c r="GD60" s="70">
        <v>16</v>
      </c>
      <c r="GE60" s="70">
        <v>7</v>
      </c>
      <c r="GF60" s="70">
        <v>9</v>
      </c>
      <c r="GG60" s="70">
        <v>5</v>
      </c>
      <c r="GH60" s="70">
        <v>15</v>
      </c>
      <c r="GI60" s="70">
        <v>4</v>
      </c>
      <c r="GJ60" s="70">
        <v>5</v>
      </c>
      <c r="GK60" s="70">
        <v>6</v>
      </c>
      <c r="GL60" s="70">
        <v>5</v>
      </c>
      <c r="GM60" s="70">
        <v>1</v>
      </c>
      <c r="GN60" s="70">
        <v>10</v>
      </c>
      <c r="GO60" s="70">
        <v>2</v>
      </c>
      <c r="GP60" s="70">
        <v>4</v>
      </c>
      <c r="GQ60" s="70">
        <v>1</v>
      </c>
      <c r="GR60" s="70">
        <v>3</v>
      </c>
      <c r="GS60" s="70">
        <v>1</v>
      </c>
      <c r="GT60" s="70">
        <v>1</v>
      </c>
      <c r="GU60" s="70">
        <v>0</v>
      </c>
      <c r="GV60" s="70">
        <v>1</v>
      </c>
      <c r="GW60" s="70">
        <v>0</v>
      </c>
      <c r="GX60" s="70">
        <v>0</v>
      </c>
      <c r="GY60" s="70">
        <v>0</v>
      </c>
      <c r="GZ60" s="70">
        <v>0</v>
      </c>
      <c r="HA60" s="70">
        <v>0</v>
      </c>
      <c r="HB60" s="70">
        <v>1</v>
      </c>
      <c r="HC60" s="70">
        <v>0</v>
      </c>
      <c r="HD60" s="70">
        <v>0</v>
      </c>
      <c r="HE60" s="70">
        <v>0</v>
      </c>
      <c r="HF60" s="70">
        <v>1</v>
      </c>
      <c r="HG60" s="70">
        <v>0</v>
      </c>
      <c r="HH60" s="70">
        <v>0</v>
      </c>
      <c r="HI60" s="70">
        <v>0</v>
      </c>
      <c r="HJ60" s="70">
        <v>0</v>
      </c>
      <c r="HK60" s="70">
        <v>0</v>
      </c>
      <c r="HL60" s="70">
        <v>0</v>
      </c>
    </row>
    <row r="61" spans="1:220" ht="20.25" customHeight="1" x14ac:dyDescent="0.3">
      <c r="A61" s="46" t="s">
        <v>774</v>
      </c>
      <c r="B61" s="307">
        <v>3485</v>
      </c>
      <c r="C61" s="70">
        <v>1774</v>
      </c>
      <c r="D61" s="70">
        <v>1711</v>
      </c>
      <c r="E61" s="70">
        <v>143</v>
      </c>
      <c r="F61" s="70">
        <v>140</v>
      </c>
      <c r="G61" s="70">
        <v>1266</v>
      </c>
      <c r="H61" s="70">
        <v>1124</v>
      </c>
      <c r="I61" s="70">
        <v>365</v>
      </c>
      <c r="J61" s="70">
        <v>447</v>
      </c>
      <c r="K61" s="70">
        <v>5</v>
      </c>
      <c r="L61" s="70">
        <v>10</v>
      </c>
      <c r="M61" s="70">
        <v>12</v>
      </c>
      <c r="N61" s="70">
        <v>7</v>
      </c>
      <c r="O61" s="70">
        <v>12</v>
      </c>
      <c r="P61" s="70">
        <v>14</v>
      </c>
      <c r="Q61" s="70">
        <v>5</v>
      </c>
      <c r="R61" s="70">
        <v>8</v>
      </c>
      <c r="S61" s="70">
        <v>7</v>
      </c>
      <c r="T61" s="70">
        <v>4</v>
      </c>
      <c r="U61" s="70">
        <v>6</v>
      </c>
      <c r="V61" s="70">
        <v>8</v>
      </c>
      <c r="W61" s="70">
        <v>9</v>
      </c>
      <c r="X61" s="70">
        <v>10</v>
      </c>
      <c r="Y61" s="70">
        <v>10</v>
      </c>
      <c r="Z61" s="70">
        <v>11</v>
      </c>
      <c r="AA61" s="70">
        <v>8</v>
      </c>
      <c r="AB61" s="70">
        <v>8</v>
      </c>
      <c r="AC61" s="70">
        <v>9</v>
      </c>
      <c r="AD61" s="70">
        <v>7</v>
      </c>
      <c r="AE61" s="70">
        <v>12</v>
      </c>
      <c r="AF61" s="70">
        <v>14</v>
      </c>
      <c r="AG61" s="70">
        <v>12</v>
      </c>
      <c r="AH61" s="70">
        <v>11</v>
      </c>
      <c r="AI61" s="70">
        <v>10</v>
      </c>
      <c r="AJ61" s="70">
        <v>5</v>
      </c>
      <c r="AK61" s="70">
        <v>16</v>
      </c>
      <c r="AL61" s="70">
        <v>11</v>
      </c>
      <c r="AM61" s="70">
        <v>10</v>
      </c>
      <c r="AN61" s="70">
        <v>12</v>
      </c>
      <c r="AO61" s="70">
        <v>8</v>
      </c>
      <c r="AP61" s="70">
        <v>10</v>
      </c>
      <c r="AQ61" s="70">
        <v>16</v>
      </c>
      <c r="AR61" s="70">
        <v>9</v>
      </c>
      <c r="AS61" s="70">
        <v>15</v>
      </c>
      <c r="AT61" s="70">
        <v>7</v>
      </c>
      <c r="AU61" s="70">
        <v>13</v>
      </c>
      <c r="AV61" s="70">
        <v>14</v>
      </c>
      <c r="AW61" s="70">
        <v>18</v>
      </c>
      <c r="AX61" s="70">
        <v>24</v>
      </c>
      <c r="AY61" s="70">
        <v>22</v>
      </c>
      <c r="AZ61" s="70">
        <v>15</v>
      </c>
      <c r="BA61" s="70">
        <v>18</v>
      </c>
      <c r="BB61" s="70">
        <v>24</v>
      </c>
      <c r="BC61" s="70">
        <v>31</v>
      </c>
      <c r="BD61" s="70">
        <v>16</v>
      </c>
      <c r="BE61" s="70">
        <v>32</v>
      </c>
      <c r="BF61" s="70">
        <v>26</v>
      </c>
      <c r="BG61" s="70">
        <v>28</v>
      </c>
      <c r="BH61" s="70">
        <v>33</v>
      </c>
      <c r="BI61" s="70">
        <v>43</v>
      </c>
      <c r="BJ61" s="70">
        <v>33</v>
      </c>
      <c r="BK61" s="70">
        <v>40</v>
      </c>
      <c r="BL61" s="70">
        <v>22</v>
      </c>
      <c r="BM61" s="70">
        <v>29</v>
      </c>
      <c r="BN61" s="70">
        <v>26</v>
      </c>
      <c r="BO61" s="70">
        <v>34</v>
      </c>
      <c r="BP61" s="70">
        <v>38</v>
      </c>
      <c r="BQ61" s="70">
        <v>26</v>
      </c>
      <c r="BR61" s="70">
        <v>36</v>
      </c>
      <c r="BS61" s="70">
        <v>27</v>
      </c>
      <c r="BT61" s="70">
        <v>24</v>
      </c>
      <c r="BU61" s="70">
        <v>39</v>
      </c>
      <c r="BV61" s="70">
        <v>25</v>
      </c>
      <c r="BW61" s="70">
        <v>25</v>
      </c>
      <c r="BX61" s="70">
        <v>29</v>
      </c>
      <c r="BY61" s="70">
        <v>27</v>
      </c>
      <c r="BZ61" s="70">
        <v>26</v>
      </c>
      <c r="CA61" s="70">
        <v>21</v>
      </c>
      <c r="CB61" s="70">
        <v>24</v>
      </c>
      <c r="CC61" s="70">
        <v>30</v>
      </c>
      <c r="CD61" s="70">
        <v>23</v>
      </c>
      <c r="CE61" s="70">
        <v>19</v>
      </c>
      <c r="CF61" s="70">
        <v>26</v>
      </c>
      <c r="CG61" s="70">
        <v>30</v>
      </c>
      <c r="CH61" s="70">
        <v>20</v>
      </c>
      <c r="CI61" s="70">
        <v>21</v>
      </c>
      <c r="CJ61" s="70">
        <v>19</v>
      </c>
      <c r="CK61" s="70">
        <v>22</v>
      </c>
      <c r="CL61" s="70">
        <v>22</v>
      </c>
      <c r="CM61" s="70">
        <v>25</v>
      </c>
      <c r="CN61" s="70">
        <v>27</v>
      </c>
      <c r="CO61" s="70">
        <v>20</v>
      </c>
      <c r="CP61" s="70">
        <v>16</v>
      </c>
      <c r="CQ61" s="70">
        <v>30</v>
      </c>
      <c r="CR61" s="70">
        <v>24</v>
      </c>
      <c r="CS61" s="70">
        <v>29</v>
      </c>
      <c r="CT61" s="70">
        <v>23</v>
      </c>
      <c r="CU61" s="70">
        <v>32</v>
      </c>
      <c r="CV61" s="70">
        <v>32</v>
      </c>
      <c r="CW61" s="70">
        <v>33</v>
      </c>
      <c r="CX61" s="70">
        <v>20</v>
      </c>
      <c r="CY61" s="70">
        <v>29</v>
      </c>
      <c r="CZ61" s="70">
        <v>25</v>
      </c>
      <c r="DA61" s="70">
        <v>36</v>
      </c>
      <c r="DB61" s="70">
        <v>16</v>
      </c>
      <c r="DC61" s="70">
        <v>29</v>
      </c>
      <c r="DD61" s="70">
        <v>18</v>
      </c>
      <c r="DE61" s="70">
        <v>20</v>
      </c>
      <c r="DF61" s="70">
        <v>28</v>
      </c>
      <c r="DG61" s="70">
        <v>43</v>
      </c>
      <c r="DH61" s="70">
        <v>24</v>
      </c>
      <c r="DI61" s="70">
        <v>27</v>
      </c>
      <c r="DJ61" s="70">
        <v>23</v>
      </c>
      <c r="DK61" s="70">
        <v>22</v>
      </c>
      <c r="DL61" s="70">
        <v>19</v>
      </c>
      <c r="DM61" s="70">
        <v>24</v>
      </c>
      <c r="DN61" s="70">
        <v>26</v>
      </c>
      <c r="DO61" s="70">
        <v>23</v>
      </c>
      <c r="DP61" s="70">
        <v>27</v>
      </c>
      <c r="DQ61" s="70">
        <v>31</v>
      </c>
      <c r="DR61" s="70">
        <v>25</v>
      </c>
      <c r="DS61" s="70">
        <v>25</v>
      </c>
      <c r="DT61" s="70">
        <v>20</v>
      </c>
      <c r="DU61" s="70">
        <v>15</v>
      </c>
      <c r="DV61" s="70">
        <v>21</v>
      </c>
      <c r="DW61" s="70">
        <v>15</v>
      </c>
      <c r="DX61" s="70">
        <v>12</v>
      </c>
      <c r="DY61" s="70">
        <v>15</v>
      </c>
      <c r="DZ61" s="70">
        <v>18</v>
      </c>
      <c r="EA61" s="70">
        <v>20</v>
      </c>
      <c r="EB61" s="70">
        <v>26</v>
      </c>
      <c r="EC61" s="70">
        <v>22</v>
      </c>
      <c r="ED61" s="70">
        <v>30</v>
      </c>
      <c r="EE61" s="70">
        <v>27</v>
      </c>
      <c r="EF61" s="70">
        <v>17</v>
      </c>
      <c r="EG61" s="70">
        <v>17</v>
      </c>
      <c r="EH61" s="70">
        <v>18</v>
      </c>
      <c r="EI61" s="70">
        <v>23</v>
      </c>
      <c r="EJ61" s="70">
        <v>18</v>
      </c>
      <c r="EK61" s="70">
        <v>15</v>
      </c>
      <c r="EL61" s="70">
        <v>14</v>
      </c>
      <c r="EM61" s="70">
        <v>26</v>
      </c>
      <c r="EN61" s="70">
        <v>21</v>
      </c>
      <c r="EO61" s="70">
        <v>15</v>
      </c>
      <c r="EP61" s="70">
        <v>12</v>
      </c>
      <c r="EQ61" s="70">
        <v>19</v>
      </c>
      <c r="ER61" s="70">
        <v>16</v>
      </c>
      <c r="ES61" s="70">
        <v>15</v>
      </c>
      <c r="ET61" s="70">
        <v>11</v>
      </c>
      <c r="EU61" s="70">
        <v>19</v>
      </c>
      <c r="EV61" s="70">
        <v>23</v>
      </c>
      <c r="EW61" s="70">
        <v>10</v>
      </c>
      <c r="EX61" s="70">
        <v>26</v>
      </c>
      <c r="EY61" s="70">
        <v>15</v>
      </c>
      <c r="EZ61" s="70">
        <v>10</v>
      </c>
      <c r="FA61" s="70">
        <v>21</v>
      </c>
      <c r="FB61" s="70">
        <v>23</v>
      </c>
      <c r="FC61" s="70">
        <v>21</v>
      </c>
      <c r="FD61" s="70">
        <v>19</v>
      </c>
      <c r="FE61" s="70">
        <v>18</v>
      </c>
      <c r="FF61" s="70">
        <v>28</v>
      </c>
      <c r="FG61" s="70">
        <v>32</v>
      </c>
      <c r="FH61" s="70">
        <v>23</v>
      </c>
      <c r="FI61" s="70">
        <v>14</v>
      </c>
      <c r="FJ61" s="70">
        <v>20</v>
      </c>
      <c r="FK61" s="70">
        <v>8</v>
      </c>
      <c r="FL61" s="70">
        <v>17</v>
      </c>
      <c r="FM61" s="70">
        <v>11</v>
      </c>
      <c r="FN61" s="70">
        <v>9</v>
      </c>
      <c r="FO61" s="70">
        <v>14</v>
      </c>
      <c r="FP61" s="70">
        <v>11</v>
      </c>
      <c r="FQ61" s="70">
        <v>11</v>
      </c>
      <c r="FR61" s="70">
        <v>19</v>
      </c>
      <c r="FS61" s="70">
        <v>9</v>
      </c>
      <c r="FT61" s="70">
        <v>16</v>
      </c>
      <c r="FU61" s="70">
        <v>14</v>
      </c>
      <c r="FV61" s="70">
        <v>9</v>
      </c>
      <c r="FW61" s="70">
        <v>7</v>
      </c>
      <c r="FX61" s="70">
        <v>10</v>
      </c>
      <c r="FY61" s="70">
        <v>8</v>
      </c>
      <c r="FZ61" s="70">
        <v>10</v>
      </c>
      <c r="GA61" s="70">
        <v>8</v>
      </c>
      <c r="GB61" s="70">
        <v>9</v>
      </c>
      <c r="GC61" s="70">
        <v>7</v>
      </c>
      <c r="GD61" s="70">
        <v>13</v>
      </c>
      <c r="GE61" s="70">
        <v>1</v>
      </c>
      <c r="GF61" s="70">
        <v>10</v>
      </c>
      <c r="GG61" s="70">
        <v>12</v>
      </c>
      <c r="GH61" s="70">
        <v>12</v>
      </c>
      <c r="GI61" s="70">
        <v>0</v>
      </c>
      <c r="GJ61" s="70">
        <v>7</v>
      </c>
      <c r="GK61" s="70">
        <v>4</v>
      </c>
      <c r="GL61" s="70">
        <v>9</v>
      </c>
      <c r="GM61" s="70">
        <v>2</v>
      </c>
      <c r="GN61" s="70">
        <v>11</v>
      </c>
      <c r="GO61" s="70">
        <v>4</v>
      </c>
      <c r="GP61" s="70">
        <v>4</v>
      </c>
      <c r="GQ61" s="70">
        <v>2</v>
      </c>
      <c r="GR61" s="70">
        <v>6</v>
      </c>
      <c r="GS61" s="70">
        <v>0</v>
      </c>
      <c r="GT61" s="70">
        <v>5</v>
      </c>
      <c r="GU61" s="70">
        <v>2</v>
      </c>
      <c r="GV61" s="70">
        <v>3</v>
      </c>
      <c r="GW61" s="70">
        <v>0</v>
      </c>
      <c r="GX61" s="70">
        <v>3</v>
      </c>
      <c r="GY61" s="70">
        <v>1</v>
      </c>
      <c r="GZ61" s="70">
        <v>3</v>
      </c>
      <c r="HA61" s="70">
        <v>0</v>
      </c>
      <c r="HB61" s="70">
        <v>2</v>
      </c>
      <c r="HC61" s="70">
        <v>0</v>
      </c>
      <c r="HD61" s="70">
        <v>1</v>
      </c>
      <c r="HE61" s="70">
        <v>0</v>
      </c>
      <c r="HF61" s="70">
        <v>0</v>
      </c>
      <c r="HG61" s="70">
        <v>0</v>
      </c>
      <c r="HH61" s="70">
        <v>1</v>
      </c>
      <c r="HI61" s="70">
        <v>0</v>
      </c>
      <c r="HJ61" s="70">
        <v>0</v>
      </c>
      <c r="HK61" s="70">
        <v>0</v>
      </c>
      <c r="HL61" s="70">
        <v>1</v>
      </c>
    </row>
    <row r="62" spans="1:220" ht="20.25" customHeight="1" x14ac:dyDescent="0.3">
      <c r="A62" s="45" t="s">
        <v>775</v>
      </c>
      <c r="B62" s="306">
        <v>6663</v>
      </c>
      <c r="C62" s="69">
        <v>3417</v>
      </c>
      <c r="D62" s="69">
        <v>3246</v>
      </c>
      <c r="E62" s="69">
        <v>298</v>
      </c>
      <c r="F62" s="69">
        <v>245</v>
      </c>
      <c r="G62" s="69">
        <v>2458</v>
      </c>
      <c r="H62" s="69">
        <v>2175</v>
      </c>
      <c r="I62" s="69">
        <v>661</v>
      </c>
      <c r="J62" s="69">
        <v>826</v>
      </c>
      <c r="K62" s="69">
        <v>18</v>
      </c>
      <c r="L62" s="69">
        <v>17</v>
      </c>
      <c r="M62" s="69">
        <v>17</v>
      </c>
      <c r="N62" s="69">
        <v>21</v>
      </c>
      <c r="O62" s="69">
        <v>16</v>
      </c>
      <c r="P62" s="69">
        <v>14</v>
      </c>
      <c r="Q62" s="69">
        <v>23</v>
      </c>
      <c r="R62" s="69">
        <v>18</v>
      </c>
      <c r="S62" s="69">
        <v>22</v>
      </c>
      <c r="T62" s="69">
        <v>11</v>
      </c>
      <c r="U62" s="69">
        <v>22</v>
      </c>
      <c r="V62" s="69">
        <v>18</v>
      </c>
      <c r="W62" s="69">
        <v>18</v>
      </c>
      <c r="X62" s="69">
        <v>16</v>
      </c>
      <c r="Y62" s="69">
        <v>22</v>
      </c>
      <c r="Z62" s="69">
        <v>16</v>
      </c>
      <c r="AA62" s="69">
        <v>31</v>
      </c>
      <c r="AB62" s="69">
        <v>16</v>
      </c>
      <c r="AC62" s="69">
        <v>23</v>
      </c>
      <c r="AD62" s="69">
        <v>19</v>
      </c>
      <c r="AE62" s="69">
        <v>18</v>
      </c>
      <c r="AF62" s="69">
        <v>16</v>
      </c>
      <c r="AG62" s="69">
        <v>19</v>
      </c>
      <c r="AH62" s="69">
        <v>15</v>
      </c>
      <c r="AI62" s="69">
        <v>13</v>
      </c>
      <c r="AJ62" s="69">
        <v>13</v>
      </c>
      <c r="AK62" s="69">
        <v>21</v>
      </c>
      <c r="AL62" s="69">
        <v>20</v>
      </c>
      <c r="AM62" s="69">
        <v>15</v>
      </c>
      <c r="AN62" s="69">
        <v>15</v>
      </c>
      <c r="AO62" s="69">
        <v>21</v>
      </c>
      <c r="AP62" s="69">
        <v>14</v>
      </c>
      <c r="AQ62" s="69">
        <v>14</v>
      </c>
      <c r="AR62" s="69">
        <v>22</v>
      </c>
      <c r="AS62" s="69">
        <v>17</v>
      </c>
      <c r="AT62" s="69">
        <v>19</v>
      </c>
      <c r="AU62" s="69">
        <v>36</v>
      </c>
      <c r="AV62" s="69">
        <v>26</v>
      </c>
      <c r="AW62" s="69">
        <v>38</v>
      </c>
      <c r="AX62" s="69">
        <v>27</v>
      </c>
      <c r="AY62" s="69">
        <v>32</v>
      </c>
      <c r="AZ62" s="69">
        <v>31</v>
      </c>
      <c r="BA62" s="69">
        <v>33</v>
      </c>
      <c r="BB62" s="69">
        <v>40</v>
      </c>
      <c r="BC62" s="69">
        <v>43</v>
      </c>
      <c r="BD62" s="69">
        <v>31</v>
      </c>
      <c r="BE62" s="69">
        <v>53</v>
      </c>
      <c r="BF62" s="69">
        <v>57</v>
      </c>
      <c r="BG62" s="69">
        <v>63</v>
      </c>
      <c r="BH62" s="69">
        <v>67</v>
      </c>
      <c r="BI62" s="69">
        <v>59</v>
      </c>
      <c r="BJ62" s="69">
        <v>61</v>
      </c>
      <c r="BK62" s="69">
        <v>44</v>
      </c>
      <c r="BL62" s="69">
        <v>57</v>
      </c>
      <c r="BM62" s="69">
        <v>68</v>
      </c>
      <c r="BN62" s="69">
        <v>60</v>
      </c>
      <c r="BO62" s="69">
        <v>62</v>
      </c>
      <c r="BP62" s="69">
        <v>61</v>
      </c>
      <c r="BQ62" s="69">
        <v>59</v>
      </c>
      <c r="BR62" s="69">
        <v>48</v>
      </c>
      <c r="BS62" s="69">
        <v>62</v>
      </c>
      <c r="BT62" s="69">
        <v>46</v>
      </c>
      <c r="BU62" s="69">
        <v>45</v>
      </c>
      <c r="BV62" s="69">
        <v>50</v>
      </c>
      <c r="BW62" s="69">
        <v>57</v>
      </c>
      <c r="BX62" s="69">
        <v>51</v>
      </c>
      <c r="BY62" s="69">
        <v>53</v>
      </c>
      <c r="BZ62" s="69">
        <v>41</v>
      </c>
      <c r="CA62" s="69">
        <v>37</v>
      </c>
      <c r="CB62" s="69">
        <v>48</v>
      </c>
      <c r="CC62" s="69">
        <v>46</v>
      </c>
      <c r="CD62" s="69">
        <v>44</v>
      </c>
      <c r="CE62" s="69">
        <v>43</v>
      </c>
      <c r="CF62" s="69">
        <v>59</v>
      </c>
      <c r="CG62" s="69">
        <v>53</v>
      </c>
      <c r="CH62" s="69">
        <v>38</v>
      </c>
      <c r="CI62" s="69">
        <v>59</v>
      </c>
      <c r="CJ62" s="69">
        <v>42</v>
      </c>
      <c r="CK62" s="69">
        <v>46</v>
      </c>
      <c r="CL62" s="69">
        <v>36</v>
      </c>
      <c r="CM62" s="69">
        <v>62</v>
      </c>
      <c r="CN62" s="69">
        <v>55</v>
      </c>
      <c r="CO62" s="69">
        <v>60</v>
      </c>
      <c r="CP62" s="69">
        <v>38</v>
      </c>
      <c r="CQ62" s="69">
        <v>58</v>
      </c>
      <c r="CR62" s="69">
        <v>37</v>
      </c>
      <c r="CS62" s="69">
        <v>54</v>
      </c>
      <c r="CT62" s="69">
        <v>43</v>
      </c>
      <c r="CU62" s="69">
        <v>71</v>
      </c>
      <c r="CV62" s="69">
        <v>43</v>
      </c>
      <c r="CW62" s="69">
        <v>53</v>
      </c>
      <c r="CX62" s="69">
        <v>47</v>
      </c>
      <c r="CY62" s="69">
        <v>53</v>
      </c>
      <c r="CZ62" s="69">
        <v>44</v>
      </c>
      <c r="DA62" s="69">
        <v>54</v>
      </c>
      <c r="DB62" s="69">
        <v>41</v>
      </c>
      <c r="DC62" s="69">
        <v>55</v>
      </c>
      <c r="DD62" s="69">
        <v>44</v>
      </c>
      <c r="DE62" s="69">
        <v>54</v>
      </c>
      <c r="DF62" s="69">
        <v>35</v>
      </c>
      <c r="DG62" s="69">
        <v>51</v>
      </c>
      <c r="DH62" s="69">
        <v>40</v>
      </c>
      <c r="DI62" s="69">
        <v>51</v>
      </c>
      <c r="DJ62" s="69">
        <v>49</v>
      </c>
      <c r="DK62" s="69">
        <v>59</v>
      </c>
      <c r="DL62" s="69">
        <v>44</v>
      </c>
      <c r="DM62" s="69">
        <v>57</v>
      </c>
      <c r="DN62" s="69">
        <v>64</v>
      </c>
      <c r="DO62" s="69">
        <v>59</v>
      </c>
      <c r="DP62" s="69">
        <v>44</v>
      </c>
      <c r="DQ62" s="69">
        <v>54</v>
      </c>
      <c r="DR62" s="69">
        <v>45</v>
      </c>
      <c r="DS62" s="69">
        <v>54</v>
      </c>
      <c r="DT62" s="69">
        <v>49</v>
      </c>
      <c r="DU62" s="69">
        <v>56</v>
      </c>
      <c r="DV62" s="69">
        <v>64</v>
      </c>
      <c r="DW62" s="69">
        <v>52</v>
      </c>
      <c r="DX62" s="69">
        <v>40</v>
      </c>
      <c r="DY62" s="69">
        <v>50</v>
      </c>
      <c r="DZ62" s="69">
        <v>45</v>
      </c>
      <c r="EA62" s="69">
        <v>37</v>
      </c>
      <c r="EB62" s="69">
        <v>32</v>
      </c>
      <c r="EC62" s="69">
        <v>39</v>
      </c>
      <c r="ED62" s="69">
        <v>44</v>
      </c>
      <c r="EE62" s="69">
        <v>44</v>
      </c>
      <c r="EF62" s="69">
        <v>33</v>
      </c>
      <c r="EG62" s="69">
        <v>45</v>
      </c>
      <c r="EH62" s="69">
        <v>32</v>
      </c>
      <c r="EI62" s="69">
        <v>33</v>
      </c>
      <c r="EJ62" s="69">
        <v>47</v>
      </c>
      <c r="EK62" s="69">
        <v>30</v>
      </c>
      <c r="EL62" s="69">
        <v>43</v>
      </c>
      <c r="EM62" s="69">
        <v>38</v>
      </c>
      <c r="EN62" s="69">
        <v>36</v>
      </c>
      <c r="EO62" s="69">
        <v>34</v>
      </c>
      <c r="EP62" s="69">
        <v>27</v>
      </c>
      <c r="EQ62" s="69">
        <v>26</v>
      </c>
      <c r="ER62" s="69">
        <v>24</v>
      </c>
      <c r="ES62" s="69">
        <v>37</v>
      </c>
      <c r="ET62" s="69">
        <v>34</v>
      </c>
      <c r="EU62" s="69">
        <v>27</v>
      </c>
      <c r="EV62" s="69">
        <v>39</v>
      </c>
      <c r="EW62" s="69">
        <v>33</v>
      </c>
      <c r="EX62" s="69">
        <v>31</v>
      </c>
      <c r="EY62" s="69">
        <v>32</v>
      </c>
      <c r="EZ62" s="69">
        <v>36</v>
      </c>
      <c r="FA62" s="69">
        <v>29</v>
      </c>
      <c r="FB62" s="69">
        <v>37</v>
      </c>
      <c r="FC62" s="69">
        <v>49</v>
      </c>
      <c r="FD62" s="69">
        <v>33</v>
      </c>
      <c r="FE62" s="69">
        <v>34</v>
      </c>
      <c r="FF62" s="69">
        <v>48</v>
      </c>
      <c r="FG62" s="69">
        <v>35</v>
      </c>
      <c r="FH62" s="69">
        <v>34</v>
      </c>
      <c r="FI62" s="69">
        <v>43</v>
      </c>
      <c r="FJ62" s="69">
        <v>37</v>
      </c>
      <c r="FK62" s="69">
        <v>24</v>
      </c>
      <c r="FL62" s="69">
        <v>22</v>
      </c>
      <c r="FM62" s="69">
        <v>19</v>
      </c>
      <c r="FN62" s="69">
        <v>22</v>
      </c>
      <c r="FO62" s="69">
        <v>23</v>
      </c>
      <c r="FP62" s="69">
        <v>37</v>
      </c>
      <c r="FQ62" s="69">
        <v>12</v>
      </c>
      <c r="FR62" s="69">
        <v>25</v>
      </c>
      <c r="FS62" s="69">
        <v>16</v>
      </c>
      <c r="FT62" s="69">
        <v>36</v>
      </c>
      <c r="FU62" s="69">
        <v>15</v>
      </c>
      <c r="FV62" s="69">
        <v>17</v>
      </c>
      <c r="FW62" s="69">
        <v>14</v>
      </c>
      <c r="FX62" s="69">
        <v>20</v>
      </c>
      <c r="FY62" s="69">
        <v>8</v>
      </c>
      <c r="FZ62" s="69">
        <v>21</v>
      </c>
      <c r="GA62" s="69">
        <v>13</v>
      </c>
      <c r="GB62" s="69">
        <v>19</v>
      </c>
      <c r="GC62" s="69">
        <v>16</v>
      </c>
      <c r="GD62" s="69">
        <v>21</v>
      </c>
      <c r="GE62" s="69">
        <v>10</v>
      </c>
      <c r="GF62" s="69">
        <v>24</v>
      </c>
      <c r="GG62" s="69">
        <v>14</v>
      </c>
      <c r="GH62" s="69">
        <v>18</v>
      </c>
      <c r="GI62" s="69">
        <v>4</v>
      </c>
      <c r="GJ62" s="69">
        <v>16</v>
      </c>
      <c r="GK62" s="69">
        <v>8</v>
      </c>
      <c r="GL62" s="69">
        <v>16</v>
      </c>
      <c r="GM62" s="69">
        <v>8</v>
      </c>
      <c r="GN62" s="69">
        <v>12</v>
      </c>
      <c r="GO62" s="69">
        <v>4</v>
      </c>
      <c r="GP62" s="69">
        <v>6</v>
      </c>
      <c r="GQ62" s="69">
        <v>1</v>
      </c>
      <c r="GR62" s="69">
        <v>11</v>
      </c>
      <c r="GS62" s="69">
        <v>3</v>
      </c>
      <c r="GT62" s="69">
        <v>6</v>
      </c>
      <c r="GU62" s="69">
        <v>0</v>
      </c>
      <c r="GV62" s="69">
        <v>5</v>
      </c>
      <c r="GW62" s="69">
        <v>0</v>
      </c>
      <c r="GX62" s="69">
        <v>5</v>
      </c>
      <c r="GY62" s="69">
        <v>1</v>
      </c>
      <c r="GZ62" s="69">
        <v>2</v>
      </c>
      <c r="HA62" s="69">
        <v>0</v>
      </c>
      <c r="HB62" s="69">
        <v>2</v>
      </c>
      <c r="HC62" s="69">
        <v>0</v>
      </c>
      <c r="HD62" s="69">
        <v>1</v>
      </c>
      <c r="HE62" s="69">
        <v>1</v>
      </c>
      <c r="HF62" s="69">
        <v>1</v>
      </c>
      <c r="HG62" s="69">
        <v>0</v>
      </c>
      <c r="HH62" s="69">
        <v>1</v>
      </c>
      <c r="HI62" s="69">
        <v>0</v>
      </c>
      <c r="HJ62" s="69">
        <v>1</v>
      </c>
      <c r="HK62" s="69">
        <v>0</v>
      </c>
      <c r="HL62" s="69">
        <v>0</v>
      </c>
    </row>
    <row r="63" spans="1:220" ht="20.25" customHeight="1" x14ac:dyDescent="0.3">
      <c r="A63" s="46" t="s">
        <v>776</v>
      </c>
      <c r="B63" s="307">
        <v>3320</v>
      </c>
      <c r="C63" s="70">
        <v>1721</v>
      </c>
      <c r="D63" s="70">
        <v>1599</v>
      </c>
      <c r="E63" s="70">
        <v>132</v>
      </c>
      <c r="F63" s="70">
        <v>102</v>
      </c>
      <c r="G63" s="70">
        <v>1216</v>
      </c>
      <c r="H63" s="70">
        <v>1036</v>
      </c>
      <c r="I63" s="70">
        <v>373</v>
      </c>
      <c r="J63" s="70">
        <v>461</v>
      </c>
      <c r="K63" s="70">
        <v>9</v>
      </c>
      <c r="L63" s="70">
        <v>8</v>
      </c>
      <c r="M63" s="70">
        <v>10</v>
      </c>
      <c r="N63" s="70">
        <v>10</v>
      </c>
      <c r="O63" s="70">
        <v>9</v>
      </c>
      <c r="P63" s="70">
        <v>6</v>
      </c>
      <c r="Q63" s="70">
        <v>11</v>
      </c>
      <c r="R63" s="70">
        <v>3</v>
      </c>
      <c r="S63" s="70">
        <v>12</v>
      </c>
      <c r="T63" s="70">
        <v>3</v>
      </c>
      <c r="U63" s="70">
        <v>8</v>
      </c>
      <c r="V63" s="70">
        <v>8</v>
      </c>
      <c r="W63" s="70">
        <v>8</v>
      </c>
      <c r="X63" s="70">
        <v>8</v>
      </c>
      <c r="Y63" s="70">
        <v>5</v>
      </c>
      <c r="Z63" s="70">
        <v>6</v>
      </c>
      <c r="AA63" s="70">
        <v>8</v>
      </c>
      <c r="AB63" s="70">
        <v>9</v>
      </c>
      <c r="AC63" s="70">
        <v>10</v>
      </c>
      <c r="AD63" s="70">
        <v>10</v>
      </c>
      <c r="AE63" s="70">
        <v>11</v>
      </c>
      <c r="AF63" s="70">
        <v>4</v>
      </c>
      <c r="AG63" s="70">
        <v>7</v>
      </c>
      <c r="AH63" s="70">
        <v>5</v>
      </c>
      <c r="AI63" s="70">
        <v>5</v>
      </c>
      <c r="AJ63" s="70">
        <v>4</v>
      </c>
      <c r="AK63" s="70">
        <v>9</v>
      </c>
      <c r="AL63" s="70">
        <v>11</v>
      </c>
      <c r="AM63" s="70">
        <v>10</v>
      </c>
      <c r="AN63" s="70">
        <v>7</v>
      </c>
      <c r="AO63" s="70">
        <v>8</v>
      </c>
      <c r="AP63" s="70">
        <v>8</v>
      </c>
      <c r="AQ63" s="70">
        <v>4</v>
      </c>
      <c r="AR63" s="70">
        <v>7</v>
      </c>
      <c r="AS63" s="70">
        <v>8</v>
      </c>
      <c r="AT63" s="70">
        <v>8</v>
      </c>
      <c r="AU63" s="70">
        <v>19</v>
      </c>
      <c r="AV63" s="70">
        <v>13</v>
      </c>
      <c r="AW63" s="70">
        <v>23</v>
      </c>
      <c r="AX63" s="70">
        <v>14</v>
      </c>
      <c r="AY63" s="70">
        <v>20</v>
      </c>
      <c r="AZ63" s="70">
        <v>17</v>
      </c>
      <c r="BA63" s="70">
        <v>16</v>
      </c>
      <c r="BB63" s="70">
        <v>22</v>
      </c>
      <c r="BC63" s="70">
        <v>22</v>
      </c>
      <c r="BD63" s="70">
        <v>15</v>
      </c>
      <c r="BE63" s="70">
        <v>32</v>
      </c>
      <c r="BF63" s="70">
        <v>33</v>
      </c>
      <c r="BG63" s="70">
        <v>29</v>
      </c>
      <c r="BH63" s="70">
        <v>37</v>
      </c>
      <c r="BI63" s="70">
        <v>21</v>
      </c>
      <c r="BJ63" s="70">
        <v>25</v>
      </c>
      <c r="BK63" s="70">
        <v>22</v>
      </c>
      <c r="BL63" s="70">
        <v>19</v>
      </c>
      <c r="BM63" s="70">
        <v>32</v>
      </c>
      <c r="BN63" s="70">
        <v>34</v>
      </c>
      <c r="BO63" s="70">
        <v>35</v>
      </c>
      <c r="BP63" s="70">
        <v>28</v>
      </c>
      <c r="BQ63" s="70">
        <v>31</v>
      </c>
      <c r="BR63" s="70">
        <v>22</v>
      </c>
      <c r="BS63" s="70">
        <v>32</v>
      </c>
      <c r="BT63" s="70">
        <v>16</v>
      </c>
      <c r="BU63" s="70">
        <v>20</v>
      </c>
      <c r="BV63" s="70">
        <v>20</v>
      </c>
      <c r="BW63" s="70">
        <v>27</v>
      </c>
      <c r="BX63" s="70">
        <v>23</v>
      </c>
      <c r="BY63" s="70">
        <v>24</v>
      </c>
      <c r="BZ63" s="70">
        <v>18</v>
      </c>
      <c r="CA63" s="70">
        <v>28</v>
      </c>
      <c r="CB63" s="70">
        <v>21</v>
      </c>
      <c r="CC63" s="70">
        <v>24</v>
      </c>
      <c r="CD63" s="70">
        <v>15</v>
      </c>
      <c r="CE63" s="70">
        <v>18</v>
      </c>
      <c r="CF63" s="70">
        <v>25</v>
      </c>
      <c r="CG63" s="70">
        <v>24</v>
      </c>
      <c r="CH63" s="70">
        <v>13</v>
      </c>
      <c r="CI63" s="70">
        <v>24</v>
      </c>
      <c r="CJ63" s="70">
        <v>20</v>
      </c>
      <c r="CK63" s="70">
        <v>24</v>
      </c>
      <c r="CL63" s="70">
        <v>20</v>
      </c>
      <c r="CM63" s="70">
        <v>35</v>
      </c>
      <c r="CN63" s="70">
        <v>25</v>
      </c>
      <c r="CO63" s="70">
        <v>23</v>
      </c>
      <c r="CP63" s="70">
        <v>13</v>
      </c>
      <c r="CQ63" s="70">
        <v>24</v>
      </c>
      <c r="CR63" s="70">
        <v>23</v>
      </c>
      <c r="CS63" s="70">
        <v>23</v>
      </c>
      <c r="CT63" s="70">
        <v>16</v>
      </c>
      <c r="CU63" s="70">
        <v>37</v>
      </c>
      <c r="CV63" s="70">
        <v>19</v>
      </c>
      <c r="CW63" s="70">
        <v>21</v>
      </c>
      <c r="CX63" s="70">
        <v>24</v>
      </c>
      <c r="CY63" s="70">
        <v>31</v>
      </c>
      <c r="CZ63" s="70">
        <v>23</v>
      </c>
      <c r="DA63" s="70">
        <v>30</v>
      </c>
      <c r="DB63" s="70">
        <v>23</v>
      </c>
      <c r="DC63" s="70">
        <v>26</v>
      </c>
      <c r="DD63" s="70">
        <v>23</v>
      </c>
      <c r="DE63" s="70">
        <v>31</v>
      </c>
      <c r="DF63" s="70">
        <v>18</v>
      </c>
      <c r="DG63" s="70">
        <v>19</v>
      </c>
      <c r="DH63" s="70">
        <v>20</v>
      </c>
      <c r="DI63" s="70">
        <v>30</v>
      </c>
      <c r="DJ63" s="70">
        <v>21</v>
      </c>
      <c r="DK63" s="70">
        <v>24</v>
      </c>
      <c r="DL63" s="70">
        <v>25</v>
      </c>
      <c r="DM63" s="70">
        <v>26</v>
      </c>
      <c r="DN63" s="70">
        <v>34</v>
      </c>
      <c r="DO63" s="70">
        <v>25</v>
      </c>
      <c r="DP63" s="70">
        <v>14</v>
      </c>
      <c r="DQ63" s="70">
        <v>24</v>
      </c>
      <c r="DR63" s="70">
        <v>23</v>
      </c>
      <c r="DS63" s="70">
        <v>26</v>
      </c>
      <c r="DT63" s="70">
        <v>28</v>
      </c>
      <c r="DU63" s="70">
        <v>31</v>
      </c>
      <c r="DV63" s="70">
        <v>32</v>
      </c>
      <c r="DW63" s="70">
        <v>31</v>
      </c>
      <c r="DX63" s="70">
        <v>17</v>
      </c>
      <c r="DY63" s="70">
        <v>20</v>
      </c>
      <c r="DZ63" s="70">
        <v>20</v>
      </c>
      <c r="EA63" s="70">
        <v>20</v>
      </c>
      <c r="EB63" s="70">
        <v>17</v>
      </c>
      <c r="EC63" s="70">
        <v>26</v>
      </c>
      <c r="ED63" s="70">
        <v>21</v>
      </c>
      <c r="EE63" s="70">
        <v>27</v>
      </c>
      <c r="EF63" s="70">
        <v>16</v>
      </c>
      <c r="EG63" s="70">
        <v>19</v>
      </c>
      <c r="EH63" s="70">
        <v>17</v>
      </c>
      <c r="EI63" s="70">
        <v>20</v>
      </c>
      <c r="EJ63" s="70">
        <v>31</v>
      </c>
      <c r="EK63" s="70">
        <v>15</v>
      </c>
      <c r="EL63" s="70">
        <v>23</v>
      </c>
      <c r="EM63" s="70">
        <v>22</v>
      </c>
      <c r="EN63" s="70">
        <v>20</v>
      </c>
      <c r="EO63" s="70">
        <v>19</v>
      </c>
      <c r="EP63" s="70">
        <v>16</v>
      </c>
      <c r="EQ63" s="70">
        <v>10</v>
      </c>
      <c r="ER63" s="70">
        <v>12</v>
      </c>
      <c r="ES63" s="70">
        <v>21</v>
      </c>
      <c r="ET63" s="70">
        <v>19</v>
      </c>
      <c r="EU63" s="70">
        <v>15</v>
      </c>
      <c r="EV63" s="70">
        <v>20</v>
      </c>
      <c r="EW63" s="70">
        <v>21</v>
      </c>
      <c r="EX63" s="70">
        <v>22</v>
      </c>
      <c r="EY63" s="70">
        <v>14</v>
      </c>
      <c r="EZ63" s="70">
        <v>22</v>
      </c>
      <c r="FA63" s="70">
        <v>20</v>
      </c>
      <c r="FB63" s="70">
        <v>27</v>
      </c>
      <c r="FC63" s="70">
        <v>26</v>
      </c>
      <c r="FD63" s="70">
        <v>26</v>
      </c>
      <c r="FE63" s="70">
        <v>24</v>
      </c>
      <c r="FF63" s="70">
        <v>25</v>
      </c>
      <c r="FG63" s="70">
        <v>23</v>
      </c>
      <c r="FH63" s="70">
        <v>19</v>
      </c>
      <c r="FI63" s="70">
        <v>28</v>
      </c>
      <c r="FJ63" s="70">
        <v>21</v>
      </c>
      <c r="FK63" s="70">
        <v>14</v>
      </c>
      <c r="FL63" s="70">
        <v>7</v>
      </c>
      <c r="FM63" s="70">
        <v>11</v>
      </c>
      <c r="FN63" s="70">
        <v>11</v>
      </c>
      <c r="FO63" s="70">
        <v>11</v>
      </c>
      <c r="FP63" s="70">
        <v>17</v>
      </c>
      <c r="FQ63" s="70">
        <v>5</v>
      </c>
      <c r="FR63" s="70">
        <v>14</v>
      </c>
      <c r="FS63" s="70">
        <v>9</v>
      </c>
      <c r="FT63" s="70">
        <v>20</v>
      </c>
      <c r="FU63" s="70">
        <v>9</v>
      </c>
      <c r="FV63" s="70">
        <v>8</v>
      </c>
      <c r="FW63" s="70">
        <v>6</v>
      </c>
      <c r="FX63" s="70">
        <v>9</v>
      </c>
      <c r="FY63" s="70">
        <v>5</v>
      </c>
      <c r="FZ63" s="70">
        <v>16</v>
      </c>
      <c r="GA63" s="70">
        <v>7</v>
      </c>
      <c r="GB63" s="70">
        <v>12</v>
      </c>
      <c r="GC63" s="70">
        <v>9</v>
      </c>
      <c r="GD63" s="70">
        <v>10</v>
      </c>
      <c r="GE63" s="70">
        <v>6</v>
      </c>
      <c r="GF63" s="70">
        <v>11</v>
      </c>
      <c r="GG63" s="70">
        <v>9</v>
      </c>
      <c r="GH63" s="70">
        <v>9</v>
      </c>
      <c r="GI63" s="70">
        <v>3</v>
      </c>
      <c r="GJ63" s="70">
        <v>8</v>
      </c>
      <c r="GK63" s="70">
        <v>3</v>
      </c>
      <c r="GL63" s="70">
        <v>10</v>
      </c>
      <c r="GM63" s="70">
        <v>4</v>
      </c>
      <c r="GN63" s="70">
        <v>5</v>
      </c>
      <c r="GO63" s="70">
        <v>1</v>
      </c>
      <c r="GP63" s="70">
        <v>3</v>
      </c>
      <c r="GQ63" s="70">
        <v>0</v>
      </c>
      <c r="GR63" s="70">
        <v>6</v>
      </c>
      <c r="GS63" s="70">
        <v>2</v>
      </c>
      <c r="GT63" s="70">
        <v>5</v>
      </c>
      <c r="GU63" s="70">
        <v>0</v>
      </c>
      <c r="GV63" s="70">
        <v>2</v>
      </c>
      <c r="GW63" s="70">
        <v>0</v>
      </c>
      <c r="GX63" s="70">
        <v>3</v>
      </c>
      <c r="GY63" s="70">
        <v>1</v>
      </c>
      <c r="GZ63" s="70">
        <v>2</v>
      </c>
      <c r="HA63" s="70">
        <v>0</v>
      </c>
      <c r="HB63" s="70">
        <v>1</v>
      </c>
      <c r="HC63" s="70">
        <v>0</v>
      </c>
      <c r="HD63" s="70">
        <v>0</v>
      </c>
      <c r="HE63" s="70">
        <v>0</v>
      </c>
      <c r="HF63" s="70">
        <v>0</v>
      </c>
      <c r="HG63" s="70">
        <v>0</v>
      </c>
      <c r="HH63" s="70">
        <v>0</v>
      </c>
      <c r="HI63" s="70">
        <v>0</v>
      </c>
      <c r="HJ63" s="70">
        <v>0</v>
      </c>
      <c r="HK63" s="70">
        <v>0</v>
      </c>
      <c r="HL63" s="70">
        <v>0</v>
      </c>
    </row>
    <row r="64" spans="1:220" ht="20.25" customHeight="1" x14ac:dyDescent="0.3">
      <c r="A64" s="46" t="s">
        <v>777</v>
      </c>
      <c r="B64" s="307">
        <v>3343</v>
      </c>
      <c r="C64" s="70">
        <v>1696</v>
      </c>
      <c r="D64" s="70">
        <v>1647</v>
      </c>
      <c r="E64" s="70">
        <v>166</v>
      </c>
      <c r="F64" s="70">
        <v>143</v>
      </c>
      <c r="G64" s="70">
        <v>1242</v>
      </c>
      <c r="H64" s="70">
        <v>1139</v>
      </c>
      <c r="I64" s="70">
        <v>288</v>
      </c>
      <c r="J64" s="70">
        <v>365</v>
      </c>
      <c r="K64" s="70">
        <v>9</v>
      </c>
      <c r="L64" s="70">
        <v>9</v>
      </c>
      <c r="M64" s="70">
        <v>7</v>
      </c>
      <c r="N64" s="70">
        <v>11</v>
      </c>
      <c r="O64" s="70">
        <v>7</v>
      </c>
      <c r="P64" s="70">
        <v>8</v>
      </c>
      <c r="Q64" s="70">
        <v>12</v>
      </c>
      <c r="R64" s="70">
        <v>15</v>
      </c>
      <c r="S64" s="70">
        <v>10</v>
      </c>
      <c r="T64" s="70">
        <v>8</v>
      </c>
      <c r="U64" s="70">
        <v>14</v>
      </c>
      <c r="V64" s="70">
        <v>10</v>
      </c>
      <c r="W64" s="70">
        <v>10</v>
      </c>
      <c r="X64" s="70">
        <v>8</v>
      </c>
      <c r="Y64" s="70">
        <v>17</v>
      </c>
      <c r="Z64" s="70">
        <v>10</v>
      </c>
      <c r="AA64" s="70">
        <v>23</v>
      </c>
      <c r="AB64" s="70">
        <v>7</v>
      </c>
      <c r="AC64" s="70">
        <v>13</v>
      </c>
      <c r="AD64" s="70">
        <v>9</v>
      </c>
      <c r="AE64" s="70">
        <v>7</v>
      </c>
      <c r="AF64" s="70">
        <v>12</v>
      </c>
      <c r="AG64" s="70">
        <v>12</v>
      </c>
      <c r="AH64" s="70">
        <v>10</v>
      </c>
      <c r="AI64" s="70">
        <v>8</v>
      </c>
      <c r="AJ64" s="70">
        <v>9</v>
      </c>
      <c r="AK64" s="70">
        <v>12</v>
      </c>
      <c r="AL64" s="70">
        <v>9</v>
      </c>
      <c r="AM64" s="70">
        <v>5</v>
      </c>
      <c r="AN64" s="70">
        <v>8</v>
      </c>
      <c r="AO64" s="70">
        <v>13</v>
      </c>
      <c r="AP64" s="70">
        <v>6</v>
      </c>
      <c r="AQ64" s="70">
        <v>10</v>
      </c>
      <c r="AR64" s="70">
        <v>15</v>
      </c>
      <c r="AS64" s="70">
        <v>9</v>
      </c>
      <c r="AT64" s="70">
        <v>11</v>
      </c>
      <c r="AU64" s="70">
        <v>17</v>
      </c>
      <c r="AV64" s="70">
        <v>13</v>
      </c>
      <c r="AW64" s="70">
        <v>15</v>
      </c>
      <c r="AX64" s="70">
        <v>13</v>
      </c>
      <c r="AY64" s="70">
        <v>12</v>
      </c>
      <c r="AZ64" s="70">
        <v>14</v>
      </c>
      <c r="BA64" s="70">
        <v>17</v>
      </c>
      <c r="BB64" s="70">
        <v>18</v>
      </c>
      <c r="BC64" s="70">
        <v>21</v>
      </c>
      <c r="BD64" s="70">
        <v>16</v>
      </c>
      <c r="BE64" s="70">
        <v>21</v>
      </c>
      <c r="BF64" s="70">
        <v>24</v>
      </c>
      <c r="BG64" s="70">
        <v>34</v>
      </c>
      <c r="BH64" s="70">
        <v>30</v>
      </c>
      <c r="BI64" s="70">
        <v>38</v>
      </c>
      <c r="BJ64" s="70">
        <v>36</v>
      </c>
      <c r="BK64" s="70">
        <v>22</v>
      </c>
      <c r="BL64" s="70">
        <v>38</v>
      </c>
      <c r="BM64" s="70">
        <v>36</v>
      </c>
      <c r="BN64" s="70">
        <v>26</v>
      </c>
      <c r="BO64" s="70">
        <v>27</v>
      </c>
      <c r="BP64" s="70">
        <v>33</v>
      </c>
      <c r="BQ64" s="70">
        <v>28</v>
      </c>
      <c r="BR64" s="70">
        <v>26</v>
      </c>
      <c r="BS64" s="70">
        <v>30</v>
      </c>
      <c r="BT64" s="70">
        <v>30</v>
      </c>
      <c r="BU64" s="70">
        <v>25</v>
      </c>
      <c r="BV64" s="70">
        <v>30</v>
      </c>
      <c r="BW64" s="70">
        <v>30</v>
      </c>
      <c r="BX64" s="70">
        <v>28</v>
      </c>
      <c r="BY64" s="70">
        <v>29</v>
      </c>
      <c r="BZ64" s="70">
        <v>23</v>
      </c>
      <c r="CA64" s="70">
        <v>9</v>
      </c>
      <c r="CB64" s="70">
        <v>27</v>
      </c>
      <c r="CC64" s="70">
        <v>22</v>
      </c>
      <c r="CD64" s="70">
        <v>29</v>
      </c>
      <c r="CE64" s="70">
        <v>25</v>
      </c>
      <c r="CF64" s="70">
        <v>34</v>
      </c>
      <c r="CG64" s="70">
        <v>29</v>
      </c>
      <c r="CH64" s="70">
        <v>25</v>
      </c>
      <c r="CI64" s="70">
        <v>35</v>
      </c>
      <c r="CJ64" s="70">
        <v>22</v>
      </c>
      <c r="CK64" s="70">
        <v>22</v>
      </c>
      <c r="CL64" s="70">
        <v>16</v>
      </c>
      <c r="CM64" s="70">
        <v>27</v>
      </c>
      <c r="CN64" s="70">
        <v>30</v>
      </c>
      <c r="CO64" s="70">
        <v>37</v>
      </c>
      <c r="CP64" s="70">
        <v>25</v>
      </c>
      <c r="CQ64" s="70">
        <v>34</v>
      </c>
      <c r="CR64" s="70">
        <v>14</v>
      </c>
      <c r="CS64" s="70">
        <v>31</v>
      </c>
      <c r="CT64" s="70">
        <v>27</v>
      </c>
      <c r="CU64" s="70">
        <v>34</v>
      </c>
      <c r="CV64" s="70">
        <v>24</v>
      </c>
      <c r="CW64" s="70">
        <v>32</v>
      </c>
      <c r="CX64" s="70">
        <v>23</v>
      </c>
      <c r="CY64" s="70">
        <v>22</v>
      </c>
      <c r="CZ64" s="70">
        <v>21</v>
      </c>
      <c r="DA64" s="70">
        <v>24</v>
      </c>
      <c r="DB64" s="70">
        <v>18</v>
      </c>
      <c r="DC64" s="70">
        <v>29</v>
      </c>
      <c r="DD64" s="70">
        <v>21</v>
      </c>
      <c r="DE64" s="70">
        <v>23</v>
      </c>
      <c r="DF64" s="70">
        <v>17</v>
      </c>
      <c r="DG64" s="70">
        <v>32</v>
      </c>
      <c r="DH64" s="70">
        <v>20</v>
      </c>
      <c r="DI64" s="70">
        <v>21</v>
      </c>
      <c r="DJ64" s="70">
        <v>28</v>
      </c>
      <c r="DK64" s="70">
        <v>35</v>
      </c>
      <c r="DL64" s="70">
        <v>19</v>
      </c>
      <c r="DM64" s="70">
        <v>31</v>
      </c>
      <c r="DN64" s="70">
        <v>30</v>
      </c>
      <c r="DO64" s="70">
        <v>34</v>
      </c>
      <c r="DP64" s="70">
        <v>30</v>
      </c>
      <c r="DQ64" s="70">
        <v>30</v>
      </c>
      <c r="DR64" s="70">
        <v>22</v>
      </c>
      <c r="DS64" s="70">
        <v>28</v>
      </c>
      <c r="DT64" s="70">
        <v>21</v>
      </c>
      <c r="DU64" s="70">
        <v>25</v>
      </c>
      <c r="DV64" s="70">
        <v>32</v>
      </c>
      <c r="DW64" s="70">
        <v>21</v>
      </c>
      <c r="DX64" s="70">
        <v>23</v>
      </c>
      <c r="DY64" s="70">
        <v>30</v>
      </c>
      <c r="DZ64" s="70">
        <v>25</v>
      </c>
      <c r="EA64" s="70">
        <v>17</v>
      </c>
      <c r="EB64" s="70">
        <v>15</v>
      </c>
      <c r="EC64" s="70">
        <v>13</v>
      </c>
      <c r="ED64" s="70">
        <v>23</v>
      </c>
      <c r="EE64" s="70">
        <v>17</v>
      </c>
      <c r="EF64" s="70">
        <v>17</v>
      </c>
      <c r="EG64" s="70">
        <v>26</v>
      </c>
      <c r="EH64" s="70">
        <v>15</v>
      </c>
      <c r="EI64" s="70">
        <v>13</v>
      </c>
      <c r="EJ64" s="70">
        <v>16</v>
      </c>
      <c r="EK64" s="70">
        <v>15</v>
      </c>
      <c r="EL64" s="70">
        <v>20</v>
      </c>
      <c r="EM64" s="70">
        <v>16</v>
      </c>
      <c r="EN64" s="70">
        <v>16</v>
      </c>
      <c r="EO64" s="70">
        <v>15</v>
      </c>
      <c r="EP64" s="70">
        <v>11</v>
      </c>
      <c r="EQ64" s="70">
        <v>16</v>
      </c>
      <c r="ER64" s="70">
        <v>12</v>
      </c>
      <c r="ES64" s="70">
        <v>16</v>
      </c>
      <c r="ET64" s="70">
        <v>15</v>
      </c>
      <c r="EU64" s="70">
        <v>12</v>
      </c>
      <c r="EV64" s="70">
        <v>19</v>
      </c>
      <c r="EW64" s="70">
        <v>12</v>
      </c>
      <c r="EX64" s="70">
        <v>9</v>
      </c>
      <c r="EY64" s="70">
        <v>18</v>
      </c>
      <c r="EZ64" s="70">
        <v>14</v>
      </c>
      <c r="FA64" s="70">
        <v>9</v>
      </c>
      <c r="FB64" s="70">
        <v>10</v>
      </c>
      <c r="FC64" s="70">
        <v>23</v>
      </c>
      <c r="FD64" s="70">
        <v>7</v>
      </c>
      <c r="FE64" s="70">
        <v>10</v>
      </c>
      <c r="FF64" s="70">
        <v>23</v>
      </c>
      <c r="FG64" s="70">
        <v>12</v>
      </c>
      <c r="FH64" s="70">
        <v>15</v>
      </c>
      <c r="FI64" s="70">
        <v>15</v>
      </c>
      <c r="FJ64" s="70">
        <v>16</v>
      </c>
      <c r="FK64" s="70">
        <v>10</v>
      </c>
      <c r="FL64" s="70">
        <v>15</v>
      </c>
      <c r="FM64" s="70">
        <v>8</v>
      </c>
      <c r="FN64" s="70">
        <v>11</v>
      </c>
      <c r="FO64" s="70">
        <v>12</v>
      </c>
      <c r="FP64" s="70">
        <v>20</v>
      </c>
      <c r="FQ64" s="70">
        <v>7</v>
      </c>
      <c r="FR64" s="70">
        <v>11</v>
      </c>
      <c r="FS64" s="70">
        <v>7</v>
      </c>
      <c r="FT64" s="70">
        <v>16</v>
      </c>
      <c r="FU64" s="70">
        <v>6</v>
      </c>
      <c r="FV64" s="70">
        <v>9</v>
      </c>
      <c r="FW64" s="70">
        <v>8</v>
      </c>
      <c r="FX64" s="70">
        <v>11</v>
      </c>
      <c r="FY64" s="70">
        <v>3</v>
      </c>
      <c r="FZ64" s="70">
        <v>5</v>
      </c>
      <c r="GA64" s="70">
        <v>6</v>
      </c>
      <c r="GB64" s="70">
        <v>7</v>
      </c>
      <c r="GC64" s="70">
        <v>7</v>
      </c>
      <c r="GD64" s="70">
        <v>11</v>
      </c>
      <c r="GE64" s="70">
        <v>4</v>
      </c>
      <c r="GF64" s="70">
        <v>13</v>
      </c>
      <c r="GG64" s="70">
        <v>5</v>
      </c>
      <c r="GH64" s="70">
        <v>9</v>
      </c>
      <c r="GI64" s="70">
        <v>1</v>
      </c>
      <c r="GJ64" s="70">
        <v>8</v>
      </c>
      <c r="GK64" s="70">
        <v>5</v>
      </c>
      <c r="GL64" s="70">
        <v>6</v>
      </c>
      <c r="GM64" s="70">
        <v>4</v>
      </c>
      <c r="GN64" s="70">
        <v>7</v>
      </c>
      <c r="GO64" s="70">
        <v>3</v>
      </c>
      <c r="GP64" s="70">
        <v>3</v>
      </c>
      <c r="GQ64" s="70">
        <v>1</v>
      </c>
      <c r="GR64" s="70">
        <v>5</v>
      </c>
      <c r="GS64" s="70">
        <v>1</v>
      </c>
      <c r="GT64" s="70">
        <v>1</v>
      </c>
      <c r="GU64" s="70">
        <v>0</v>
      </c>
      <c r="GV64" s="70">
        <v>3</v>
      </c>
      <c r="GW64" s="70">
        <v>0</v>
      </c>
      <c r="GX64" s="70">
        <v>2</v>
      </c>
      <c r="GY64" s="70">
        <v>0</v>
      </c>
      <c r="GZ64" s="70">
        <v>0</v>
      </c>
      <c r="HA64" s="70">
        <v>0</v>
      </c>
      <c r="HB64" s="70">
        <v>1</v>
      </c>
      <c r="HC64" s="70">
        <v>0</v>
      </c>
      <c r="HD64" s="70">
        <v>1</v>
      </c>
      <c r="HE64" s="70">
        <v>1</v>
      </c>
      <c r="HF64" s="70">
        <v>1</v>
      </c>
      <c r="HG64" s="70">
        <v>0</v>
      </c>
      <c r="HH64" s="70">
        <v>1</v>
      </c>
      <c r="HI64" s="70">
        <v>0</v>
      </c>
      <c r="HJ64" s="70">
        <v>1</v>
      </c>
      <c r="HK64" s="70">
        <v>0</v>
      </c>
      <c r="HL64" s="70">
        <v>0</v>
      </c>
    </row>
    <row r="65" spans="1:220" ht="20.25" customHeight="1" x14ac:dyDescent="0.3">
      <c r="A65" s="45" t="s">
        <v>778</v>
      </c>
      <c r="B65" s="306">
        <v>9473</v>
      </c>
      <c r="C65" s="69">
        <v>4637</v>
      </c>
      <c r="D65" s="69">
        <v>4836</v>
      </c>
      <c r="E65" s="69">
        <v>485</v>
      </c>
      <c r="F65" s="69">
        <v>419</v>
      </c>
      <c r="G65" s="69">
        <v>3248</v>
      </c>
      <c r="H65" s="69">
        <v>3137</v>
      </c>
      <c r="I65" s="69">
        <v>904</v>
      </c>
      <c r="J65" s="69">
        <v>1280</v>
      </c>
      <c r="K65" s="69">
        <v>29</v>
      </c>
      <c r="L65" s="69">
        <v>38</v>
      </c>
      <c r="M65" s="69">
        <v>29</v>
      </c>
      <c r="N65" s="69">
        <v>31</v>
      </c>
      <c r="O65" s="69">
        <v>35</v>
      </c>
      <c r="P65" s="69">
        <v>23</v>
      </c>
      <c r="Q65" s="69">
        <v>25</v>
      </c>
      <c r="R65" s="69">
        <v>14</v>
      </c>
      <c r="S65" s="69">
        <v>27</v>
      </c>
      <c r="T65" s="69">
        <v>22</v>
      </c>
      <c r="U65" s="69">
        <v>26</v>
      </c>
      <c r="V65" s="69">
        <v>25</v>
      </c>
      <c r="W65" s="69">
        <v>26</v>
      </c>
      <c r="X65" s="69">
        <v>30</v>
      </c>
      <c r="Y65" s="69">
        <v>37</v>
      </c>
      <c r="Z65" s="69">
        <v>30</v>
      </c>
      <c r="AA65" s="69">
        <v>43</v>
      </c>
      <c r="AB65" s="69">
        <v>22</v>
      </c>
      <c r="AC65" s="69">
        <v>27</v>
      </c>
      <c r="AD65" s="69">
        <v>31</v>
      </c>
      <c r="AE65" s="69">
        <v>23</v>
      </c>
      <c r="AF65" s="69">
        <v>27</v>
      </c>
      <c r="AG65" s="69">
        <v>43</v>
      </c>
      <c r="AH65" s="69">
        <v>34</v>
      </c>
      <c r="AI65" s="69">
        <v>38</v>
      </c>
      <c r="AJ65" s="69">
        <v>30</v>
      </c>
      <c r="AK65" s="69">
        <v>36</v>
      </c>
      <c r="AL65" s="69">
        <v>28</v>
      </c>
      <c r="AM65" s="69">
        <v>41</v>
      </c>
      <c r="AN65" s="69">
        <v>34</v>
      </c>
      <c r="AO65" s="69">
        <v>29</v>
      </c>
      <c r="AP65" s="69">
        <v>33</v>
      </c>
      <c r="AQ65" s="69">
        <v>30</v>
      </c>
      <c r="AR65" s="69">
        <v>22</v>
      </c>
      <c r="AS65" s="69">
        <v>25</v>
      </c>
      <c r="AT65" s="69">
        <v>35</v>
      </c>
      <c r="AU65" s="69">
        <v>28</v>
      </c>
      <c r="AV65" s="69">
        <v>28</v>
      </c>
      <c r="AW65" s="69">
        <v>33</v>
      </c>
      <c r="AX65" s="69">
        <v>34</v>
      </c>
      <c r="AY65" s="69">
        <v>37</v>
      </c>
      <c r="AZ65" s="69">
        <v>38</v>
      </c>
      <c r="BA65" s="69">
        <v>47</v>
      </c>
      <c r="BB65" s="69">
        <v>38</v>
      </c>
      <c r="BC65" s="69">
        <v>49</v>
      </c>
      <c r="BD65" s="69">
        <v>57</v>
      </c>
      <c r="BE65" s="69">
        <v>65</v>
      </c>
      <c r="BF65" s="69">
        <v>64</v>
      </c>
      <c r="BG65" s="69">
        <v>80</v>
      </c>
      <c r="BH65" s="69">
        <v>78</v>
      </c>
      <c r="BI65" s="69">
        <v>81</v>
      </c>
      <c r="BJ65" s="69">
        <v>88</v>
      </c>
      <c r="BK65" s="69">
        <v>79</v>
      </c>
      <c r="BL65" s="69">
        <v>72</v>
      </c>
      <c r="BM65" s="69">
        <v>79</v>
      </c>
      <c r="BN65" s="69">
        <v>91</v>
      </c>
      <c r="BO65" s="69">
        <v>92</v>
      </c>
      <c r="BP65" s="69">
        <v>78</v>
      </c>
      <c r="BQ65" s="69">
        <v>86</v>
      </c>
      <c r="BR65" s="69">
        <v>94</v>
      </c>
      <c r="BS65" s="69">
        <v>73</v>
      </c>
      <c r="BT65" s="69">
        <v>77</v>
      </c>
      <c r="BU65" s="69">
        <v>64</v>
      </c>
      <c r="BV65" s="69">
        <v>79</v>
      </c>
      <c r="BW65" s="69">
        <v>59</v>
      </c>
      <c r="BX65" s="69">
        <v>73</v>
      </c>
      <c r="BY65" s="69">
        <v>76</v>
      </c>
      <c r="BZ65" s="69">
        <v>69</v>
      </c>
      <c r="CA65" s="69">
        <v>74</v>
      </c>
      <c r="CB65" s="69">
        <v>63</v>
      </c>
      <c r="CC65" s="69">
        <v>63</v>
      </c>
      <c r="CD65" s="69">
        <v>65</v>
      </c>
      <c r="CE65" s="69">
        <v>78</v>
      </c>
      <c r="CF65" s="69">
        <v>70</v>
      </c>
      <c r="CG65" s="69">
        <v>74</v>
      </c>
      <c r="CH65" s="69">
        <v>49</v>
      </c>
      <c r="CI65" s="69">
        <v>77</v>
      </c>
      <c r="CJ65" s="69">
        <v>56</v>
      </c>
      <c r="CK65" s="69">
        <v>68</v>
      </c>
      <c r="CL65" s="69">
        <v>61</v>
      </c>
      <c r="CM65" s="69">
        <v>85</v>
      </c>
      <c r="CN65" s="69">
        <v>71</v>
      </c>
      <c r="CO65" s="69">
        <v>73</v>
      </c>
      <c r="CP65" s="69">
        <v>65</v>
      </c>
      <c r="CQ65" s="69">
        <v>59</v>
      </c>
      <c r="CR65" s="69">
        <v>66</v>
      </c>
      <c r="CS65" s="69">
        <v>68</v>
      </c>
      <c r="CT65" s="69">
        <v>76</v>
      </c>
      <c r="CU65" s="69">
        <v>65</v>
      </c>
      <c r="CV65" s="69">
        <v>72</v>
      </c>
      <c r="CW65" s="69">
        <v>63</v>
      </c>
      <c r="CX65" s="69">
        <v>84</v>
      </c>
      <c r="CY65" s="69">
        <v>80</v>
      </c>
      <c r="CZ65" s="69">
        <v>50</v>
      </c>
      <c r="DA65" s="69">
        <v>67</v>
      </c>
      <c r="DB65" s="69">
        <v>65</v>
      </c>
      <c r="DC65" s="69">
        <v>73</v>
      </c>
      <c r="DD65" s="69">
        <v>79</v>
      </c>
      <c r="DE65" s="69">
        <v>65</v>
      </c>
      <c r="DF65" s="69">
        <v>72</v>
      </c>
      <c r="DG65" s="69">
        <v>75</v>
      </c>
      <c r="DH65" s="69">
        <v>72</v>
      </c>
      <c r="DI65" s="69">
        <v>77</v>
      </c>
      <c r="DJ65" s="69">
        <v>65</v>
      </c>
      <c r="DK65" s="69">
        <v>75</v>
      </c>
      <c r="DL65" s="69">
        <v>80</v>
      </c>
      <c r="DM65" s="69">
        <v>77</v>
      </c>
      <c r="DN65" s="69">
        <v>75</v>
      </c>
      <c r="DO65" s="69">
        <v>78</v>
      </c>
      <c r="DP65" s="69">
        <v>87</v>
      </c>
      <c r="DQ65" s="69">
        <v>77</v>
      </c>
      <c r="DR65" s="69">
        <v>58</v>
      </c>
      <c r="DS65" s="69">
        <v>70</v>
      </c>
      <c r="DT65" s="69">
        <v>66</v>
      </c>
      <c r="DU65" s="69">
        <v>79</v>
      </c>
      <c r="DV65" s="69">
        <v>57</v>
      </c>
      <c r="DW65" s="69">
        <v>66</v>
      </c>
      <c r="DX65" s="69">
        <v>43</v>
      </c>
      <c r="DY65" s="69">
        <v>68</v>
      </c>
      <c r="DZ65" s="69">
        <v>62</v>
      </c>
      <c r="EA65" s="69">
        <v>67</v>
      </c>
      <c r="EB65" s="69">
        <v>58</v>
      </c>
      <c r="EC65" s="69">
        <v>46</v>
      </c>
      <c r="ED65" s="69">
        <v>59</v>
      </c>
      <c r="EE65" s="69">
        <v>57</v>
      </c>
      <c r="EF65" s="69">
        <v>58</v>
      </c>
      <c r="EG65" s="69">
        <v>53</v>
      </c>
      <c r="EH65" s="69">
        <v>52</v>
      </c>
      <c r="EI65" s="69">
        <v>39</v>
      </c>
      <c r="EJ65" s="69">
        <v>33</v>
      </c>
      <c r="EK65" s="69">
        <v>58</v>
      </c>
      <c r="EL65" s="69">
        <v>35</v>
      </c>
      <c r="EM65" s="69">
        <v>54</v>
      </c>
      <c r="EN65" s="69">
        <v>43</v>
      </c>
      <c r="EO65" s="69">
        <v>37</v>
      </c>
      <c r="EP65" s="69">
        <v>33</v>
      </c>
      <c r="EQ65" s="69">
        <v>26</v>
      </c>
      <c r="ER65" s="69">
        <v>44</v>
      </c>
      <c r="ES65" s="69">
        <v>33</v>
      </c>
      <c r="ET65" s="69">
        <v>37</v>
      </c>
      <c r="EU65" s="69">
        <v>46</v>
      </c>
      <c r="EV65" s="69">
        <v>45</v>
      </c>
      <c r="EW65" s="69">
        <v>35</v>
      </c>
      <c r="EX65" s="69">
        <v>49</v>
      </c>
      <c r="EY65" s="69">
        <v>50</v>
      </c>
      <c r="EZ65" s="69">
        <v>40</v>
      </c>
      <c r="FA65" s="69">
        <v>37</v>
      </c>
      <c r="FB65" s="69">
        <v>59</v>
      </c>
      <c r="FC65" s="69">
        <v>34</v>
      </c>
      <c r="FD65" s="69">
        <v>40</v>
      </c>
      <c r="FE65" s="69">
        <v>44</v>
      </c>
      <c r="FF65" s="69">
        <v>52</v>
      </c>
      <c r="FG65" s="69">
        <v>48</v>
      </c>
      <c r="FH65" s="69">
        <v>65</v>
      </c>
      <c r="FI65" s="69">
        <v>59</v>
      </c>
      <c r="FJ65" s="69">
        <v>67</v>
      </c>
      <c r="FK65" s="69">
        <v>24</v>
      </c>
      <c r="FL65" s="69">
        <v>43</v>
      </c>
      <c r="FM65" s="69">
        <v>31</v>
      </c>
      <c r="FN65" s="69">
        <v>43</v>
      </c>
      <c r="FO65" s="69">
        <v>36</v>
      </c>
      <c r="FP65" s="69">
        <v>48</v>
      </c>
      <c r="FQ65" s="69">
        <v>31</v>
      </c>
      <c r="FR65" s="69">
        <v>56</v>
      </c>
      <c r="FS65" s="69">
        <v>36</v>
      </c>
      <c r="FT65" s="69">
        <v>49</v>
      </c>
      <c r="FU65" s="69">
        <v>32</v>
      </c>
      <c r="FV65" s="69">
        <v>55</v>
      </c>
      <c r="FW65" s="69">
        <v>20</v>
      </c>
      <c r="FX65" s="69">
        <v>43</v>
      </c>
      <c r="FY65" s="69">
        <v>15</v>
      </c>
      <c r="FZ65" s="69">
        <v>32</v>
      </c>
      <c r="GA65" s="69">
        <v>19</v>
      </c>
      <c r="GB65" s="69">
        <v>35</v>
      </c>
      <c r="GC65" s="69">
        <v>16</v>
      </c>
      <c r="GD65" s="69">
        <v>37</v>
      </c>
      <c r="GE65" s="69">
        <v>17</v>
      </c>
      <c r="GF65" s="69">
        <v>35</v>
      </c>
      <c r="GG65" s="69">
        <v>10</v>
      </c>
      <c r="GH65" s="69">
        <v>47</v>
      </c>
      <c r="GI65" s="69">
        <v>10</v>
      </c>
      <c r="GJ65" s="69">
        <v>25</v>
      </c>
      <c r="GK65" s="69">
        <v>10</v>
      </c>
      <c r="GL65" s="69">
        <v>25</v>
      </c>
      <c r="GM65" s="69">
        <v>10</v>
      </c>
      <c r="GN65" s="69">
        <v>19</v>
      </c>
      <c r="GO65" s="69">
        <v>8</v>
      </c>
      <c r="GP65" s="69">
        <v>24</v>
      </c>
      <c r="GQ65" s="69">
        <v>6</v>
      </c>
      <c r="GR65" s="69">
        <v>15</v>
      </c>
      <c r="GS65" s="69">
        <v>5</v>
      </c>
      <c r="GT65" s="69">
        <v>13</v>
      </c>
      <c r="GU65" s="69">
        <v>1</v>
      </c>
      <c r="GV65" s="69">
        <v>5</v>
      </c>
      <c r="GW65" s="69">
        <v>2</v>
      </c>
      <c r="GX65" s="69">
        <v>6</v>
      </c>
      <c r="GY65" s="69">
        <v>3</v>
      </c>
      <c r="GZ65" s="69">
        <v>4</v>
      </c>
      <c r="HA65" s="69">
        <v>0</v>
      </c>
      <c r="HB65" s="69">
        <v>4</v>
      </c>
      <c r="HC65" s="69">
        <v>0</v>
      </c>
      <c r="HD65" s="69">
        <v>5</v>
      </c>
      <c r="HE65" s="69">
        <v>1</v>
      </c>
      <c r="HF65" s="69">
        <v>1</v>
      </c>
      <c r="HG65" s="69">
        <v>0</v>
      </c>
      <c r="HH65" s="69">
        <v>2</v>
      </c>
      <c r="HI65" s="69">
        <v>0</v>
      </c>
      <c r="HJ65" s="69">
        <v>0</v>
      </c>
      <c r="HK65" s="69">
        <v>0</v>
      </c>
      <c r="HL65" s="69">
        <v>0</v>
      </c>
    </row>
    <row r="66" spans="1:220" ht="20.25" customHeight="1" x14ac:dyDescent="0.3">
      <c r="A66" s="46" t="s">
        <v>779</v>
      </c>
      <c r="B66" s="307">
        <v>3478</v>
      </c>
      <c r="C66" s="70">
        <v>1653</v>
      </c>
      <c r="D66" s="70">
        <v>1825</v>
      </c>
      <c r="E66" s="70">
        <v>183</v>
      </c>
      <c r="F66" s="70">
        <v>184</v>
      </c>
      <c r="G66" s="70">
        <v>1137</v>
      </c>
      <c r="H66" s="70">
        <v>1166</v>
      </c>
      <c r="I66" s="70">
        <v>333</v>
      </c>
      <c r="J66" s="70">
        <v>475</v>
      </c>
      <c r="K66" s="70">
        <v>6</v>
      </c>
      <c r="L66" s="70">
        <v>16</v>
      </c>
      <c r="M66" s="70">
        <v>10</v>
      </c>
      <c r="N66" s="70">
        <v>14</v>
      </c>
      <c r="O66" s="70">
        <v>13</v>
      </c>
      <c r="P66" s="70">
        <v>11</v>
      </c>
      <c r="Q66" s="70">
        <v>9</v>
      </c>
      <c r="R66" s="70">
        <v>6</v>
      </c>
      <c r="S66" s="70">
        <v>10</v>
      </c>
      <c r="T66" s="70">
        <v>10</v>
      </c>
      <c r="U66" s="70">
        <v>8</v>
      </c>
      <c r="V66" s="70">
        <v>10</v>
      </c>
      <c r="W66" s="70">
        <v>9</v>
      </c>
      <c r="X66" s="70">
        <v>14</v>
      </c>
      <c r="Y66" s="70">
        <v>9</v>
      </c>
      <c r="Z66" s="70">
        <v>17</v>
      </c>
      <c r="AA66" s="70">
        <v>21</v>
      </c>
      <c r="AB66" s="70">
        <v>10</v>
      </c>
      <c r="AC66" s="70">
        <v>12</v>
      </c>
      <c r="AD66" s="70">
        <v>15</v>
      </c>
      <c r="AE66" s="70">
        <v>7</v>
      </c>
      <c r="AF66" s="70">
        <v>13</v>
      </c>
      <c r="AG66" s="70">
        <v>19</v>
      </c>
      <c r="AH66" s="70">
        <v>11</v>
      </c>
      <c r="AI66" s="70">
        <v>18</v>
      </c>
      <c r="AJ66" s="70">
        <v>12</v>
      </c>
      <c r="AK66" s="70">
        <v>17</v>
      </c>
      <c r="AL66" s="70">
        <v>8</v>
      </c>
      <c r="AM66" s="70">
        <v>15</v>
      </c>
      <c r="AN66" s="70">
        <v>17</v>
      </c>
      <c r="AO66" s="70">
        <v>12</v>
      </c>
      <c r="AP66" s="70">
        <v>10</v>
      </c>
      <c r="AQ66" s="70">
        <v>13</v>
      </c>
      <c r="AR66" s="70">
        <v>6</v>
      </c>
      <c r="AS66" s="70">
        <v>10</v>
      </c>
      <c r="AT66" s="70">
        <v>19</v>
      </c>
      <c r="AU66" s="70">
        <v>13</v>
      </c>
      <c r="AV66" s="70">
        <v>10</v>
      </c>
      <c r="AW66" s="70">
        <v>13</v>
      </c>
      <c r="AX66" s="70">
        <v>9</v>
      </c>
      <c r="AY66" s="70">
        <v>13</v>
      </c>
      <c r="AZ66" s="70">
        <v>10</v>
      </c>
      <c r="BA66" s="70">
        <v>19</v>
      </c>
      <c r="BB66" s="70">
        <v>11</v>
      </c>
      <c r="BC66" s="70">
        <v>21</v>
      </c>
      <c r="BD66" s="70">
        <v>18</v>
      </c>
      <c r="BE66" s="70">
        <v>21</v>
      </c>
      <c r="BF66" s="70">
        <v>22</v>
      </c>
      <c r="BG66" s="70">
        <v>26</v>
      </c>
      <c r="BH66" s="70">
        <v>29</v>
      </c>
      <c r="BI66" s="70">
        <v>27</v>
      </c>
      <c r="BJ66" s="70">
        <v>33</v>
      </c>
      <c r="BK66" s="70">
        <v>26</v>
      </c>
      <c r="BL66" s="70">
        <v>28</v>
      </c>
      <c r="BM66" s="70">
        <v>25</v>
      </c>
      <c r="BN66" s="70">
        <v>28</v>
      </c>
      <c r="BO66" s="70">
        <v>26</v>
      </c>
      <c r="BP66" s="70">
        <v>35</v>
      </c>
      <c r="BQ66" s="70">
        <v>27</v>
      </c>
      <c r="BR66" s="70">
        <v>36</v>
      </c>
      <c r="BS66" s="70">
        <v>21</v>
      </c>
      <c r="BT66" s="70">
        <v>27</v>
      </c>
      <c r="BU66" s="70">
        <v>20</v>
      </c>
      <c r="BV66" s="70">
        <v>31</v>
      </c>
      <c r="BW66" s="70">
        <v>16</v>
      </c>
      <c r="BX66" s="70">
        <v>30</v>
      </c>
      <c r="BY66" s="70">
        <v>28</v>
      </c>
      <c r="BZ66" s="70">
        <v>32</v>
      </c>
      <c r="CA66" s="70">
        <v>21</v>
      </c>
      <c r="CB66" s="70">
        <v>26</v>
      </c>
      <c r="CC66" s="70">
        <v>25</v>
      </c>
      <c r="CD66" s="70">
        <v>22</v>
      </c>
      <c r="CE66" s="70">
        <v>26</v>
      </c>
      <c r="CF66" s="70">
        <v>28</v>
      </c>
      <c r="CG66" s="70">
        <v>28</v>
      </c>
      <c r="CH66" s="70">
        <v>17</v>
      </c>
      <c r="CI66" s="70">
        <v>33</v>
      </c>
      <c r="CJ66" s="70">
        <v>25</v>
      </c>
      <c r="CK66" s="70">
        <v>24</v>
      </c>
      <c r="CL66" s="70">
        <v>20</v>
      </c>
      <c r="CM66" s="70">
        <v>23</v>
      </c>
      <c r="CN66" s="70">
        <v>26</v>
      </c>
      <c r="CO66" s="70">
        <v>33</v>
      </c>
      <c r="CP66" s="70">
        <v>28</v>
      </c>
      <c r="CQ66" s="70">
        <v>26</v>
      </c>
      <c r="CR66" s="70">
        <v>22</v>
      </c>
      <c r="CS66" s="70">
        <v>24</v>
      </c>
      <c r="CT66" s="70">
        <v>23</v>
      </c>
      <c r="CU66" s="70">
        <v>21</v>
      </c>
      <c r="CV66" s="70">
        <v>31</v>
      </c>
      <c r="CW66" s="70">
        <v>26</v>
      </c>
      <c r="CX66" s="70">
        <v>39</v>
      </c>
      <c r="CY66" s="70">
        <v>22</v>
      </c>
      <c r="CZ66" s="70">
        <v>19</v>
      </c>
      <c r="DA66" s="70">
        <v>22</v>
      </c>
      <c r="DB66" s="70">
        <v>21</v>
      </c>
      <c r="DC66" s="70">
        <v>27</v>
      </c>
      <c r="DD66" s="70">
        <v>35</v>
      </c>
      <c r="DE66" s="70">
        <v>27</v>
      </c>
      <c r="DF66" s="70">
        <v>22</v>
      </c>
      <c r="DG66" s="70">
        <v>26</v>
      </c>
      <c r="DH66" s="70">
        <v>27</v>
      </c>
      <c r="DI66" s="70">
        <v>30</v>
      </c>
      <c r="DJ66" s="70">
        <v>27</v>
      </c>
      <c r="DK66" s="70">
        <v>26</v>
      </c>
      <c r="DL66" s="70">
        <v>32</v>
      </c>
      <c r="DM66" s="70">
        <v>28</v>
      </c>
      <c r="DN66" s="70">
        <v>21</v>
      </c>
      <c r="DO66" s="70">
        <v>23</v>
      </c>
      <c r="DP66" s="70">
        <v>33</v>
      </c>
      <c r="DQ66" s="70">
        <v>19</v>
      </c>
      <c r="DR66" s="70">
        <v>24</v>
      </c>
      <c r="DS66" s="70">
        <v>21</v>
      </c>
      <c r="DT66" s="70">
        <v>24</v>
      </c>
      <c r="DU66" s="70">
        <v>32</v>
      </c>
      <c r="DV66" s="70">
        <v>27</v>
      </c>
      <c r="DW66" s="70">
        <v>24</v>
      </c>
      <c r="DX66" s="70">
        <v>10</v>
      </c>
      <c r="DY66" s="70">
        <v>23</v>
      </c>
      <c r="DZ66" s="70">
        <v>26</v>
      </c>
      <c r="EA66" s="70">
        <v>26</v>
      </c>
      <c r="EB66" s="70">
        <v>13</v>
      </c>
      <c r="EC66" s="70">
        <v>15</v>
      </c>
      <c r="ED66" s="70">
        <v>25</v>
      </c>
      <c r="EE66" s="70">
        <v>23</v>
      </c>
      <c r="EF66" s="70">
        <v>22</v>
      </c>
      <c r="EG66" s="70">
        <v>20</v>
      </c>
      <c r="EH66" s="70">
        <v>18</v>
      </c>
      <c r="EI66" s="70">
        <v>16</v>
      </c>
      <c r="EJ66" s="70">
        <v>9</v>
      </c>
      <c r="EK66" s="70">
        <v>22</v>
      </c>
      <c r="EL66" s="70">
        <v>11</v>
      </c>
      <c r="EM66" s="70">
        <v>20</v>
      </c>
      <c r="EN66" s="70">
        <v>17</v>
      </c>
      <c r="EO66" s="70">
        <v>14</v>
      </c>
      <c r="EP66" s="70">
        <v>12</v>
      </c>
      <c r="EQ66" s="70">
        <v>12</v>
      </c>
      <c r="ER66" s="70">
        <v>11</v>
      </c>
      <c r="ES66" s="70">
        <v>9</v>
      </c>
      <c r="ET66" s="70">
        <v>13</v>
      </c>
      <c r="EU66" s="70">
        <v>16</v>
      </c>
      <c r="EV66" s="70">
        <v>19</v>
      </c>
      <c r="EW66" s="70">
        <v>9</v>
      </c>
      <c r="EX66" s="70">
        <v>21</v>
      </c>
      <c r="EY66" s="70">
        <v>20</v>
      </c>
      <c r="EZ66" s="70">
        <v>16</v>
      </c>
      <c r="FA66" s="70">
        <v>16</v>
      </c>
      <c r="FB66" s="70">
        <v>24</v>
      </c>
      <c r="FC66" s="70">
        <v>14</v>
      </c>
      <c r="FD66" s="70">
        <v>15</v>
      </c>
      <c r="FE66" s="70">
        <v>10</v>
      </c>
      <c r="FF66" s="70">
        <v>19</v>
      </c>
      <c r="FG66" s="70">
        <v>16</v>
      </c>
      <c r="FH66" s="70">
        <v>28</v>
      </c>
      <c r="FI66" s="70">
        <v>20</v>
      </c>
      <c r="FJ66" s="70">
        <v>24</v>
      </c>
      <c r="FK66" s="70">
        <v>13</v>
      </c>
      <c r="FL66" s="70">
        <v>11</v>
      </c>
      <c r="FM66" s="70">
        <v>14</v>
      </c>
      <c r="FN66" s="70">
        <v>18</v>
      </c>
      <c r="FO66" s="70">
        <v>11</v>
      </c>
      <c r="FP66" s="70">
        <v>16</v>
      </c>
      <c r="FQ66" s="70">
        <v>13</v>
      </c>
      <c r="FR66" s="70">
        <v>17</v>
      </c>
      <c r="FS66" s="70">
        <v>16</v>
      </c>
      <c r="FT66" s="70">
        <v>10</v>
      </c>
      <c r="FU66" s="70">
        <v>12</v>
      </c>
      <c r="FV66" s="70">
        <v>25</v>
      </c>
      <c r="FW66" s="70">
        <v>5</v>
      </c>
      <c r="FX66" s="70">
        <v>18</v>
      </c>
      <c r="FY66" s="70">
        <v>3</v>
      </c>
      <c r="FZ66" s="70">
        <v>15</v>
      </c>
      <c r="GA66" s="70">
        <v>7</v>
      </c>
      <c r="GB66" s="70">
        <v>15</v>
      </c>
      <c r="GC66" s="70">
        <v>5</v>
      </c>
      <c r="GD66" s="70">
        <v>11</v>
      </c>
      <c r="GE66" s="70">
        <v>8</v>
      </c>
      <c r="GF66" s="70">
        <v>11</v>
      </c>
      <c r="GG66" s="70">
        <v>3</v>
      </c>
      <c r="GH66" s="70">
        <v>17</v>
      </c>
      <c r="GI66" s="70">
        <v>2</v>
      </c>
      <c r="GJ66" s="70">
        <v>14</v>
      </c>
      <c r="GK66" s="70">
        <v>5</v>
      </c>
      <c r="GL66" s="70">
        <v>10</v>
      </c>
      <c r="GM66" s="70">
        <v>4</v>
      </c>
      <c r="GN66" s="70">
        <v>5</v>
      </c>
      <c r="GO66" s="70">
        <v>3</v>
      </c>
      <c r="GP66" s="70">
        <v>10</v>
      </c>
      <c r="GQ66" s="70">
        <v>5</v>
      </c>
      <c r="GR66" s="70">
        <v>4</v>
      </c>
      <c r="GS66" s="70">
        <v>2</v>
      </c>
      <c r="GT66" s="70">
        <v>7</v>
      </c>
      <c r="GU66" s="70">
        <v>0</v>
      </c>
      <c r="GV66" s="70">
        <v>3</v>
      </c>
      <c r="GW66" s="70">
        <v>2</v>
      </c>
      <c r="GX66" s="70">
        <v>1</v>
      </c>
      <c r="GY66" s="70">
        <v>1</v>
      </c>
      <c r="GZ66" s="70">
        <v>2</v>
      </c>
      <c r="HA66" s="70">
        <v>0</v>
      </c>
      <c r="HB66" s="70">
        <v>2</v>
      </c>
      <c r="HC66" s="70">
        <v>0</v>
      </c>
      <c r="HD66" s="70">
        <v>1</v>
      </c>
      <c r="HE66" s="70">
        <v>1</v>
      </c>
      <c r="HF66" s="70">
        <v>1</v>
      </c>
      <c r="HG66" s="70">
        <v>0</v>
      </c>
      <c r="HH66" s="70">
        <v>1</v>
      </c>
      <c r="HI66" s="70">
        <v>0</v>
      </c>
      <c r="HJ66" s="70">
        <v>0</v>
      </c>
      <c r="HK66" s="70">
        <v>0</v>
      </c>
      <c r="HL66" s="70">
        <v>0</v>
      </c>
    </row>
    <row r="67" spans="1:220" ht="20.25" customHeight="1" x14ac:dyDescent="0.3">
      <c r="A67" s="46" t="s">
        <v>780</v>
      </c>
      <c r="B67" s="307">
        <v>3608</v>
      </c>
      <c r="C67" s="70">
        <v>1802</v>
      </c>
      <c r="D67" s="70">
        <v>1806</v>
      </c>
      <c r="E67" s="70">
        <v>196</v>
      </c>
      <c r="F67" s="70">
        <v>163</v>
      </c>
      <c r="G67" s="70">
        <v>1267</v>
      </c>
      <c r="H67" s="70">
        <v>1164</v>
      </c>
      <c r="I67" s="70">
        <v>339</v>
      </c>
      <c r="J67" s="70">
        <v>479</v>
      </c>
      <c r="K67" s="70">
        <v>12</v>
      </c>
      <c r="L67" s="70">
        <v>11</v>
      </c>
      <c r="M67" s="70">
        <v>14</v>
      </c>
      <c r="N67" s="70">
        <v>12</v>
      </c>
      <c r="O67" s="70">
        <v>16</v>
      </c>
      <c r="P67" s="70">
        <v>6</v>
      </c>
      <c r="Q67" s="70">
        <v>11</v>
      </c>
      <c r="R67" s="70">
        <v>6</v>
      </c>
      <c r="S67" s="70">
        <v>7</v>
      </c>
      <c r="T67" s="70">
        <v>7</v>
      </c>
      <c r="U67" s="70">
        <v>14</v>
      </c>
      <c r="V67" s="70">
        <v>10</v>
      </c>
      <c r="W67" s="70">
        <v>12</v>
      </c>
      <c r="X67" s="70">
        <v>12</v>
      </c>
      <c r="Y67" s="70">
        <v>19</v>
      </c>
      <c r="Z67" s="70">
        <v>10</v>
      </c>
      <c r="AA67" s="70">
        <v>12</v>
      </c>
      <c r="AB67" s="70">
        <v>7</v>
      </c>
      <c r="AC67" s="70">
        <v>10</v>
      </c>
      <c r="AD67" s="70">
        <v>12</v>
      </c>
      <c r="AE67" s="70">
        <v>12</v>
      </c>
      <c r="AF67" s="70">
        <v>10</v>
      </c>
      <c r="AG67" s="70">
        <v>15</v>
      </c>
      <c r="AH67" s="70">
        <v>20</v>
      </c>
      <c r="AI67" s="70">
        <v>13</v>
      </c>
      <c r="AJ67" s="70">
        <v>14</v>
      </c>
      <c r="AK67" s="70">
        <v>14</v>
      </c>
      <c r="AL67" s="70">
        <v>13</v>
      </c>
      <c r="AM67" s="70">
        <v>15</v>
      </c>
      <c r="AN67" s="70">
        <v>13</v>
      </c>
      <c r="AO67" s="70">
        <v>14</v>
      </c>
      <c r="AP67" s="70">
        <v>16</v>
      </c>
      <c r="AQ67" s="70">
        <v>13</v>
      </c>
      <c r="AR67" s="70">
        <v>9</v>
      </c>
      <c r="AS67" s="70">
        <v>12</v>
      </c>
      <c r="AT67" s="70">
        <v>12</v>
      </c>
      <c r="AU67" s="70">
        <v>11</v>
      </c>
      <c r="AV67" s="70">
        <v>9</v>
      </c>
      <c r="AW67" s="70">
        <v>12</v>
      </c>
      <c r="AX67" s="70">
        <v>19</v>
      </c>
      <c r="AY67" s="70">
        <v>16</v>
      </c>
      <c r="AZ67" s="70">
        <v>16</v>
      </c>
      <c r="BA67" s="70">
        <v>20</v>
      </c>
      <c r="BB67" s="70">
        <v>21</v>
      </c>
      <c r="BC67" s="70">
        <v>13</v>
      </c>
      <c r="BD67" s="70">
        <v>28</v>
      </c>
      <c r="BE67" s="70">
        <v>25</v>
      </c>
      <c r="BF67" s="70">
        <v>29</v>
      </c>
      <c r="BG67" s="70">
        <v>34</v>
      </c>
      <c r="BH67" s="70">
        <v>23</v>
      </c>
      <c r="BI67" s="70">
        <v>33</v>
      </c>
      <c r="BJ67" s="70">
        <v>23</v>
      </c>
      <c r="BK67" s="70">
        <v>33</v>
      </c>
      <c r="BL67" s="70">
        <v>21</v>
      </c>
      <c r="BM67" s="70">
        <v>29</v>
      </c>
      <c r="BN67" s="70">
        <v>38</v>
      </c>
      <c r="BO67" s="70">
        <v>42</v>
      </c>
      <c r="BP67" s="70">
        <v>28</v>
      </c>
      <c r="BQ67" s="70">
        <v>35</v>
      </c>
      <c r="BR67" s="70">
        <v>32</v>
      </c>
      <c r="BS67" s="70">
        <v>32</v>
      </c>
      <c r="BT67" s="70">
        <v>26</v>
      </c>
      <c r="BU67" s="70">
        <v>22</v>
      </c>
      <c r="BV67" s="70">
        <v>26</v>
      </c>
      <c r="BW67" s="70">
        <v>29</v>
      </c>
      <c r="BX67" s="70">
        <v>23</v>
      </c>
      <c r="BY67" s="70">
        <v>25</v>
      </c>
      <c r="BZ67" s="70">
        <v>25</v>
      </c>
      <c r="CA67" s="70">
        <v>35</v>
      </c>
      <c r="CB67" s="70">
        <v>23</v>
      </c>
      <c r="CC67" s="70">
        <v>23</v>
      </c>
      <c r="CD67" s="70">
        <v>23</v>
      </c>
      <c r="CE67" s="70">
        <v>30</v>
      </c>
      <c r="CF67" s="70">
        <v>25</v>
      </c>
      <c r="CG67" s="70">
        <v>30</v>
      </c>
      <c r="CH67" s="70">
        <v>18</v>
      </c>
      <c r="CI67" s="70">
        <v>24</v>
      </c>
      <c r="CJ67" s="70">
        <v>19</v>
      </c>
      <c r="CK67" s="70">
        <v>25</v>
      </c>
      <c r="CL67" s="70">
        <v>21</v>
      </c>
      <c r="CM67" s="70">
        <v>37</v>
      </c>
      <c r="CN67" s="70">
        <v>29</v>
      </c>
      <c r="CO67" s="70">
        <v>18</v>
      </c>
      <c r="CP67" s="70">
        <v>15</v>
      </c>
      <c r="CQ67" s="70">
        <v>19</v>
      </c>
      <c r="CR67" s="70">
        <v>23</v>
      </c>
      <c r="CS67" s="70">
        <v>28</v>
      </c>
      <c r="CT67" s="70">
        <v>33</v>
      </c>
      <c r="CU67" s="70">
        <v>28</v>
      </c>
      <c r="CV67" s="70">
        <v>23</v>
      </c>
      <c r="CW67" s="70">
        <v>21</v>
      </c>
      <c r="CX67" s="70">
        <v>32</v>
      </c>
      <c r="CY67" s="70">
        <v>30</v>
      </c>
      <c r="CZ67" s="70">
        <v>18</v>
      </c>
      <c r="DA67" s="70">
        <v>31</v>
      </c>
      <c r="DB67" s="70">
        <v>24</v>
      </c>
      <c r="DC67" s="70">
        <v>26</v>
      </c>
      <c r="DD67" s="70">
        <v>29</v>
      </c>
      <c r="DE67" s="70">
        <v>19</v>
      </c>
      <c r="DF67" s="70">
        <v>34</v>
      </c>
      <c r="DG67" s="70">
        <v>34</v>
      </c>
      <c r="DH67" s="70">
        <v>23</v>
      </c>
      <c r="DI67" s="70">
        <v>28</v>
      </c>
      <c r="DJ67" s="70">
        <v>20</v>
      </c>
      <c r="DK67" s="70">
        <v>25</v>
      </c>
      <c r="DL67" s="70">
        <v>24</v>
      </c>
      <c r="DM67" s="70">
        <v>31</v>
      </c>
      <c r="DN67" s="70">
        <v>31</v>
      </c>
      <c r="DO67" s="70">
        <v>40</v>
      </c>
      <c r="DP67" s="70">
        <v>33</v>
      </c>
      <c r="DQ67" s="70">
        <v>41</v>
      </c>
      <c r="DR67" s="70">
        <v>22</v>
      </c>
      <c r="DS67" s="70">
        <v>28</v>
      </c>
      <c r="DT67" s="70">
        <v>29</v>
      </c>
      <c r="DU67" s="70">
        <v>24</v>
      </c>
      <c r="DV67" s="70">
        <v>19</v>
      </c>
      <c r="DW67" s="70">
        <v>31</v>
      </c>
      <c r="DX67" s="70">
        <v>22</v>
      </c>
      <c r="DY67" s="70">
        <v>28</v>
      </c>
      <c r="DZ67" s="70">
        <v>21</v>
      </c>
      <c r="EA67" s="70">
        <v>20</v>
      </c>
      <c r="EB67" s="70">
        <v>24</v>
      </c>
      <c r="EC67" s="70">
        <v>14</v>
      </c>
      <c r="ED67" s="70">
        <v>19</v>
      </c>
      <c r="EE67" s="70">
        <v>19</v>
      </c>
      <c r="EF67" s="70">
        <v>24</v>
      </c>
      <c r="EG67" s="70">
        <v>19</v>
      </c>
      <c r="EH67" s="70">
        <v>24</v>
      </c>
      <c r="EI67" s="70">
        <v>11</v>
      </c>
      <c r="EJ67" s="70">
        <v>16</v>
      </c>
      <c r="EK67" s="70">
        <v>19</v>
      </c>
      <c r="EL67" s="70">
        <v>15</v>
      </c>
      <c r="EM67" s="70">
        <v>22</v>
      </c>
      <c r="EN67" s="70">
        <v>14</v>
      </c>
      <c r="EO67" s="70">
        <v>18</v>
      </c>
      <c r="EP67" s="70">
        <v>12</v>
      </c>
      <c r="EQ67" s="70">
        <v>9</v>
      </c>
      <c r="ER67" s="70">
        <v>17</v>
      </c>
      <c r="ES67" s="70">
        <v>18</v>
      </c>
      <c r="ET67" s="70">
        <v>17</v>
      </c>
      <c r="EU67" s="70">
        <v>18</v>
      </c>
      <c r="EV67" s="70">
        <v>13</v>
      </c>
      <c r="EW67" s="70">
        <v>17</v>
      </c>
      <c r="EX67" s="70">
        <v>21</v>
      </c>
      <c r="EY67" s="70">
        <v>14</v>
      </c>
      <c r="EZ67" s="70">
        <v>14</v>
      </c>
      <c r="FA67" s="70">
        <v>14</v>
      </c>
      <c r="FB67" s="70">
        <v>24</v>
      </c>
      <c r="FC67" s="70">
        <v>10</v>
      </c>
      <c r="FD67" s="70">
        <v>16</v>
      </c>
      <c r="FE67" s="70">
        <v>19</v>
      </c>
      <c r="FF67" s="70">
        <v>23</v>
      </c>
      <c r="FG67" s="70">
        <v>17</v>
      </c>
      <c r="FH67" s="70">
        <v>19</v>
      </c>
      <c r="FI67" s="70">
        <v>22</v>
      </c>
      <c r="FJ67" s="70">
        <v>29</v>
      </c>
      <c r="FK67" s="70">
        <v>4</v>
      </c>
      <c r="FL67" s="70">
        <v>16</v>
      </c>
      <c r="FM67" s="70">
        <v>10</v>
      </c>
      <c r="FN67" s="70">
        <v>17</v>
      </c>
      <c r="FO67" s="70">
        <v>14</v>
      </c>
      <c r="FP67" s="70">
        <v>19</v>
      </c>
      <c r="FQ67" s="70">
        <v>9</v>
      </c>
      <c r="FR67" s="70">
        <v>10</v>
      </c>
      <c r="FS67" s="70">
        <v>16</v>
      </c>
      <c r="FT67" s="70">
        <v>26</v>
      </c>
      <c r="FU67" s="70">
        <v>13</v>
      </c>
      <c r="FV67" s="70">
        <v>19</v>
      </c>
      <c r="FW67" s="70">
        <v>10</v>
      </c>
      <c r="FX67" s="70">
        <v>15</v>
      </c>
      <c r="FY67" s="70">
        <v>4</v>
      </c>
      <c r="FZ67" s="70">
        <v>8</v>
      </c>
      <c r="GA67" s="70">
        <v>8</v>
      </c>
      <c r="GB67" s="70">
        <v>9</v>
      </c>
      <c r="GC67" s="70">
        <v>7</v>
      </c>
      <c r="GD67" s="70">
        <v>15</v>
      </c>
      <c r="GE67" s="70">
        <v>5</v>
      </c>
      <c r="GF67" s="70">
        <v>15</v>
      </c>
      <c r="GG67" s="70">
        <v>2</v>
      </c>
      <c r="GH67" s="70">
        <v>19</v>
      </c>
      <c r="GI67" s="70">
        <v>5</v>
      </c>
      <c r="GJ67" s="70">
        <v>5</v>
      </c>
      <c r="GK67" s="70">
        <v>4</v>
      </c>
      <c r="GL67" s="70">
        <v>12</v>
      </c>
      <c r="GM67" s="70">
        <v>5</v>
      </c>
      <c r="GN67" s="70">
        <v>10</v>
      </c>
      <c r="GO67" s="70">
        <v>2</v>
      </c>
      <c r="GP67" s="70">
        <v>9</v>
      </c>
      <c r="GQ67" s="70">
        <v>0</v>
      </c>
      <c r="GR67" s="70">
        <v>6</v>
      </c>
      <c r="GS67" s="70">
        <v>2</v>
      </c>
      <c r="GT67" s="70">
        <v>4</v>
      </c>
      <c r="GU67" s="70">
        <v>0</v>
      </c>
      <c r="GV67" s="70">
        <v>2</v>
      </c>
      <c r="GW67" s="70">
        <v>0</v>
      </c>
      <c r="GX67" s="70">
        <v>5</v>
      </c>
      <c r="GY67" s="70">
        <v>2</v>
      </c>
      <c r="GZ67" s="70">
        <v>1</v>
      </c>
      <c r="HA67" s="70">
        <v>0</v>
      </c>
      <c r="HB67" s="70">
        <v>0</v>
      </c>
      <c r="HC67" s="70">
        <v>0</v>
      </c>
      <c r="HD67" s="70">
        <v>3</v>
      </c>
      <c r="HE67" s="70">
        <v>0</v>
      </c>
      <c r="HF67" s="70">
        <v>0</v>
      </c>
      <c r="HG67" s="70">
        <v>0</v>
      </c>
      <c r="HH67" s="70">
        <v>0</v>
      </c>
      <c r="HI67" s="70">
        <v>0</v>
      </c>
      <c r="HJ67" s="70">
        <v>0</v>
      </c>
      <c r="HK67" s="70">
        <v>0</v>
      </c>
      <c r="HL67" s="70">
        <v>0</v>
      </c>
    </row>
    <row r="68" spans="1:220" ht="20.25" customHeight="1" x14ac:dyDescent="0.3">
      <c r="A68" s="46" t="s">
        <v>781</v>
      </c>
      <c r="B68" s="307">
        <v>2387</v>
      </c>
      <c r="C68" s="70">
        <v>1182</v>
      </c>
      <c r="D68" s="70">
        <v>1205</v>
      </c>
      <c r="E68" s="70">
        <v>106</v>
      </c>
      <c r="F68" s="70">
        <v>72</v>
      </c>
      <c r="G68" s="70">
        <v>844</v>
      </c>
      <c r="H68" s="70">
        <v>807</v>
      </c>
      <c r="I68" s="70">
        <v>232</v>
      </c>
      <c r="J68" s="70">
        <v>326</v>
      </c>
      <c r="K68" s="70">
        <v>11</v>
      </c>
      <c r="L68" s="70">
        <v>11</v>
      </c>
      <c r="M68" s="70">
        <v>5</v>
      </c>
      <c r="N68" s="70">
        <v>5</v>
      </c>
      <c r="O68" s="70">
        <v>6</v>
      </c>
      <c r="P68" s="70">
        <v>6</v>
      </c>
      <c r="Q68" s="70">
        <v>5</v>
      </c>
      <c r="R68" s="70">
        <v>2</v>
      </c>
      <c r="S68" s="70">
        <v>10</v>
      </c>
      <c r="T68" s="70">
        <v>5</v>
      </c>
      <c r="U68" s="70">
        <v>4</v>
      </c>
      <c r="V68" s="70">
        <v>5</v>
      </c>
      <c r="W68" s="70">
        <v>5</v>
      </c>
      <c r="X68" s="70">
        <v>4</v>
      </c>
      <c r="Y68" s="70">
        <v>9</v>
      </c>
      <c r="Z68" s="70">
        <v>3</v>
      </c>
      <c r="AA68" s="70">
        <v>10</v>
      </c>
      <c r="AB68" s="70">
        <v>5</v>
      </c>
      <c r="AC68" s="70">
        <v>5</v>
      </c>
      <c r="AD68" s="70">
        <v>4</v>
      </c>
      <c r="AE68" s="70">
        <v>4</v>
      </c>
      <c r="AF68" s="70">
        <v>4</v>
      </c>
      <c r="AG68" s="70">
        <v>9</v>
      </c>
      <c r="AH68" s="70">
        <v>3</v>
      </c>
      <c r="AI68" s="70">
        <v>7</v>
      </c>
      <c r="AJ68" s="70">
        <v>4</v>
      </c>
      <c r="AK68" s="70">
        <v>5</v>
      </c>
      <c r="AL68" s="70">
        <v>7</v>
      </c>
      <c r="AM68" s="70">
        <v>11</v>
      </c>
      <c r="AN68" s="70">
        <v>4</v>
      </c>
      <c r="AO68" s="70">
        <v>3</v>
      </c>
      <c r="AP68" s="70">
        <v>7</v>
      </c>
      <c r="AQ68" s="70">
        <v>4</v>
      </c>
      <c r="AR68" s="70">
        <v>7</v>
      </c>
      <c r="AS68" s="70">
        <v>3</v>
      </c>
      <c r="AT68" s="70">
        <v>4</v>
      </c>
      <c r="AU68" s="70">
        <v>4</v>
      </c>
      <c r="AV68" s="70">
        <v>9</v>
      </c>
      <c r="AW68" s="70">
        <v>8</v>
      </c>
      <c r="AX68" s="70">
        <v>6</v>
      </c>
      <c r="AY68" s="70">
        <v>8</v>
      </c>
      <c r="AZ68" s="70">
        <v>12</v>
      </c>
      <c r="BA68" s="70">
        <v>8</v>
      </c>
      <c r="BB68" s="70">
        <v>6</v>
      </c>
      <c r="BC68" s="70">
        <v>15</v>
      </c>
      <c r="BD68" s="70">
        <v>11</v>
      </c>
      <c r="BE68" s="70">
        <v>19</v>
      </c>
      <c r="BF68" s="70">
        <v>13</v>
      </c>
      <c r="BG68" s="70">
        <v>20</v>
      </c>
      <c r="BH68" s="70">
        <v>26</v>
      </c>
      <c r="BI68" s="70">
        <v>21</v>
      </c>
      <c r="BJ68" s="70">
        <v>32</v>
      </c>
      <c r="BK68" s="70">
        <v>20</v>
      </c>
      <c r="BL68" s="70">
        <v>23</v>
      </c>
      <c r="BM68" s="70">
        <v>25</v>
      </c>
      <c r="BN68" s="70">
        <v>25</v>
      </c>
      <c r="BO68" s="70">
        <v>24</v>
      </c>
      <c r="BP68" s="70">
        <v>15</v>
      </c>
      <c r="BQ68" s="70">
        <v>24</v>
      </c>
      <c r="BR68" s="70">
        <v>26</v>
      </c>
      <c r="BS68" s="70">
        <v>20</v>
      </c>
      <c r="BT68" s="70">
        <v>24</v>
      </c>
      <c r="BU68" s="70">
        <v>22</v>
      </c>
      <c r="BV68" s="70">
        <v>22</v>
      </c>
      <c r="BW68" s="70">
        <v>14</v>
      </c>
      <c r="BX68" s="70">
        <v>20</v>
      </c>
      <c r="BY68" s="70">
        <v>23</v>
      </c>
      <c r="BZ68" s="70">
        <v>12</v>
      </c>
      <c r="CA68" s="70">
        <v>18</v>
      </c>
      <c r="CB68" s="70">
        <v>14</v>
      </c>
      <c r="CC68" s="70">
        <v>15</v>
      </c>
      <c r="CD68" s="70">
        <v>20</v>
      </c>
      <c r="CE68" s="70">
        <v>22</v>
      </c>
      <c r="CF68" s="70">
        <v>17</v>
      </c>
      <c r="CG68" s="70">
        <v>16</v>
      </c>
      <c r="CH68" s="70">
        <v>14</v>
      </c>
      <c r="CI68" s="70">
        <v>20</v>
      </c>
      <c r="CJ68" s="70">
        <v>12</v>
      </c>
      <c r="CK68" s="70">
        <v>19</v>
      </c>
      <c r="CL68" s="70">
        <v>20</v>
      </c>
      <c r="CM68" s="70">
        <v>25</v>
      </c>
      <c r="CN68" s="70">
        <v>16</v>
      </c>
      <c r="CO68" s="70">
        <v>22</v>
      </c>
      <c r="CP68" s="70">
        <v>22</v>
      </c>
      <c r="CQ68" s="70">
        <v>14</v>
      </c>
      <c r="CR68" s="70">
        <v>21</v>
      </c>
      <c r="CS68" s="70">
        <v>16</v>
      </c>
      <c r="CT68" s="70">
        <v>20</v>
      </c>
      <c r="CU68" s="70">
        <v>16</v>
      </c>
      <c r="CV68" s="70">
        <v>18</v>
      </c>
      <c r="CW68" s="70">
        <v>16</v>
      </c>
      <c r="CX68" s="70">
        <v>13</v>
      </c>
      <c r="CY68" s="70">
        <v>28</v>
      </c>
      <c r="CZ68" s="70">
        <v>13</v>
      </c>
      <c r="DA68" s="70">
        <v>14</v>
      </c>
      <c r="DB68" s="70">
        <v>20</v>
      </c>
      <c r="DC68" s="70">
        <v>20</v>
      </c>
      <c r="DD68" s="70">
        <v>15</v>
      </c>
      <c r="DE68" s="70">
        <v>19</v>
      </c>
      <c r="DF68" s="70">
        <v>16</v>
      </c>
      <c r="DG68" s="70">
        <v>15</v>
      </c>
      <c r="DH68" s="70">
        <v>22</v>
      </c>
      <c r="DI68" s="70">
        <v>19</v>
      </c>
      <c r="DJ68" s="70">
        <v>18</v>
      </c>
      <c r="DK68" s="70">
        <v>24</v>
      </c>
      <c r="DL68" s="70">
        <v>24</v>
      </c>
      <c r="DM68" s="70">
        <v>18</v>
      </c>
      <c r="DN68" s="70">
        <v>23</v>
      </c>
      <c r="DO68" s="70">
        <v>15</v>
      </c>
      <c r="DP68" s="70">
        <v>21</v>
      </c>
      <c r="DQ68" s="70">
        <v>17</v>
      </c>
      <c r="DR68" s="70">
        <v>12</v>
      </c>
      <c r="DS68" s="70">
        <v>21</v>
      </c>
      <c r="DT68" s="70">
        <v>13</v>
      </c>
      <c r="DU68" s="70">
        <v>23</v>
      </c>
      <c r="DV68" s="70">
        <v>11</v>
      </c>
      <c r="DW68" s="70">
        <v>11</v>
      </c>
      <c r="DX68" s="70">
        <v>11</v>
      </c>
      <c r="DY68" s="70">
        <v>17</v>
      </c>
      <c r="DZ68" s="70">
        <v>15</v>
      </c>
      <c r="EA68" s="70">
        <v>21</v>
      </c>
      <c r="EB68" s="70">
        <v>21</v>
      </c>
      <c r="EC68" s="70">
        <v>17</v>
      </c>
      <c r="ED68" s="70">
        <v>15</v>
      </c>
      <c r="EE68" s="70">
        <v>15</v>
      </c>
      <c r="EF68" s="70">
        <v>12</v>
      </c>
      <c r="EG68" s="70">
        <v>14</v>
      </c>
      <c r="EH68" s="70">
        <v>10</v>
      </c>
      <c r="EI68" s="70">
        <v>12</v>
      </c>
      <c r="EJ68" s="70">
        <v>8</v>
      </c>
      <c r="EK68" s="70">
        <v>17</v>
      </c>
      <c r="EL68" s="70">
        <v>9</v>
      </c>
      <c r="EM68" s="70">
        <v>12</v>
      </c>
      <c r="EN68" s="70">
        <v>12</v>
      </c>
      <c r="EO68" s="70">
        <v>5</v>
      </c>
      <c r="EP68" s="70">
        <v>9</v>
      </c>
      <c r="EQ68" s="70">
        <v>5</v>
      </c>
      <c r="ER68" s="70">
        <v>16</v>
      </c>
      <c r="ES68" s="70">
        <v>6</v>
      </c>
      <c r="ET68" s="70">
        <v>7</v>
      </c>
      <c r="EU68" s="70">
        <v>12</v>
      </c>
      <c r="EV68" s="70">
        <v>13</v>
      </c>
      <c r="EW68" s="70">
        <v>9</v>
      </c>
      <c r="EX68" s="70">
        <v>7</v>
      </c>
      <c r="EY68" s="70">
        <v>16</v>
      </c>
      <c r="EZ68" s="70">
        <v>10</v>
      </c>
      <c r="FA68" s="70">
        <v>7</v>
      </c>
      <c r="FB68" s="70">
        <v>11</v>
      </c>
      <c r="FC68" s="70">
        <v>10</v>
      </c>
      <c r="FD68" s="70">
        <v>9</v>
      </c>
      <c r="FE68" s="70">
        <v>15</v>
      </c>
      <c r="FF68" s="70">
        <v>10</v>
      </c>
      <c r="FG68" s="70">
        <v>15</v>
      </c>
      <c r="FH68" s="70">
        <v>18</v>
      </c>
      <c r="FI68" s="70">
        <v>17</v>
      </c>
      <c r="FJ68" s="70">
        <v>14</v>
      </c>
      <c r="FK68" s="70">
        <v>7</v>
      </c>
      <c r="FL68" s="70">
        <v>16</v>
      </c>
      <c r="FM68" s="70">
        <v>7</v>
      </c>
      <c r="FN68" s="70">
        <v>8</v>
      </c>
      <c r="FO68" s="70">
        <v>11</v>
      </c>
      <c r="FP68" s="70">
        <v>13</v>
      </c>
      <c r="FQ68" s="70">
        <v>9</v>
      </c>
      <c r="FR68" s="70">
        <v>29</v>
      </c>
      <c r="FS68" s="70">
        <v>4</v>
      </c>
      <c r="FT68" s="70">
        <v>13</v>
      </c>
      <c r="FU68" s="70">
        <v>7</v>
      </c>
      <c r="FV68" s="70">
        <v>11</v>
      </c>
      <c r="FW68" s="70">
        <v>5</v>
      </c>
      <c r="FX68" s="70">
        <v>10</v>
      </c>
      <c r="FY68" s="70">
        <v>8</v>
      </c>
      <c r="FZ68" s="70">
        <v>9</v>
      </c>
      <c r="GA68" s="70">
        <v>4</v>
      </c>
      <c r="GB68" s="70">
        <v>11</v>
      </c>
      <c r="GC68" s="70">
        <v>4</v>
      </c>
      <c r="GD68" s="70">
        <v>11</v>
      </c>
      <c r="GE68" s="70">
        <v>4</v>
      </c>
      <c r="GF68" s="70">
        <v>9</v>
      </c>
      <c r="GG68" s="70">
        <v>5</v>
      </c>
      <c r="GH68" s="70">
        <v>11</v>
      </c>
      <c r="GI68" s="70">
        <v>3</v>
      </c>
      <c r="GJ68" s="70">
        <v>6</v>
      </c>
      <c r="GK68" s="70">
        <v>1</v>
      </c>
      <c r="GL68" s="70">
        <v>3</v>
      </c>
      <c r="GM68" s="70">
        <v>1</v>
      </c>
      <c r="GN68" s="70">
        <v>4</v>
      </c>
      <c r="GO68" s="70">
        <v>3</v>
      </c>
      <c r="GP68" s="70">
        <v>5</v>
      </c>
      <c r="GQ68" s="70">
        <v>1</v>
      </c>
      <c r="GR68" s="70">
        <v>5</v>
      </c>
      <c r="GS68" s="70">
        <v>1</v>
      </c>
      <c r="GT68" s="70">
        <v>2</v>
      </c>
      <c r="GU68" s="70">
        <v>1</v>
      </c>
      <c r="GV68" s="70">
        <v>0</v>
      </c>
      <c r="GW68" s="70">
        <v>0</v>
      </c>
      <c r="GX68" s="70">
        <v>0</v>
      </c>
      <c r="GY68" s="70">
        <v>0</v>
      </c>
      <c r="GZ68" s="70">
        <v>1</v>
      </c>
      <c r="HA68" s="70">
        <v>0</v>
      </c>
      <c r="HB68" s="70">
        <v>2</v>
      </c>
      <c r="HC68" s="70">
        <v>0</v>
      </c>
      <c r="HD68" s="70">
        <v>1</v>
      </c>
      <c r="HE68" s="70">
        <v>0</v>
      </c>
      <c r="HF68" s="70">
        <v>0</v>
      </c>
      <c r="HG68" s="70">
        <v>0</v>
      </c>
      <c r="HH68" s="70">
        <v>1</v>
      </c>
      <c r="HI68" s="70">
        <v>0</v>
      </c>
      <c r="HJ68" s="70">
        <v>0</v>
      </c>
      <c r="HK68" s="70">
        <v>0</v>
      </c>
      <c r="HL68" s="70">
        <v>0</v>
      </c>
    </row>
    <row r="69" spans="1:220" ht="20.25" customHeight="1" x14ac:dyDescent="0.3">
      <c r="A69" s="45" t="s">
        <v>782</v>
      </c>
      <c r="B69" s="306">
        <v>13981</v>
      </c>
      <c r="C69" s="69">
        <v>6852</v>
      </c>
      <c r="D69" s="69">
        <v>7129</v>
      </c>
      <c r="E69" s="69">
        <v>858</v>
      </c>
      <c r="F69" s="69">
        <v>838</v>
      </c>
      <c r="G69" s="69">
        <v>4705</v>
      </c>
      <c r="H69" s="69">
        <v>4495</v>
      </c>
      <c r="I69" s="69">
        <v>1289</v>
      </c>
      <c r="J69" s="69">
        <v>1796</v>
      </c>
      <c r="K69" s="69">
        <v>52</v>
      </c>
      <c r="L69" s="69">
        <v>56</v>
      </c>
      <c r="M69" s="69">
        <v>65</v>
      </c>
      <c r="N69" s="69">
        <v>60</v>
      </c>
      <c r="O69" s="69">
        <v>58</v>
      </c>
      <c r="P69" s="69">
        <v>55</v>
      </c>
      <c r="Q69" s="69">
        <v>63</v>
      </c>
      <c r="R69" s="69">
        <v>57</v>
      </c>
      <c r="S69" s="69">
        <v>71</v>
      </c>
      <c r="T69" s="69">
        <v>56</v>
      </c>
      <c r="U69" s="69">
        <v>74</v>
      </c>
      <c r="V69" s="69">
        <v>60</v>
      </c>
      <c r="W69" s="69">
        <v>75</v>
      </c>
      <c r="X69" s="69">
        <v>72</v>
      </c>
      <c r="Y69" s="69">
        <v>39</v>
      </c>
      <c r="Z69" s="69">
        <v>69</v>
      </c>
      <c r="AA69" s="69">
        <v>61</v>
      </c>
      <c r="AB69" s="69">
        <v>52</v>
      </c>
      <c r="AC69" s="69">
        <v>57</v>
      </c>
      <c r="AD69" s="69">
        <v>61</v>
      </c>
      <c r="AE69" s="69">
        <v>40</v>
      </c>
      <c r="AF69" s="69">
        <v>40</v>
      </c>
      <c r="AG69" s="69">
        <v>53</v>
      </c>
      <c r="AH69" s="69">
        <v>50</v>
      </c>
      <c r="AI69" s="69">
        <v>56</v>
      </c>
      <c r="AJ69" s="69">
        <v>53</v>
      </c>
      <c r="AK69" s="69">
        <v>60</v>
      </c>
      <c r="AL69" s="69">
        <v>53</v>
      </c>
      <c r="AM69" s="69">
        <v>34</v>
      </c>
      <c r="AN69" s="69">
        <v>44</v>
      </c>
      <c r="AO69" s="69">
        <v>48</v>
      </c>
      <c r="AP69" s="69">
        <v>48</v>
      </c>
      <c r="AQ69" s="69">
        <v>49</v>
      </c>
      <c r="AR69" s="69">
        <v>44</v>
      </c>
      <c r="AS69" s="69">
        <v>46</v>
      </c>
      <c r="AT69" s="69">
        <v>39</v>
      </c>
      <c r="AU69" s="69">
        <v>55</v>
      </c>
      <c r="AV69" s="69">
        <v>48</v>
      </c>
      <c r="AW69" s="69">
        <v>68</v>
      </c>
      <c r="AX69" s="69">
        <v>53</v>
      </c>
      <c r="AY69" s="69">
        <v>57</v>
      </c>
      <c r="AZ69" s="69">
        <v>70</v>
      </c>
      <c r="BA69" s="69">
        <v>49</v>
      </c>
      <c r="BB69" s="69">
        <v>70</v>
      </c>
      <c r="BC69" s="69">
        <v>92</v>
      </c>
      <c r="BD69" s="69">
        <v>100</v>
      </c>
      <c r="BE69" s="69">
        <v>110</v>
      </c>
      <c r="BF69" s="69">
        <v>96</v>
      </c>
      <c r="BG69" s="69">
        <v>112</v>
      </c>
      <c r="BH69" s="69">
        <v>140</v>
      </c>
      <c r="BI69" s="69">
        <v>116</v>
      </c>
      <c r="BJ69" s="69">
        <v>105</v>
      </c>
      <c r="BK69" s="69">
        <v>104</v>
      </c>
      <c r="BL69" s="69">
        <v>113</v>
      </c>
      <c r="BM69" s="69">
        <v>118</v>
      </c>
      <c r="BN69" s="69">
        <v>118</v>
      </c>
      <c r="BO69" s="69">
        <v>117</v>
      </c>
      <c r="BP69" s="69">
        <v>108</v>
      </c>
      <c r="BQ69" s="69">
        <v>118</v>
      </c>
      <c r="BR69" s="69">
        <v>122</v>
      </c>
      <c r="BS69" s="69">
        <v>116</v>
      </c>
      <c r="BT69" s="69">
        <v>102</v>
      </c>
      <c r="BU69" s="69">
        <v>117</v>
      </c>
      <c r="BV69" s="69">
        <v>109</v>
      </c>
      <c r="BW69" s="69">
        <v>116</v>
      </c>
      <c r="BX69" s="69">
        <v>109</v>
      </c>
      <c r="BY69" s="69">
        <v>103</v>
      </c>
      <c r="BZ69" s="69">
        <v>97</v>
      </c>
      <c r="CA69" s="69">
        <v>102</v>
      </c>
      <c r="CB69" s="69">
        <v>112</v>
      </c>
      <c r="CC69" s="69">
        <v>115</v>
      </c>
      <c r="CD69" s="69">
        <v>93</v>
      </c>
      <c r="CE69" s="69">
        <v>104</v>
      </c>
      <c r="CF69" s="69">
        <v>106</v>
      </c>
      <c r="CG69" s="69">
        <v>110</v>
      </c>
      <c r="CH69" s="69">
        <v>104</v>
      </c>
      <c r="CI69" s="69">
        <v>107</v>
      </c>
      <c r="CJ69" s="69">
        <v>124</v>
      </c>
      <c r="CK69" s="69">
        <v>112</v>
      </c>
      <c r="CL69" s="69">
        <v>100</v>
      </c>
      <c r="CM69" s="69">
        <v>117</v>
      </c>
      <c r="CN69" s="69">
        <v>99</v>
      </c>
      <c r="CO69" s="69">
        <v>107</v>
      </c>
      <c r="CP69" s="69">
        <v>105</v>
      </c>
      <c r="CQ69" s="69">
        <v>110</v>
      </c>
      <c r="CR69" s="69">
        <v>117</v>
      </c>
      <c r="CS69" s="69">
        <v>110</v>
      </c>
      <c r="CT69" s="69">
        <v>99</v>
      </c>
      <c r="CU69" s="69">
        <v>123</v>
      </c>
      <c r="CV69" s="69">
        <v>91</v>
      </c>
      <c r="CW69" s="69">
        <v>115</v>
      </c>
      <c r="CX69" s="69">
        <v>103</v>
      </c>
      <c r="CY69" s="69">
        <v>107</v>
      </c>
      <c r="CZ69" s="69">
        <v>90</v>
      </c>
      <c r="DA69" s="69">
        <v>100</v>
      </c>
      <c r="DB69" s="69">
        <v>101</v>
      </c>
      <c r="DC69" s="69">
        <v>124</v>
      </c>
      <c r="DD69" s="69">
        <v>97</v>
      </c>
      <c r="DE69" s="69">
        <v>103</v>
      </c>
      <c r="DF69" s="69">
        <v>100</v>
      </c>
      <c r="DG69" s="69">
        <v>93</v>
      </c>
      <c r="DH69" s="69">
        <v>100</v>
      </c>
      <c r="DI69" s="69">
        <v>111</v>
      </c>
      <c r="DJ69" s="69">
        <v>79</v>
      </c>
      <c r="DK69" s="69">
        <v>103</v>
      </c>
      <c r="DL69" s="69">
        <v>114</v>
      </c>
      <c r="DM69" s="69">
        <v>91</v>
      </c>
      <c r="DN69" s="69">
        <v>77</v>
      </c>
      <c r="DO69" s="69">
        <v>81</v>
      </c>
      <c r="DP69" s="69">
        <v>86</v>
      </c>
      <c r="DQ69" s="69">
        <v>90</v>
      </c>
      <c r="DR69" s="69">
        <v>86</v>
      </c>
      <c r="DS69" s="69">
        <v>84</v>
      </c>
      <c r="DT69" s="69">
        <v>71</v>
      </c>
      <c r="DU69" s="69">
        <v>92</v>
      </c>
      <c r="DV69" s="69">
        <v>77</v>
      </c>
      <c r="DW69" s="69">
        <v>52</v>
      </c>
      <c r="DX69" s="69">
        <v>65</v>
      </c>
      <c r="DY69" s="69">
        <v>78</v>
      </c>
      <c r="DZ69" s="69">
        <v>70</v>
      </c>
      <c r="EA69" s="69">
        <v>85</v>
      </c>
      <c r="EB69" s="69">
        <v>78</v>
      </c>
      <c r="EC69" s="69">
        <v>87</v>
      </c>
      <c r="ED69" s="69">
        <v>65</v>
      </c>
      <c r="EE69" s="69">
        <v>61</v>
      </c>
      <c r="EF69" s="69">
        <v>53</v>
      </c>
      <c r="EG69" s="69">
        <v>56</v>
      </c>
      <c r="EH69" s="69">
        <v>78</v>
      </c>
      <c r="EI69" s="69">
        <v>64</v>
      </c>
      <c r="EJ69" s="69">
        <v>64</v>
      </c>
      <c r="EK69" s="69">
        <v>63</v>
      </c>
      <c r="EL69" s="69">
        <v>67</v>
      </c>
      <c r="EM69" s="69">
        <v>63</v>
      </c>
      <c r="EN69" s="69">
        <v>64</v>
      </c>
      <c r="EO69" s="69">
        <v>51</v>
      </c>
      <c r="EP69" s="69">
        <v>49</v>
      </c>
      <c r="EQ69" s="69">
        <v>52</v>
      </c>
      <c r="ER69" s="69">
        <v>56</v>
      </c>
      <c r="ES69" s="69">
        <v>62</v>
      </c>
      <c r="ET69" s="69">
        <v>56</v>
      </c>
      <c r="EU69" s="69">
        <v>40</v>
      </c>
      <c r="EV69" s="69">
        <v>52</v>
      </c>
      <c r="EW69" s="69">
        <v>47</v>
      </c>
      <c r="EX69" s="69">
        <v>48</v>
      </c>
      <c r="EY69" s="69">
        <v>81</v>
      </c>
      <c r="EZ69" s="69">
        <v>46</v>
      </c>
      <c r="FA69" s="69">
        <v>62</v>
      </c>
      <c r="FB69" s="69">
        <v>70</v>
      </c>
      <c r="FC69" s="69">
        <v>45</v>
      </c>
      <c r="FD69" s="69">
        <v>68</v>
      </c>
      <c r="FE69" s="69">
        <v>68</v>
      </c>
      <c r="FF69" s="69">
        <v>89</v>
      </c>
      <c r="FG69" s="69">
        <v>74</v>
      </c>
      <c r="FH69" s="69">
        <v>82</v>
      </c>
      <c r="FI69" s="69">
        <v>61</v>
      </c>
      <c r="FJ69" s="69">
        <v>71</v>
      </c>
      <c r="FK69" s="69">
        <v>53</v>
      </c>
      <c r="FL69" s="69">
        <v>41</v>
      </c>
      <c r="FM69" s="69">
        <v>42</v>
      </c>
      <c r="FN69" s="69">
        <v>65</v>
      </c>
      <c r="FO69" s="69">
        <v>62</v>
      </c>
      <c r="FP69" s="69">
        <v>62</v>
      </c>
      <c r="FQ69" s="69">
        <v>40</v>
      </c>
      <c r="FR69" s="69">
        <v>69</v>
      </c>
      <c r="FS69" s="69">
        <v>52</v>
      </c>
      <c r="FT69" s="69">
        <v>67</v>
      </c>
      <c r="FU69" s="69">
        <v>43</v>
      </c>
      <c r="FV69" s="69">
        <v>70</v>
      </c>
      <c r="FW69" s="69">
        <v>42</v>
      </c>
      <c r="FX69" s="69">
        <v>50</v>
      </c>
      <c r="FY69" s="69">
        <v>28</v>
      </c>
      <c r="FZ69" s="69">
        <v>63</v>
      </c>
      <c r="GA69" s="69">
        <v>26</v>
      </c>
      <c r="GB69" s="69">
        <v>60</v>
      </c>
      <c r="GC69" s="69">
        <v>20</v>
      </c>
      <c r="GD69" s="69">
        <v>50</v>
      </c>
      <c r="GE69" s="69">
        <v>21</v>
      </c>
      <c r="GF69" s="69">
        <v>65</v>
      </c>
      <c r="GG69" s="69">
        <v>21</v>
      </c>
      <c r="GH69" s="69">
        <v>52</v>
      </c>
      <c r="GI69" s="69">
        <v>14</v>
      </c>
      <c r="GJ69" s="69">
        <v>43</v>
      </c>
      <c r="GK69" s="69">
        <v>19</v>
      </c>
      <c r="GL69" s="69">
        <v>39</v>
      </c>
      <c r="GM69" s="69">
        <v>7</v>
      </c>
      <c r="GN69" s="69">
        <v>28</v>
      </c>
      <c r="GO69" s="69">
        <v>12</v>
      </c>
      <c r="GP69" s="69">
        <v>31</v>
      </c>
      <c r="GQ69" s="69">
        <v>7</v>
      </c>
      <c r="GR69" s="69">
        <v>25</v>
      </c>
      <c r="GS69" s="69">
        <v>2</v>
      </c>
      <c r="GT69" s="69">
        <v>26</v>
      </c>
      <c r="GU69" s="69">
        <v>1</v>
      </c>
      <c r="GV69" s="69">
        <v>14</v>
      </c>
      <c r="GW69" s="69">
        <v>3</v>
      </c>
      <c r="GX69" s="69">
        <v>24</v>
      </c>
      <c r="GY69" s="69">
        <v>3</v>
      </c>
      <c r="GZ69" s="69">
        <v>9</v>
      </c>
      <c r="HA69" s="69">
        <v>0</v>
      </c>
      <c r="HB69" s="69">
        <v>13</v>
      </c>
      <c r="HC69" s="69">
        <v>1</v>
      </c>
      <c r="HD69" s="69">
        <v>8</v>
      </c>
      <c r="HE69" s="69">
        <v>1</v>
      </c>
      <c r="HF69" s="69">
        <v>1</v>
      </c>
      <c r="HG69" s="69">
        <v>0</v>
      </c>
      <c r="HH69" s="69">
        <v>2</v>
      </c>
      <c r="HI69" s="69">
        <v>0</v>
      </c>
      <c r="HJ69" s="69">
        <v>1</v>
      </c>
      <c r="HK69" s="69">
        <v>0</v>
      </c>
      <c r="HL69" s="69">
        <v>0</v>
      </c>
    </row>
    <row r="70" spans="1:220" ht="20.25" customHeight="1" x14ac:dyDescent="0.3">
      <c r="A70" s="46" t="s">
        <v>783</v>
      </c>
      <c r="B70" s="307">
        <v>3235</v>
      </c>
      <c r="C70" s="70">
        <v>1631</v>
      </c>
      <c r="D70" s="70">
        <v>1604</v>
      </c>
      <c r="E70" s="70">
        <v>178</v>
      </c>
      <c r="F70" s="70">
        <v>168</v>
      </c>
      <c r="G70" s="70">
        <v>1099</v>
      </c>
      <c r="H70" s="70">
        <v>984</v>
      </c>
      <c r="I70" s="70">
        <v>354</v>
      </c>
      <c r="J70" s="70">
        <v>452</v>
      </c>
      <c r="K70" s="70">
        <v>7</v>
      </c>
      <c r="L70" s="70">
        <v>5</v>
      </c>
      <c r="M70" s="70">
        <v>14</v>
      </c>
      <c r="N70" s="70">
        <v>17</v>
      </c>
      <c r="O70" s="70">
        <v>12</v>
      </c>
      <c r="P70" s="70">
        <v>8</v>
      </c>
      <c r="Q70" s="70">
        <v>12</v>
      </c>
      <c r="R70" s="70">
        <v>13</v>
      </c>
      <c r="S70" s="70">
        <v>11</v>
      </c>
      <c r="T70" s="70">
        <v>12</v>
      </c>
      <c r="U70" s="70">
        <v>17</v>
      </c>
      <c r="V70" s="70">
        <v>11</v>
      </c>
      <c r="W70" s="70">
        <v>15</v>
      </c>
      <c r="X70" s="70">
        <v>16</v>
      </c>
      <c r="Y70" s="70">
        <v>7</v>
      </c>
      <c r="Z70" s="70">
        <v>11</v>
      </c>
      <c r="AA70" s="70">
        <v>14</v>
      </c>
      <c r="AB70" s="70">
        <v>11</v>
      </c>
      <c r="AC70" s="70">
        <v>9</v>
      </c>
      <c r="AD70" s="70">
        <v>15</v>
      </c>
      <c r="AE70" s="70">
        <v>7</v>
      </c>
      <c r="AF70" s="70">
        <v>10</v>
      </c>
      <c r="AG70" s="70">
        <v>13</v>
      </c>
      <c r="AH70" s="70">
        <v>12</v>
      </c>
      <c r="AI70" s="70">
        <v>15</v>
      </c>
      <c r="AJ70" s="70">
        <v>4</v>
      </c>
      <c r="AK70" s="70">
        <v>10</v>
      </c>
      <c r="AL70" s="70">
        <v>14</v>
      </c>
      <c r="AM70" s="70">
        <v>15</v>
      </c>
      <c r="AN70" s="70">
        <v>9</v>
      </c>
      <c r="AO70" s="70">
        <v>15</v>
      </c>
      <c r="AP70" s="70">
        <v>8</v>
      </c>
      <c r="AQ70" s="70">
        <v>11</v>
      </c>
      <c r="AR70" s="70">
        <v>13</v>
      </c>
      <c r="AS70" s="70">
        <v>11</v>
      </c>
      <c r="AT70" s="70">
        <v>9</v>
      </c>
      <c r="AU70" s="70">
        <v>11</v>
      </c>
      <c r="AV70" s="70">
        <v>7</v>
      </c>
      <c r="AW70" s="70">
        <v>10</v>
      </c>
      <c r="AX70" s="70">
        <v>8</v>
      </c>
      <c r="AY70" s="70">
        <v>9</v>
      </c>
      <c r="AZ70" s="70">
        <v>11</v>
      </c>
      <c r="BA70" s="70">
        <v>6</v>
      </c>
      <c r="BB70" s="70">
        <v>9</v>
      </c>
      <c r="BC70" s="70">
        <v>22</v>
      </c>
      <c r="BD70" s="70">
        <v>19</v>
      </c>
      <c r="BE70" s="70">
        <v>25</v>
      </c>
      <c r="BF70" s="70">
        <v>18</v>
      </c>
      <c r="BG70" s="70">
        <v>13</v>
      </c>
      <c r="BH70" s="70">
        <v>16</v>
      </c>
      <c r="BI70" s="70">
        <v>26</v>
      </c>
      <c r="BJ70" s="70">
        <v>19</v>
      </c>
      <c r="BK70" s="70">
        <v>21</v>
      </c>
      <c r="BL70" s="70">
        <v>17</v>
      </c>
      <c r="BM70" s="70">
        <v>29</v>
      </c>
      <c r="BN70" s="70">
        <v>28</v>
      </c>
      <c r="BO70" s="70">
        <v>17</v>
      </c>
      <c r="BP70" s="70">
        <v>21</v>
      </c>
      <c r="BQ70" s="70">
        <v>27</v>
      </c>
      <c r="BR70" s="70">
        <v>26</v>
      </c>
      <c r="BS70" s="70">
        <v>32</v>
      </c>
      <c r="BT70" s="70">
        <v>19</v>
      </c>
      <c r="BU70" s="70">
        <v>31</v>
      </c>
      <c r="BV70" s="70">
        <v>23</v>
      </c>
      <c r="BW70" s="70">
        <v>26</v>
      </c>
      <c r="BX70" s="70">
        <v>16</v>
      </c>
      <c r="BY70" s="70">
        <v>23</v>
      </c>
      <c r="BZ70" s="70">
        <v>23</v>
      </c>
      <c r="CA70" s="70">
        <v>21</v>
      </c>
      <c r="CB70" s="70">
        <v>25</v>
      </c>
      <c r="CC70" s="70">
        <v>27</v>
      </c>
      <c r="CD70" s="70">
        <v>28</v>
      </c>
      <c r="CE70" s="70">
        <v>30</v>
      </c>
      <c r="CF70" s="70">
        <v>25</v>
      </c>
      <c r="CG70" s="70">
        <v>20</v>
      </c>
      <c r="CH70" s="70">
        <v>25</v>
      </c>
      <c r="CI70" s="70">
        <v>23</v>
      </c>
      <c r="CJ70" s="70">
        <v>21</v>
      </c>
      <c r="CK70" s="70">
        <v>26</v>
      </c>
      <c r="CL70" s="70">
        <v>22</v>
      </c>
      <c r="CM70" s="70">
        <v>27</v>
      </c>
      <c r="CN70" s="70">
        <v>19</v>
      </c>
      <c r="CO70" s="70">
        <v>27</v>
      </c>
      <c r="CP70" s="70">
        <v>27</v>
      </c>
      <c r="CQ70" s="70">
        <v>25</v>
      </c>
      <c r="CR70" s="70">
        <v>30</v>
      </c>
      <c r="CS70" s="70">
        <v>30</v>
      </c>
      <c r="CT70" s="70">
        <v>18</v>
      </c>
      <c r="CU70" s="70">
        <v>31</v>
      </c>
      <c r="CV70" s="70">
        <v>17</v>
      </c>
      <c r="CW70" s="70">
        <v>25</v>
      </c>
      <c r="CX70" s="70">
        <v>28</v>
      </c>
      <c r="CY70" s="70">
        <v>20</v>
      </c>
      <c r="CZ70" s="70">
        <v>20</v>
      </c>
      <c r="DA70" s="70">
        <v>20</v>
      </c>
      <c r="DB70" s="70">
        <v>26</v>
      </c>
      <c r="DC70" s="70">
        <v>33</v>
      </c>
      <c r="DD70" s="70">
        <v>22</v>
      </c>
      <c r="DE70" s="70">
        <v>26</v>
      </c>
      <c r="DF70" s="70">
        <v>25</v>
      </c>
      <c r="DG70" s="70">
        <v>25</v>
      </c>
      <c r="DH70" s="70">
        <v>18</v>
      </c>
      <c r="DI70" s="70">
        <v>24</v>
      </c>
      <c r="DJ70" s="70">
        <v>16</v>
      </c>
      <c r="DK70" s="70">
        <v>36</v>
      </c>
      <c r="DL70" s="70">
        <v>28</v>
      </c>
      <c r="DM70" s="70">
        <v>23</v>
      </c>
      <c r="DN70" s="70">
        <v>20</v>
      </c>
      <c r="DO70" s="70">
        <v>25</v>
      </c>
      <c r="DP70" s="70">
        <v>22</v>
      </c>
      <c r="DQ70" s="70">
        <v>15</v>
      </c>
      <c r="DR70" s="70">
        <v>24</v>
      </c>
      <c r="DS70" s="70">
        <v>11</v>
      </c>
      <c r="DT70" s="70">
        <v>22</v>
      </c>
      <c r="DU70" s="70">
        <v>24</v>
      </c>
      <c r="DV70" s="70">
        <v>20</v>
      </c>
      <c r="DW70" s="70">
        <v>17</v>
      </c>
      <c r="DX70" s="70">
        <v>16</v>
      </c>
      <c r="DY70" s="70">
        <v>22</v>
      </c>
      <c r="DZ70" s="70">
        <v>22</v>
      </c>
      <c r="EA70" s="70">
        <v>21</v>
      </c>
      <c r="EB70" s="70">
        <v>20</v>
      </c>
      <c r="EC70" s="70">
        <v>25</v>
      </c>
      <c r="ED70" s="70">
        <v>12</v>
      </c>
      <c r="EE70" s="70">
        <v>16</v>
      </c>
      <c r="EF70" s="70">
        <v>15</v>
      </c>
      <c r="EG70" s="70">
        <v>14</v>
      </c>
      <c r="EH70" s="70">
        <v>22</v>
      </c>
      <c r="EI70" s="70">
        <v>25</v>
      </c>
      <c r="EJ70" s="70">
        <v>19</v>
      </c>
      <c r="EK70" s="70">
        <v>18</v>
      </c>
      <c r="EL70" s="70">
        <v>13</v>
      </c>
      <c r="EM70" s="70">
        <v>17</v>
      </c>
      <c r="EN70" s="70">
        <v>19</v>
      </c>
      <c r="EO70" s="70">
        <v>13</v>
      </c>
      <c r="EP70" s="70">
        <v>13</v>
      </c>
      <c r="EQ70" s="70">
        <v>14</v>
      </c>
      <c r="ER70" s="70">
        <v>15</v>
      </c>
      <c r="ES70" s="70">
        <v>17</v>
      </c>
      <c r="ET70" s="70">
        <v>13</v>
      </c>
      <c r="EU70" s="70">
        <v>12</v>
      </c>
      <c r="EV70" s="70">
        <v>18</v>
      </c>
      <c r="EW70" s="70">
        <v>11</v>
      </c>
      <c r="EX70" s="70">
        <v>7</v>
      </c>
      <c r="EY70" s="70">
        <v>25</v>
      </c>
      <c r="EZ70" s="70">
        <v>14</v>
      </c>
      <c r="FA70" s="70">
        <v>11</v>
      </c>
      <c r="FB70" s="70">
        <v>23</v>
      </c>
      <c r="FC70" s="70">
        <v>12</v>
      </c>
      <c r="FD70" s="70">
        <v>25</v>
      </c>
      <c r="FE70" s="70">
        <v>24</v>
      </c>
      <c r="FF70" s="70">
        <v>23</v>
      </c>
      <c r="FG70" s="70">
        <v>19</v>
      </c>
      <c r="FH70" s="70">
        <v>24</v>
      </c>
      <c r="FI70" s="70">
        <v>21</v>
      </c>
      <c r="FJ70" s="70">
        <v>22</v>
      </c>
      <c r="FK70" s="70">
        <v>15</v>
      </c>
      <c r="FL70" s="70">
        <v>9</v>
      </c>
      <c r="FM70" s="70">
        <v>13</v>
      </c>
      <c r="FN70" s="70">
        <v>16</v>
      </c>
      <c r="FO70" s="70">
        <v>21</v>
      </c>
      <c r="FP70" s="70">
        <v>26</v>
      </c>
      <c r="FQ70" s="70">
        <v>13</v>
      </c>
      <c r="FR70" s="70">
        <v>18</v>
      </c>
      <c r="FS70" s="70">
        <v>16</v>
      </c>
      <c r="FT70" s="70">
        <v>18</v>
      </c>
      <c r="FU70" s="70">
        <v>9</v>
      </c>
      <c r="FV70" s="70">
        <v>19</v>
      </c>
      <c r="FW70" s="70">
        <v>10</v>
      </c>
      <c r="FX70" s="70">
        <v>8</v>
      </c>
      <c r="FY70" s="70">
        <v>7</v>
      </c>
      <c r="FZ70" s="70">
        <v>13</v>
      </c>
      <c r="GA70" s="70">
        <v>6</v>
      </c>
      <c r="GB70" s="70">
        <v>14</v>
      </c>
      <c r="GC70" s="70">
        <v>6</v>
      </c>
      <c r="GD70" s="70">
        <v>9</v>
      </c>
      <c r="GE70" s="70">
        <v>4</v>
      </c>
      <c r="GF70" s="70">
        <v>12</v>
      </c>
      <c r="GG70" s="70">
        <v>3</v>
      </c>
      <c r="GH70" s="70">
        <v>8</v>
      </c>
      <c r="GI70" s="70">
        <v>3</v>
      </c>
      <c r="GJ70" s="70">
        <v>8</v>
      </c>
      <c r="GK70" s="70">
        <v>3</v>
      </c>
      <c r="GL70" s="70">
        <v>13</v>
      </c>
      <c r="GM70" s="70">
        <v>2</v>
      </c>
      <c r="GN70" s="70">
        <v>6</v>
      </c>
      <c r="GO70" s="70">
        <v>3</v>
      </c>
      <c r="GP70" s="70">
        <v>4</v>
      </c>
      <c r="GQ70" s="70">
        <v>1</v>
      </c>
      <c r="GR70" s="70">
        <v>7</v>
      </c>
      <c r="GS70" s="70">
        <v>0</v>
      </c>
      <c r="GT70" s="70">
        <v>5</v>
      </c>
      <c r="GU70" s="70">
        <v>1</v>
      </c>
      <c r="GV70" s="70">
        <v>1</v>
      </c>
      <c r="GW70" s="70">
        <v>1</v>
      </c>
      <c r="GX70" s="70">
        <v>3</v>
      </c>
      <c r="GY70" s="70">
        <v>1</v>
      </c>
      <c r="GZ70" s="70">
        <v>2</v>
      </c>
      <c r="HA70" s="70">
        <v>0</v>
      </c>
      <c r="HB70" s="70">
        <v>1</v>
      </c>
      <c r="HC70" s="70">
        <v>1</v>
      </c>
      <c r="HD70" s="70">
        <v>3</v>
      </c>
      <c r="HE70" s="70">
        <v>1</v>
      </c>
      <c r="HF70" s="70">
        <v>0</v>
      </c>
      <c r="HG70" s="70">
        <v>0</v>
      </c>
      <c r="HH70" s="70">
        <v>0</v>
      </c>
      <c r="HI70" s="70">
        <v>0</v>
      </c>
      <c r="HJ70" s="70">
        <v>0</v>
      </c>
      <c r="HK70" s="70">
        <v>0</v>
      </c>
      <c r="HL70" s="70">
        <v>0</v>
      </c>
    </row>
    <row r="71" spans="1:220" ht="20.25" customHeight="1" x14ac:dyDescent="0.3">
      <c r="A71" s="46" t="s">
        <v>784</v>
      </c>
      <c r="B71" s="307">
        <v>2572</v>
      </c>
      <c r="C71" s="70">
        <v>1290</v>
      </c>
      <c r="D71" s="70">
        <v>1282</v>
      </c>
      <c r="E71" s="70">
        <v>102</v>
      </c>
      <c r="F71" s="70">
        <v>101</v>
      </c>
      <c r="G71" s="70">
        <v>908</v>
      </c>
      <c r="H71" s="70">
        <v>828</v>
      </c>
      <c r="I71" s="70">
        <v>280</v>
      </c>
      <c r="J71" s="70">
        <v>353</v>
      </c>
      <c r="K71" s="70">
        <v>2</v>
      </c>
      <c r="L71" s="70">
        <v>14</v>
      </c>
      <c r="M71" s="70">
        <v>6</v>
      </c>
      <c r="N71" s="70">
        <v>5</v>
      </c>
      <c r="O71" s="70">
        <v>7</v>
      </c>
      <c r="P71" s="70">
        <v>7</v>
      </c>
      <c r="Q71" s="70">
        <v>4</v>
      </c>
      <c r="R71" s="70">
        <v>6</v>
      </c>
      <c r="S71" s="70">
        <v>10</v>
      </c>
      <c r="T71" s="70">
        <v>4</v>
      </c>
      <c r="U71" s="70">
        <v>9</v>
      </c>
      <c r="V71" s="70">
        <v>3</v>
      </c>
      <c r="W71" s="70">
        <v>8</v>
      </c>
      <c r="X71" s="70">
        <v>6</v>
      </c>
      <c r="Y71" s="70">
        <v>7</v>
      </c>
      <c r="Z71" s="70">
        <v>7</v>
      </c>
      <c r="AA71" s="70">
        <v>2</v>
      </c>
      <c r="AB71" s="70">
        <v>7</v>
      </c>
      <c r="AC71" s="70">
        <v>11</v>
      </c>
      <c r="AD71" s="70">
        <v>7</v>
      </c>
      <c r="AE71" s="70">
        <v>6</v>
      </c>
      <c r="AF71" s="70">
        <v>5</v>
      </c>
      <c r="AG71" s="70">
        <v>8</v>
      </c>
      <c r="AH71" s="70">
        <v>9</v>
      </c>
      <c r="AI71" s="70">
        <v>7</v>
      </c>
      <c r="AJ71" s="70">
        <v>10</v>
      </c>
      <c r="AK71" s="70">
        <v>12</v>
      </c>
      <c r="AL71" s="70">
        <v>7</v>
      </c>
      <c r="AM71" s="70">
        <v>3</v>
      </c>
      <c r="AN71" s="70">
        <v>4</v>
      </c>
      <c r="AO71" s="70">
        <v>9</v>
      </c>
      <c r="AP71" s="70">
        <v>7</v>
      </c>
      <c r="AQ71" s="70">
        <v>9</v>
      </c>
      <c r="AR71" s="70">
        <v>11</v>
      </c>
      <c r="AS71" s="70">
        <v>7</v>
      </c>
      <c r="AT71" s="70">
        <v>1</v>
      </c>
      <c r="AU71" s="70">
        <v>8</v>
      </c>
      <c r="AV71" s="70">
        <v>6</v>
      </c>
      <c r="AW71" s="70">
        <v>7</v>
      </c>
      <c r="AX71" s="70">
        <v>10</v>
      </c>
      <c r="AY71" s="70">
        <v>7</v>
      </c>
      <c r="AZ71" s="70">
        <v>14</v>
      </c>
      <c r="BA71" s="70">
        <v>9</v>
      </c>
      <c r="BB71" s="70">
        <v>14</v>
      </c>
      <c r="BC71" s="70">
        <v>15</v>
      </c>
      <c r="BD71" s="70">
        <v>23</v>
      </c>
      <c r="BE71" s="70">
        <v>31</v>
      </c>
      <c r="BF71" s="70">
        <v>26</v>
      </c>
      <c r="BG71" s="70">
        <v>35</v>
      </c>
      <c r="BH71" s="70">
        <v>36</v>
      </c>
      <c r="BI71" s="70">
        <v>29</v>
      </c>
      <c r="BJ71" s="70">
        <v>32</v>
      </c>
      <c r="BK71" s="70">
        <v>29</v>
      </c>
      <c r="BL71" s="70">
        <v>26</v>
      </c>
      <c r="BM71" s="70">
        <v>32</v>
      </c>
      <c r="BN71" s="70">
        <v>21</v>
      </c>
      <c r="BO71" s="70">
        <v>34</v>
      </c>
      <c r="BP71" s="70">
        <v>29</v>
      </c>
      <c r="BQ71" s="70">
        <v>23</v>
      </c>
      <c r="BR71" s="70">
        <v>35</v>
      </c>
      <c r="BS71" s="70">
        <v>26</v>
      </c>
      <c r="BT71" s="70">
        <v>18</v>
      </c>
      <c r="BU71" s="70">
        <v>27</v>
      </c>
      <c r="BV71" s="70">
        <v>20</v>
      </c>
      <c r="BW71" s="70">
        <v>23</v>
      </c>
      <c r="BX71" s="70">
        <v>11</v>
      </c>
      <c r="BY71" s="70">
        <v>23</v>
      </c>
      <c r="BZ71" s="70">
        <v>22</v>
      </c>
      <c r="CA71" s="70">
        <v>22</v>
      </c>
      <c r="CB71" s="70">
        <v>26</v>
      </c>
      <c r="CC71" s="70">
        <v>14</v>
      </c>
      <c r="CD71" s="70">
        <v>12</v>
      </c>
      <c r="CE71" s="70">
        <v>18</v>
      </c>
      <c r="CF71" s="70">
        <v>14</v>
      </c>
      <c r="CG71" s="70">
        <v>21</v>
      </c>
      <c r="CH71" s="70">
        <v>17</v>
      </c>
      <c r="CI71" s="70">
        <v>20</v>
      </c>
      <c r="CJ71" s="70">
        <v>21</v>
      </c>
      <c r="CK71" s="70">
        <v>15</v>
      </c>
      <c r="CL71" s="70">
        <v>14</v>
      </c>
      <c r="CM71" s="70">
        <v>17</v>
      </c>
      <c r="CN71" s="70">
        <v>13</v>
      </c>
      <c r="CO71" s="70">
        <v>19</v>
      </c>
      <c r="CP71" s="70">
        <v>7</v>
      </c>
      <c r="CQ71" s="70">
        <v>22</v>
      </c>
      <c r="CR71" s="70">
        <v>18</v>
      </c>
      <c r="CS71" s="70">
        <v>20</v>
      </c>
      <c r="CT71" s="70">
        <v>13</v>
      </c>
      <c r="CU71" s="70">
        <v>15</v>
      </c>
      <c r="CV71" s="70">
        <v>24</v>
      </c>
      <c r="CW71" s="70">
        <v>14</v>
      </c>
      <c r="CX71" s="70">
        <v>21</v>
      </c>
      <c r="CY71" s="70">
        <v>17</v>
      </c>
      <c r="CZ71" s="70">
        <v>18</v>
      </c>
      <c r="DA71" s="70">
        <v>17</v>
      </c>
      <c r="DB71" s="70">
        <v>17</v>
      </c>
      <c r="DC71" s="70">
        <v>19</v>
      </c>
      <c r="DD71" s="70">
        <v>17</v>
      </c>
      <c r="DE71" s="70">
        <v>23</v>
      </c>
      <c r="DF71" s="70">
        <v>19</v>
      </c>
      <c r="DG71" s="70">
        <v>9</v>
      </c>
      <c r="DH71" s="70">
        <v>15</v>
      </c>
      <c r="DI71" s="70">
        <v>23</v>
      </c>
      <c r="DJ71" s="70">
        <v>14</v>
      </c>
      <c r="DK71" s="70">
        <v>21</v>
      </c>
      <c r="DL71" s="70">
        <v>21</v>
      </c>
      <c r="DM71" s="70">
        <v>18</v>
      </c>
      <c r="DN71" s="70">
        <v>10</v>
      </c>
      <c r="DO71" s="70">
        <v>12</v>
      </c>
      <c r="DP71" s="70">
        <v>15</v>
      </c>
      <c r="DQ71" s="70">
        <v>19</v>
      </c>
      <c r="DR71" s="70">
        <v>13</v>
      </c>
      <c r="DS71" s="70">
        <v>23</v>
      </c>
      <c r="DT71" s="70">
        <v>19</v>
      </c>
      <c r="DU71" s="70">
        <v>14</v>
      </c>
      <c r="DV71" s="70">
        <v>14</v>
      </c>
      <c r="DW71" s="70">
        <v>7</v>
      </c>
      <c r="DX71" s="70">
        <v>9</v>
      </c>
      <c r="DY71" s="70">
        <v>9</v>
      </c>
      <c r="DZ71" s="70">
        <v>6</v>
      </c>
      <c r="EA71" s="70">
        <v>19</v>
      </c>
      <c r="EB71" s="70">
        <v>8</v>
      </c>
      <c r="EC71" s="70">
        <v>22</v>
      </c>
      <c r="ED71" s="70">
        <v>12</v>
      </c>
      <c r="EE71" s="70">
        <v>14</v>
      </c>
      <c r="EF71" s="70">
        <v>12</v>
      </c>
      <c r="EG71" s="70">
        <v>8</v>
      </c>
      <c r="EH71" s="70">
        <v>14</v>
      </c>
      <c r="EI71" s="70">
        <v>14</v>
      </c>
      <c r="EJ71" s="70">
        <v>13</v>
      </c>
      <c r="EK71" s="70">
        <v>13</v>
      </c>
      <c r="EL71" s="70">
        <v>12</v>
      </c>
      <c r="EM71" s="70">
        <v>11</v>
      </c>
      <c r="EN71" s="70">
        <v>16</v>
      </c>
      <c r="EO71" s="70">
        <v>16</v>
      </c>
      <c r="EP71" s="70">
        <v>7</v>
      </c>
      <c r="EQ71" s="70">
        <v>7</v>
      </c>
      <c r="ER71" s="70">
        <v>12</v>
      </c>
      <c r="ES71" s="70">
        <v>14</v>
      </c>
      <c r="ET71" s="70">
        <v>10</v>
      </c>
      <c r="EU71" s="70">
        <v>4</v>
      </c>
      <c r="EV71" s="70">
        <v>8</v>
      </c>
      <c r="EW71" s="70">
        <v>7</v>
      </c>
      <c r="EX71" s="70">
        <v>13</v>
      </c>
      <c r="EY71" s="70">
        <v>19</v>
      </c>
      <c r="EZ71" s="70">
        <v>9</v>
      </c>
      <c r="FA71" s="70">
        <v>20</v>
      </c>
      <c r="FB71" s="70">
        <v>14</v>
      </c>
      <c r="FC71" s="70">
        <v>12</v>
      </c>
      <c r="FD71" s="70">
        <v>18</v>
      </c>
      <c r="FE71" s="70">
        <v>16</v>
      </c>
      <c r="FF71" s="70">
        <v>16</v>
      </c>
      <c r="FG71" s="70">
        <v>16</v>
      </c>
      <c r="FH71" s="70">
        <v>18</v>
      </c>
      <c r="FI71" s="70">
        <v>14</v>
      </c>
      <c r="FJ71" s="70">
        <v>18</v>
      </c>
      <c r="FK71" s="70">
        <v>8</v>
      </c>
      <c r="FL71" s="70">
        <v>3</v>
      </c>
      <c r="FM71" s="70">
        <v>11</v>
      </c>
      <c r="FN71" s="70">
        <v>10</v>
      </c>
      <c r="FO71" s="70">
        <v>9</v>
      </c>
      <c r="FP71" s="70">
        <v>6</v>
      </c>
      <c r="FQ71" s="70">
        <v>10</v>
      </c>
      <c r="FR71" s="70">
        <v>7</v>
      </c>
      <c r="FS71" s="70">
        <v>14</v>
      </c>
      <c r="FT71" s="70">
        <v>16</v>
      </c>
      <c r="FU71" s="70">
        <v>7</v>
      </c>
      <c r="FV71" s="70">
        <v>19</v>
      </c>
      <c r="FW71" s="70">
        <v>10</v>
      </c>
      <c r="FX71" s="70">
        <v>11</v>
      </c>
      <c r="FY71" s="70">
        <v>7</v>
      </c>
      <c r="FZ71" s="70">
        <v>14</v>
      </c>
      <c r="GA71" s="70">
        <v>3</v>
      </c>
      <c r="GB71" s="70">
        <v>7</v>
      </c>
      <c r="GC71" s="70">
        <v>4</v>
      </c>
      <c r="GD71" s="70">
        <v>12</v>
      </c>
      <c r="GE71" s="70">
        <v>5</v>
      </c>
      <c r="GF71" s="70">
        <v>13</v>
      </c>
      <c r="GG71" s="70">
        <v>5</v>
      </c>
      <c r="GH71" s="70">
        <v>10</v>
      </c>
      <c r="GI71" s="70">
        <v>3</v>
      </c>
      <c r="GJ71" s="70">
        <v>12</v>
      </c>
      <c r="GK71" s="70">
        <v>10</v>
      </c>
      <c r="GL71" s="70">
        <v>7</v>
      </c>
      <c r="GM71" s="70">
        <v>1</v>
      </c>
      <c r="GN71" s="70">
        <v>5</v>
      </c>
      <c r="GO71" s="70">
        <v>4</v>
      </c>
      <c r="GP71" s="70">
        <v>7</v>
      </c>
      <c r="GQ71" s="70">
        <v>0</v>
      </c>
      <c r="GR71" s="70">
        <v>5</v>
      </c>
      <c r="GS71" s="70">
        <v>0</v>
      </c>
      <c r="GT71" s="70">
        <v>1</v>
      </c>
      <c r="GU71" s="70">
        <v>0</v>
      </c>
      <c r="GV71" s="70">
        <v>3</v>
      </c>
      <c r="GW71" s="70">
        <v>0</v>
      </c>
      <c r="GX71" s="70">
        <v>2</v>
      </c>
      <c r="GY71" s="70">
        <v>0</v>
      </c>
      <c r="GZ71" s="70">
        <v>4</v>
      </c>
      <c r="HA71" s="70">
        <v>0</v>
      </c>
      <c r="HB71" s="70">
        <v>5</v>
      </c>
      <c r="HC71" s="70">
        <v>0</v>
      </c>
      <c r="HD71" s="70">
        <v>2</v>
      </c>
      <c r="HE71" s="70">
        <v>0</v>
      </c>
      <c r="HF71" s="70">
        <v>1</v>
      </c>
      <c r="HG71" s="70">
        <v>0</v>
      </c>
      <c r="HH71" s="70">
        <v>0</v>
      </c>
      <c r="HI71" s="70">
        <v>0</v>
      </c>
      <c r="HJ71" s="70">
        <v>0</v>
      </c>
      <c r="HK71" s="70">
        <v>0</v>
      </c>
      <c r="HL71" s="70">
        <v>0</v>
      </c>
    </row>
    <row r="72" spans="1:220" ht="20.25" customHeight="1" x14ac:dyDescent="0.3">
      <c r="A72" s="46" t="s">
        <v>785</v>
      </c>
      <c r="B72" s="307">
        <v>3729</v>
      </c>
      <c r="C72" s="70">
        <v>1718</v>
      </c>
      <c r="D72" s="70">
        <v>2011</v>
      </c>
      <c r="E72" s="70">
        <v>377</v>
      </c>
      <c r="F72" s="70">
        <v>392</v>
      </c>
      <c r="G72" s="70">
        <v>1097</v>
      </c>
      <c r="H72" s="70">
        <v>1181</v>
      </c>
      <c r="I72" s="70">
        <v>244</v>
      </c>
      <c r="J72" s="70">
        <v>438</v>
      </c>
      <c r="K72" s="70">
        <v>35</v>
      </c>
      <c r="L72" s="70">
        <v>27</v>
      </c>
      <c r="M72" s="70">
        <v>33</v>
      </c>
      <c r="N72" s="70">
        <v>30</v>
      </c>
      <c r="O72" s="70">
        <v>34</v>
      </c>
      <c r="P72" s="70">
        <v>31</v>
      </c>
      <c r="Q72" s="70">
        <v>32</v>
      </c>
      <c r="R72" s="70">
        <v>32</v>
      </c>
      <c r="S72" s="70">
        <v>40</v>
      </c>
      <c r="T72" s="70">
        <v>32</v>
      </c>
      <c r="U72" s="70">
        <v>36</v>
      </c>
      <c r="V72" s="70">
        <v>35</v>
      </c>
      <c r="W72" s="70">
        <v>36</v>
      </c>
      <c r="X72" s="70">
        <v>38</v>
      </c>
      <c r="Y72" s="70">
        <v>20</v>
      </c>
      <c r="Z72" s="70">
        <v>35</v>
      </c>
      <c r="AA72" s="70">
        <v>25</v>
      </c>
      <c r="AB72" s="70">
        <v>24</v>
      </c>
      <c r="AC72" s="70">
        <v>19</v>
      </c>
      <c r="AD72" s="70">
        <v>22</v>
      </c>
      <c r="AE72" s="70">
        <v>14</v>
      </c>
      <c r="AF72" s="70">
        <v>15</v>
      </c>
      <c r="AG72" s="70">
        <v>17</v>
      </c>
      <c r="AH72" s="70">
        <v>16</v>
      </c>
      <c r="AI72" s="70">
        <v>15</v>
      </c>
      <c r="AJ72" s="70">
        <v>24</v>
      </c>
      <c r="AK72" s="70">
        <v>16</v>
      </c>
      <c r="AL72" s="70">
        <v>17</v>
      </c>
      <c r="AM72" s="70">
        <v>5</v>
      </c>
      <c r="AN72" s="70">
        <v>14</v>
      </c>
      <c r="AO72" s="70">
        <v>10</v>
      </c>
      <c r="AP72" s="70">
        <v>9</v>
      </c>
      <c r="AQ72" s="70">
        <v>8</v>
      </c>
      <c r="AR72" s="70">
        <v>11</v>
      </c>
      <c r="AS72" s="70">
        <v>12</v>
      </c>
      <c r="AT72" s="70">
        <v>6</v>
      </c>
      <c r="AU72" s="70">
        <v>12</v>
      </c>
      <c r="AV72" s="70">
        <v>10</v>
      </c>
      <c r="AW72" s="70">
        <v>11</v>
      </c>
      <c r="AX72" s="70">
        <v>9</v>
      </c>
      <c r="AY72" s="70">
        <v>8</v>
      </c>
      <c r="AZ72" s="70">
        <v>17</v>
      </c>
      <c r="BA72" s="70">
        <v>10</v>
      </c>
      <c r="BB72" s="70">
        <v>18</v>
      </c>
      <c r="BC72" s="70">
        <v>15</v>
      </c>
      <c r="BD72" s="70">
        <v>18</v>
      </c>
      <c r="BE72" s="70">
        <v>6</v>
      </c>
      <c r="BF72" s="70">
        <v>20</v>
      </c>
      <c r="BG72" s="70">
        <v>9</v>
      </c>
      <c r="BH72" s="70">
        <v>27</v>
      </c>
      <c r="BI72" s="70">
        <v>13</v>
      </c>
      <c r="BJ72" s="70">
        <v>18</v>
      </c>
      <c r="BK72" s="70">
        <v>13</v>
      </c>
      <c r="BL72" s="70">
        <v>20</v>
      </c>
      <c r="BM72" s="70">
        <v>22</v>
      </c>
      <c r="BN72" s="70">
        <v>27</v>
      </c>
      <c r="BO72" s="70">
        <v>26</v>
      </c>
      <c r="BP72" s="70">
        <v>27</v>
      </c>
      <c r="BQ72" s="70">
        <v>30</v>
      </c>
      <c r="BR72" s="70">
        <v>31</v>
      </c>
      <c r="BS72" s="70">
        <v>27</v>
      </c>
      <c r="BT72" s="70">
        <v>27</v>
      </c>
      <c r="BU72" s="70">
        <v>24</v>
      </c>
      <c r="BV72" s="70">
        <v>36</v>
      </c>
      <c r="BW72" s="70">
        <v>28</v>
      </c>
      <c r="BX72" s="70">
        <v>44</v>
      </c>
      <c r="BY72" s="70">
        <v>31</v>
      </c>
      <c r="BZ72" s="70">
        <v>36</v>
      </c>
      <c r="CA72" s="70">
        <v>32</v>
      </c>
      <c r="CB72" s="70">
        <v>36</v>
      </c>
      <c r="CC72" s="70">
        <v>36</v>
      </c>
      <c r="CD72" s="70">
        <v>33</v>
      </c>
      <c r="CE72" s="70">
        <v>25</v>
      </c>
      <c r="CF72" s="70">
        <v>34</v>
      </c>
      <c r="CG72" s="70">
        <v>43</v>
      </c>
      <c r="CH72" s="70">
        <v>37</v>
      </c>
      <c r="CI72" s="70">
        <v>38</v>
      </c>
      <c r="CJ72" s="70">
        <v>54</v>
      </c>
      <c r="CK72" s="70">
        <v>41</v>
      </c>
      <c r="CL72" s="70">
        <v>34</v>
      </c>
      <c r="CM72" s="70">
        <v>41</v>
      </c>
      <c r="CN72" s="70">
        <v>39</v>
      </c>
      <c r="CO72" s="70">
        <v>37</v>
      </c>
      <c r="CP72" s="70">
        <v>39</v>
      </c>
      <c r="CQ72" s="70">
        <v>33</v>
      </c>
      <c r="CR72" s="70">
        <v>39</v>
      </c>
      <c r="CS72" s="70">
        <v>38</v>
      </c>
      <c r="CT72" s="70">
        <v>33</v>
      </c>
      <c r="CU72" s="70">
        <v>35</v>
      </c>
      <c r="CV72" s="70">
        <v>28</v>
      </c>
      <c r="CW72" s="70">
        <v>41</v>
      </c>
      <c r="CX72" s="70">
        <v>35</v>
      </c>
      <c r="CY72" s="70">
        <v>32</v>
      </c>
      <c r="CZ72" s="70">
        <v>26</v>
      </c>
      <c r="DA72" s="70">
        <v>25</v>
      </c>
      <c r="DB72" s="70">
        <v>22</v>
      </c>
      <c r="DC72" s="70">
        <v>36</v>
      </c>
      <c r="DD72" s="70">
        <v>22</v>
      </c>
      <c r="DE72" s="70">
        <v>22</v>
      </c>
      <c r="DF72" s="70">
        <v>24</v>
      </c>
      <c r="DG72" s="70">
        <v>22</v>
      </c>
      <c r="DH72" s="70">
        <v>32</v>
      </c>
      <c r="DI72" s="70">
        <v>20</v>
      </c>
      <c r="DJ72" s="70">
        <v>12</v>
      </c>
      <c r="DK72" s="70">
        <v>21</v>
      </c>
      <c r="DL72" s="70">
        <v>26</v>
      </c>
      <c r="DM72" s="70">
        <v>12</v>
      </c>
      <c r="DN72" s="70">
        <v>14</v>
      </c>
      <c r="DO72" s="70">
        <v>18</v>
      </c>
      <c r="DP72" s="70">
        <v>16</v>
      </c>
      <c r="DQ72" s="70">
        <v>18</v>
      </c>
      <c r="DR72" s="70">
        <v>17</v>
      </c>
      <c r="DS72" s="70">
        <v>18</v>
      </c>
      <c r="DT72" s="70">
        <v>10</v>
      </c>
      <c r="DU72" s="70">
        <v>12</v>
      </c>
      <c r="DV72" s="70">
        <v>13</v>
      </c>
      <c r="DW72" s="70">
        <v>11</v>
      </c>
      <c r="DX72" s="70">
        <v>13</v>
      </c>
      <c r="DY72" s="70">
        <v>12</v>
      </c>
      <c r="DZ72" s="70">
        <v>11</v>
      </c>
      <c r="EA72" s="70">
        <v>14</v>
      </c>
      <c r="EB72" s="70">
        <v>16</v>
      </c>
      <c r="EC72" s="70">
        <v>11</v>
      </c>
      <c r="ED72" s="70">
        <v>22</v>
      </c>
      <c r="EE72" s="70">
        <v>10</v>
      </c>
      <c r="EF72" s="70">
        <v>6</v>
      </c>
      <c r="EG72" s="70">
        <v>18</v>
      </c>
      <c r="EH72" s="70">
        <v>16</v>
      </c>
      <c r="EI72" s="70">
        <v>10</v>
      </c>
      <c r="EJ72" s="70">
        <v>11</v>
      </c>
      <c r="EK72" s="70">
        <v>9</v>
      </c>
      <c r="EL72" s="70">
        <v>14</v>
      </c>
      <c r="EM72" s="70">
        <v>12</v>
      </c>
      <c r="EN72" s="70">
        <v>12</v>
      </c>
      <c r="EO72" s="70">
        <v>6</v>
      </c>
      <c r="EP72" s="70">
        <v>10</v>
      </c>
      <c r="EQ72" s="70">
        <v>10</v>
      </c>
      <c r="ER72" s="70">
        <v>8</v>
      </c>
      <c r="ES72" s="70">
        <v>7</v>
      </c>
      <c r="ET72" s="70">
        <v>9</v>
      </c>
      <c r="EU72" s="70">
        <v>9</v>
      </c>
      <c r="EV72" s="70">
        <v>6</v>
      </c>
      <c r="EW72" s="70">
        <v>10</v>
      </c>
      <c r="EX72" s="70">
        <v>15</v>
      </c>
      <c r="EY72" s="70">
        <v>16</v>
      </c>
      <c r="EZ72" s="70">
        <v>8</v>
      </c>
      <c r="FA72" s="70">
        <v>10</v>
      </c>
      <c r="FB72" s="70">
        <v>13</v>
      </c>
      <c r="FC72" s="70">
        <v>7</v>
      </c>
      <c r="FD72" s="70">
        <v>8</v>
      </c>
      <c r="FE72" s="70">
        <v>7</v>
      </c>
      <c r="FF72" s="70">
        <v>16</v>
      </c>
      <c r="FG72" s="70">
        <v>18</v>
      </c>
      <c r="FH72" s="70">
        <v>21</v>
      </c>
      <c r="FI72" s="70">
        <v>8</v>
      </c>
      <c r="FJ72" s="70">
        <v>14</v>
      </c>
      <c r="FK72" s="70">
        <v>11</v>
      </c>
      <c r="FL72" s="70">
        <v>14</v>
      </c>
      <c r="FM72" s="70">
        <v>8</v>
      </c>
      <c r="FN72" s="70">
        <v>20</v>
      </c>
      <c r="FO72" s="70">
        <v>12</v>
      </c>
      <c r="FP72" s="70">
        <v>14</v>
      </c>
      <c r="FQ72" s="70">
        <v>5</v>
      </c>
      <c r="FR72" s="70">
        <v>19</v>
      </c>
      <c r="FS72" s="70">
        <v>9</v>
      </c>
      <c r="FT72" s="70">
        <v>12</v>
      </c>
      <c r="FU72" s="70">
        <v>10</v>
      </c>
      <c r="FV72" s="70">
        <v>18</v>
      </c>
      <c r="FW72" s="70">
        <v>13</v>
      </c>
      <c r="FX72" s="70">
        <v>15</v>
      </c>
      <c r="FY72" s="70">
        <v>6</v>
      </c>
      <c r="FZ72" s="70">
        <v>24</v>
      </c>
      <c r="GA72" s="70">
        <v>9</v>
      </c>
      <c r="GB72" s="70">
        <v>19</v>
      </c>
      <c r="GC72" s="70">
        <v>4</v>
      </c>
      <c r="GD72" s="70">
        <v>12</v>
      </c>
      <c r="GE72" s="70">
        <v>5</v>
      </c>
      <c r="GF72" s="70">
        <v>20</v>
      </c>
      <c r="GG72" s="70">
        <v>4</v>
      </c>
      <c r="GH72" s="70">
        <v>17</v>
      </c>
      <c r="GI72" s="70">
        <v>4</v>
      </c>
      <c r="GJ72" s="70">
        <v>8</v>
      </c>
      <c r="GK72" s="70">
        <v>5</v>
      </c>
      <c r="GL72" s="70">
        <v>12</v>
      </c>
      <c r="GM72" s="70">
        <v>1</v>
      </c>
      <c r="GN72" s="70">
        <v>6</v>
      </c>
      <c r="GO72" s="70">
        <v>2</v>
      </c>
      <c r="GP72" s="70">
        <v>9</v>
      </c>
      <c r="GQ72" s="70">
        <v>3</v>
      </c>
      <c r="GR72" s="70">
        <v>9</v>
      </c>
      <c r="GS72" s="70">
        <v>1</v>
      </c>
      <c r="GT72" s="70">
        <v>13</v>
      </c>
      <c r="GU72" s="70">
        <v>0</v>
      </c>
      <c r="GV72" s="70">
        <v>6</v>
      </c>
      <c r="GW72" s="70">
        <v>1</v>
      </c>
      <c r="GX72" s="70">
        <v>10</v>
      </c>
      <c r="GY72" s="70">
        <v>2</v>
      </c>
      <c r="GZ72" s="70">
        <v>1</v>
      </c>
      <c r="HA72" s="70">
        <v>0</v>
      </c>
      <c r="HB72" s="70">
        <v>4</v>
      </c>
      <c r="HC72" s="70">
        <v>0</v>
      </c>
      <c r="HD72" s="70">
        <v>0</v>
      </c>
      <c r="HE72" s="70">
        <v>0</v>
      </c>
      <c r="HF72" s="70">
        <v>0</v>
      </c>
      <c r="HG72" s="70">
        <v>0</v>
      </c>
      <c r="HH72" s="70">
        <v>1</v>
      </c>
      <c r="HI72" s="70">
        <v>0</v>
      </c>
      <c r="HJ72" s="70">
        <v>1</v>
      </c>
      <c r="HK72" s="70">
        <v>0</v>
      </c>
      <c r="HL72" s="70">
        <v>0</v>
      </c>
    </row>
    <row r="73" spans="1:220" ht="20.25" customHeight="1" x14ac:dyDescent="0.3">
      <c r="A73" s="46" t="s">
        <v>786</v>
      </c>
      <c r="B73" s="307">
        <v>4445</v>
      </c>
      <c r="C73" s="70">
        <v>2213</v>
      </c>
      <c r="D73" s="70">
        <v>2232</v>
      </c>
      <c r="E73" s="70">
        <v>201</v>
      </c>
      <c r="F73" s="70">
        <v>177</v>
      </c>
      <c r="G73" s="70">
        <v>1601</v>
      </c>
      <c r="H73" s="70">
        <v>1502</v>
      </c>
      <c r="I73" s="70">
        <v>411</v>
      </c>
      <c r="J73" s="70">
        <v>553</v>
      </c>
      <c r="K73" s="70">
        <v>8</v>
      </c>
      <c r="L73" s="70">
        <v>10</v>
      </c>
      <c r="M73" s="70">
        <v>12</v>
      </c>
      <c r="N73" s="70">
        <v>8</v>
      </c>
      <c r="O73" s="70">
        <v>5</v>
      </c>
      <c r="P73" s="70">
        <v>9</v>
      </c>
      <c r="Q73" s="70">
        <v>15</v>
      </c>
      <c r="R73" s="70">
        <v>6</v>
      </c>
      <c r="S73" s="70">
        <v>10</v>
      </c>
      <c r="T73" s="70">
        <v>8</v>
      </c>
      <c r="U73" s="70">
        <v>12</v>
      </c>
      <c r="V73" s="70">
        <v>11</v>
      </c>
      <c r="W73" s="70">
        <v>16</v>
      </c>
      <c r="X73" s="70">
        <v>12</v>
      </c>
      <c r="Y73" s="70">
        <v>5</v>
      </c>
      <c r="Z73" s="70">
        <v>16</v>
      </c>
      <c r="AA73" s="70">
        <v>20</v>
      </c>
      <c r="AB73" s="70">
        <v>10</v>
      </c>
      <c r="AC73" s="70">
        <v>18</v>
      </c>
      <c r="AD73" s="70">
        <v>17</v>
      </c>
      <c r="AE73" s="70">
        <v>13</v>
      </c>
      <c r="AF73" s="70">
        <v>10</v>
      </c>
      <c r="AG73" s="70">
        <v>15</v>
      </c>
      <c r="AH73" s="70">
        <v>13</v>
      </c>
      <c r="AI73" s="70">
        <v>19</v>
      </c>
      <c r="AJ73" s="70">
        <v>15</v>
      </c>
      <c r="AK73" s="70">
        <v>22</v>
      </c>
      <c r="AL73" s="70">
        <v>15</v>
      </c>
      <c r="AM73" s="70">
        <v>11</v>
      </c>
      <c r="AN73" s="70">
        <v>17</v>
      </c>
      <c r="AO73" s="70">
        <v>14</v>
      </c>
      <c r="AP73" s="70">
        <v>24</v>
      </c>
      <c r="AQ73" s="70">
        <v>21</v>
      </c>
      <c r="AR73" s="70">
        <v>9</v>
      </c>
      <c r="AS73" s="70">
        <v>16</v>
      </c>
      <c r="AT73" s="70">
        <v>23</v>
      </c>
      <c r="AU73" s="70">
        <v>24</v>
      </c>
      <c r="AV73" s="70">
        <v>25</v>
      </c>
      <c r="AW73" s="70">
        <v>40</v>
      </c>
      <c r="AX73" s="70">
        <v>26</v>
      </c>
      <c r="AY73" s="70">
        <v>33</v>
      </c>
      <c r="AZ73" s="70">
        <v>28</v>
      </c>
      <c r="BA73" s="70">
        <v>24</v>
      </c>
      <c r="BB73" s="70">
        <v>29</v>
      </c>
      <c r="BC73" s="70">
        <v>40</v>
      </c>
      <c r="BD73" s="70">
        <v>40</v>
      </c>
      <c r="BE73" s="70">
        <v>48</v>
      </c>
      <c r="BF73" s="70">
        <v>32</v>
      </c>
      <c r="BG73" s="70">
        <v>55</v>
      </c>
      <c r="BH73" s="70">
        <v>61</v>
      </c>
      <c r="BI73" s="70">
        <v>48</v>
      </c>
      <c r="BJ73" s="70">
        <v>36</v>
      </c>
      <c r="BK73" s="70">
        <v>41</v>
      </c>
      <c r="BL73" s="70">
        <v>50</v>
      </c>
      <c r="BM73" s="70">
        <v>35</v>
      </c>
      <c r="BN73" s="70">
        <v>42</v>
      </c>
      <c r="BO73" s="70">
        <v>40</v>
      </c>
      <c r="BP73" s="70">
        <v>31</v>
      </c>
      <c r="BQ73" s="70">
        <v>38</v>
      </c>
      <c r="BR73" s="70">
        <v>30</v>
      </c>
      <c r="BS73" s="70">
        <v>31</v>
      </c>
      <c r="BT73" s="70">
        <v>38</v>
      </c>
      <c r="BU73" s="70">
        <v>35</v>
      </c>
      <c r="BV73" s="70">
        <v>30</v>
      </c>
      <c r="BW73" s="70">
        <v>39</v>
      </c>
      <c r="BX73" s="70">
        <v>38</v>
      </c>
      <c r="BY73" s="70">
        <v>26</v>
      </c>
      <c r="BZ73" s="70">
        <v>16</v>
      </c>
      <c r="CA73" s="70">
        <v>27</v>
      </c>
      <c r="CB73" s="70">
        <v>25</v>
      </c>
      <c r="CC73" s="70">
        <v>38</v>
      </c>
      <c r="CD73" s="70">
        <v>20</v>
      </c>
      <c r="CE73" s="70">
        <v>31</v>
      </c>
      <c r="CF73" s="70">
        <v>33</v>
      </c>
      <c r="CG73" s="70">
        <v>26</v>
      </c>
      <c r="CH73" s="70">
        <v>25</v>
      </c>
      <c r="CI73" s="70">
        <v>26</v>
      </c>
      <c r="CJ73" s="70">
        <v>28</v>
      </c>
      <c r="CK73" s="70">
        <v>30</v>
      </c>
      <c r="CL73" s="70">
        <v>30</v>
      </c>
      <c r="CM73" s="70">
        <v>32</v>
      </c>
      <c r="CN73" s="70">
        <v>28</v>
      </c>
      <c r="CO73" s="70">
        <v>24</v>
      </c>
      <c r="CP73" s="70">
        <v>32</v>
      </c>
      <c r="CQ73" s="70">
        <v>30</v>
      </c>
      <c r="CR73" s="70">
        <v>30</v>
      </c>
      <c r="CS73" s="70">
        <v>22</v>
      </c>
      <c r="CT73" s="70">
        <v>35</v>
      </c>
      <c r="CU73" s="70">
        <v>42</v>
      </c>
      <c r="CV73" s="70">
        <v>22</v>
      </c>
      <c r="CW73" s="70">
        <v>35</v>
      </c>
      <c r="CX73" s="70">
        <v>19</v>
      </c>
      <c r="CY73" s="70">
        <v>38</v>
      </c>
      <c r="CZ73" s="70">
        <v>26</v>
      </c>
      <c r="DA73" s="70">
        <v>38</v>
      </c>
      <c r="DB73" s="70">
        <v>36</v>
      </c>
      <c r="DC73" s="70">
        <v>36</v>
      </c>
      <c r="DD73" s="70">
        <v>36</v>
      </c>
      <c r="DE73" s="70">
        <v>32</v>
      </c>
      <c r="DF73" s="70">
        <v>32</v>
      </c>
      <c r="DG73" s="70">
        <v>37</v>
      </c>
      <c r="DH73" s="70">
        <v>35</v>
      </c>
      <c r="DI73" s="70">
        <v>44</v>
      </c>
      <c r="DJ73" s="70">
        <v>37</v>
      </c>
      <c r="DK73" s="70">
        <v>25</v>
      </c>
      <c r="DL73" s="70">
        <v>39</v>
      </c>
      <c r="DM73" s="70">
        <v>38</v>
      </c>
      <c r="DN73" s="70">
        <v>33</v>
      </c>
      <c r="DO73" s="70">
        <v>26</v>
      </c>
      <c r="DP73" s="70">
        <v>33</v>
      </c>
      <c r="DQ73" s="70">
        <v>38</v>
      </c>
      <c r="DR73" s="70">
        <v>32</v>
      </c>
      <c r="DS73" s="70">
        <v>32</v>
      </c>
      <c r="DT73" s="70">
        <v>20</v>
      </c>
      <c r="DU73" s="70">
        <v>42</v>
      </c>
      <c r="DV73" s="70">
        <v>30</v>
      </c>
      <c r="DW73" s="70">
        <v>17</v>
      </c>
      <c r="DX73" s="70">
        <v>27</v>
      </c>
      <c r="DY73" s="70">
        <v>35</v>
      </c>
      <c r="DZ73" s="70">
        <v>31</v>
      </c>
      <c r="EA73" s="70">
        <v>31</v>
      </c>
      <c r="EB73" s="70">
        <v>34</v>
      </c>
      <c r="EC73" s="70">
        <v>29</v>
      </c>
      <c r="ED73" s="70">
        <v>19</v>
      </c>
      <c r="EE73" s="70">
        <v>21</v>
      </c>
      <c r="EF73" s="70">
        <v>20</v>
      </c>
      <c r="EG73" s="70">
        <v>16</v>
      </c>
      <c r="EH73" s="70">
        <v>26</v>
      </c>
      <c r="EI73" s="70">
        <v>15</v>
      </c>
      <c r="EJ73" s="70">
        <v>21</v>
      </c>
      <c r="EK73" s="70">
        <v>23</v>
      </c>
      <c r="EL73" s="70">
        <v>28</v>
      </c>
      <c r="EM73" s="70">
        <v>23</v>
      </c>
      <c r="EN73" s="70">
        <v>17</v>
      </c>
      <c r="EO73" s="70">
        <v>16</v>
      </c>
      <c r="EP73" s="70">
        <v>19</v>
      </c>
      <c r="EQ73" s="70">
        <v>21</v>
      </c>
      <c r="ER73" s="70">
        <v>21</v>
      </c>
      <c r="ES73" s="70">
        <v>24</v>
      </c>
      <c r="ET73" s="70">
        <v>24</v>
      </c>
      <c r="EU73" s="70">
        <v>15</v>
      </c>
      <c r="EV73" s="70">
        <v>20</v>
      </c>
      <c r="EW73" s="70">
        <v>19</v>
      </c>
      <c r="EX73" s="70">
        <v>13</v>
      </c>
      <c r="EY73" s="70">
        <v>21</v>
      </c>
      <c r="EZ73" s="70">
        <v>15</v>
      </c>
      <c r="FA73" s="70">
        <v>21</v>
      </c>
      <c r="FB73" s="70">
        <v>20</v>
      </c>
      <c r="FC73" s="70">
        <v>14</v>
      </c>
      <c r="FD73" s="70">
        <v>17</v>
      </c>
      <c r="FE73" s="70">
        <v>21</v>
      </c>
      <c r="FF73" s="70">
        <v>34</v>
      </c>
      <c r="FG73" s="70">
        <v>21</v>
      </c>
      <c r="FH73" s="70">
        <v>19</v>
      </c>
      <c r="FI73" s="70">
        <v>18</v>
      </c>
      <c r="FJ73" s="70">
        <v>17</v>
      </c>
      <c r="FK73" s="70">
        <v>19</v>
      </c>
      <c r="FL73" s="70">
        <v>15</v>
      </c>
      <c r="FM73" s="70">
        <v>10</v>
      </c>
      <c r="FN73" s="70">
        <v>19</v>
      </c>
      <c r="FO73" s="70">
        <v>20</v>
      </c>
      <c r="FP73" s="70">
        <v>16</v>
      </c>
      <c r="FQ73" s="70">
        <v>12</v>
      </c>
      <c r="FR73" s="70">
        <v>25</v>
      </c>
      <c r="FS73" s="70">
        <v>13</v>
      </c>
      <c r="FT73" s="70">
        <v>21</v>
      </c>
      <c r="FU73" s="70">
        <v>17</v>
      </c>
      <c r="FV73" s="70">
        <v>14</v>
      </c>
      <c r="FW73" s="70">
        <v>9</v>
      </c>
      <c r="FX73" s="70">
        <v>16</v>
      </c>
      <c r="FY73" s="70">
        <v>8</v>
      </c>
      <c r="FZ73" s="70">
        <v>12</v>
      </c>
      <c r="GA73" s="70">
        <v>8</v>
      </c>
      <c r="GB73" s="70">
        <v>20</v>
      </c>
      <c r="GC73" s="70">
        <v>6</v>
      </c>
      <c r="GD73" s="70">
        <v>17</v>
      </c>
      <c r="GE73" s="70">
        <v>7</v>
      </c>
      <c r="GF73" s="70">
        <v>20</v>
      </c>
      <c r="GG73" s="70">
        <v>9</v>
      </c>
      <c r="GH73" s="70">
        <v>17</v>
      </c>
      <c r="GI73" s="70">
        <v>4</v>
      </c>
      <c r="GJ73" s="70">
        <v>15</v>
      </c>
      <c r="GK73" s="70">
        <v>1</v>
      </c>
      <c r="GL73" s="70">
        <v>7</v>
      </c>
      <c r="GM73" s="70">
        <v>3</v>
      </c>
      <c r="GN73" s="70">
        <v>11</v>
      </c>
      <c r="GO73" s="70">
        <v>3</v>
      </c>
      <c r="GP73" s="70">
        <v>11</v>
      </c>
      <c r="GQ73" s="70">
        <v>3</v>
      </c>
      <c r="GR73" s="70">
        <v>4</v>
      </c>
      <c r="GS73" s="70">
        <v>1</v>
      </c>
      <c r="GT73" s="70">
        <v>7</v>
      </c>
      <c r="GU73" s="70">
        <v>0</v>
      </c>
      <c r="GV73" s="70">
        <v>4</v>
      </c>
      <c r="GW73" s="70">
        <v>1</v>
      </c>
      <c r="GX73" s="70">
        <v>9</v>
      </c>
      <c r="GY73" s="70">
        <v>0</v>
      </c>
      <c r="GZ73" s="70">
        <v>2</v>
      </c>
      <c r="HA73" s="70">
        <v>0</v>
      </c>
      <c r="HB73" s="70">
        <v>3</v>
      </c>
      <c r="HC73" s="70">
        <v>0</v>
      </c>
      <c r="HD73" s="70">
        <v>3</v>
      </c>
      <c r="HE73" s="70">
        <v>0</v>
      </c>
      <c r="HF73" s="70">
        <v>0</v>
      </c>
      <c r="HG73" s="70">
        <v>0</v>
      </c>
      <c r="HH73" s="70">
        <v>1</v>
      </c>
      <c r="HI73" s="70">
        <v>0</v>
      </c>
      <c r="HJ73" s="70">
        <v>0</v>
      </c>
      <c r="HK73" s="70">
        <v>0</v>
      </c>
      <c r="HL73" s="70">
        <v>0</v>
      </c>
    </row>
    <row r="74" spans="1:220" ht="20.25" customHeight="1" x14ac:dyDescent="0.3">
      <c r="A74" s="45" t="s">
        <v>787</v>
      </c>
      <c r="B74" s="306">
        <v>4958</v>
      </c>
      <c r="C74" s="69">
        <v>2473</v>
      </c>
      <c r="D74" s="69">
        <v>2485</v>
      </c>
      <c r="E74" s="69">
        <v>236</v>
      </c>
      <c r="F74" s="69">
        <v>245</v>
      </c>
      <c r="G74" s="69">
        <v>1812</v>
      </c>
      <c r="H74" s="69">
        <v>1668</v>
      </c>
      <c r="I74" s="69">
        <v>425</v>
      </c>
      <c r="J74" s="69">
        <v>572</v>
      </c>
      <c r="K74" s="69">
        <v>10</v>
      </c>
      <c r="L74" s="69">
        <v>10</v>
      </c>
      <c r="M74" s="69">
        <v>13</v>
      </c>
      <c r="N74" s="69">
        <v>15</v>
      </c>
      <c r="O74" s="69">
        <v>10</v>
      </c>
      <c r="P74" s="69">
        <v>12</v>
      </c>
      <c r="Q74" s="69">
        <v>8</v>
      </c>
      <c r="R74" s="69">
        <v>10</v>
      </c>
      <c r="S74" s="69">
        <v>23</v>
      </c>
      <c r="T74" s="69">
        <v>15</v>
      </c>
      <c r="U74" s="69">
        <v>12</v>
      </c>
      <c r="V74" s="69">
        <v>17</v>
      </c>
      <c r="W74" s="69">
        <v>19</v>
      </c>
      <c r="X74" s="69">
        <v>14</v>
      </c>
      <c r="Y74" s="69">
        <v>18</v>
      </c>
      <c r="Z74" s="69">
        <v>19</v>
      </c>
      <c r="AA74" s="69">
        <v>14</v>
      </c>
      <c r="AB74" s="69">
        <v>17</v>
      </c>
      <c r="AC74" s="69">
        <v>18</v>
      </c>
      <c r="AD74" s="69">
        <v>19</v>
      </c>
      <c r="AE74" s="69">
        <v>19</v>
      </c>
      <c r="AF74" s="69">
        <v>17</v>
      </c>
      <c r="AG74" s="69">
        <v>17</v>
      </c>
      <c r="AH74" s="69">
        <v>22</v>
      </c>
      <c r="AI74" s="69">
        <v>19</v>
      </c>
      <c r="AJ74" s="69">
        <v>16</v>
      </c>
      <c r="AK74" s="69">
        <v>23</v>
      </c>
      <c r="AL74" s="69">
        <v>17</v>
      </c>
      <c r="AM74" s="69">
        <v>13</v>
      </c>
      <c r="AN74" s="69">
        <v>25</v>
      </c>
      <c r="AO74" s="69">
        <v>19</v>
      </c>
      <c r="AP74" s="69">
        <v>16</v>
      </c>
      <c r="AQ74" s="69">
        <v>18</v>
      </c>
      <c r="AR74" s="69">
        <v>16</v>
      </c>
      <c r="AS74" s="69">
        <v>25</v>
      </c>
      <c r="AT74" s="69">
        <v>18</v>
      </c>
      <c r="AU74" s="69">
        <v>37</v>
      </c>
      <c r="AV74" s="69">
        <v>24</v>
      </c>
      <c r="AW74" s="69">
        <v>33</v>
      </c>
      <c r="AX74" s="69">
        <v>26</v>
      </c>
      <c r="AY74" s="69">
        <v>30</v>
      </c>
      <c r="AZ74" s="69">
        <v>28</v>
      </c>
      <c r="BA74" s="69">
        <v>25</v>
      </c>
      <c r="BB74" s="69">
        <v>16</v>
      </c>
      <c r="BC74" s="69">
        <v>44</v>
      </c>
      <c r="BD74" s="69">
        <v>40</v>
      </c>
      <c r="BE74" s="69">
        <v>61</v>
      </c>
      <c r="BF74" s="69">
        <v>37</v>
      </c>
      <c r="BG74" s="69">
        <v>48</v>
      </c>
      <c r="BH74" s="69">
        <v>35</v>
      </c>
      <c r="BI74" s="69">
        <v>46</v>
      </c>
      <c r="BJ74" s="69">
        <v>41</v>
      </c>
      <c r="BK74" s="69">
        <v>48</v>
      </c>
      <c r="BL74" s="69">
        <v>42</v>
      </c>
      <c r="BM74" s="69">
        <v>54</v>
      </c>
      <c r="BN74" s="69">
        <v>41</v>
      </c>
      <c r="BO74" s="69">
        <v>40</v>
      </c>
      <c r="BP74" s="69">
        <v>38</v>
      </c>
      <c r="BQ74" s="69">
        <v>27</v>
      </c>
      <c r="BR74" s="69">
        <v>43</v>
      </c>
      <c r="BS74" s="69">
        <v>31</v>
      </c>
      <c r="BT74" s="69">
        <v>30</v>
      </c>
      <c r="BU74" s="69">
        <v>40</v>
      </c>
      <c r="BV74" s="69">
        <v>34</v>
      </c>
      <c r="BW74" s="69">
        <v>40</v>
      </c>
      <c r="BX74" s="69">
        <v>40</v>
      </c>
      <c r="BY74" s="69">
        <v>32</v>
      </c>
      <c r="BZ74" s="69">
        <v>36</v>
      </c>
      <c r="CA74" s="69">
        <v>28</v>
      </c>
      <c r="CB74" s="69">
        <v>32</v>
      </c>
      <c r="CC74" s="69">
        <v>36</v>
      </c>
      <c r="CD74" s="69">
        <v>26</v>
      </c>
      <c r="CE74" s="69">
        <v>35</v>
      </c>
      <c r="CF74" s="69">
        <v>38</v>
      </c>
      <c r="CG74" s="69">
        <v>39</v>
      </c>
      <c r="CH74" s="69">
        <v>27</v>
      </c>
      <c r="CI74" s="69">
        <v>42</v>
      </c>
      <c r="CJ74" s="69">
        <v>44</v>
      </c>
      <c r="CK74" s="69">
        <v>35</v>
      </c>
      <c r="CL74" s="69">
        <v>33</v>
      </c>
      <c r="CM74" s="69">
        <v>36</v>
      </c>
      <c r="CN74" s="69">
        <v>32</v>
      </c>
      <c r="CO74" s="69">
        <v>29</v>
      </c>
      <c r="CP74" s="69">
        <v>43</v>
      </c>
      <c r="CQ74" s="69">
        <v>30</v>
      </c>
      <c r="CR74" s="69">
        <v>35</v>
      </c>
      <c r="CS74" s="69">
        <v>39</v>
      </c>
      <c r="CT74" s="69">
        <v>24</v>
      </c>
      <c r="CU74" s="69">
        <v>26</v>
      </c>
      <c r="CV74" s="69">
        <v>29</v>
      </c>
      <c r="CW74" s="69">
        <v>38</v>
      </c>
      <c r="CX74" s="69">
        <v>29</v>
      </c>
      <c r="CY74" s="69">
        <v>38</v>
      </c>
      <c r="CZ74" s="69">
        <v>28</v>
      </c>
      <c r="DA74" s="69">
        <v>35</v>
      </c>
      <c r="DB74" s="69">
        <v>30</v>
      </c>
      <c r="DC74" s="69">
        <v>38</v>
      </c>
      <c r="DD74" s="69">
        <v>39</v>
      </c>
      <c r="DE74" s="69">
        <v>55</v>
      </c>
      <c r="DF74" s="69">
        <v>47</v>
      </c>
      <c r="DG74" s="69">
        <v>39</v>
      </c>
      <c r="DH74" s="69">
        <v>34</v>
      </c>
      <c r="DI74" s="69">
        <v>31</v>
      </c>
      <c r="DJ74" s="69">
        <v>36</v>
      </c>
      <c r="DK74" s="69">
        <v>40</v>
      </c>
      <c r="DL74" s="69">
        <v>41</v>
      </c>
      <c r="DM74" s="69">
        <v>44</v>
      </c>
      <c r="DN74" s="69">
        <v>40</v>
      </c>
      <c r="DO74" s="69">
        <v>31</v>
      </c>
      <c r="DP74" s="69">
        <v>43</v>
      </c>
      <c r="DQ74" s="69">
        <v>55</v>
      </c>
      <c r="DR74" s="69">
        <v>50</v>
      </c>
      <c r="DS74" s="69">
        <v>37</v>
      </c>
      <c r="DT74" s="69">
        <v>43</v>
      </c>
      <c r="DU74" s="69">
        <v>49</v>
      </c>
      <c r="DV74" s="69">
        <v>39</v>
      </c>
      <c r="DW74" s="69">
        <v>26</v>
      </c>
      <c r="DX74" s="69">
        <v>30</v>
      </c>
      <c r="DY74" s="69">
        <v>40</v>
      </c>
      <c r="DZ74" s="69">
        <v>28</v>
      </c>
      <c r="EA74" s="69">
        <v>31</v>
      </c>
      <c r="EB74" s="69">
        <v>29</v>
      </c>
      <c r="EC74" s="69">
        <v>29</v>
      </c>
      <c r="ED74" s="69">
        <v>33</v>
      </c>
      <c r="EE74" s="69">
        <v>30</v>
      </c>
      <c r="EF74" s="69">
        <v>23</v>
      </c>
      <c r="EG74" s="69">
        <v>28</v>
      </c>
      <c r="EH74" s="69">
        <v>27</v>
      </c>
      <c r="EI74" s="69">
        <v>25</v>
      </c>
      <c r="EJ74" s="69">
        <v>35</v>
      </c>
      <c r="EK74" s="69">
        <v>23</v>
      </c>
      <c r="EL74" s="69">
        <v>15</v>
      </c>
      <c r="EM74" s="69">
        <v>29</v>
      </c>
      <c r="EN74" s="69">
        <v>27</v>
      </c>
      <c r="EO74" s="69">
        <v>22</v>
      </c>
      <c r="EP74" s="69">
        <v>15</v>
      </c>
      <c r="EQ74" s="69">
        <v>24</v>
      </c>
      <c r="ER74" s="69">
        <v>17</v>
      </c>
      <c r="ES74" s="69">
        <v>20</v>
      </c>
      <c r="ET74" s="69">
        <v>15</v>
      </c>
      <c r="EU74" s="69">
        <v>24</v>
      </c>
      <c r="EV74" s="69">
        <v>21</v>
      </c>
      <c r="EW74" s="69">
        <v>22</v>
      </c>
      <c r="EX74" s="69">
        <v>24</v>
      </c>
      <c r="EY74" s="69">
        <v>18</v>
      </c>
      <c r="EZ74" s="69">
        <v>26</v>
      </c>
      <c r="FA74" s="69">
        <v>18</v>
      </c>
      <c r="FB74" s="69">
        <v>25</v>
      </c>
      <c r="FC74" s="69">
        <v>22</v>
      </c>
      <c r="FD74" s="69">
        <v>26</v>
      </c>
      <c r="FE74" s="69">
        <v>18</v>
      </c>
      <c r="FF74" s="69">
        <v>24</v>
      </c>
      <c r="FG74" s="69">
        <v>31</v>
      </c>
      <c r="FH74" s="69">
        <v>31</v>
      </c>
      <c r="FI74" s="69">
        <v>15</v>
      </c>
      <c r="FJ74" s="69">
        <v>24</v>
      </c>
      <c r="FK74" s="69">
        <v>15</v>
      </c>
      <c r="FL74" s="69">
        <v>15</v>
      </c>
      <c r="FM74" s="69">
        <v>8</v>
      </c>
      <c r="FN74" s="69">
        <v>9</v>
      </c>
      <c r="FO74" s="69">
        <v>13</v>
      </c>
      <c r="FP74" s="69">
        <v>25</v>
      </c>
      <c r="FQ74" s="69">
        <v>8</v>
      </c>
      <c r="FR74" s="69">
        <v>20</v>
      </c>
      <c r="FS74" s="69">
        <v>15</v>
      </c>
      <c r="FT74" s="69">
        <v>22</v>
      </c>
      <c r="FU74" s="69">
        <v>7</v>
      </c>
      <c r="FV74" s="69">
        <v>21</v>
      </c>
      <c r="FW74" s="69">
        <v>13</v>
      </c>
      <c r="FX74" s="69">
        <v>21</v>
      </c>
      <c r="FY74" s="69">
        <v>11</v>
      </c>
      <c r="FZ74" s="69">
        <v>11</v>
      </c>
      <c r="GA74" s="69">
        <v>9</v>
      </c>
      <c r="GB74" s="69">
        <v>17</v>
      </c>
      <c r="GC74" s="69">
        <v>11</v>
      </c>
      <c r="GD74" s="69">
        <v>16</v>
      </c>
      <c r="GE74" s="69">
        <v>7</v>
      </c>
      <c r="GF74" s="69">
        <v>8</v>
      </c>
      <c r="GG74" s="69">
        <v>2</v>
      </c>
      <c r="GH74" s="69">
        <v>10</v>
      </c>
      <c r="GI74" s="69">
        <v>2</v>
      </c>
      <c r="GJ74" s="69">
        <v>15</v>
      </c>
      <c r="GK74" s="69">
        <v>8</v>
      </c>
      <c r="GL74" s="69">
        <v>15</v>
      </c>
      <c r="GM74" s="69">
        <v>1</v>
      </c>
      <c r="GN74" s="69">
        <v>8</v>
      </c>
      <c r="GO74" s="69">
        <v>1</v>
      </c>
      <c r="GP74" s="69">
        <v>8</v>
      </c>
      <c r="GQ74" s="69">
        <v>2</v>
      </c>
      <c r="GR74" s="69">
        <v>13</v>
      </c>
      <c r="GS74" s="69">
        <v>1</v>
      </c>
      <c r="GT74" s="69">
        <v>7</v>
      </c>
      <c r="GU74" s="69">
        <v>0</v>
      </c>
      <c r="GV74" s="69">
        <v>4</v>
      </c>
      <c r="GW74" s="69">
        <v>2</v>
      </c>
      <c r="GX74" s="69">
        <v>3</v>
      </c>
      <c r="GY74" s="69">
        <v>2</v>
      </c>
      <c r="GZ74" s="69">
        <v>4</v>
      </c>
      <c r="HA74" s="69">
        <v>0</v>
      </c>
      <c r="HB74" s="69">
        <v>5</v>
      </c>
      <c r="HC74" s="69">
        <v>1</v>
      </c>
      <c r="HD74" s="69">
        <v>2</v>
      </c>
      <c r="HE74" s="69">
        <v>0</v>
      </c>
      <c r="HF74" s="69">
        <v>1</v>
      </c>
      <c r="HG74" s="69">
        <v>0</v>
      </c>
      <c r="HH74" s="69">
        <v>1</v>
      </c>
      <c r="HI74" s="69">
        <v>0</v>
      </c>
      <c r="HJ74" s="69">
        <v>0</v>
      </c>
      <c r="HK74" s="69">
        <v>0</v>
      </c>
      <c r="HL74" s="69">
        <v>1</v>
      </c>
    </row>
    <row r="75" spans="1:220" ht="20.25" customHeight="1" x14ac:dyDescent="0.3">
      <c r="A75" s="46" t="s">
        <v>788</v>
      </c>
      <c r="B75" s="307">
        <v>2086</v>
      </c>
      <c r="C75" s="70">
        <v>1046</v>
      </c>
      <c r="D75" s="70">
        <v>1040</v>
      </c>
      <c r="E75" s="70">
        <v>103</v>
      </c>
      <c r="F75" s="70">
        <v>109</v>
      </c>
      <c r="G75" s="70">
        <v>779</v>
      </c>
      <c r="H75" s="70">
        <v>715</v>
      </c>
      <c r="I75" s="70">
        <v>164</v>
      </c>
      <c r="J75" s="70">
        <v>216</v>
      </c>
      <c r="K75" s="70">
        <v>6</v>
      </c>
      <c r="L75" s="70">
        <v>4</v>
      </c>
      <c r="M75" s="70">
        <v>8</v>
      </c>
      <c r="N75" s="70">
        <v>8</v>
      </c>
      <c r="O75" s="70">
        <v>7</v>
      </c>
      <c r="P75" s="70">
        <v>8</v>
      </c>
      <c r="Q75" s="70">
        <v>4</v>
      </c>
      <c r="R75" s="70">
        <v>3</v>
      </c>
      <c r="S75" s="70">
        <v>9</v>
      </c>
      <c r="T75" s="70">
        <v>6</v>
      </c>
      <c r="U75" s="70">
        <v>5</v>
      </c>
      <c r="V75" s="70">
        <v>11</v>
      </c>
      <c r="W75" s="70">
        <v>8</v>
      </c>
      <c r="X75" s="70">
        <v>6</v>
      </c>
      <c r="Y75" s="70">
        <v>6</v>
      </c>
      <c r="Z75" s="70">
        <v>5</v>
      </c>
      <c r="AA75" s="70">
        <v>9</v>
      </c>
      <c r="AB75" s="70">
        <v>4</v>
      </c>
      <c r="AC75" s="70">
        <v>6</v>
      </c>
      <c r="AD75" s="70">
        <v>9</v>
      </c>
      <c r="AE75" s="70">
        <v>6</v>
      </c>
      <c r="AF75" s="70">
        <v>8</v>
      </c>
      <c r="AG75" s="70">
        <v>7</v>
      </c>
      <c r="AH75" s="70">
        <v>13</v>
      </c>
      <c r="AI75" s="70">
        <v>4</v>
      </c>
      <c r="AJ75" s="70">
        <v>7</v>
      </c>
      <c r="AK75" s="70">
        <v>11</v>
      </c>
      <c r="AL75" s="70">
        <v>7</v>
      </c>
      <c r="AM75" s="70">
        <v>7</v>
      </c>
      <c r="AN75" s="70">
        <v>10</v>
      </c>
      <c r="AO75" s="70">
        <v>7</v>
      </c>
      <c r="AP75" s="70">
        <v>8</v>
      </c>
      <c r="AQ75" s="70">
        <v>7</v>
      </c>
      <c r="AR75" s="70">
        <v>9</v>
      </c>
      <c r="AS75" s="70">
        <v>12</v>
      </c>
      <c r="AT75" s="70">
        <v>5</v>
      </c>
      <c r="AU75" s="70">
        <v>23</v>
      </c>
      <c r="AV75" s="70">
        <v>10</v>
      </c>
      <c r="AW75" s="70">
        <v>20</v>
      </c>
      <c r="AX75" s="70">
        <v>8</v>
      </c>
      <c r="AY75" s="70">
        <v>9</v>
      </c>
      <c r="AZ75" s="70">
        <v>12</v>
      </c>
      <c r="BA75" s="70">
        <v>8</v>
      </c>
      <c r="BB75" s="70">
        <v>8</v>
      </c>
      <c r="BC75" s="70">
        <v>20</v>
      </c>
      <c r="BD75" s="70">
        <v>16</v>
      </c>
      <c r="BE75" s="70">
        <v>29</v>
      </c>
      <c r="BF75" s="70">
        <v>19</v>
      </c>
      <c r="BG75" s="70">
        <v>25</v>
      </c>
      <c r="BH75" s="70">
        <v>11</v>
      </c>
      <c r="BI75" s="70">
        <v>20</v>
      </c>
      <c r="BJ75" s="70">
        <v>17</v>
      </c>
      <c r="BK75" s="70">
        <v>29</v>
      </c>
      <c r="BL75" s="70">
        <v>21</v>
      </c>
      <c r="BM75" s="70">
        <v>19</v>
      </c>
      <c r="BN75" s="70">
        <v>19</v>
      </c>
      <c r="BO75" s="70">
        <v>18</v>
      </c>
      <c r="BP75" s="70">
        <v>8</v>
      </c>
      <c r="BQ75" s="70">
        <v>6</v>
      </c>
      <c r="BR75" s="70">
        <v>22</v>
      </c>
      <c r="BS75" s="70">
        <v>12</v>
      </c>
      <c r="BT75" s="70">
        <v>12</v>
      </c>
      <c r="BU75" s="70">
        <v>19</v>
      </c>
      <c r="BV75" s="70">
        <v>13</v>
      </c>
      <c r="BW75" s="70">
        <v>14</v>
      </c>
      <c r="BX75" s="70">
        <v>14</v>
      </c>
      <c r="BY75" s="70">
        <v>19</v>
      </c>
      <c r="BZ75" s="70">
        <v>21</v>
      </c>
      <c r="CA75" s="70">
        <v>11</v>
      </c>
      <c r="CB75" s="70">
        <v>17</v>
      </c>
      <c r="CC75" s="70">
        <v>20</v>
      </c>
      <c r="CD75" s="70">
        <v>11</v>
      </c>
      <c r="CE75" s="70">
        <v>12</v>
      </c>
      <c r="CF75" s="70">
        <v>19</v>
      </c>
      <c r="CG75" s="70">
        <v>19</v>
      </c>
      <c r="CH75" s="70">
        <v>10</v>
      </c>
      <c r="CI75" s="70">
        <v>14</v>
      </c>
      <c r="CJ75" s="70">
        <v>19</v>
      </c>
      <c r="CK75" s="70">
        <v>11</v>
      </c>
      <c r="CL75" s="70">
        <v>9</v>
      </c>
      <c r="CM75" s="70">
        <v>18</v>
      </c>
      <c r="CN75" s="70">
        <v>15</v>
      </c>
      <c r="CO75" s="70">
        <v>9</v>
      </c>
      <c r="CP75" s="70">
        <v>13</v>
      </c>
      <c r="CQ75" s="70">
        <v>9</v>
      </c>
      <c r="CR75" s="70">
        <v>14</v>
      </c>
      <c r="CS75" s="70">
        <v>11</v>
      </c>
      <c r="CT75" s="70">
        <v>10</v>
      </c>
      <c r="CU75" s="70">
        <v>10</v>
      </c>
      <c r="CV75" s="70">
        <v>12</v>
      </c>
      <c r="CW75" s="70">
        <v>10</v>
      </c>
      <c r="CX75" s="70">
        <v>12</v>
      </c>
      <c r="CY75" s="70">
        <v>13</v>
      </c>
      <c r="CZ75" s="70">
        <v>10</v>
      </c>
      <c r="DA75" s="70">
        <v>8</v>
      </c>
      <c r="DB75" s="70">
        <v>13</v>
      </c>
      <c r="DC75" s="70">
        <v>16</v>
      </c>
      <c r="DD75" s="70">
        <v>19</v>
      </c>
      <c r="DE75" s="70">
        <v>26</v>
      </c>
      <c r="DF75" s="70">
        <v>23</v>
      </c>
      <c r="DG75" s="70">
        <v>25</v>
      </c>
      <c r="DH75" s="70">
        <v>16</v>
      </c>
      <c r="DI75" s="70">
        <v>17</v>
      </c>
      <c r="DJ75" s="70">
        <v>20</v>
      </c>
      <c r="DK75" s="70">
        <v>25</v>
      </c>
      <c r="DL75" s="70">
        <v>16</v>
      </c>
      <c r="DM75" s="70">
        <v>24</v>
      </c>
      <c r="DN75" s="70">
        <v>22</v>
      </c>
      <c r="DO75" s="70">
        <v>11</v>
      </c>
      <c r="DP75" s="70">
        <v>24</v>
      </c>
      <c r="DQ75" s="70">
        <v>20</v>
      </c>
      <c r="DR75" s="70">
        <v>20</v>
      </c>
      <c r="DS75" s="70">
        <v>18</v>
      </c>
      <c r="DT75" s="70">
        <v>20</v>
      </c>
      <c r="DU75" s="70">
        <v>17</v>
      </c>
      <c r="DV75" s="70">
        <v>16</v>
      </c>
      <c r="DW75" s="70">
        <v>12</v>
      </c>
      <c r="DX75" s="70">
        <v>11</v>
      </c>
      <c r="DY75" s="70">
        <v>19</v>
      </c>
      <c r="DZ75" s="70">
        <v>9</v>
      </c>
      <c r="EA75" s="70">
        <v>16</v>
      </c>
      <c r="EB75" s="70">
        <v>13</v>
      </c>
      <c r="EC75" s="70">
        <v>7</v>
      </c>
      <c r="ED75" s="70">
        <v>18</v>
      </c>
      <c r="EE75" s="70">
        <v>13</v>
      </c>
      <c r="EF75" s="70">
        <v>10</v>
      </c>
      <c r="EG75" s="70">
        <v>14</v>
      </c>
      <c r="EH75" s="70">
        <v>9</v>
      </c>
      <c r="EI75" s="70">
        <v>8</v>
      </c>
      <c r="EJ75" s="70">
        <v>12</v>
      </c>
      <c r="EK75" s="70">
        <v>13</v>
      </c>
      <c r="EL75" s="70">
        <v>7</v>
      </c>
      <c r="EM75" s="70">
        <v>13</v>
      </c>
      <c r="EN75" s="70">
        <v>12</v>
      </c>
      <c r="EO75" s="70">
        <v>7</v>
      </c>
      <c r="EP75" s="70">
        <v>8</v>
      </c>
      <c r="EQ75" s="70">
        <v>12</v>
      </c>
      <c r="ER75" s="70">
        <v>4</v>
      </c>
      <c r="ES75" s="70">
        <v>9</v>
      </c>
      <c r="ET75" s="70">
        <v>7</v>
      </c>
      <c r="EU75" s="70">
        <v>9</v>
      </c>
      <c r="EV75" s="70">
        <v>7</v>
      </c>
      <c r="EW75" s="70">
        <v>11</v>
      </c>
      <c r="EX75" s="70">
        <v>12</v>
      </c>
      <c r="EY75" s="70">
        <v>5</v>
      </c>
      <c r="EZ75" s="70">
        <v>7</v>
      </c>
      <c r="FA75" s="70">
        <v>7</v>
      </c>
      <c r="FB75" s="70">
        <v>9</v>
      </c>
      <c r="FC75" s="70">
        <v>6</v>
      </c>
      <c r="FD75" s="70">
        <v>9</v>
      </c>
      <c r="FE75" s="70">
        <v>7</v>
      </c>
      <c r="FF75" s="70">
        <v>5</v>
      </c>
      <c r="FG75" s="70">
        <v>7</v>
      </c>
      <c r="FH75" s="70">
        <v>10</v>
      </c>
      <c r="FI75" s="70">
        <v>5</v>
      </c>
      <c r="FJ75" s="70">
        <v>12</v>
      </c>
      <c r="FK75" s="70">
        <v>3</v>
      </c>
      <c r="FL75" s="70">
        <v>4</v>
      </c>
      <c r="FM75" s="70">
        <v>4</v>
      </c>
      <c r="FN75" s="70">
        <v>5</v>
      </c>
      <c r="FO75" s="70">
        <v>3</v>
      </c>
      <c r="FP75" s="70">
        <v>5</v>
      </c>
      <c r="FQ75" s="70">
        <v>0</v>
      </c>
      <c r="FR75" s="70">
        <v>6</v>
      </c>
      <c r="FS75" s="70">
        <v>5</v>
      </c>
      <c r="FT75" s="70">
        <v>11</v>
      </c>
      <c r="FU75" s="70">
        <v>5</v>
      </c>
      <c r="FV75" s="70">
        <v>6</v>
      </c>
      <c r="FW75" s="70">
        <v>9</v>
      </c>
      <c r="FX75" s="70">
        <v>10</v>
      </c>
      <c r="FY75" s="70">
        <v>4</v>
      </c>
      <c r="FZ75" s="70">
        <v>4</v>
      </c>
      <c r="GA75" s="70">
        <v>6</v>
      </c>
      <c r="GB75" s="70">
        <v>10</v>
      </c>
      <c r="GC75" s="70">
        <v>6</v>
      </c>
      <c r="GD75" s="70">
        <v>9</v>
      </c>
      <c r="GE75" s="70">
        <v>3</v>
      </c>
      <c r="GF75" s="70">
        <v>2</v>
      </c>
      <c r="GG75" s="70">
        <v>0</v>
      </c>
      <c r="GH75" s="70">
        <v>5</v>
      </c>
      <c r="GI75" s="70">
        <v>1</v>
      </c>
      <c r="GJ75" s="70">
        <v>4</v>
      </c>
      <c r="GK75" s="70">
        <v>2</v>
      </c>
      <c r="GL75" s="70">
        <v>3</v>
      </c>
      <c r="GM75" s="70">
        <v>0</v>
      </c>
      <c r="GN75" s="70">
        <v>5</v>
      </c>
      <c r="GO75" s="70">
        <v>0</v>
      </c>
      <c r="GP75" s="70">
        <v>2</v>
      </c>
      <c r="GQ75" s="70">
        <v>0</v>
      </c>
      <c r="GR75" s="70">
        <v>4</v>
      </c>
      <c r="GS75" s="70">
        <v>0</v>
      </c>
      <c r="GT75" s="70">
        <v>5</v>
      </c>
      <c r="GU75" s="70">
        <v>0</v>
      </c>
      <c r="GV75" s="70">
        <v>1</v>
      </c>
      <c r="GW75" s="70">
        <v>1</v>
      </c>
      <c r="GX75" s="70">
        <v>1</v>
      </c>
      <c r="GY75" s="70">
        <v>1</v>
      </c>
      <c r="GZ75" s="70">
        <v>0</v>
      </c>
      <c r="HA75" s="70">
        <v>0</v>
      </c>
      <c r="HB75" s="70">
        <v>3</v>
      </c>
      <c r="HC75" s="70">
        <v>0</v>
      </c>
      <c r="HD75" s="70">
        <v>1</v>
      </c>
      <c r="HE75" s="70">
        <v>0</v>
      </c>
      <c r="HF75" s="70">
        <v>0</v>
      </c>
      <c r="HG75" s="70">
        <v>0</v>
      </c>
      <c r="HH75" s="70">
        <v>1</v>
      </c>
      <c r="HI75" s="70">
        <v>0</v>
      </c>
      <c r="HJ75" s="70">
        <v>0</v>
      </c>
      <c r="HK75" s="70">
        <v>0</v>
      </c>
      <c r="HL75" s="70">
        <v>0</v>
      </c>
    </row>
    <row r="76" spans="1:220" ht="20.25" customHeight="1" x14ac:dyDescent="0.3">
      <c r="A76" s="46" t="s">
        <v>789</v>
      </c>
      <c r="B76" s="307">
        <v>2872</v>
      </c>
      <c r="C76" s="70">
        <v>1427</v>
      </c>
      <c r="D76" s="70">
        <v>1445</v>
      </c>
      <c r="E76" s="70">
        <v>133</v>
      </c>
      <c r="F76" s="70">
        <v>136</v>
      </c>
      <c r="G76" s="70">
        <v>1033</v>
      </c>
      <c r="H76" s="70">
        <v>953</v>
      </c>
      <c r="I76" s="70">
        <v>261</v>
      </c>
      <c r="J76" s="70">
        <v>356</v>
      </c>
      <c r="K76" s="70">
        <v>4</v>
      </c>
      <c r="L76" s="70">
        <v>6</v>
      </c>
      <c r="M76" s="70">
        <v>5</v>
      </c>
      <c r="N76" s="70">
        <v>7</v>
      </c>
      <c r="O76" s="70">
        <v>3</v>
      </c>
      <c r="P76" s="70">
        <v>4</v>
      </c>
      <c r="Q76" s="70">
        <v>4</v>
      </c>
      <c r="R76" s="70">
        <v>7</v>
      </c>
      <c r="S76" s="70">
        <v>14</v>
      </c>
      <c r="T76" s="70">
        <v>9</v>
      </c>
      <c r="U76" s="70">
        <v>7</v>
      </c>
      <c r="V76" s="70">
        <v>6</v>
      </c>
      <c r="W76" s="70">
        <v>11</v>
      </c>
      <c r="X76" s="70">
        <v>8</v>
      </c>
      <c r="Y76" s="70">
        <v>12</v>
      </c>
      <c r="Z76" s="70">
        <v>14</v>
      </c>
      <c r="AA76" s="70">
        <v>5</v>
      </c>
      <c r="AB76" s="70">
        <v>13</v>
      </c>
      <c r="AC76" s="70">
        <v>12</v>
      </c>
      <c r="AD76" s="70">
        <v>10</v>
      </c>
      <c r="AE76" s="70">
        <v>13</v>
      </c>
      <c r="AF76" s="70">
        <v>9</v>
      </c>
      <c r="AG76" s="70">
        <v>10</v>
      </c>
      <c r="AH76" s="70">
        <v>9</v>
      </c>
      <c r="AI76" s="70">
        <v>15</v>
      </c>
      <c r="AJ76" s="70">
        <v>9</v>
      </c>
      <c r="AK76" s="70">
        <v>12</v>
      </c>
      <c r="AL76" s="70">
        <v>10</v>
      </c>
      <c r="AM76" s="70">
        <v>6</v>
      </c>
      <c r="AN76" s="70">
        <v>15</v>
      </c>
      <c r="AO76" s="70">
        <v>12</v>
      </c>
      <c r="AP76" s="70">
        <v>8</v>
      </c>
      <c r="AQ76" s="70">
        <v>11</v>
      </c>
      <c r="AR76" s="70">
        <v>7</v>
      </c>
      <c r="AS76" s="70">
        <v>13</v>
      </c>
      <c r="AT76" s="70">
        <v>13</v>
      </c>
      <c r="AU76" s="70">
        <v>14</v>
      </c>
      <c r="AV76" s="70">
        <v>14</v>
      </c>
      <c r="AW76" s="70">
        <v>13</v>
      </c>
      <c r="AX76" s="70">
        <v>18</v>
      </c>
      <c r="AY76" s="70">
        <v>21</v>
      </c>
      <c r="AZ76" s="70">
        <v>16</v>
      </c>
      <c r="BA76" s="70">
        <v>17</v>
      </c>
      <c r="BB76" s="70">
        <v>8</v>
      </c>
      <c r="BC76" s="70">
        <v>24</v>
      </c>
      <c r="BD76" s="70">
        <v>24</v>
      </c>
      <c r="BE76" s="70">
        <v>32</v>
      </c>
      <c r="BF76" s="70">
        <v>18</v>
      </c>
      <c r="BG76" s="70">
        <v>23</v>
      </c>
      <c r="BH76" s="70">
        <v>24</v>
      </c>
      <c r="BI76" s="70">
        <v>26</v>
      </c>
      <c r="BJ76" s="70">
        <v>24</v>
      </c>
      <c r="BK76" s="70">
        <v>19</v>
      </c>
      <c r="BL76" s="70">
        <v>21</v>
      </c>
      <c r="BM76" s="70">
        <v>35</v>
      </c>
      <c r="BN76" s="70">
        <v>22</v>
      </c>
      <c r="BO76" s="70">
        <v>22</v>
      </c>
      <c r="BP76" s="70">
        <v>30</v>
      </c>
      <c r="BQ76" s="70">
        <v>21</v>
      </c>
      <c r="BR76" s="70">
        <v>21</v>
      </c>
      <c r="BS76" s="70">
        <v>19</v>
      </c>
      <c r="BT76" s="70">
        <v>18</v>
      </c>
      <c r="BU76" s="70">
        <v>21</v>
      </c>
      <c r="BV76" s="70">
        <v>21</v>
      </c>
      <c r="BW76" s="70">
        <v>26</v>
      </c>
      <c r="BX76" s="70">
        <v>26</v>
      </c>
      <c r="BY76" s="70">
        <v>13</v>
      </c>
      <c r="BZ76" s="70">
        <v>15</v>
      </c>
      <c r="CA76" s="70">
        <v>17</v>
      </c>
      <c r="CB76" s="70">
        <v>15</v>
      </c>
      <c r="CC76" s="70">
        <v>16</v>
      </c>
      <c r="CD76" s="70">
        <v>15</v>
      </c>
      <c r="CE76" s="70">
        <v>23</v>
      </c>
      <c r="CF76" s="70">
        <v>19</v>
      </c>
      <c r="CG76" s="70">
        <v>20</v>
      </c>
      <c r="CH76" s="70">
        <v>17</v>
      </c>
      <c r="CI76" s="70">
        <v>28</v>
      </c>
      <c r="CJ76" s="70">
        <v>25</v>
      </c>
      <c r="CK76" s="70">
        <v>24</v>
      </c>
      <c r="CL76" s="70">
        <v>24</v>
      </c>
      <c r="CM76" s="70">
        <v>18</v>
      </c>
      <c r="CN76" s="70">
        <v>17</v>
      </c>
      <c r="CO76" s="70">
        <v>20</v>
      </c>
      <c r="CP76" s="70">
        <v>30</v>
      </c>
      <c r="CQ76" s="70">
        <v>21</v>
      </c>
      <c r="CR76" s="70">
        <v>21</v>
      </c>
      <c r="CS76" s="70">
        <v>28</v>
      </c>
      <c r="CT76" s="70">
        <v>14</v>
      </c>
      <c r="CU76" s="70">
        <v>16</v>
      </c>
      <c r="CV76" s="70">
        <v>17</v>
      </c>
      <c r="CW76" s="70">
        <v>28</v>
      </c>
      <c r="CX76" s="70">
        <v>17</v>
      </c>
      <c r="CY76" s="70">
        <v>25</v>
      </c>
      <c r="CZ76" s="70">
        <v>18</v>
      </c>
      <c r="DA76" s="70">
        <v>27</v>
      </c>
      <c r="DB76" s="70">
        <v>17</v>
      </c>
      <c r="DC76" s="70">
        <v>22</v>
      </c>
      <c r="DD76" s="70">
        <v>20</v>
      </c>
      <c r="DE76" s="70">
        <v>29</v>
      </c>
      <c r="DF76" s="70">
        <v>24</v>
      </c>
      <c r="DG76" s="70">
        <v>14</v>
      </c>
      <c r="DH76" s="70">
        <v>18</v>
      </c>
      <c r="DI76" s="70">
        <v>14</v>
      </c>
      <c r="DJ76" s="70">
        <v>16</v>
      </c>
      <c r="DK76" s="70">
        <v>15</v>
      </c>
      <c r="DL76" s="70">
        <v>25</v>
      </c>
      <c r="DM76" s="70">
        <v>20</v>
      </c>
      <c r="DN76" s="70">
        <v>18</v>
      </c>
      <c r="DO76" s="70">
        <v>20</v>
      </c>
      <c r="DP76" s="70">
        <v>19</v>
      </c>
      <c r="DQ76" s="70">
        <v>35</v>
      </c>
      <c r="DR76" s="70">
        <v>30</v>
      </c>
      <c r="DS76" s="70">
        <v>19</v>
      </c>
      <c r="DT76" s="70">
        <v>23</v>
      </c>
      <c r="DU76" s="70">
        <v>32</v>
      </c>
      <c r="DV76" s="70">
        <v>23</v>
      </c>
      <c r="DW76" s="70">
        <v>14</v>
      </c>
      <c r="DX76" s="70">
        <v>19</v>
      </c>
      <c r="DY76" s="70">
        <v>21</v>
      </c>
      <c r="DZ76" s="70">
        <v>19</v>
      </c>
      <c r="EA76" s="70">
        <v>15</v>
      </c>
      <c r="EB76" s="70">
        <v>16</v>
      </c>
      <c r="EC76" s="70">
        <v>22</v>
      </c>
      <c r="ED76" s="70">
        <v>15</v>
      </c>
      <c r="EE76" s="70">
        <v>17</v>
      </c>
      <c r="EF76" s="70">
        <v>13</v>
      </c>
      <c r="EG76" s="70">
        <v>14</v>
      </c>
      <c r="EH76" s="70">
        <v>18</v>
      </c>
      <c r="EI76" s="70">
        <v>17</v>
      </c>
      <c r="EJ76" s="70">
        <v>23</v>
      </c>
      <c r="EK76" s="70">
        <v>10</v>
      </c>
      <c r="EL76" s="70">
        <v>8</v>
      </c>
      <c r="EM76" s="70">
        <v>16</v>
      </c>
      <c r="EN76" s="70">
        <v>15</v>
      </c>
      <c r="EO76" s="70">
        <v>15</v>
      </c>
      <c r="EP76" s="70">
        <v>7</v>
      </c>
      <c r="EQ76" s="70">
        <v>12</v>
      </c>
      <c r="ER76" s="70">
        <v>13</v>
      </c>
      <c r="ES76" s="70">
        <v>11</v>
      </c>
      <c r="ET76" s="70">
        <v>8</v>
      </c>
      <c r="EU76" s="70">
        <v>15</v>
      </c>
      <c r="EV76" s="70">
        <v>14</v>
      </c>
      <c r="EW76" s="70">
        <v>11</v>
      </c>
      <c r="EX76" s="70">
        <v>12</v>
      </c>
      <c r="EY76" s="70">
        <v>13</v>
      </c>
      <c r="EZ76" s="70">
        <v>19</v>
      </c>
      <c r="FA76" s="70">
        <v>11</v>
      </c>
      <c r="FB76" s="70">
        <v>16</v>
      </c>
      <c r="FC76" s="70">
        <v>16</v>
      </c>
      <c r="FD76" s="70">
        <v>17</v>
      </c>
      <c r="FE76" s="70">
        <v>11</v>
      </c>
      <c r="FF76" s="70">
        <v>19</v>
      </c>
      <c r="FG76" s="70">
        <v>24</v>
      </c>
      <c r="FH76" s="70">
        <v>21</v>
      </c>
      <c r="FI76" s="70">
        <v>10</v>
      </c>
      <c r="FJ76" s="70">
        <v>12</v>
      </c>
      <c r="FK76" s="70">
        <v>12</v>
      </c>
      <c r="FL76" s="70">
        <v>11</v>
      </c>
      <c r="FM76" s="70">
        <v>4</v>
      </c>
      <c r="FN76" s="70">
        <v>4</v>
      </c>
      <c r="FO76" s="70">
        <v>10</v>
      </c>
      <c r="FP76" s="70">
        <v>20</v>
      </c>
      <c r="FQ76" s="70">
        <v>8</v>
      </c>
      <c r="FR76" s="70">
        <v>14</v>
      </c>
      <c r="FS76" s="70">
        <v>10</v>
      </c>
      <c r="FT76" s="70">
        <v>11</v>
      </c>
      <c r="FU76" s="70">
        <v>2</v>
      </c>
      <c r="FV76" s="70">
        <v>15</v>
      </c>
      <c r="FW76" s="70">
        <v>4</v>
      </c>
      <c r="FX76" s="70">
        <v>11</v>
      </c>
      <c r="FY76" s="70">
        <v>7</v>
      </c>
      <c r="FZ76" s="70">
        <v>7</v>
      </c>
      <c r="GA76" s="70">
        <v>3</v>
      </c>
      <c r="GB76" s="70">
        <v>7</v>
      </c>
      <c r="GC76" s="70">
        <v>5</v>
      </c>
      <c r="GD76" s="70">
        <v>7</v>
      </c>
      <c r="GE76" s="70">
        <v>4</v>
      </c>
      <c r="GF76" s="70">
        <v>6</v>
      </c>
      <c r="GG76" s="70">
        <v>2</v>
      </c>
      <c r="GH76" s="70">
        <v>5</v>
      </c>
      <c r="GI76" s="70">
        <v>1</v>
      </c>
      <c r="GJ76" s="70">
        <v>11</v>
      </c>
      <c r="GK76" s="70">
        <v>6</v>
      </c>
      <c r="GL76" s="70">
        <v>12</v>
      </c>
      <c r="GM76" s="70">
        <v>1</v>
      </c>
      <c r="GN76" s="70">
        <v>3</v>
      </c>
      <c r="GO76" s="70">
        <v>1</v>
      </c>
      <c r="GP76" s="70">
        <v>6</v>
      </c>
      <c r="GQ76" s="70">
        <v>2</v>
      </c>
      <c r="GR76" s="70">
        <v>9</v>
      </c>
      <c r="GS76" s="70">
        <v>1</v>
      </c>
      <c r="GT76" s="70">
        <v>2</v>
      </c>
      <c r="GU76" s="70">
        <v>0</v>
      </c>
      <c r="GV76" s="70">
        <v>3</v>
      </c>
      <c r="GW76" s="70">
        <v>1</v>
      </c>
      <c r="GX76" s="70">
        <v>2</v>
      </c>
      <c r="GY76" s="70">
        <v>1</v>
      </c>
      <c r="GZ76" s="70">
        <v>4</v>
      </c>
      <c r="HA76" s="70">
        <v>0</v>
      </c>
      <c r="HB76" s="70">
        <v>2</v>
      </c>
      <c r="HC76" s="70">
        <v>1</v>
      </c>
      <c r="HD76" s="70">
        <v>1</v>
      </c>
      <c r="HE76" s="70">
        <v>0</v>
      </c>
      <c r="HF76" s="70">
        <v>1</v>
      </c>
      <c r="HG76" s="70">
        <v>0</v>
      </c>
      <c r="HH76" s="70">
        <v>0</v>
      </c>
      <c r="HI76" s="70">
        <v>0</v>
      </c>
      <c r="HJ76" s="70">
        <v>0</v>
      </c>
      <c r="HK76" s="70">
        <v>0</v>
      </c>
      <c r="HL76" s="70">
        <v>1</v>
      </c>
    </row>
    <row r="77" spans="1:220" ht="20.25" customHeight="1" x14ac:dyDescent="0.3">
      <c r="A77" s="45" t="s">
        <v>790</v>
      </c>
      <c r="B77" s="306">
        <v>21804</v>
      </c>
      <c r="C77" s="69">
        <v>11186</v>
      </c>
      <c r="D77" s="69">
        <v>10618</v>
      </c>
      <c r="E77" s="69">
        <v>918</v>
      </c>
      <c r="F77" s="69">
        <v>918</v>
      </c>
      <c r="G77" s="69">
        <v>8441</v>
      </c>
      <c r="H77" s="69">
        <v>7271</v>
      </c>
      <c r="I77" s="69">
        <v>1827</v>
      </c>
      <c r="J77" s="69">
        <v>2429</v>
      </c>
      <c r="K77" s="69">
        <v>56</v>
      </c>
      <c r="L77" s="69">
        <v>47</v>
      </c>
      <c r="M77" s="69">
        <v>65</v>
      </c>
      <c r="N77" s="69">
        <v>48</v>
      </c>
      <c r="O77" s="69">
        <v>57</v>
      </c>
      <c r="P77" s="69">
        <v>53</v>
      </c>
      <c r="Q77" s="69">
        <v>60</v>
      </c>
      <c r="R77" s="69">
        <v>54</v>
      </c>
      <c r="S77" s="69">
        <v>60</v>
      </c>
      <c r="T77" s="69">
        <v>57</v>
      </c>
      <c r="U77" s="69">
        <v>52</v>
      </c>
      <c r="V77" s="69">
        <v>54</v>
      </c>
      <c r="W77" s="69">
        <v>49</v>
      </c>
      <c r="X77" s="69">
        <v>67</v>
      </c>
      <c r="Y77" s="69">
        <v>75</v>
      </c>
      <c r="Z77" s="69">
        <v>67</v>
      </c>
      <c r="AA77" s="69">
        <v>62</v>
      </c>
      <c r="AB77" s="69">
        <v>61</v>
      </c>
      <c r="AC77" s="69">
        <v>69</v>
      </c>
      <c r="AD77" s="69">
        <v>58</v>
      </c>
      <c r="AE77" s="69">
        <v>66</v>
      </c>
      <c r="AF77" s="69">
        <v>68</v>
      </c>
      <c r="AG77" s="69">
        <v>61</v>
      </c>
      <c r="AH77" s="69">
        <v>72</v>
      </c>
      <c r="AI77" s="69">
        <v>61</v>
      </c>
      <c r="AJ77" s="69">
        <v>75</v>
      </c>
      <c r="AK77" s="69">
        <v>68</v>
      </c>
      <c r="AL77" s="69">
        <v>63</v>
      </c>
      <c r="AM77" s="69">
        <v>57</v>
      </c>
      <c r="AN77" s="69">
        <v>74</v>
      </c>
      <c r="AO77" s="69">
        <v>63</v>
      </c>
      <c r="AP77" s="69">
        <v>63</v>
      </c>
      <c r="AQ77" s="69">
        <v>70</v>
      </c>
      <c r="AR77" s="69">
        <v>61</v>
      </c>
      <c r="AS77" s="69">
        <v>60</v>
      </c>
      <c r="AT77" s="69">
        <v>60</v>
      </c>
      <c r="AU77" s="69">
        <v>77</v>
      </c>
      <c r="AV77" s="69">
        <v>70</v>
      </c>
      <c r="AW77" s="69">
        <v>121</v>
      </c>
      <c r="AX77" s="69">
        <v>106</v>
      </c>
      <c r="AY77" s="69">
        <v>118</v>
      </c>
      <c r="AZ77" s="69">
        <v>101</v>
      </c>
      <c r="BA77" s="69">
        <v>134</v>
      </c>
      <c r="BB77" s="69">
        <v>132</v>
      </c>
      <c r="BC77" s="69">
        <v>165</v>
      </c>
      <c r="BD77" s="69">
        <v>144</v>
      </c>
      <c r="BE77" s="69">
        <v>210</v>
      </c>
      <c r="BF77" s="69">
        <v>194</v>
      </c>
      <c r="BG77" s="69">
        <v>216</v>
      </c>
      <c r="BH77" s="69">
        <v>205</v>
      </c>
      <c r="BI77" s="69">
        <v>208</v>
      </c>
      <c r="BJ77" s="69">
        <v>210</v>
      </c>
      <c r="BK77" s="69">
        <v>268</v>
      </c>
      <c r="BL77" s="69">
        <v>216</v>
      </c>
      <c r="BM77" s="69">
        <v>227</v>
      </c>
      <c r="BN77" s="69">
        <v>183</v>
      </c>
      <c r="BO77" s="69">
        <v>229</v>
      </c>
      <c r="BP77" s="69">
        <v>193</v>
      </c>
      <c r="BQ77" s="69">
        <v>229</v>
      </c>
      <c r="BR77" s="69">
        <v>200</v>
      </c>
      <c r="BS77" s="69">
        <v>227</v>
      </c>
      <c r="BT77" s="69">
        <v>201</v>
      </c>
      <c r="BU77" s="69">
        <v>203</v>
      </c>
      <c r="BV77" s="69">
        <v>158</v>
      </c>
      <c r="BW77" s="69">
        <v>197</v>
      </c>
      <c r="BX77" s="69">
        <v>171</v>
      </c>
      <c r="BY77" s="69">
        <v>168</v>
      </c>
      <c r="BZ77" s="69">
        <v>180</v>
      </c>
      <c r="CA77" s="69">
        <v>176</v>
      </c>
      <c r="CB77" s="69">
        <v>175</v>
      </c>
      <c r="CC77" s="69">
        <v>203</v>
      </c>
      <c r="CD77" s="69">
        <v>129</v>
      </c>
      <c r="CE77" s="69">
        <v>194</v>
      </c>
      <c r="CF77" s="69">
        <v>161</v>
      </c>
      <c r="CG77" s="69">
        <v>185</v>
      </c>
      <c r="CH77" s="69">
        <v>162</v>
      </c>
      <c r="CI77" s="69">
        <v>193</v>
      </c>
      <c r="CJ77" s="69">
        <v>143</v>
      </c>
      <c r="CK77" s="69">
        <v>171</v>
      </c>
      <c r="CL77" s="69">
        <v>139</v>
      </c>
      <c r="CM77" s="69">
        <v>196</v>
      </c>
      <c r="CN77" s="69">
        <v>143</v>
      </c>
      <c r="CO77" s="69">
        <v>187</v>
      </c>
      <c r="CP77" s="69">
        <v>170</v>
      </c>
      <c r="CQ77" s="69">
        <v>170</v>
      </c>
      <c r="CR77" s="69">
        <v>143</v>
      </c>
      <c r="CS77" s="69">
        <v>182</v>
      </c>
      <c r="CT77" s="69">
        <v>151</v>
      </c>
      <c r="CU77" s="69">
        <v>181</v>
      </c>
      <c r="CV77" s="69">
        <v>139</v>
      </c>
      <c r="CW77" s="69">
        <v>172</v>
      </c>
      <c r="CX77" s="69">
        <v>149</v>
      </c>
      <c r="CY77" s="69">
        <v>183</v>
      </c>
      <c r="CZ77" s="69">
        <v>143</v>
      </c>
      <c r="DA77" s="69">
        <v>155</v>
      </c>
      <c r="DB77" s="69">
        <v>145</v>
      </c>
      <c r="DC77" s="69">
        <v>190</v>
      </c>
      <c r="DD77" s="69">
        <v>139</v>
      </c>
      <c r="DE77" s="69">
        <v>166</v>
      </c>
      <c r="DF77" s="69">
        <v>149</v>
      </c>
      <c r="DG77" s="69">
        <v>186</v>
      </c>
      <c r="DH77" s="69">
        <v>175</v>
      </c>
      <c r="DI77" s="69">
        <v>190</v>
      </c>
      <c r="DJ77" s="69">
        <v>183</v>
      </c>
      <c r="DK77" s="69">
        <v>194</v>
      </c>
      <c r="DL77" s="69">
        <v>146</v>
      </c>
      <c r="DM77" s="69">
        <v>169</v>
      </c>
      <c r="DN77" s="69">
        <v>175</v>
      </c>
      <c r="DO77" s="69">
        <v>190</v>
      </c>
      <c r="DP77" s="69">
        <v>150</v>
      </c>
      <c r="DQ77" s="69">
        <v>193</v>
      </c>
      <c r="DR77" s="69">
        <v>148</v>
      </c>
      <c r="DS77" s="69">
        <v>172</v>
      </c>
      <c r="DT77" s="69">
        <v>170</v>
      </c>
      <c r="DU77" s="69">
        <v>156</v>
      </c>
      <c r="DV77" s="69">
        <v>147</v>
      </c>
      <c r="DW77" s="69">
        <v>136</v>
      </c>
      <c r="DX77" s="69">
        <v>91</v>
      </c>
      <c r="DY77" s="69">
        <v>170</v>
      </c>
      <c r="DZ77" s="69">
        <v>139</v>
      </c>
      <c r="EA77" s="69">
        <v>143</v>
      </c>
      <c r="EB77" s="69">
        <v>119</v>
      </c>
      <c r="EC77" s="69">
        <v>119</v>
      </c>
      <c r="ED77" s="69">
        <v>107</v>
      </c>
      <c r="EE77" s="69">
        <v>121</v>
      </c>
      <c r="EF77" s="69">
        <v>102</v>
      </c>
      <c r="EG77" s="69">
        <v>109</v>
      </c>
      <c r="EH77" s="69">
        <v>88</v>
      </c>
      <c r="EI77" s="69">
        <v>99</v>
      </c>
      <c r="EJ77" s="69">
        <v>103</v>
      </c>
      <c r="EK77" s="69">
        <v>101</v>
      </c>
      <c r="EL77" s="69">
        <v>83</v>
      </c>
      <c r="EM77" s="69">
        <v>92</v>
      </c>
      <c r="EN77" s="69">
        <v>96</v>
      </c>
      <c r="EO77" s="69">
        <v>81</v>
      </c>
      <c r="EP77" s="69">
        <v>93</v>
      </c>
      <c r="EQ77" s="69">
        <v>67</v>
      </c>
      <c r="ER77" s="69">
        <v>82</v>
      </c>
      <c r="ES77" s="69">
        <v>78</v>
      </c>
      <c r="ET77" s="69">
        <v>97</v>
      </c>
      <c r="EU77" s="69">
        <v>79</v>
      </c>
      <c r="EV77" s="69">
        <v>79</v>
      </c>
      <c r="EW77" s="69">
        <v>88</v>
      </c>
      <c r="EX77" s="69">
        <v>85</v>
      </c>
      <c r="EY77" s="69">
        <v>82</v>
      </c>
      <c r="EZ77" s="69">
        <v>83</v>
      </c>
      <c r="FA77" s="69">
        <v>94</v>
      </c>
      <c r="FB77" s="69">
        <v>103</v>
      </c>
      <c r="FC77" s="69">
        <v>79</v>
      </c>
      <c r="FD77" s="69">
        <v>101</v>
      </c>
      <c r="FE77" s="69">
        <v>102</v>
      </c>
      <c r="FF77" s="69">
        <v>127</v>
      </c>
      <c r="FG77" s="69">
        <v>100</v>
      </c>
      <c r="FH77" s="69">
        <v>106</v>
      </c>
      <c r="FI77" s="69">
        <v>109</v>
      </c>
      <c r="FJ77" s="69">
        <v>112</v>
      </c>
      <c r="FK77" s="69">
        <v>59</v>
      </c>
      <c r="FL77" s="69">
        <v>87</v>
      </c>
      <c r="FM77" s="69">
        <v>72</v>
      </c>
      <c r="FN77" s="69">
        <v>71</v>
      </c>
      <c r="FO77" s="69">
        <v>65</v>
      </c>
      <c r="FP77" s="69">
        <v>74</v>
      </c>
      <c r="FQ77" s="69">
        <v>64</v>
      </c>
      <c r="FR77" s="69">
        <v>83</v>
      </c>
      <c r="FS77" s="69">
        <v>75</v>
      </c>
      <c r="FT77" s="69">
        <v>93</v>
      </c>
      <c r="FU77" s="69">
        <v>49</v>
      </c>
      <c r="FV77" s="69">
        <v>90</v>
      </c>
      <c r="FW77" s="69">
        <v>43</v>
      </c>
      <c r="FX77" s="69">
        <v>73</v>
      </c>
      <c r="FY77" s="69">
        <v>30</v>
      </c>
      <c r="FZ77" s="69">
        <v>72</v>
      </c>
      <c r="GA77" s="69">
        <v>34</v>
      </c>
      <c r="GB77" s="69">
        <v>65</v>
      </c>
      <c r="GC77" s="69">
        <v>31</v>
      </c>
      <c r="GD77" s="69">
        <v>78</v>
      </c>
      <c r="GE77" s="69">
        <v>32</v>
      </c>
      <c r="GF77" s="69">
        <v>62</v>
      </c>
      <c r="GG77" s="69">
        <v>25</v>
      </c>
      <c r="GH77" s="69">
        <v>55</v>
      </c>
      <c r="GI77" s="69">
        <v>29</v>
      </c>
      <c r="GJ77" s="69">
        <v>46</v>
      </c>
      <c r="GK77" s="69">
        <v>15</v>
      </c>
      <c r="GL77" s="69">
        <v>51</v>
      </c>
      <c r="GM77" s="69">
        <v>14</v>
      </c>
      <c r="GN77" s="69">
        <v>48</v>
      </c>
      <c r="GO77" s="69">
        <v>18</v>
      </c>
      <c r="GP77" s="69">
        <v>34</v>
      </c>
      <c r="GQ77" s="69">
        <v>6</v>
      </c>
      <c r="GR77" s="69">
        <v>23</v>
      </c>
      <c r="GS77" s="69">
        <v>3</v>
      </c>
      <c r="GT77" s="69">
        <v>18</v>
      </c>
      <c r="GU77" s="69">
        <v>4</v>
      </c>
      <c r="GV77" s="69">
        <v>17</v>
      </c>
      <c r="GW77" s="69">
        <v>1</v>
      </c>
      <c r="GX77" s="69">
        <v>16</v>
      </c>
      <c r="GY77" s="69">
        <v>4</v>
      </c>
      <c r="GZ77" s="69">
        <v>8</v>
      </c>
      <c r="HA77" s="69">
        <v>0</v>
      </c>
      <c r="HB77" s="69">
        <v>3</v>
      </c>
      <c r="HC77" s="69">
        <v>1</v>
      </c>
      <c r="HD77" s="69">
        <v>6</v>
      </c>
      <c r="HE77" s="69">
        <v>1</v>
      </c>
      <c r="HF77" s="69">
        <v>2</v>
      </c>
      <c r="HG77" s="69">
        <v>0</v>
      </c>
      <c r="HH77" s="69">
        <v>5</v>
      </c>
      <c r="HI77" s="69">
        <v>0</v>
      </c>
      <c r="HJ77" s="69">
        <v>1</v>
      </c>
      <c r="HK77" s="69">
        <v>0</v>
      </c>
      <c r="HL77" s="69">
        <v>1</v>
      </c>
    </row>
    <row r="78" spans="1:220" ht="20.25" customHeight="1" x14ac:dyDescent="0.3">
      <c r="A78" s="46" t="s">
        <v>791</v>
      </c>
      <c r="B78" s="307">
        <v>5231</v>
      </c>
      <c r="C78" s="70">
        <v>2724</v>
      </c>
      <c r="D78" s="70">
        <v>2507</v>
      </c>
      <c r="E78" s="70">
        <v>238</v>
      </c>
      <c r="F78" s="70">
        <v>235</v>
      </c>
      <c r="G78" s="70">
        <v>2078</v>
      </c>
      <c r="H78" s="70">
        <v>1739</v>
      </c>
      <c r="I78" s="70">
        <v>408</v>
      </c>
      <c r="J78" s="70">
        <v>533</v>
      </c>
      <c r="K78" s="70">
        <v>16</v>
      </c>
      <c r="L78" s="70">
        <v>18</v>
      </c>
      <c r="M78" s="70">
        <v>24</v>
      </c>
      <c r="N78" s="70">
        <v>18</v>
      </c>
      <c r="O78" s="70">
        <v>13</v>
      </c>
      <c r="P78" s="70">
        <v>15</v>
      </c>
      <c r="Q78" s="70">
        <v>17</v>
      </c>
      <c r="R78" s="70">
        <v>9</v>
      </c>
      <c r="S78" s="70">
        <v>13</v>
      </c>
      <c r="T78" s="70">
        <v>12</v>
      </c>
      <c r="U78" s="70">
        <v>12</v>
      </c>
      <c r="V78" s="70">
        <v>12</v>
      </c>
      <c r="W78" s="70">
        <v>10</v>
      </c>
      <c r="X78" s="70">
        <v>17</v>
      </c>
      <c r="Y78" s="70">
        <v>26</v>
      </c>
      <c r="Z78" s="70">
        <v>15</v>
      </c>
      <c r="AA78" s="70">
        <v>17</v>
      </c>
      <c r="AB78" s="70">
        <v>9</v>
      </c>
      <c r="AC78" s="70">
        <v>18</v>
      </c>
      <c r="AD78" s="70">
        <v>12</v>
      </c>
      <c r="AE78" s="70">
        <v>19</v>
      </c>
      <c r="AF78" s="70">
        <v>17</v>
      </c>
      <c r="AG78" s="70">
        <v>11</v>
      </c>
      <c r="AH78" s="70">
        <v>15</v>
      </c>
      <c r="AI78" s="70">
        <v>10</v>
      </c>
      <c r="AJ78" s="70">
        <v>25</v>
      </c>
      <c r="AK78" s="70">
        <v>16</v>
      </c>
      <c r="AL78" s="70">
        <v>16</v>
      </c>
      <c r="AM78" s="70">
        <v>16</v>
      </c>
      <c r="AN78" s="70">
        <v>25</v>
      </c>
      <c r="AO78" s="70">
        <v>12</v>
      </c>
      <c r="AP78" s="70">
        <v>14</v>
      </c>
      <c r="AQ78" s="70">
        <v>14</v>
      </c>
      <c r="AR78" s="70">
        <v>18</v>
      </c>
      <c r="AS78" s="70">
        <v>12</v>
      </c>
      <c r="AT78" s="70">
        <v>9</v>
      </c>
      <c r="AU78" s="70">
        <v>14</v>
      </c>
      <c r="AV78" s="70">
        <v>14</v>
      </c>
      <c r="AW78" s="70">
        <v>15</v>
      </c>
      <c r="AX78" s="70">
        <v>20</v>
      </c>
      <c r="AY78" s="70">
        <v>23</v>
      </c>
      <c r="AZ78" s="70">
        <v>27</v>
      </c>
      <c r="BA78" s="70">
        <v>28</v>
      </c>
      <c r="BB78" s="70">
        <v>37</v>
      </c>
      <c r="BC78" s="70">
        <v>37</v>
      </c>
      <c r="BD78" s="70">
        <v>29</v>
      </c>
      <c r="BE78" s="70">
        <v>44</v>
      </c>
      <c r="BF78" s="70">
        <v>27</v>
      </c>
      <c r="BG78" s="70">
        <v>33</v>
      </c>
      <c r="BH78" s="70">
        <v>50</v>
      </c>
      <c r="BI78" s="70">
        <v>59</v>
      </c>
      <c r="BJ78" s="70">
        <v>55</v>
      </c>
      <c r="BK78" s="70">
        <v>79</v>
      </c>
      <c r="BL78" s="70">
        <v>54</v>
      </c>
      <c r="BM78" s="70">
        <v>55</v>
      </c>
      <c r="BN78" s="70">
        <v>44</v>
      </c>
      <c r="BO78" s="70">
        <v>75</v>
      </c>
      <c r="BP78" s="70">
        <v>49</v>
      </c>
      <c r="BQ78" s="70">
        <v>58</v>
      </c>
      <c r="BR78" s="70">
        <v>51</v>
      </c>
      <c r="BS78" s="70">
        <v>74</v>
      </c>
      <c r="BT78" s="70">
        <v>71</v>
      </c>
      <c r="BU78" s="70">
        <v>67</v>
      </c>
      <c r="BV78" s="70">
        <v>35</v>
      </c>
      <c r="BW78" s="70">
        <v>54</v>
      </c>
      <c r="BX78" s="70">
        <v>45</v>
      </c>
      <c r="BY78" s="70">
        <v>51</v>
      </c>
      <c r="BZ78" s="70">
        <v>52</v>
      </c>
      <c r="CA78" s="70">
        <v>43</v>
      </c>
      <c r="CB78" s="70">
        <v>41</v>
      </c>
      <c r="CC78" s="70">
        <v>59</v>
      </c>
      <c r="CD78" s="70">
        <v>32</v>
      </c>
      <c r="CE78" s="70">
        <v>48</v>
      </c>
      <c r="CF78" s="70">
        <v>34</v>
      </c>
      <c r="CG78" s="70">
        <v>48</v>
      </c>
      <c r="CH78" s="70">
        <v>49</v>
      </c>
      <c r="CI78" s="70">
        <v>54</v>
      </c>
      <c r="CJ78" s="70">
        <v>35</v>
      </c>
      <c r="CK78" s="70">
        <v>37</v>
      </c>
      <c r="CL78" s="70">
        <v>40</v>
      </c>
      <c r="CM78" s="70">
        <v>46</v>
      </c>
      <c r="CN78" s="70">
        <v>19</v>
      </c>
      <c r="CO78" s="70">
        <v>45</v>
      </c>
      <c r="CP78" s="70">
        <v>50</v>
      </c>
      <c r="CQ78" s="70">
        <v>46</v>
      </c>
      <c r="CR78" s="70">
        <v>33</v>
      </c>
      <c r="CS78" s="70">
        <v>40</v>
      </c>
      <c r="CT78" s="70">
        <v>38</v>
      </c>
      <c r="CU78" s="70">
        <v>45</v>
      </c>
      <c r="CV78" s="70">
        <v>35</v>
      </c>
      <c r="CW78" s="70">
        <v>42</v>
      </c>
      <c r="CX78" s="70">
        <v>39</v>
      </c>
      <c r="CY78" s="70">
        <v>54</v>
      </c>
      <c r="CZ78" s="70">
        <v>38</v>
      </c>
      <c r="DA78" s="70">
        <v>48</v>
      </c>
      <c r="DB78" s="70">
        <v>30</v>
      </c>
      <c r="DC78" s="70">
        <v>30</v>
      </c>
      <c r="DD78" s="70">
        <v>27</v>
      </c>
      <c r="DE78" s="70">
        <v>49</v>
      </c>
      <c r="DF78" s="70">
        <v>41</v>
      </c>
      <c r="DG78" s="70">
        <v>42</v>
      </c>
      <c r="DH78" s="70">
        <v>42</v>
      </c>
      <c r="DI78" s="70">
        <v>48</v>
      </c>
      <c r="DJ78" s="70">
        <v>48</v>
      </c>
      <c r="DK78" s="70">
        <v>46</v>
      </c>
      <c r="DL78" s="70">
        <v>38</v>
      </c>
      <c r="DM78" s="70">
        <v>31</v>
      </c>
      <c r="DN78" s="70">
        <v>43</v>
      </c>
      <c r="DO78" s="70">
        <v>46</v>
      </c>
      <c r="DP78" s="70">
        <v>33</v>
      </c>
      <c r="DQ78" s="70">
        <v>45</v>
      </c>
      <c r="DR78" s="70">
        <v>37</v>
      </c>
      <c r="DS78" s="70">
        <v>49</v>
      </c>
      <c r="DT78" s="70">
        <v>35</v>
      </c>
      <c r="DU78" s="70">
        <v>34</v>
      </c>
      <c r="DV78" s="70">
        <v>35</v>
      </c>
      <c r="DW78" s="70">
        <v>29</v>
      </c>
      <c r="DX78" s="70">
        <v>19</v>
      </c>
      <c r="DY78" s="70">
        <v>41</v>
      </c>
      <c r="DZ78" s="70">
        <v>24</v>
      </c>
      <c r="EA78" s="70">
        <v>30</v>
      </c>
      <c r="EB78" s="70">
        <v>21</v>
      </c>
      <c r="EC78" s="70">
        <v>24</v>
      </c>
      <c r="ED78" s="70">
        <v>22</v>
      </c>
      <c r="EE78" s="70">
        <v>25</v>
      </c>
      <c r="EF78" s="70">
        <v>22</v>
      </c>
      <c r="EG78" s="70">
        <v>25</v>
      </c>
      <c r="EH78" s="70">
        <v>13</v>
      </c>
      <c r="EI78" s="70">
        <v>25</v>
      </c>
      <c r="EJ78" s="70">
        <v>25</v>
      </c>
      <c r="EK78" s="70">
        <v>24</v>
      </c>
      <c r="EL78" s="70">
        <v>27</v>
      </c>
      <c r="EM78" s="70">
        <v>21</v>
      </c>
      <c r="EN78" s="70">
        <v>18</v>
      </c>
      <c r="EO78" s="70">
        <v>13</v>
      </c>
      <c r="EP78" s="70">
        <v>18</v>
      </c>
      <c r="EQ78" s="70">
        <v>16</v>
      </c>
      <c r="ER78" s="70">
        <v>17</v>
      </c>
      <c r="ES78" s="70">
        <v>20</v>
      </c>
      <c r="ET78" s="70">
        <v>25</v>
      </c>
      <c r="EU78" s="70">
        <v>16</v>
      </c>
      <c r="EV78" s="70">
        <v>15</v>
      </c>
      <c r="EW78" s="70">
        <v>20</v>
      </c>
      <c r="EX78" s="70">
        <v>20</v>
      </c>
      <c r="EY78" s="70">
        <v>21</v>
      </c>
      <c r="EZ78" s="70">
        <v>19</v>
      </c>
      <c r="FA78" s="70">
        <v>12</v>
      </c>
      <c r="FB78" s="70">
        <v>23</v>
      </c>
      <c r="FC78" s="70">
        <v>18</v>
      </c>
      <c r="FD78" s="70">
        <v>25</v>
      </c>
      <c r="FE78" s="70">
        <v>24</v>
      </c>
      <c r="FF78" s="70">
        <v>30</v>
      </c>
      <c r="FG78" s="70">
        <v>19</v>
      </c>
      <c r="FH78" s="70">
        <v>19</v>
      </c>
      <c r="FI78" s="70">
        <v>30</v>
      </c>
      <c r="FJ78" s="70">
        <v>21</v>
      </c>
      <c r="FK78" s="70">
        <v>7</v>
      </c>
      <c r="FL78" s="70">
        <v>19</v>
      </c>
      <c r="FM78" s="70">
        <v>17</v>
      </c>
      <c r="FN78" s="70">
        <v>11</v>
      </c>
      <c r="FO78" s="70">
        <v>15</v>
      </c>
      <c r="FP78" s="70">
        <v>14</v>
      </c>
      <c r="FQ78" s="70">
        <v>12</v>
      </c>
      <c r="FR78" s="70">
        <v>21</v>
      </c>
      <c r="FS78" s="70">
        <v>17</v>
      </c>
      <c r="FT78" s="70">
        <v>18</v>
      </c>
      <c r="FU78" s="70">
        <v>12</v>
      </c>
      <c r="FV78" s="70">
        <v>27</v>
      </c>
      <c r="FW78" s="70">
        <v>10</v>
      </c>
      <c r="FX78" s="70">
        <v>21</v>
      </c>
      <c r="FY78" s="70">
        <v>9</v>
      </c>
      <c r="FZ78" s="70">
        <v>16</v>
      </c>
      <c r="GA78" s="70">
        <v>10</v>
      </c>
      <c r="GB78" s="70">
        <v>15</v>
      </c>
      <c r="GC78" s="70">
        <v>6</v>
      </c>
      <c r="GD78" s="70">
        <v>17</v>
      </c>
      <c r="GE78" s="70">
        <v>6</v>
      </c>
      <c r="GF78" s="70">
        <v>10</v>
      </c>
      <c r="GG78" s="70">
        <v>6</v>
      </c>
      <c r="GH78" s="70">
        <v>13</v>
      </c>
      <c r="GI78" s="70">
        <v>5</v>
      </c>
      <c r="GJ78" s="70">
        <v>11</v>
      </c>
      <c r="GK78" s="70">
        <v>7</v>
      </c>
      <c r="GL78" s="70">
        <v>10</v>
      </c>
      <c r="GM78" s="70">
        <v>5</v>
      </c>
      <c r="GN78" s="70">
        <v>7</v>
      </c>
      <c r="GO78" s="70">
        <v>5</v>
      </c>
      <c r="GP78" s="70">
        <v>7</v>
      </c>
      <c r="GQ78" s="70">
        <v>1</v>
      </c>
      <c r="GR78" s="70">
        <v>3</v>
      </c>
      <c r="GS78" s="70">
        <v>0</v>
      </c>
      <c r="GT78" s="70">
        <v>4</v>
      </c>
      <c r="GU78" s="70">
        <v>1</v>
      </c>
      <c r="GV78" s="70">
        <v>4</v>
      </c>
      <c r="GW78" s="70">
        <v>1</v>
      </c>
      <c r="GX78" s="70">
        <v>5</v>
      </c>
      <c r="GY78" s="70">
        <v>2</v>
      </c>
      <c r="GZ78" s="70">
        <v>0</v>
      </c>
      <c r="HA78" s="70">
        <v>0</v>
      </c>
      <c r="HB78" s="70">
        <v>0</v>
      </c>
      <c r="HC78" s="70">
        <v>0</v>
      </c>
      <c r="HD78" s="70">
        <v>1</v>
      </c>
      <c r="HE78" s="70">
        <v>0</v>
      </c>
      <c r="HF78" s="70">
        <v>0</v>
      </c>
      <c r="HG78" s="70">
        <v>0</v>
      </c>
      <c r="HH78" s="70">
        <v>2</v>
      </c>
      <c r="HI78" s="70">
        <v>0</v>
      </c>
      <c r="HJ78" s="70">
        <v>0</v>
      </c>
      <c r="HK78" s="70">
        <v>0</v>
      </c>
      <c r="HL78" s="70">
        <v>0</v>
      </c>
    </row>
    <row r="79" spans="1:220" ht="20.25" customHeight="1" x14ac:dyDescent="0.3">
      <c r="A79" s="46" t="s">
        <v>792</v>
      </c>
      <c r="B79" s="307">
        <v>5107</v>
      </c>
      <c r="C79" s="70">
        <v>2700</v>
      </c>
      <c r="D79" s="70">
        <v>2407</v>
      </c>
      <c r="E79" s="70">
        <v>252</v>
      </c>
      <c r="F79" s="70">
        <v>255</v>
      </c>
      <c r="G79" s="70">
        <v>2046</v>
      </c>
      <c r="H79" s="70">
        <v>1616</v>
      </c>
      <c r="I79" s="70">
        <v>402</v>
      </c>
      <c r="J79" s="70">
        <v>536</v>
      </c>
      <c r="K79" s="70">
        <v>11</v>
      </c>
      <c r="L79" s="70">
        <v>10</v>
      </c>
      <c r="M79" s="70">
        <v>10</v>
      </c>
      <c r="N79" s="70">
        <v>13</v>
      </c>
      <c r="O79" s="70">
        <v>18</v>
      </c>
      <c r="P79" s="70">
        <v>11</v>
      </c>
      <c r="Q79" s="70">
        <v>12</v>
      </c>
      <c r="R79" s="70">
        <v>22</v>
      </c>
      <c r="S79" s="70">
        <v>19</v>
      </c>
      <c r="T79" s="70">
        <v>19</v>
      </c>
      <c r="U79" s="70">
        <v>13</v>
      </c>
      <c r="V79" s="70">
        <v>11</v>
      </c>
      <c r="W79" s="70">
        <v>11</v>
      </c>
      <c r="X79" s="70">
        <v>14</v>
      </c>
      <c r="Y79" s="70">
        <v>19</v>
      </c>
      <c r="Z79" s="70">
        <v>22</v>
      </c>
      <c r="AA79" s="70">
        <v>21</v>
      </c>
      <c r="AB79" s="70">
        <v>18</v>
      </c>
      <c r="AC79" s="70">
        <v>25</v>
      </c>
      <c r="AD79" s="70">
        <v>20</v>
      </c>
      <c r="AE79" s="70">
        <v>12</v>
      </c>
      <c r="AF79" s="70">
        <v>19</v>
      </c>
      <c r="AG79" s="70">
        <v>21</v>
      </c>
      <c r="AH79" s="70">
        <v>19</v>
      </c>
      <c r="AI79" s="70">
        <v>21</v>
      </c>
      <c r="AJ79" s="70">
        <v>23</v>
      </c>
      <c r="AK79" s="70">
        <v>21</v>
      </c>
      <c r="AL79" s="70">
        <v>18</v>
      </c>
      <c r="AM79" s="70">
        <v>18</v>
      </c>
      <c r="AN79" s="70">
        <v>16</v>
      </c>
      <c r="AO79" s="70">
        <v>18</v>
      </c>
      <c r="AP79" s="70">
        <v>19</v>
      </c>
      <c r="AQ79" s="70">
        <v>21</v>
      </c>
      <c r="AR79" s="70">
        <v>16</v>
      </c>
      <c r="AS79" s="70">
        <v>16</v>
      </c>
      <c r="AT79" s="70">
        <v>24</v>
      </c>
      <c r="AU79" s="70">
        <v>12</v>
      </c>
      <c r="AV79" s="70">
        <v>15</v>
      </c>
      <c r="AW79" s="70">
        <v>33</v>
      </c>
      <c r="AX79" s="70">
        <v>24</v>
      </c>
      <c r="AY79" s="70">
        <v>27</v>
      </c>
      <c r="AZ79" s="70">
        <v>20</v>
      </c>
      <c r="BA79" s="70">
        <v>31</v>
      </c>
      <c r="BB79" s="70">
        <v>34</v>
      </c>
      <c r="BC79" s="70">
        <v>39</v>
      </c>
      <c r="BD79" s="70">
        <v>31</v>
      </c>
      <c r="BE79" s="70">
        <v>50</v>
      </c>
      <c r="BF79" s="70">
        <v>46</v>
      </c>
      <c r="BG79" s="70">
        <v>74</v>
      </c>
      <c r="BH79" s="70">
        <v>35</v>
      </c>
      <c r="BI79" s="70">
        <v>56</v>
      </c>
      <c r="BJ79" s="70">
        <v>38</v>
      </c>
      <c r="BK79" s="70">
        <v>55</v>
      </c>
      <c r="BL79" s="70">
        <v>50</v>
      </c>
      <c r="BM79" s="70">
        <v>59</v>
      </c>
      <c r="BN79" s="70">
        <v>35</v>
      </c>
      <c r="BO79" s="70">
        <v>43</v>
      </c>
      <c r="BP79" s="70">
        <v>41</v>
      </c>
      <c r="BQ79" s="70">
        <v>55</v>
      </c>
      <c r="BR79" s="70">
        <v>34</v>
      </c>
      <c r="BS79" s="70">
        <v>42</v>
      </c>
      <c r="BT79" s="70">
        <v>46</v>
      </c>
      <c r="BU79" s="70">
        <v>48</v>
      </c>
      <c r="BV79" s="70">
        <v>41</v>
      </c>
      <c r="BW79" s="70">
        <v>44</v>
      </c>
      <c r="BX79" s="70">
        <v>37</v>
      </c>
      <c r="BY79" s="70">
        <v>33</v>
      </c>
      <c r="BZ79" s="70">
        <v>30</v>
      </c>
      <c r="CA79" s="70">
        <v>49</v>
      </c>
      <c r="CB79" s="70">
        <v>41</v>
      </c>
      <c r="CC79" s="70">
        <v>49</v>
      </c>
      <c r="CD79" s="70">
        <v>21</v>
      </c>
      <c r="CE79" s="70">
        <v>50</v>
      </c>
      <c r="CF79" s="70">
        <v>35</v>
      </c>
      <c r="CG79" s="70">
        <v>45</v>
      </c>
      <c r="CH79" s="70">
        <v>36</v>
      </c>
      <c r="CI79" s="70">
        <v>55</v>
      </c>
      <c r="CJ79" s="70">
        <v>31</v>
      </c>
      <c r="CK79" s="70">
        <v>45</v>
      </c>
      <c r="CL79" s="70">
        <v>32</v>
      </c>
      <c r="CM79" s="70">
        <v>55</v>
      </c>
      <c r="CN79" s="70">
        <v>45</v>
      </c>
      <c r="CO79" s="70">
        <v>53</v>
      </c>
      <c r="CP79" s="70">
        <v>42</v>
      </c>
      <c r="CQ79" s="70">
        <v>36</v>
      </c>
      <c r="CR79" s="70">
        <v>34</v>
      </c>
      <c r="CS79" s="70">
        <v>54</v>
      </c>
      <c r="CT79" s="70">
        <v>32</v>
      </c>
      <c r="CU79" s="70">
        <v>42</v>
      </c>
      <c r="CV79" s="70">
        <v>35</v>
      </c>
      <c r="CW79" s="70">
        <v>41</v>
      </c>
      <c r="CX79" s="70">
        <v>23</v>
      </c>
      <c r="CY79" s="70">
        <v>37</v>
      </c>
      <c r="CZ79" s="70">
        <v>36</v>
      </c>
      <c r="DA79" s="70">
        <v>38</v>
      </c>
      <c r="DB79" s="70">
        <v>35</v>
      </c>
      <c r="DC79" s="70">
        <v>51</v>
      </c>
      <c r="DD79" s="70">
        <v>39</v>
      </c>
      <c r="DE79" s="70">
        <v>39</v>
      </c>
      <c r="DF79" s="70">
        <v>38</v>
      </c>
      <c r="DG79" s="70">
        <v>48</v>
      </c>
      <c r="DH79" s="70">
        <v>40</v>
      </c>
      <c r="DI79" s="70">
        <v>48</v>
      </c>
      <c r="DJ79" s="70">
        <v>38</v>
      </c>
      <c r="DK79" s="70">
        <v>43</v>
      </c>
      <c r="DL79" s="70">
        <v>33</v>
      </c>
      <c r="DM79" s="70">
        <v>47</v>
      </c>
      <c r="DN79" s="70">
        <v>30</v>
      </c>
      <c r="DO79" s="70">
        <v>42</v>
      </c>
      <c r="DP79" s="70">
        <v>32</v>
      </c>
      <c r="DQ79" s="70">
        <v>39</v>
      </c>
      <c r="DR79" s="70">
        <v>30</v>
      </c>
      <c r="DS79" s="70">
        <v>36</v>
      </c>
      <c r="DT79" s="70">
        <v>32</v>
      </c>
      <c r="DU79" s="70">
        <v>36</v>
      </c>
      <c r="DV79" s="70">
        <v>27</v>
      </c>
      <c r="DW79" s="70">
        <v>39</v>
      </c>
      <c r="DX79" s="70">
        <v>19</v>
      </c>
      <c r="DY79" s="70">
        <v>44</v>
      </c>
      <c r="DZ79" s="70">
        <v>39</v>
      </c>
      <c r="EA79" s="70">
        <v>35</v>
      </c>
      <c r="EB79" s="70">
        <v>32</v>
      </c>
      <c r="EC79" s="70">
        <v>23</v>
      </c>
      <c r="ED79" s="70">
        <v>26</v>
      </c>
      <c r="EE79" s="70">
        <v>33</v>
      </c>
      <c r="EF79" s="70">
        <v>24</v>
      </c>
      <c r="EG79" s="70">
        <v>22</v>
      </c>
      <c r="EH79" s="70">
        <v>22</v>
      </c>
      <c r="EI79" s="70">
        <v>16</v>
      </c>
      <c r="EJ79" s="70">
        <v>21</v>
      </c>
      <c r="EK79" s="70">
        <v>23</v>
      </c>
      <c r="EL79" s="70">
        <v>17</v>
      </c>
      <c r="EM79" s="70">
        <v>17</v>
      </c>
      <c r="EN79" s="70">
        <v>23</v>
      </c>
      <c r="EO79" s="70">
        <v>21</v>
      </c>
      <c r="EP79" s="70">
        <v>26</v>
      </c>
      <c r="EQ79" s="70">
        <v>12</v>
      </c>
      <c r="ER79" s="70">
        <v>14</v>
      </c>
      <c r="ES79" s="70">
        <v>26</v>
      </c>
      <c r="ET79" s="70">
        <v>24</v>
      </c>
      <c r="EU79" s="70">
        <v>17</v>
      </c>
      <c r="EV79" s="70">
        <v>20</v>
      </c>
      <c r="EW79" s="70">
        <v>19</v>
      </c>
      <c r="EX79" s="70">
        <v>17</v>
      </c>
      <c r="EY79" s="70">
        <v>18</v>
      </c>
      <c r="EZ79" s="70">
        <v>19</v>
      </c>
      <c r="FA79" s="70">
        <v>31</v>
      </c>
      <c r="FB79" s="70">
        <v>23</v>
      </c>
      <c r="FC79" s="70">
        <v>21</v>
      </c>
      <c r="FD79" s="70">
        <v>13</v>
      </c>
      <c r="FE79" s="70">
        <v>31</v>
      </c>
      <c r="FF79" s="70">
        <v>28</v>
      </c>
      <c r="FG79" s="70">
        <v>15</v>
      </c>
      <c r="FH79" s="70">
        <v>24</v>
      </c>
      <c r="FI79" s="70">
        <v>28</v>
      </c>
      <c r="FJ79" s="70">
        <v>21</v>
      </c>
      <c r="FK79" s="70">
        <v>13</v>
      </c>
      <c r="FL79" s="70">
        <v>22</v>
      </c>
      <c r="FM79" s="70">
        <v>16</v>
      </c>
      <c r="FN79" s="70">
        <v>20</v>
      </c>
      <c r="FO79" s="70">
        <v>12</v>
      </c>
      <c r="FP79" s="70">
        <v>15</v>
      </c>
      <c r="FQ79" s="70">
        <v>8</v>
      </c>
      <c r="FR79" s="70">
        <v>18</v>
      </c>
      <c r="FS79" s="70">
        <v>9</v>
      </c>
      <c r="FT79" s="70">
        <v>26</v>
      </c>
      <c r="FU79" s="70">
        <v>10</v>
      </c>
      <c r="FV79" s="70">
        <v>16</v>
      </c>
      <c r="FW79" s="70">
        <v>15</v>
      </c>
      <c r="FX79" s="70">
        <v>12</v>
      </c>
      <c r="FY79" s="70">
        <v>4</v>
      </c>
      <c r="FZ79" s="70">
        <v>11</v>
      </c>
      <c r="GA79" s="70">
        <v>7</v>
      </c>
      <c r="GB79" s="70">
        <v>12</v>
      </c>
      <c r="GC79" s="70">
        <v>7</v>
      </c>
      <c r="GD79" s="70">
        <v>19</v>
      </c>
      <c r="GE79" s="70">
        <v>6</v>
      </c>
      <c r="GF79" s="70">
        <v>10</v>
      </c>
      <c r="GG79" s="70">
        <v>5</v>
      </c>
      <c r="GH79" s="70">
        <v>12</v>
      </c>
      <c r="GI79" s="70">
        <v>4</v>
      </c>
      <c r="GJ79" s="70">
        <v>9</v>
      </c>
      <c r="GK79" s="70">
        <v>2</v>
      </c>
      <c r="GL79" s="70">
        <v>15</v>
      </c>
      <c r="GM79" s="70">
        <v>0</v>
      </c>
      <c r="GN79" s="70">
        <v>12</v>
      </c>
      <c r="GO79" s="70">
        <v>2</v>
      </c>
      <c r="GP79" s="70">
        <v>8</v>
      </c>
      <c r="GQ79" s="70">
        <v>1</v>
      </c>
      <c r="GR79" s="70">
        <v>5</v>
      </c>
      <c r="GS79" s="70">
        <v>0</v>
      </c>
      <c r="GT79" s="70">
        <v>5</v>
      </c>
      <c r="GU79" s="70">
        <v>1</v>
      </c>
      <c r="GV79" s="70">
        <v>9</v>
      </c>
      <c r="GW79" s="70">
        <v>0</v>
      </c>
      <c r="GX79" s="70">
        <v>4</v>
      </c>
      <c r="GY79" s="70">
        <v>1</v>
      </c>
      <c r="GZ79" s="70">
        <v>2</v>
      </c>
      <c r="HA79" s="70">
        <v>0</v>
      </c>
      <c r="HB79" s="70">
        <v>0</v>
      </c>
      <c r="HC79" s="70">
        <v>0</v>
      </c>
      <c r="HD79" s="70">
        <v>2</v>
      </c>
      <c r="HE79" s="70">
        <v>0</v>
      </c>
      <c r="HF79" s="70">
        <v>1</v>
      </c>
      <c r="HG79" s="70">
        <v>0</v>
      </c>
      <c r="HH79" s="70">
        <v>1</v>
      </c>
      <c r="HI79" s="70">
        <v>0</v>
      </c>
      <c r="HJ79" s="70">
        <v>1</v>
      </c>
      <c r="HK79" s="70">
        <v>0</v>
      </c>
      <c r="HL79" s="70">
        <v>0</v>
      </c>
    </row>
    <row r="80" spans="1:220" ht="20.25" customHeight="1" x14ac:dyDescent="0.3">
      <c r="A80" s="46" t="s">
        <v>793</v>
      </c>
      <c r="B80" s="307">
        <v>2537</v>
      </c>
      <c r="C80" s="70">
        <v>1319</v>
      </c>
      <c r="D80" s="70">
        <v>1218</v>
      </c>
      <c r="E80" s="70">
        <v>92</v>
      </c>
      <c r="F80" s="70">
        <v>81</v>
      </c>
      <c r="G80" s="70">
        <v>990</v>
      </c>
      <c r="H80" s="70">
        <v>853</v>
      </c>
      <c r="I80" s="70">
        <v>237</v>
      </c>
      <c r="J80" s="70">
        <v>284</v>
      </c>
      <c r="K80" s="70">
        <v>7</v>
      </c>
      <c r="L80" s="70">
        <v>1</v>
      </c>
      <c r="M80" s="70">
        <v>3</v>
      </c>
      <c r="N80" s="70">
        <v>3</v>
      </c>
      <c r="O80" s="70">
        <v>5</v>
      </c>
      <c r="P80" s="70">
        <v>5</v>
      </c>
      <c r="Q80" s="70">
        <v>10</v>
      </c>
      <c r="R80" s="70">
        <v>4</v>
      </c>
      <c r="S80" s="70">
        <v>6</v>
      </c>
      <c r="T80" s="70">
        <v>5</v>
      </c>
      <c r="U80" s="70">
        <v>4</v>
      </c>
      <c r="V80" s="70">
        <v>2</v>
      </c>
      <c r="W80" s="70">
        <v>9</v>
      </c>
      <c r="X80" s="70">
        <v>7</v>
      </c>
      <c r="Y80" s="70">
        <v>6</v>
      </c>
      <c r="Z80" s="70">
        <v>7</v>
      </c>
      <c r="AA80" s="70">
        <v>6</v>
      </c>
      <c r="AB80" s="70">
        <v>5</v>
      </c>
      <c r="AC80" s="70">
        <v>6</v>
      </c>
      <c r="AD80" s="70">
        <v>6</v>
      </c>
      <c r="AE80" s="70">
        <v>4</v>
      </c>
      <c r="AF80" s="70">
        <v>8</v>
      </c>
      <c r="AG80" s="70">
        <v>8</v>
      </c>
      <c r="AH80" s="70">
        <v>11</v>
      </c>
      <c r="AI80" s="70">
        <v>5</v>
      </c>
      <c r="AJ80" s="70">
        <v>5</v>
      </c>
      <c r="AK80" s="70">
        <v>7</v>
      </c>
      <c r="AL80" s="70">
        <v>6</v>
      </c>
      <c r="AM80" s="70">
        <v>6</v>
      </c>
      <c r="AN80" s="70">
        <v>6</v>
      </c>
      <c r="AO80" s="70">
        <v>9</v>
      </c>
      <c r="AP80" s="70">
        <v>5</v>
      </c>
      <c r="AQ80" s="70">
        <v>9</v>
      </c>
      <c r="AR80" s="70">
        <v>11</v>
      </c>
      <c r="AS80" s="70">
        <v>12</v>
      </c>
      <c r="AT80" s="70">
        <v>7</v>
      </c>
      <c r="AU80" s="70">
        <v>8</v>
      </c>
      <c r="AV80" s="70">
        <v>20</v>
      </c>
      <c r="AW80" s="70">
        <v>12</v>
      </c>
      <c r="AX80" s="70">
        <v>15</v>
      </c>
      <c r="AY80" s="70">
        <v>16</v>
      </c>
      <c r="AZ80" s="70">
        <v>13</v>
      </c>
      <c r="BA80" s="70">
        <v>13</v>
      </c>
      <c r="BB80" s="70">
        <v>17</v>
      </c>
      <c r="BC80" s="70">
        <v>18</v>
      </c>
      <c r="BD80" s="70">
        <v>19</v>
      </c>
      <c r="BE80" s="70">
        <v>29</v>
      </c>
      <c r="BF80" s="70">
        <v>22</v>
      </c>
      <c r="BG80" s="70">
        <v>23</v>
      </c>
      <c r="BH80" s="70">
        <v>26</v>
      </c>
      <c r="BI80" s="70">
        <v>20</v>
      </c>
      <c r="BJ80" s="70">
        <v>25</v>
      </c>
      <c r="BK80" s="70">
        <v>20</v>
      </c>
      <c r="BL80" s="70">
        <v>24</v>
      </c>
      <c r="BM80" s="70">
        <v>21</v>
      </c>
      <c r="BN80" s="70">
        <v>20</v>
      </c>
      <c r="BO80" s="70">
        <v>27</v>
      </c>
      <c r="BP80" s="70">
        <v>12</v>
      </c>
      <c r="BQ80" s="70">
        <v>25</v>
      </c>
      <c r="BR80" s="70">
        <v>21</v>
      </c>
      <c r="BS80" s="70">
        <v>34</v>
      </c>
      <c r="BT80" s="70">
        <v>17</v>
      </c>
      <c r="BU80" s="70">
        <v>21</v>
      </c>
      <c r="BV80" s="70">
        <v>24</v>
      </c>
      <c r="BW80" s="70">
        <v>19</v>
      </c>
      <c r="BX80" s="70">
        <v>13</v>
      </c>
      <c r="BY80" s="70">
        <v>25</v>
      </c>
      <c r="BZ80" s="70">
        <v>19</v>
      </c>
      <c r="CA80" s="70">
        <v>20</v>
      </c>
      <c r="CB80" s="70">
        <v>20</v>
      </c>
      <c r="CC80" s="70">
        <v>19</v>
      </c>
      <c r="CD80" s="70">
        <v>20</v>
      </c>
      <c r="CE80" s="70">
        <v>18</v>
      </c>
      <c r="CF80" s="70">
        <v>19</v>
      </c>
      <c r="CG80" s="70">
        <v>20</v>
      </c>
      <c r="CH80" s="70">
        <v>13</v>
      </c>
      <c r="CI80" s="70">
        <v>23</v>
      </c>
      <c r="CJ80" s="70">
        <v>18</v>
      </c>
      <c r="CK80" s="70">
        <v>23</v>
      </c>
      <c r="CL80" s="70">
        <v>15</v>
      </c>
      <c r="CM80" s="70">
        <v>18</v>
      </c>
      <c r="CN80" s="70">
        <v>19</v>
      </c>
      <c r="CO80" s="70">
        <v>16</v>
      </c>
      <c r="CP80" s="70">
        <v>9</v>
      </c>
      <c r="CQ80" s="70">
        <v>21</v>
      </c>
      <c r="CR80" s="70">
        <v>21</v>
      </c>
      <c r="CS80" s="70">
        <v>23</v>
      </c>
      <c r="CT80" s="70">
        <v>18</v>
      </c>
      <c r="CU80" s="70">
        <v>20</v>
      </c>
      <c r="CV80" s="70">
        <v>12</v>
      </c>
      <c r="CW80" s="70">
        <v>22</v>
      </c>
      <c r="CX80" s="70">
        <v>18</v>
      </c>
      <c r="CY80" s="70">
        <v>17</v>
      </c>
      <c r="CZ80" s="70">
        <v>20</v>
      </c>
      <c r="DA80" s="70">
        <v>16</v>
      </c>
      <c r="DB80" s="70">
        <v>18</v>
      </c>
      <c r="DC80" s="70">
        <v>31</v>
      </c>
      <c r="DD80" s="70">
        <v>16</v>
      </c>
      <c r="DE80" s="70">
        <v>19</v>
      </c>
      <c r="DF80" s="70">
        <v>21</v>
      </c>
      <c r="DG80" s="70">
        <v>28</v>
      </c>
      <c r="DH80" s="70">
        <v>23</v>
      </c>
      <c r="DI80" s="70">
        <v>20</v>
      </c>
      <c r="DJ80" s="70">
        <v>21</v>
      </c>
      <c r="DK80" s="70">
        <v>19</v>
      </c>
      <c r="DL80" s="70">
        <v>18</v>
      </c>
      <c r="DM80" s="70">
        <v>16</v>
      </c>
      <c r="DN80" s="70">
        <v>23</v>
      </c>
      <c r="DO80" s="70">
        <v>25</v>
      </c>
      <c r="DP80" s="70">
        <v>12</v>
      </c>
      <c r="DQ80" s="70">
        <v>29</v>
      </c>
      <c r="DR80" s="70">
        <v>15</v>
      </c>
      <c r="DS80" s="70">
        <v>23</v>
      </c>
      <c r="DT80" s="70">
        <v>25</v>
      </c>
      <c r="DU80" s="70">
        <v>21</v>
      </c>
      <c r="DV80" s="70">
        <v>17</v>
      </c>
      <c r="DW80" s="70">
        <v>22</v>
      </c>
      <c r="DX80" s="70">
        <v>4</v>
      </c>
      <c r="DY80" s="70">
        <v>14</v>
      </c>
      <c r="DZ80" s="70">
        <v>17</v>
      </c>
      <c r="EA80" s="70">
        <v>21</v>
      </c>
      <c r="EB80" s="70">
        <v>20</v>
      </c>
      <c r="EC80" s="70">
        <v>19</v>
      </c>
      <c r="ED80" s="70">
        <v>18</v>
      </c>
      <c r="EE80" s="70">
        <v>21</v>
      </c>
      <c r="EF80" s="70">
        <v>13</v>
      </c>
      <c r="EG80" s="70">
        <v>12</v>
      </c>
      <c r="EH80" s="70">
        <v>8</v>
      </c>
      <c r="EI80" s="70">
        <v>13</v>
      </c>
      <c r="EJ80" s="70">
        <v>12</v>
      </c>
      <c r="EK80" s="70">
        <v>19</v>
      </c>
      <c r="EL80" s="70">
        <v>12</v>
      </c>
      <c r="EM80" s="70">
        <v>16</v>
      </c>
      <c r="EN80" s="70">
        <v>17</v>
      </c>
      <c r="EO80" s="70">
        <v>12</v>
      </c>
      <c r="EP80" s="70">
        <v>11</v>
      </c>
      <c r="EQ80" s="70">
        <v>9</v>
      </c>
      <c r="ER80" s="70">
        <v>14</v>
      </c>
      <c r="ES80" s="70">
        <v>1</v>
      </c>
      <c r="ET80" s="70">
        <v>14</v>
      </c>
      <c r="EU80" s="70">
        <v>15</v>
      </c>
      <c r="EV80" s="70">
        <v>12</v>
      </c>
      <c r="EW80" s="70">
        <v>12</v>
      </c>
      <c r="EX80" s="70">
        <v>11</v>
      </c>
      <c r="EY80" s="70">
        <v>13</v>
      </c>
      <c r="EZ80" s="70">
        <v>8</v>
      </c>
      <c r="FA80" s="70">
        <v>16</v>
      </c>
      <c r="FB80" s="70">
        <v>12</v>
      </c>
      <c r="FC80" s="70">
        <v>8</v>
      </c>
      <c r="FD80" s="70">
        <v>8</v>
      </c>
      <c r="FE80" s="70">
        <v>11</v>
      </c>
      <c r="FF80" s="70">
        <v>13</v>
      </c>
      <c r="FG80" s="70">
        <v>14</v>
      </c>
      <c r="FH80" s="70">
        <v>17</v>
      </c>
      <c r="FI80" s="70">
        <v>7</v>
      </c>
      <c r="FJ80" s="70">
        <v>13</v>
      </c>
      <c r="FK80" s="70">
        <v>12</v>
      </c>
      <c r="FL80" s="70">
        <v>9</v>
      </c>
      <c r="FM80" s="70">
        <v>7</v>
      </c>
      <c r="FN80" s="70">
        <v>3</v>
      </c>
      <c r="FO80" s="70">
        <v>8</v>
      </c>
      <c r="FP80" s="70">
        <v>7</v>
      </c>
      <c r="FQ80" s="70">
        <v>9</v>
      </c>
      <c r="FR80" s="70">
        <v>10</v>
      </c>
      <c r="FS80" s="70">
        <v>11</v>
      </c>
      <c r="FT80" s="70">
        <v>12</v>
      </c>
      <c r="FU80" s="70">
        <v>5</v>
      </c>
      <c r="FV80" s="70">
        <v>12</v>
      </c>
      <c r="FW80" s="70">
        <v>4</v>
      </c>
      <c r="FX80" s="70">
        <v>5</v>
      </c>
      <c r="FY80" s="70">
        <v>5</v>
      </c>
      <c r="FZ80" s="70">
        <v>9</v>
      </c>
      <c r="GA80" s="70">
        <v>3</v>
      </c>
      <c r="GB80" s="70">
        <v>9</v>
      </c>
      <c r="GC80" s="70">
        <v>8</v>
      </c>
      <c r="GD80" s="70">
        <v>5</v>
      </c>
      <c r="GE80" s="70">
        <v>1</v>
      </c>
      <c r="GF80" s="70">
        <v>7</v>
      </c>
      <c r="GG80" s="70">
        <v>1</v>
      </c>
      <c r="GH80" s="70">
        <v>8</v>
      </c>
      <c r="GI80" s="70">
        <v>4</v>
      </c>
      <c r="GJ80" s="70">
        <v>4</v>
      </c>
      <c r="GK80" s="70">
        <v>2</v>
      </c>
      <c r="GL80" s="70">
        <v>5</v>
      </c>
      <c r="GM80" s="70">
        <v>0</v>
      </c>
      <c r="GN80" s="70">
        <v>3</v>
      </c>
      <c r="GO80" s="70">
        <v>1</v>
      </c>
      <c r="GP80" s="70">
        <v>4</v>
      </c>
      <c r="GQ80" s="70">
        <v>2</v>
      </c>
      <c r="GR80" s="70">
        <v>3</v>
      </c>
      <c r="GS80" s="70">
        <v>0</v>
      </c>
      <c r="GT80" s="70">
        <v>2</v>
      </c>
      <c r="GU80" s="70">
        <v>0</v>
      </c>
      <c r="GV80" s="70">
        <v>1</v>
      </c>
      <c r="GW80" s="70">
        <v>0</v>
      </c>
      <c r="GX80" s="70">
        <v>1</v>
      </c>
      <c r="GY80" s="70">
        <v>1</v>
      </c>
      <c r="GZ80" s="70">
        <v>0</v>
      </c>
      <c r="HA80" s="70">
        <v>0</v>
      </c>
      <c r="HB80" s="70">
        <v>1</v>
      </c>
      <c r="HC80" s="70">
        <v>0</v>
      </c>
      <c r="HD80" s="70">
        <v>2</v>
      </c>
      <c r="HE80" s="70">
        <v>0</v>
      </c>
      <c r="HF80" s="70">
        <v>0</v>
      </c>
      <c r="HG80" s="70">
        <v>0</v>
      </c>
      <c r="HH80" s="70">
        <v>0</v>
      </c>
      <c r="HI80" s="70">
        <v>0</v>
      </c>
      <c r="HJ80" s="70">
        <v>0</v>
      </c>
      <c r="HK80" s="70">
        <v>0</v>
      </c>
      <c r="HL80" s="70">
        <v>0</v>
      </c>
    </row>
    <row r="81" spans="1:220" ht="20.25" customHeight="1" x14ac:dyDescent="0.3">
      <c r="A81" s="46" t="s">
        <v>794</v>
      </c>
      <c r="B81" s="307">
        <v>3432</v>
      </c>
      <c r="C81" s="70">
        <v>1734</v>
      </c>
      <c r="D81" s="70">
        <v>1698</v>
      </c>
      <c r="E81" s="70">
        <v>140</v>
      </c>
      <c r="F81" s="70">
        <v>140</v>
      </c>
      <c r="G81" s="70">
        <v>1295</v>
      </c>
      <c r="H81" s="70">
        <v>1156</v>
      </c>
      <c r="I81" s="70">
        <v>299</v>
      </c>
      <c r="J81" s="70">
        <v>402</v>
      </c>
      <c r="K81" s="70">
        <v>8</v>
      </c>
      <c r="L81" s="70">
        <v>7</v>
      </c>
      <c r="M81" s="70">
        <v>8</v>
      </c>
      <c r="N81" s="70">
        <v>2</v>
      </c>
      <c r="O81" s="70">
        <v>11</v>
      </c>
      <c r="P81" s="70">
        <v>7</v>
      </c>
      <c r="Q81" s="70">
        <v>10</v>
      </c>
      <c r="R81" s="70">
        <v>10</v>
      </c>
      <c r="S81" s="70">
        <v>7</v>
      </c>
      <c r="T81" s="70">
        <v>8</v>
      </c>
      <c r="U81" s="70">
        <v>12</v>
      </c>
      <c r="V81" s="70">
        <v>8</v>
      </c>
      <c r="W81" s="70">
        <v>12</v>
      </c>
      <c r="X81" s="70">
        <v>11</v>
      </c>
      <c r="Y81" s="70">
        <v>7</v>
      </c>
      <c r="Z81" s="70">
        <v>12</v>
      </c>
      <c r="AA81" s="70">
        <v>9</v>
      </c>
      <c r="AB81" s="70">
        <v>11</v>
      </c>
      <c r="AC81" s="70">
        <v>7</v>
      </c>
      <c r="AD81" s="70">
        <v>9</v>
      </c>
      <c r="AE81" s="70">
        <v>15</v>
      </c>
      <c r="AF81" s="70">
        <v>10</v>
      </c>
      <c r="AG81" s="70">
        <v>7</v>
      </c>
      <c r="AH81" s="70">
        <v>13</v>
      </c>
      <c r="AI81" s="70">
        <v>10</v>
      </c>
      <c r="AJ81" s="70">
        <v>13</v>
      </c>
      <c r="AK81" s="70">
        <v>10</v>
      </c>
      <c r="AL81" s="70">
        <v>7</v>
      </c>
      <c r="AM81" s="70">
        <v>7</v>
      </c>
      <c r="AN81" s="70">
        <v>12</v>
      </c>
      <c r="AO81" s="70">
        <v>5</v>
      </c>
      <c r="AP81" s="70">
        <v>12</v>
      </c>
      <c r="AQ81" s="70">
        <v>6</v>
      </c>
      <c r="AR81" s="70">
        <v>8</v>
      </c>
      <c r="AS81" s="70">
        <v>7</v>
      </c>
      <c r="AT81" s="70">
        <v>4</v>
      </c>
      <c r="AU81" s="70">
        <v>17</v>
      </c>
      <c r="AV81" s="70">
        <v>8</v>
      </c>
      <c r="AW81" s="70">
        <v>17</v>
      </c>
      <c r="AX81" s="70">
        <v>15</v>
      </c>
      <c r="AY81" s="70">
        <v>22</v>
      </c>
      <c r="AZ81" s="70">
        <v>22</v>
      </c>
      <c r="BA81" s="70">
        <v>24</v>
      </c>
      <c r="BB81" s="70">
        <v>20</v>
      </c>
      <c r="BC81" s="70">
        <v>24</v>
      </c>
      <c r="BD81" s="70">
        <v>16</v>
      </c>
      <c r="BE81" s="70">
        <v>34</v>
      </c>
      <c r="BF81" s="70">
        <v>25</v>
      </c>
      <c r="BG81" s="70">
        <v>32</v>
      </c>
      <c r="BH81" s="70">
        <v>30</v>
      </c>
      <c r="BI81" s="70">
        <v>27</v>
      </c>
      <c r="BJ81" s="70">
        <v>29</v>
      </c>
      <c r="BK81" s="70">
        <v>34</v>
      </c>
      <c r="BL81" s="70">
        <v>36</v>
      </c>
      <c r="BM81" s="70">
        <v>43</v>
      </c>
      <c r="BN81" s="70">
        <v>28</v>
      </c>
      <c r="BO81" s="70">
        <v>26</v>
      </c>
      <c r="BP81" s="70">
        <v>32</v>
      </c>
      <c r="BQ81" s="70">
        <v>34</v>
      </c>
      <c r="BR81" s="70">
        <v>34</v>
      </c>
      <c r="BS81" s="70">
        <v>37</v>
      </c>
      <c r="BT81" s="70">
        <v>28</v>
      </c>
      <c r="BU81" s="70">
        <v>23</v>
      </c>
      <c r="BV81" s="70">
        <v>31</v>
      </c>
      <c r="BW81" s="70">
        <v>33</v>
      </c>
      <c r="BX81" s="70">
        <v>27</v>
      </c>
      <c r="BY81" s="70">
        <v>23</v>
      </c>
      <c r="BZ81" s="70">
        <v>33</v>
      </c>
      <c r="CA81" s="70">
        <v>21</v>
      </c>
      <c r="CB81" s="70">
        <v>28</v>
      </c>
      <c r="CC81" s="70">
        <v>31</v>
      </c>
      <c r="CD81" s="70">
        <v>18</v>
      </c>
      <c r="CE81" s="70">
        <v>31</v>
      </c>
      <c r="CF81" s="70">
        <v>19</v>
      </c>
      <c r="CG81" s="70">
        <v>25</v>
      </c>
      <c r="CH81" s="70">
        <v>19</v>
      </c>
      <c r="CI81" s="70">
        <v>27</v>
      </c>
      <c r="CJ81" s="70">
        <v>29</v>
      </c>
      <c r="CK81" s="70">
        <v>20</v>
      </c>
      <c r="CL81" s="70">
        <v>22</v>
      </c>
      <c r="CM81" s="70">
        <v>38</v>
      </c>
      <c r="CN81" s="70">
        <v>32</v>
      </c>
      <c r="CO81" s="70">
        <v>30</v>
      </c>
      <c r="CP81" s="70">
        <v>23</v>
      </c>
      <c r="CQ81" s="70">
        <v>25</v>
      </c>
      <c r="CR81" s="70">
        <v>21</v>
      </c>
      <c r="CS81" s="70">
        <v>26</v>
      </c>
      <c r="CT81" s="70">
        <v>22</v>
      </c>
      <c r="CU81" s="70">
        <v>30</v>
      </c>
      <c r="CV81" s="70">
        <v>26</v>
      </c>
      <c r="CW81" s="70">
        <v>34</v>
      </c>
      <c r="CX81" s="70">
        <v>27</v>
      </c>
      <c r="CY81" s="70">
        <v>32</v>
      </c>
      <c r="CZ81" s="70">
        <v>23</v>
      </c>
      <c r="DA81" s="70">
        <v>18</v>
      </c>
      <c r="DB81" s="70">
        <v>24</v>
      </c>
      <c r="DC81" s="70">
        <v>31</v>
      </c>
      <c r="DD81" s="70">
        <v>15</v>
      </c>
      <c r="DE81" s="70">
        <v>18</v>
      </c>
      <c r="DF81" s="70">
        <v>13</v>
      </c>
      <c r="DG81" s="70">
        <v>31</v>
      </c>
      <c r="DH81" s="70">
        <v>27</v>
      </c>
      <c r="DI81" s="70">
        <v>23</v>
      </c>
      <c r="DJ81" s="70">
        <v>26</v>
      </c>
      <c r="DK81" s="70">
        <v>31</v>
      </c>
      <c r="DL81" s="70">
        <v>23</v>
      </c>
      <c r="DM81" s="70">
        <v>34</v>
      </c>
      <c r="DN81" s="70">
        <v>32</v>
      </c>
      <c r="DO81" s="70">
        <v>27</v>
      </c>
      <c r="DP81" s="70">
        <v>26</v>
      </c>
      <c r="DQ81" s="70">
        <v>34</v>
      </c>
      <c r="DR81" s="70">
        <v>26</v>
      </c>
      <c r="DS81" s="70">
        <v>30</v>
      </c>
      <c r="DT81" s="70">
        <v>35</v>
      </c>
      <c r="DU81" s="70">
        <v>23</v>
      </c>
      <c r="DV81" s="70">
        <v>32</v>
      </c>
      <c r="DW81" s="70">
        <v>21</v>
      </c>
      <c r="DX81" s="70">
        <v>22</v>
      </c>
      <c r="DY81" s="70">
        <v>35</v>
      </c>
      <c r="DZ81" s="70">
        <v>22</v>
      </c>
      <c r="EA81" s="70">
        <v>28</v>
      </c>
      <c r="EB81" s="70">
        <v>17</v>
      </c>
      <c r="EC81" s="70">
        <v>18</v>
      </c>
      <c r="ED81" s="70">
        <v>16</v>
      </c>
      <c r="EE81" s="70">
        <v>13</v>
      </c>
      <c r="EF81" s="70">
        <v>16</v>
      </c>
      <c r="EG81" s="70">
        <v>23</v>
      </c>
      <c r="EH81" s="70">
        <v>18</v>
      </c>
      <c r="EI81" s="70">
        <v>19</v>
      </c>
      <c r="EJ81" s="70">
        <v>19</v>
      </c>
      <c r="EK81" s="70">
        <v>16</v>
      </c>
      <c r="EL81" s="70">
        <v>9</v>
      </c>
      <c r="EM81" s="70">
        <v>12</v>
      </c>
      <c r="EN81" s="70">
        <v>9</v>
      </c>
      <c r="EO81" s="70">
        <v>15</v>
      </c>
      <c r="EP81" s="70">
        <v>13</v>
      </c>
      <c r="EQ81" s="70">
        <v>11</v>
      </c>
      <c r="ER81" s="70">
        <v>19</v>
      </c>
      <c r="ES81" s="70">
        <v>14</v>
      </c>
      <c r="ET81" s="70">
        <v>10</v>
      </c>
      <c r="EU81" s="70">
        <v>7</v>
      </c>
      <c r="EV81" s="70">
        <v>3</v>
      </c>
      <c r="EW81" s="70">
        <v>13</v>
      </c>
      <c r="EX81" s="70">
        <v>7</v>
      </c>
      <c r="EY81" s="70">
        <v>8</v>
      </c>
      <c r="EZ81" s="70">
        <v>24</v>
      </c>
      <c r="FA81" s="70">
        <v>10</v>
      </c>
      <c r="FB81" s="70">
        <v>17</v>
      </c>
      <c r="FC81" s="70">
        <v>15</v>
      </c>
      <c r="FD81" s="70">
        <v>19</v>
      </c>
      <c r="FE81" s="70">
        <v>8</v>
      </c>
      <c r="FF81" s="70">
        <v>17</v>
      </c>
      <c r="FG81" s="70">
        <v>18</v>
      </c>
      <c r="FH81" s="70">
        <v>20</v>
      </c>
      <c r="FI81" s="70">
        <v>18</v>
      </c>
      <c r="FJ81" s="70">
        <v>17</v>
      </c>
      <c r="FK81" s="70">
        <v>11</v>
      </c>
      <c r="FL81" s="70">
        <v>13</v>
      </c>
      <c r="FM81" s="70">
        <v>13</v>
      </c>
      <c r="FN81" s="70">
        <v>15</v>
      </c>
      <c r="FO81" s="70">
        <v>14</v>
      </c>
      <c r="FP81" s="70">
        <v>17</v>
      </c>
      <c r="FQ81" s="70">
        <v>7</v>
      </c>
      <c r="FR81" s="70">
        <v>15</v>
      </c>
      <c r="FS81" s="70">
        <v>16</v>
      </c>
      <c r="FT81" s="70">
        <v>13</v>
      </c>
      <c r="FU81" s="70">
        <v>11</v>
      </c>
      <c r="FV81" s="70">
        <v>11</v>
      </c>
      <c r="FW81" s="70">
        <v>9</v>
      </c>
      <c r="FX81" s="70">
        <v>18</v>
      </c>
      <c r="FY81" s="70">
        <v>6</v>
      </c>
      <c r="FZ81" s="70">
        <v>17</v>
      </c>
      <c r="GA81" s="70">
        <v>5</v>
      </c>
      <c r="GB81" s="70">
        <v>10</v>
      </c>
      <c r="GC81" s="70">
        <v>6</v>
      </c>
      <c r="GD81" s="70">
        <v>18</v>
      </c>
      <c r="GE81" s="70">
        <v>10</v>
      </c>
      <c r="GF81" s="70">
        <v>15</v>
      </c>
      <c r="GG81" s="70">
        <v>3</v>
      </c>
      <c r="GH81" s="70">
        <v>10</v>
      </c>
      <c r="GI81" s="70">
        <v>9</v>
      </c>
      <c r="GJ81" s="70">
        <v>6</v>
      </c>
      <c r="GK81" s="70">
        <v>1</v>
      </c>
      <c r="GL81" s="70">
        <v>8</v>
      </c>
      <c r="GM81" s="70">
        <v>3</v>
      </c>
      <c r="GN81" s="70">
        <v>5</v>
      </c>
      <c r="GO81" s="70">
        <v>5</v>
      </c>
      <c r="GP81" s="70">
        <v>8</v>
      </c>
      <c r="GQ81" s="70">
        <v>1</v>
      </c>
      <c r="GR81" s="70">
        <v>6</v>
      </c>
      <c r="GS81" s="70">
        <v>2</v>
      </c>
      <c r="GT81" s="70">
        <v>1</v>
      </c>
      <c r="GU81" s="70">
        <v>1</v>
      </c>
      <c r="GV81" s="70">
        <v>2</v>
      </c>
      <c r="GW81" s="70">
        <v>0</v>
      </c>
      <c r="GX81" s="70">
        <v>4</v>
      </c>
      <c r="GY81" s="70">
        <v>0</v>
      </c>
      <c r="GZ81" s="70">
        <v>3</v>
      </c>
      <c r="HA81" s="70">
        <v>0</v>
      </c>
      <c r="HB81" s="70">
        <v>1</v>
      </c>
      <c r="HC81" s="70">
        <v>0</v>
      </c>
      <c r="HD81" s="70">
        <v>1</v>
      </c>
      <c r="HE81" s="70">
        <v>1</v>
      </c>
      <c r="HF81" s="70">
        <v>0</v>
      </c>
      <c r="HG81" s="70">
        <v>0</v>
      </c>
      <c r="HH81" s="70">
        <v>1</v>
      </c>
      <c r="HI81" s="70">
        <v>0</v>
      </c>
      <c r="HJ81" s="70">
        <v>0</v>
      </c>
      <c r="HK81" s="70">
        <v>0</v>
      </c>
      <c r="HL81" s="70">
        <v>0</v>
      </c>
    </row>
    <row r="82" spans="1:220" ht="20.25" customHeight="1" x14ac:dyDescent="0.3">
      <c r="A82" s="46" t="s">
        <v>795</v>
      </c>
      <c r="B82" s="307">
        <v>2215</v>
      </c>
      <c r="C82" s="70">
        <v>1102</v>
      </c>
      <c r="D82" s="70">
        <v>1113</v>
      </c>
      <c r="E82" s="70">
        <v>83</v>
      </c>
      <c r="F82" s="70">
        <v>86</v>
      </c>
      <c r="G82" s="70">
        <v>829</v>
      </c>
      <c r="H82" s="70">
        <v>740</v>
      </c>
      <c r="I82" s="70">
        <v>190</v>
      </c>
      <c r="J82" s="70">
        <v>287</v>
      </c>
      <c r="K82" s="70">
        <v>4</v>
      </c>
      <c r="L82" s="70">
        <v>5</v>
      </c>
      <c r="M82" s="70">
        <v>7</v>
      </c>
      <c r="N82" s="70">
        <v>3</v>
      </c>
      <c r="O82" s="70">
        <v>4</v>
      </c>
      <c r="P82" s="70">
        <v>8</v>
      </c>
      <c r="Q82" s="70">
        <v>5</v>
      </c>
      <c r="R82" s="70">
        <v>4</v>
      </c>
      <c r="S82" s="70">
        <v>9</v>
      </c>
      <c r="T82" s="70">
        <v>7</v>
      </c>
      <c r="U82" s="70">
        <v>3</v>
      </c>
      <c r="V82" s="70">
        <v>9</v>
      </c>
      <c r="W82" s="70">
        <v>2</v>
      </c>
      <c r="X82" s="70">
        <v>9</v>
      </c>
      <c r="Y82" s="70">
        <v>7</v>
      </c>
      <c r="Z82" s="70">
        <v>5</v>
      </c>
      <c r="AA82" s="70">
        <v>4</v>
      </c>
      <c r="AB82" s="70">
        <v>7</v>
      </c>
      <c r="AC82" s="70">
        <v>7</v>
      </c>
      <c r="AD82" s="70">
        <v>2</v>
      </c>
      <c r="AE82" s="70">
        <v>7</v>
      </c>
      <c r="AF82" s="70">
        <v>6</v>
      </c>
      <c r="AG82" s="70">
        <v>8</v>
      </c>
      <c r="AH82" s="70">
        <v>6</v>
      </c>
      <c r="AI82" s="70">
        <v>6</v>
      </c>
      <c r="AJ82" s="70">
        <v>2</v>
      </c>
      <c r="AK82" s="70">
        <v>5</v>
      </c>
      <c r="AL82" s="70">
        <v>8</v>
      </c>
      <c r="AM82" s="70">
        <v>5</v>
      </c>
      <c r="AN82" s="70">
        <v>5</v>
      </c>
      <c r="AO82" s="70">
        <v>7</v>
      </c>
      <c r="AP82" s="70">
        <v>8</v>
      </c>
      <c r="AQ82" s="70">
        <v>4</v>
      </c>
      <c r="AR82" s="70">
        <v>3</v>
      </c>
      <c r="AS82" s="70">
        <v>9</v>
      </c>
      <c r="AT82" s="70">
        <v>6</v>
      </c>
      <c r="AU82" s="70">
        <v>10</v>
      </c>
      <c r="AV82" s="70">
        <v>4</v>
      </c>
      <c r="AW82" s="70">
        <v>23</v>
      </c>
      <c r="AX82" s="70">
        <v>9</v>
      </c>
      <c r="AY82" s="70">
        <v>9</v>
      </c>
      <c r="AZ82" s="70">
        <v>7</v>
      </c>
      <c r="BA82" s="70">
        <v>10</v>
      </c>
      <c r="BB82" s="70">
        <v>4</v>
      </c>
      <c r="BC82" s="70">
        <v>22</v>
      </c>
      <c r="BD82" s="70">
        <v>15</v>
      </c>
      <c r="BE82" s="70">
        <v>19</v>
      </c>
      <c r="BF82" s="70">
        <v>25</v>
      </c>
      <c r="BG82" s="70">
        <v>19</v>
      </c>
      <c r="BH82" s="70">
        <v>22</v>
      </c>
      <c r="BI82" s="70">
        <v>11</v>
      </c>
      <c r="BJ82" s="70">
        <v>24</v>
      </c>
      <c r="BK82" s="70">
        <v>28</v>
      </c>
      <c r="BL82" s="70">
        <v>19</v>
      </c>
      <c r="BM82" s="70">
        <v>20</v>
      </c>
      <c r="BN82" s="70">
        <v>26</v>
      </c>
      <c r="BO82" s="70">
        <v>22</v>
      </c>
      <c r="BP82" s="70">
        <v>27</v>
      </c>
      <c r="BQ82" s="70">
        <v>13</v>
      </c>
      <c r="BR82" s="70">
        <v>21</v>
      </c>
      <c r="BS82" s="70">
        <v>19</v>
      </c>
      <c r="BT82" s="70">
        <v>17</v>
      </c>
      <c r="BU82" s="70">
        <v>13</v>
      </c>
      <c r="BV82" s="70">
        <v>12</v>
      </c>
      <c r="BW82" s="70">
        <v>26</v>
      </c>
      <c r="BX82" s="70">
        <v>20</v>
      </c>
      <c r="BY82" s="70">
        <v>18</v>
      </c>
      <c r="BZ82" s="70">
        <v>16</v>
      </c>
      <c r="CA82" s="70">
        <v>13</v>
      </c>
      <c r="CB82" s="70">
        <v>19</v>
      </c>
      <c r="CC82" s="70">
        <v>21</v>
      </c>
      <c r="CD82" s="70">
        <v>16</v>
      </c>
      <c r="CE82" s="70">
        <v>20</v>
      </c>
      <c r="CF82" s="70">
        <v>21</v>
      </c>
      <c r="CG82" s="70">
        <v>17</v>
      </c>
      <c r="CH82" s="70">
        <v>12</v>
      </c>
      <c r="CI82" s="70">
        <v>16</v>
      </c>
      <c r="CJ82" s="70">
        <v>17</v>
      </c>
      <c r="CK82" s="70">
        <v>24</v>
      </c>
      <c r="CL82" s="70">
        <v>11</v>
      </c>
      <c r="CM82" s="70">
        <v>10</v>
      </c>
      <c r="CN82" s="70">
        <v>9</v>
      </c>
      <c r="CO82" s="70">
        <v>21</v>
      </c>
      <c r="CP82" s="70">
        <v>16</v>
      </c>
      <c r="CQ82" s="70">
        <v>15</v>
      </c>
      <c r="CR82" s="70">
        <v>15</v>
      </c>
      <c r="CS82" s="70">
        <v>17</v>
      </c>
      <c r="CT82" s="70">
        <v>19</v>
      </c>
      <c r="CU82" s="70">
        <v>18</v>
      </c>
      <c r="CV82" s="70">
        <v>15</v>
      </c>
      <c r="CW82" s="70">
        <v>8</v>
      </c>
      <c r="CX82" s="70">
        <v>19</v>
      </c>
      <c r="CY82" s="70">
        <v>17</v>
      </c>
      <c r="CZ82" s="70">
        <v>11</v>
      </c>
      <c r="DA82" s="70">
        <v>15</v>
      </c>
      <c r="DB82" s="70">
        <v>17</v>
      </c>
      <c r="DC82" s="70">
        <v>22</v>
      </c>
      <c r="DD82" s="70">
        <v>20</v>
      </c>
      <c r="DE82" s="70">
        <v>20</v>
      </c>
      <c r="DF82" s="70">
        <v>13</v>
      </c>
      <c r="DG82" s="70">
        <v>21</v>
      </c>
      <c r="DH82" s="70">
        <v>12</v>
      </c>
      <c r="DI82" s="70">
        <v>22</v>
      </c>
      <c r="DJ82" s="70">
        <v>11</v>
      </c>
      <c r="DK82" s="70">
        <v>22</v>
      </c>
      <c r="DL82" s="70">
        <v>13</v>
      </c>
      <c r="DM82" s="70">
        <v>17</v>
      </c>
      <c r="DN82" s="70">
        <v>14</v>
      </c>
      <c r="DO82" s="70">
        <v>28</v>
      </c>
      <c r="DP82" s="70">
        <v>14</v>
      </c>
      <c r="DQ82" s="70">
        <v>16</v>
      </c>
      <c r="DR82" s="70">
        <v>21</v>
      </c>
      <c r="DS82" s="70">
        <v>18</v>
      </c>
      <c r="DT82" s="70">
        <v>18</v>
      </c>
      <c r="DU82" s="70">
        <v>16</v>
      </c>
      <c r="DV82" s="70">
        <v>16</v>
      </c>
      <c r="DW82" s="70">
        <v>10</v>
      </c>
      <c r="DX82" s="70">
        <v>13</v>
      </c>
      <c r="DY82" s="70">
        <v>12</v>
      </c>
      <c r="DZ82" s="70">
        <v>13</v>
      </c>
      <c r="EA82" s="70">
        <v>11</v>
      </c>
      <c r="EB82" s="70">
        <v>14</v>
      </c>
      <c r="EC82" s="70">
        <v>22</v>
      </c>
      <c r="ED82" s="70">
        <v>9</v>
      </c>
      <c r="EE82" s="70">
        <v>16</v>
      </c>
      <c r="EF82" s="70">
        <v>13</v>
      </c>
      <c r="EG82" s="70">
        <v>10</v>
      </c>
      <c r="EH82" s="70">
        <v>13</v>
      </c>
      <c r="EI82" s="70">
        <v>12</v>
      </c>
      <c r="EJ82" s="70">
        <v>11</v>
      </c>
      <c r="EK82" s="70">
        <v>6</v>
      </c>
      <c r="EL82" s="70">
        <v>8</v>
      </c>
      <c r="EM82" s="70">
        <v>7</v>
      </c>
      <c r="EN82" s="70">
        <v>12</v>
      </c>
      <c r="EO82" s="70">
        <v>11</v>
      </c>
      <c r="EP82" s="70">
        <v>11</v>
      </c>
      <c r="EQ82" s="70">
        <v>6</v>
      </c>
      <c r="ER82" s="70">
        <v>8</v>
      </c>
      <c r="ES82" s="70">
        <v>6</v>
      </c>
      <c r="ET82" s="70">
        <v>12</v>
      </c>
      <c r="EU82" s="70">
        <v>12</v>
      </c>
      <c r="EV82" s="70">
        <v>14</v>
      </c>
      <c r="EW82" s="70">
        <v>8</v>
      </c>
      <c r="EX82" s="70">
        <v>14</v>
      </c>
      <c r="EY82" s="70">
        <v>8</v>
      </c>
      <c r="EZ82" s="70">
        <v>5</v>
      </c>
      <c r="FA82" s="70">
        <v>11</v>
      </c>
      <c r="FB82" s="70">
        <v>12</v>
      </c>
      <c r="FC82" s="70">
        <v>5</v>
      </c>
      <c r="FD82" s="70">
        <v>18</v>
      </c>
      <c r="FE82" s="70">
        <v>12</v>
      </c>
      <c r="FF82" s="70">
        <v>12</v>
      </c>
      <c r="FG82" s="70">
        <v>14</v>
      </c>
      <c r="FH82" s="70">
        <v>10</v>
      </c>
      <c r="FI82" s="70">
        <v>11</v>
      </c>
      <c r="FJ82" s="70">
        <v>17</v>
      </c>
      <c r="FK82" s="70">
        <v>7</v>
      </c>
      <c r="FL82" s="70">
        <v>11</v>
      </c>
      <c r="FM82" s="70">
        <v>6</v>
      </c>
      <c r="FN82" s="70">
        <v>7</v>
      </c>
      <c r="FO82" s="70">
        <v>7</v>
      </c>
      <c r="FP82" s="70">
        <v>4</v>
      </c>
      <c r="FQ82" s="70">
        <v>9</v>
      </c>
      <c r="FR82" s="70">
        <v>9</v>
      </c>
      <c r="FS82" s="70">
        <v>10</v>
      </c>
      <c r="FT82" s="70">
        <v>12</v>
      </c>
      <c r="FU82" s="70">
        <v>5</v>
      </c>
      <c r="FV82" s="70">
        <v>5</v>
      </c>
      <c r="FW82" s="70">
        <v>2</v>
      </c>
      <c r="FX82" s="70">
        <v>8</v>
      </c>
      <c r="FY82" s="70">
        <v>1</v>
      </c>
      <c r="FZ82" s="70">
        <v>10</v>
      </c>
      <c r="GA82" s="70">
        <v>3</v>
      </c>
      <c r="GB82" s="70">
        <v>10</v>
      </c>
      <c r="GC82" s="70">
        <v>0</v>
      </c>
      <c r="GD82" s="70">
        <v>7</v>
      </c>
      <c r="GE82" s="70">
        <v>5</v>
      </c>
      <c r="GF82" s="70">
        <v>12</v>
      </c>
      <c r="GG82" s="70">
        <v>4</v>
      </c>
      <c r="GH82" s="70">
        <v>8</v>
      </c>
      <c r="GI82" s="70">
        <v>5</v>
      </c>
      <c r="GJ82" s="70">
        <v>7</v>
      </c>
      <c r="GK82" s="70">
        <v>3</v>
      </c>
      <c r="GL82" s="70">
        <v>9</v>
      </c>
      <c r="GM82" s="70">
        <v>4</v>
      </c>
      <c r="GN82" s="70">
        <v>8</v>
      </c>
      <c r="GO82" s="70">
        <v>2</v>
      </c>
      <c r="GP82" s="70">
        <v>1</v>
      </c>
      <c r="GQ82" s="70">
        <v>0</v>
      </c>
      <c r="GR82" s="70">
        <v>2</v>
      </c>
      <c r="GS82" s="70">
        <v>0</v>
      </c>
      <c r="GT82" s="70">
        <v>0</v>
      </c>
      <c r="GU82" s="70">
        <v>0</v>
      </c>
      <c r="GV82" s="70">
        <v>0</v>
      </c>
      <c r="GW82" s="70">
        <v>0</v>
      </c>
      <c r="GX82" s="70">
        <v>1</v>
      </c>
      <c r="GY82" s="70">
        <v>0</v>
      </c>
      <c r="GZ82" s="70">
        <v>1</v>
      </c>
      <c r="HA82" s="70">
        <v>0</v>
      </c>
      <c r="HB82" s="70">
        <v>0</v>
      </c>
      <c r="HC82" s="70">
        <v>0</v>
      </c>
      <c r="HD82" s="70">
        <v>0</v>
      </c>
      <c r="HE82" s="70">
        <v>0</v>
      </c>
      <c r="HF82" s="70">
        <v>1</v>
      </c>
      <c r="HG82" s="70">
        <v>0</v>
      </c>
      <c r="HH82" s="70">
        <v>0</v>
      </c>
      <c r="HI82" s="70">
        <v>0</v>
      </c>
      <c r="HJ82" s="70">
        <v>0</v>
      </c>
      <c r="HK82" s="70">
        <v>0</v>
      </c>
      <c r="HL82" s="70">
        <v>1</v>
      </c>
    </row>
    <row r="83" spans="1:220" ht="20.25" customHeight="1" x14ac:dyDescent="0.3">
      <c r="A83" s="46" t="s">
        <v>796</v>
      </c>
      <c r="B83" s="307">
        <v>3282</v>
      </c>
      <c r="C83" s="70">
        <v>1607</v>
      </c>
      <c r="D83" s="70">
        <v>1675</v>
      </c>
      <c r="E83" s="70">
        <v>113</v>
      </c>
      <c r="F83" s="70">
        <v>121</v>
      </c>
      <c r="G83" s="70">
        <v>1203</v>
      </c>
      <c r="H83" s="70">
        <v>1167</v>
      </c>
      <c r="I83" s="70">
        <v>291</v>
      </c>
      <c r="J83" s="70">
        <v>387</v>
      </c>
      <c r="K83" s="70">
        <v>10</v>
      </c>
      <c r="L83" s="70">
        <v>6</v>
      </c>
      <c r="M83" s="70">
        <v>13</v>
      </c>
      <c r="N83" s="70">
        <v>9</v>
      </c>
      <c r="O83" s="70">
        <v>6</v>
      </c>
      <c r="P83" s="70">
        <v>7</v>
      </c>
      <c r="Q83" s="70">
        <v>6</v>
      </c>
      <c r="R83" s="70">
        <v>5</v>
      </c>
      <c r="S83" s="70">
        <v>6</v>
      </c>
      <c r="T83" s="70">
        <v>6</v>
      </c>
      <c r="U83" s="70">
        <v>8</v>
      </c>
      <c r="V83" s="70">
        <v>12</v>
      </c>
      <c r="W83" s="70">
        <v>5</v>
      </c>
      <c r="X83" s="70">
        <v>9</v>
      </c>
      <c r="Y83" s="70">
        <v>10</v>
      </c>
      <c r="Z83" s="70">
        <v>6</v>
      </c>
      <c r="AA83" s="70">
        <v>5</v>
      </c>
      <c r="AB83" s="70">
        <v>11</v>
      </c>
      <c r="AC83" s="70">
        <v>6</v>
      </c>
      <c r="AD83" s="70">
        <v>9</v>
      </c>
      <c r="AE83" s="70">
        <v>9</v>
      </c>
      <c r="AF83" s="70">
        <v>8</v>
      </c>
      <c r="AG83" s="70">
        <v>6</v>
      </c>
      <c r="AH83" s="70">
        <v>8</v>
      </c>
      <c r="AI83" s="70">
        <v>9</v>
      </c>
      <c r="AJ83" s="70">
        <v>7</v>
      </c>
      <c r="AK83" s="70">
        <v>9</v>
      </c>
      <c r="AL83" s="70">
        <v>8</v>
      </c>
      <c r="AM83" s="70">
        <v>5</v>
      </c>
      <c r="AN83" s="70">
        <v>10</v>
      </c>
      <c r="AO83" s="70">
        <v>12</v>
      </c>
      <c r="AP83" s="70">
        <v>5</v>
      </c>
      <c r="AQ83" s="70">
        <v>16</v>
      </c>
      <c r="AR83" s="70">
        <v>5</v>
      </c>
      <c r="AS83" s="70">
        <v>4</v>
      </c>
      <c r="AT83" s="70">
        <v>10</v>
      </c>
      <c r="AU83" s="70">
        <v>16</v>
      </c>
      <c r="AV83" s="70">
        <v>9</v>
      </c>
      <c r="AW83" s="70">
        <v>21</v>
      </c>
      <c r="AX83" s="70">
        <v>23</v>
      </c>
      <c r="AY83" s="70">
        <v>21</v>
      </c>
      <c r="AZ83" s="70">
        <v>12</v>
      </c>
      <c r="BA83" s="70">
        <v>28</v>
      </c>
      <c r="BB83" s="70">
        <v>20</v>
      </c>
      <c r="BC83" s="70">
        <v>25</v>
      </c>
      <c r="BD83" s="70">
        <v>34</v>
      </c>
      <c r="BE83" s="70">
        <v>34</v>
      </c>
      <c r="BF83" s="70">
        <v>49</v>
      </c>
      <c r="BG83" s="70">
        <v>35</v>
      </c>
      <c r="BH83" s="70">
        <v>42</v>
      </c>
      <c r="BI83" s="70">
        <v>35</v>
      </c>
      <c r="BJ83" s="70">
        <v>39</v>
      </c>
      <c r="BK83" s="70">
        <v>52</v>
      </c>
      <c r="BL83" s="70">
        <v>33</v>
      </c>
      <c r="BM83" s="70">
        <v>29</v>
      </c>
      <c r="BN83" s="70">
        <v>30</v>
      </c>
      <c r="BO83" s="70">
        <v>36</v>
      </c>
      <c r="BP83" s="70">
        <v>32</v>
      </c>
      <c r="BQ83" s="70">
        <v>44</v>
      </c>
      <c r="BR83" s="70">
        <v>39</v>
      </c>
      <c r="BS83" s="70">
        <v>21</v>
      </c>
      <c r="BT83" s="70">
        <v>22</v>
      </c>
      <c r="BU83" s="70">
        <v>31</v>
      </c>
      <c r="BV83" s="70">
        <v>15</v>
      </c>
      <c r="BW83" s="70">
        <v>21</v>
      </c>
      <c r="BX83" s="70">
        <v>29</v>
      </c>
      <c r="BY83" s="70">
        <v>18</v>
      </c>
      <c r="BZ83" s="70">
        <v>30</v>
      </c>
      <c r="CA83" s="70">
        <v>30</v>
      </c>
      <c r="CB83" s="70">
        <v>26</v>
      </c>
      <c r="CC83" s="70">
        <v>24</v>
      </c>
      <c r="CD83" s="70">
        <v>22</v>
      </c>
      <c r="CE83" s="70">
        <v>27</v>
      </c>
      <c r="CF83" s="70">
        <v>33</v>
      </c>
      <c r="CG83" s="70">
        <v>30</v>
      </c>
      <c r="CH83" s="70">
        <v>33</v>
      </c>
      <c r="CI83" s="70">
        <v>18</v>
      </c>
      <c r="CJ83" s="70">
        <v>13</v>
      </c>
      <c r="CK83" s="70">
        <v>22</v>
      </c>
      <c r="CL83" s="70">
        <v>19</v>
      </c>
      <c r="CM83" s="70">
        <v>29</v>
      </c>
      <c r="CN83" s="70">
        <v>19</v>
      </c>
      <c r="CO83" s="70">
        <v>22</v>
      </c>
      <c r="CP83" s="70">
        <v>30</v>
      </c>
      <c r="CQ83" s="70">
        <v>27</v>
      </c>
      <c r="CR83" s="70">
        <v>19</v>
      </c>
      <c r="CS83" s="70">
        <v>22</v>
      </c>
      <c r="CT83" s="70">
        <v>22</v>
      </c>
      <c r="CU83" s="70">
        <v>26</v>
      </c>
      <c r="CV83" s="70">
        <v>16</v>
      </c>
      <c r="CW83" s="70">
        <v>25</v>
      </c>
      <c r="CX83" s="70">
        <v>23</v>
      </c>
      <c r="CY83" s="70">
        <v>26</v>
      </c>
      <c r="CZ83" s="70">
        <v>15</v>
      </c>
      <c r="DA83" s="70">
        <v>20</v>
      </c>
      <c r="DB83" s="70">
        <v>21</v>
      </c>
      <c r="DC83" s="70">
        <v>25</v>
      </c>
      <c r="DD83" s="70">
        <v>22</v>
      </c>
      <c r="DE83" s="70">
        <v>21</v>
      </c>
      <c r="DF83" s="70">
        <v>23</v>
      </c>
      <c r="DG83" s="70">
        <v>16</v>
      </c>
      <c r="DH83" s="70">
        <v>31</v>
      </c>
      <c r="DI83" s="70">
        <v>29</v>
      </c>
      <c r="DJ83" s="70">
        <v>39</v>
      </c>
      <c r="DK83" s="70">
        <v>33</v>
      </c>
      <c r="DL83" s="70">
        <v>21</v>
      </c>
      <c r="DM83" s="70">
        <v>24</v>
      </c>
      <c r="DN83" s="70">
        <v>33</v>
      </c>
      <c r="DO83" s="70">
        <v>22</v>
      </c>
      <c r="DP83" s="70">
        <v>33</v>
      </c>
      <c r="DQ83" s="70">
        <v>30</v>
      </c>
      <c r="DR83" s="70">
        <v>19</v>
      </c>
      <c r="DS83" s="70">
        <v>16</v>
      </c>
      <c r="DT83" s="70">
        <v>25</v>
      </c>
      <c r="DU83" s="70">
        <v>26</v>
      </c>
      <c r="DV83" s="70">
        <v>20</v>
      </c>
      <c r="DW83" s="70">
        <v>15</v>
      </c>
      <c r="DX83" s="70">
        <v>14</v>
      </c>
      <c r="DY83" s="70">
        <v>24</v>
      </c>
      <c r="DZ83" s="70">
        <v>24</v>
      </c>
      <c r="EA83" s="70">
        <v>18</v>
      </c>
      <c r="EB83" s="70">
        <v>15</v>
      </c>
      <c r="EC83" s="70">
        <v>13</v>
      </c>
      <c r="ED83" s="70">
        <v>16</v>
      </c>
      <c r="EE83" s="70">
        <v>13</v>
      </c>
      <c r="EF83" s="70">
        <v>14</v>
      </c>
      <c r="EG83" s="70">
        <v>17</v>
      </c>
      <c r="EH83" s="70">
        <v>14</v>
      </c>
      <c r="EI83" s="70">
        <v>14</v>
      </c>
      <c r="EJ83" s="70">
        <v>15</v>
      </c>
      <c r="EK83" s="70">
        <v>13</v>
      </c>
      <c r="EL83" s="70">
        <v>10</v>
      </c>
      <c r="EM83" s="70">
        <v>19</v>
      </c>
      <c r="EN83" s="70">
        <v>17</v>
      </c>
      <c r="EO83" s="70">
        <v>9</v>
      </c>
      <c r="EP83" s="70">
        <v>14</v>
      </c>
      <c r="EQ83" s="70">
        <v>13</v>
      </c>
      <c r="ER83" s="70">
        <v>10</v>
      </c>
      <c r="ES83" s="70">
        <v>11</v>
      </c>
      <c r="ET83" s="70">
        <v>12</v>
      </c>
      <c r="EU83" s="70">
        <v>12</v>
      </c>
      <c r="EV83" s="70">
        <v>15</v>
      </c>
      <c r="EW83" s="70">
        <v>16</v>
      </c>
      <c r="EX83" s="70">
        <v>16</v>
      </c>
      <c r="EY83" s="70">
        <v>14</v>
      </c>
      <c r="EZ83" s="70">
        <v>8</v>
      </c>
      <c r="FA83" s="70">
        <v>14</v>
      </c>
      <c r="FB83" s="70">
        <v>16</v>
      </c>
      <c r="FC83" s="70">
        <v>12</v>
      </c>
      <c r="FD83" s="70">
        <v>18</v>
      </c>
      <c r="FE83" s="70">
        <v>16</v>
      </c>
      <c r="FF83" s="70">
        <v>27</v>
      </c>
      <c r="FG83" s="70">
        <v>20</v>
      </c>
      <c r="FH83" s="70">
        <v>16</v>
      </c>
      <c r="FI83" s="70">
        <v>15</v>
      </c>
      <c r="FJ83" s="70">
        <v>23</v>
      </c>
      <c r="FK83" s="70">
        <v>9</v>
      </c>
      <c r="FL83" s="70">
        <v>13</v>
      </c>
      <c r="FM83" s="70">
        <v>13</v>
      </c>
      <c r="FN83" s="70">
        <v>15</v>
      </c>
      <c r="FO83" s="70">
        <v>9</v>
      </c>
      <c r="FP83" s="70">
        <v>17</v>
      </c>
      <c r="FQ83" s="70">
        <v>19</v>
      </c>
      <c r="FR83" s="70">
        <v>10</v>
      </c>
      <c r="FS83" s="70">
        <v>12</v>
      </c>
      <c r="FT83" s="70">
        <v>12</v>
      </c>
      <c r="FU83" s="70">
        <v>6</v>
      </c>
      <c r="FV83" s="70">
        <v>19</v>
      </c>
      <c r="FW83" s="70">
        <v>3</v>
      </c>
      <c r="FX83" s="70">
        <v>9</v>
      </c>
      <c r="FY83" s="70">
        <v>5</v>
      </c>
      <c r="FZ83" s="70">
        <v>9</v>
      </c>
      <c r="GA83" s="70">
        <v>6</v>
      </c>
      <c r="GB83" s="70">
        <v>9</v>
      </c>
      <c r="GC83" s="70">
        <v>4</v>
      </c>
      <c r="GD83" s="70">
        <v>12</v>
      </c>
      <c r="GE83" s="70">
        <v>4</v>
      </c>
      <c r="GF83" s="70">
        <v>8</v>
      </c>
      <c r="GG83" s="70">
        <v>6</v>
      </c>
      <c r="GH83" s="70">
        <v>4</v>
      </c>
      <c r="GI83" s="70">
        <v>2</v>
      </c>
      <c r="GJ83" s="70">
        <v>9</v>
      </c>
      <c r="GK83" s="70">
        <v>0</v>
      </c>
      <c r="GL83" s="70">
        <v>4</v>
      </c>
      <c r="GM83" s="70">
        <v>2</v>
      </c>
      <c r="GN83" s="70">
        <v>13</v>
      </c>
      <c r="GO83" s="70">
        <v>3</v>
      </c>
      <c r="GP83" s="70">
        <v>6</v>
      </c>
      <c r="GQ83" s="70">
        <v>1</v>
      </c>
      <c r="GR83" s="70">
        <v>4</v>
      </c>
      <c r="GS83" s="70">
        <v>1</v>
      </c>
      <c r="GT83" s="70">
        <v>6</v>
      </c>
      <c r="GU83" s="70">
        <v>1</v>
      </c>
      <c r="GV83" s="70">
        <v>1</v>
      </c>
      <c r="GW83" s="70">
        <v>0</v>
      </c>
      <c r="GX83" s="70">
        <v>1</v>
      </c>
      <c r="GY83" s="70">
        <v>0</v>
      </c>
      <c r="GZ83" s="70">
        <v>2</v>
      </c>
      <c r="HA83" s="70">
        <v>0</v>
      </c>
      <c r="HB83" s="70">
        <v>1</v>
      </c>
      <c r="HC83" s="70">
        <v>1</v>
      </c>
      <c r="HD83" s="70">
        <v>0</v>
      </c>
      <c r="HE83" s="70">
        <v>0</v>
      </c>
      <c r="HF83" s="70">
        <v>0</v>
      </c>
      <c r="HG83" s="70">
        <v>0</v>
      </c>
      <c r="HH83" s="70">
        <v>1</v>
      </c>
      <c r="HI83" s="70">
        <v>0</v>
      </c>
      <c r="HJ83" s="70">
        <v>0</v>
      </c>
      <c r="HK83" s="70">
        <v>0</v>
      </c>
      <c r="HL83" s="70">
        <v>0</v>
      </c>
    </row>
    <row r="84" spans="1:220" ht="20.25" customHeight="1" x14ac:dyDescent="0.3">
      <c r="A84" s="45" t="s">
        <v>797</v>
      </c>
      <c r="B84" s="306">
        <v>16246</v>
      </c>
      <c r="C84" s="69">
        <v>8524</v>
      </c>
      <c r="D84" s="69">
        <v>7722</v>
      </c>
      <c r="E84" s="69">
        <v>751</v>
      </c>
      <c r="F84" s="69">
        <v>623</v>
      </c>
      <c r="G84" s="69">
        <v>6492</v>
      </c>
      <c r="H84" s="69">
        <v>5433</v>
      </c>
      <c r="I84" s="69">
        <v>1281</v>
      </c>
      <c r="J84" s="69">
        <v>1666</v>
      </c>
      <c r="K84" s="69">
        <v>60</v>
      </c>
      <c r="L84" s="69">
        <v>57</v>
      </c>
      <c r="M84" s="69">
        <v>44</v>
      </c>
      <c r="N84" s="69">
        <v>40</v>
      </c>
      <c r="O84" s="69">
        <v>49</v>
      </c>
      <c r="P84" s="69">
        <v>54</v>
      </c>
      <c r="Q84" s="69">
        <v>53</v>
      </c>
      <c r="R84" s="69">
        <v>39</v>
      </c>
      <c r="S84" s="69">
        <v>48</v>
      </c>
      <c r="T84" s="69">
        <v>42</v>
      </c>
      <c r="U84" s="69">
        <v>50</v>
      </c>
      <c r="V84" s="69">
        <v>46</v>
      </c>
      <c r="W84" s="69">
        <v>60</v>
      </c>
      <c r="X84" s="69">
        <v>40</v>
      </c>
      <c r="Y84" s="69">
        <v>55</v>
      </c>
      <c r="Z84" s="69">
        <v>36</v>
      </c>
      <c r="AA84" s="69">
        <v>53</v>
      </c>
      <c r="AB84" s="69">
        <v>46</v>
      </c>
      <c r="AC84" s="69">
        <v>44</v>
      </c>
      <c r="AD84" s="69">
        <v>46</v>
      </c>
      <c r="AE84" s="69">
        <v>40</v>
      </c>
      <c r="AF84" s="69">
        <v>43</v>
      </c>
      <c r="AG84" s="69">
        <v>58</v>
      </c>
      <c r="AH84" s="69">
        <v>32</v>
      </c>
      <c r="AI84" s="69">
        <v>46</v>
      </c>
      <c r="AJ84" s="69">
        <v>32</v>
      </c>
      <c r="AK84" s="69">
        <v>48</v>
      </c>
      <c r="AL84" s="69">
        <v>42</v>
      </c>
      <c r="AM84" s="69">
        <v>43</v>
      </c>
      <c r="AN84" s="69">
        <v>28</v>
      </c>
      <c r="AO84" s="69">
        <v>43</v>
      </c>
      <c r="AP84" s="69">
        <v>44</v>
      </c>
      <c r="AQ84" s="69">
        <v>36</v>
      </c>
      <c r="AR84" s="69">
        <v>46</v>
      </c>
      <c r="AS84" s="69">
        <v>38</v>
      </c>
      <c r="AT84" s="69">
        <v>31</v>
      </c>
      <c r="AU84" s="69">
        <v>56</v>
      </c>
      <c r="AV84" s="69">
        <v>38</v>
      </c>
      <c r="AW84" s="69">
        <v>56</v>
      </c>
      <c r="AX84" s="69">
        <v>75</v>
      </c>
      <c r="AY84" s="69">
        <v>90</v>
      </c>
      <c r="AZ84" s="69">
        <v>75</v>
      </c>
      <c r="BA84" s="69">
        <v>106</v>
      </c>
      <c r="BB84" s="69">
        <v>86</v>
      </c>
      <c r="BC84" s="69">
        <v>122</v>
      </c>
      <c r="BD84" s="69">
        <v>120</v>
      </c>
      <c r="BE84" s="69">
        <v>158</v>
      </c>
      <c r="BF84" s="69">
        <v>136</v>
      </c>
      <c r="BG84" s="69">
        <v>180</v>
      </c>
      <c r="BH84" s="69">
        <v>179</v>
      </c>
      <c r="BI84" s="69">
        <v>201</v>
      </c>
      <c r="BJ84" s="69">
        <v>149</v>
      </c>
      <c r="BK84" s="69">
        <v>231</v>
      </c>
      <c r="BL84" s="69">
        <v>158</v>
      </c>
      <c r="BM84" s="69">
        <v>197</v>
      </c>
      <c r="BN84" s="69">
        <v>156</v>
      </c>
      <c r="BO84" s="69">
        <v>223</v>
      </c>
      <c r="BP84" s="69">
        <v>175</v>
      </c>
      <c r="BQ84" s="69">
        <v>182</v>
      </c>
      <c r="BR84" s="69">
        <v>167</v>
      </c>
      <c r="BS84" s="69">
        <v>183</v>
      </c>
      <c r="BT84" s="69">
        <v>182</v>
      </c>
      <c r="BU84" s="69">
        <v>167</v>
      </c>
      <c r="BV84" s="69">
        <v>157</v>
      </c>
      <c r="BW84" s="69">
        <v>187</v>
      </c>
      <c r="BX84" s="69">
        <v>129</v>
      </c>
      <c r="BY84" s="69">
        <v>174</v>
      </c>
      <c r="BZ84" s="69">
        <v>141</v>
      </c>
      <c r="CA84" s="69">
        <v>180</v>
      </c>
      <c r="CB84" s="69">
        <v>119</v>
      </c>
      <c r="CC84" s="69">
        <v>160</v>
      </c>
      <c r="CD84" s="69">
        <v>111</v>
      </c>
      <c r="CE84" s="69">
        <v>143</v>
      </c>
      <c r="CF84" s="69">
        <v>115</v>
      </c>
      <c r="CG84" s="69">
        <v>117</v>
      </c>
      <c r="CH84" s="69">
        <v>120</v>
      </c>
      <c r="CI84" s="69">
        <v>126</v>
      </c>
      <c r="CJ84" s="69">
        <v>113</v>
      </c>
      <c r="CK84" s="69">
        <v>143</v>
      </c>
      <c r="CL84" s="69">
        <v>120</v>
      </c>
      <c r="CM84" s="69">
        <v>126</v>
      </c>
      <c r="CN84" s="69">
        <v>102</v>
      </c>
      <c r="CO84" s="69">
        <v>143</v>
      </c>
      <c r="CP84" s="69">
        <v>124</v>
      </c>
      <c r="CQ84" s="69">
        <v>141</v>
      </c>
      <c r="CR84" s="69">
        <v>119</v>
      </c>
      <c r="CS84" s="69">
        <v>129</v>
      </c>
      <c r="CT84" s="69">
        <v>127</v>
      </c>
      <c r="CU84" s="69">
        <v>140</v>
      </c>
      <c r="CV84" s="69">
        <v>106</v>
      </c>
      <c r="CW84" s="69">
        <v>154</v>
      </c>
      <c r="CX84" s="69">
        <v>90</v>
      </c>
      <c r="CY84" s="69">
        <v>152</v>
      </c>
      <c r="CZ84" s="69">
        <v>107</v>
      </c>
      <c r="DA84" s="69">
        <v>113</v>
      </c>
      <c r="DB84" s="69">
        <v>116</v>
      </c>
      <c r="DC84" s="69">
        <v>126</v>
      </c>
      <c r="DD84" s="69">
        <v>106</v>
      </c>
      <c r="DE84" s="69">
        <v>157</v>
      </c>
      <c r="DF84" s="69">
        <v>116</v>
      </c>
      <c r="DG84" s="69">
        <v>138</v>
      </c>
      <c r="DH84" s="69">
        <v>120</v>
      </c>
      <c r="DI84" s="69">
        <v>121</v>
      </c>
      <c r="DJ84" s="69">
        <v>117</v>
      </c>
      <c r="DK84" s="69">
        <v>123</v>
      </c>
      <c r="DL84" s="69">
        <v>119</v>
      </c>
      <c r="DM84" s="69">
        <v>128</v>
      </c>
      <c r="DN84" s="69">
        <v>92</v>
      </c>
      <c r="DO84" s="69">
        <v>122</v>
      </c>
      <c r="DP84" s="69">
        <v>98</v>
      </c>
      <c r="DQ84" s="69">
        <v>125</v>
      </c>
      <c r="DR84" s="69">
        <v>108</v>
      </c>
      <c r="DS84" s="69">
        <v>126</v>
      </c>
      <c r="DT84" s="69">
        <v>99</v>
      </c>
      <c r="DU84" s="69">
        <v>122</v>
      </c>
      <c r="DV84" s="69">
        <v>101</v>
      </c>
      <c r="DW84" s="69">
        <v>88</v>
      </c>
      <c r="DX84" s="69">
        <v>59</v>
      </c>
      <c r="DY84" s="69">
        <v>104</v>
      </c>
      <c r="DZ84" s="69">
        <v>109</v>
      </c>
      <c r="EA84" s="69">
        <v>93</v>
      </c>
      <c r="EB84" s="69">
        <v>83</v>
      </c>
      <c r="EC84" s="69">
        <v>69</v>
      </c>
      <c r="ED84" s="69">
        <v>77</v>
      </c>
      <c r="EE84" s="69">
        <v>90</v>
      </c>
      <c r="EF84" s="69">
        <v>68</v>
      </c>
      <c r="EG84" s="69">
        <v>80</v>
      </c>
      <c r="EH84" s="69">
        <v>70</v>
      </c>
      <c r="EI84" s="69">
        <v>83</v>
      </c>
      <c r="EJ84" s="69">
        <v>58</v>
      </c>
      <c r="EK84" s="69">
        <v>55</v>
      </c>
      <c r="EL84" s="69">
        <v>65</v>
      </c>
      <c r="EM84" s="69">
        <v>79</v>
      </c>
      <c r="EN84" s="69">
        <v>61</v>
      </c>
      <c r="EO84" s="69">
        <v>52</v>
      </c>
      <c r="EP84" s="69">
        <v>65</v>
      </c>
      <c r="EQ84" s="69">
        <v>65</v>
      </c>
      <c r="ER84" s="69">
        <v>36</v>
      </c>
      <c r="ES84" s="69">
        <v>68</v>
      </c>
      <c r="ET84" s="69">
        <v>58</v>
      </c>
      <c r="EU84" s="69">
        <v>55</v>
      </c>
      <c r="EV84" s="69">
        <v>58</v>
      </c>
      <c r="EW84" s="69">
        <v>56</v>
      </c>
      <c r="EX84" s="69">
        <v>58</v>
      </c>
      <c r="EY84" s="69">
        <v>50</v>
      </c>
      <c r="EZ84" s="69">
        <v>65</v>
      </c>
      <c r="FA84" s="69">
        <v>52</v>
      </c>
      <c r="FB84" s="69">
        <v>63</v>
      </c>
      <c r="FC84" s="69">
        <v>70</v>
      </c>
      <c r="FD84" s="69">
        <v>58</v>
      </c>
      <c r="FE84" s="69">
        <v>70</v>
      </c>
      <c r="FF84" s="69">
        <v>77</v>
      </c>
      <c r="FG84" s="69">
        <v>64</v>
      </c>
      <c r="FH84" s="69">
        <v>99</v>
      </c>
      <c r="FI84" s="69">
        <v>73</v>
      </c>
      <c r="FJ84" s="69">
        <v>79</v>
      </c>
      <c r="FK84" s="69">
        <v>42</v>
      </c>
      <c r="FL84" s="69">
        <v>59</v>
      </c>
      <c r="FM84" s="69">
        <v>40</v>
      </c>
      <c r="FN84" s="69">
        <v>56</v>
      </c>
      <c r="FO84" s="69">
        <v>47</v>
      </c>
      <c r="FP84" s="69">
        <v>63</v>
      </c>
      <c r="FQ84" s="69">
        <v>44</v>
      </c>
      <c r="FR84" s="69">
        <v>66</v>
      </c>
      <c r="FS84" s="69">
        <v>44</v>
      </c>
      <c r="FT84" s="69">
        <v>53</v>
      </c>
      <c r="FU84" s="69">
        <v>43</v>
      </c>
      <c r="FV84" s="69">
        <v>54</v>
      </c>
      <c r="FW84" s="69">
        <v>37</v>
      </c>
      <c r="FX84" s="69">
        <v>53</v>
      </c>
      <c r="FY84" s="69">
        <v>22</v>
      </c>
      <c r="FZ84" s="69">
        <v>45</v>
      </c>
      <c r="GA84" s="69">
        <v>32</v>
      </c>
      <c r="GB84" s="69">
        <v>39</v>
      </c>
      <c r="GC84" s="69">
        <v>24</v>
      </c>
      <c r="GD84" s="69">
        <v>44</v>
      </c>
      <c r="GE84" s="69">
        <v>17</v>
      </c>
      <c r="GF84" s="69">
        <v>47</v>
      </c>
      <c r="GG84" s="69">
        <v>22</v>
      </c>
      <c r="GH84" s="69">
        <v>43</v>
      </c>
      <c r="GI84" s="69">
        <v>11</v>
      </c>
      <c r="GJ84" s="69">
        <v>39</v>
      </c>
      <c r="GK84" s="69">
        <v>10</v>
      </c>
      <c r="GL84" s="69">
        <v>34</v>
      </c>
      <c r="GM84" s="69">
        <v>7</v>
      </c>
      <c r="GN84" s="69">
        <v>33</v>
      </c>
      <c r="GO84" s="69">
        <v>7</v>
      </c>
      <c r="GP84" s="69">
        <v>24</v>
      </c>
      <c r="GQ84" s="69">
        <v>6</v>
      </c>
      <c r="GR84" s="69">
        <v>22</v>
      </c>
      <c r="GS84" s="69">
        <v>8</v>
      </c>
      <c r="GT84" s="69">
        <v>11</v>
      </c>
      <c r="GU84" s="69">
        <v>2</v>
      </c>
      <c r="GV84" s="69">
        <v>10</v>
      </c>
      <c r="GW84" s="69">
        <v>2</v>
      </c>
      <c r="GX84" s="69">
        <v>11</v>
      </c>
      <c r="GY84" s="69">
        <v>3</v>
      </c>
      <c r="GZ84" s="69">
        <v>6</v>
      </c>
      <c r="HA84" s="69">
        <v>2</v>
      </c>
      <c r="HB84" s="69">
        <v>6</v>
      </c>
      <c r="HC84" s="69">
        <v>0</v>
      </c>
      <c r="HD84" s="69">
        <v>4</v>
      </c>
      <c r="HE84" s="69">
        <v>0</v>
      </c>
      <c r="HF84" s="69">
        <v>0</v>
      </c>
      <c r="HG84" s="69">
        <v>0</v>
      </c>
      <c r="HH84" s="69">
        <v>0</v>
      </c>
      <c r="HI84" s="69">
        <v>0</v>
      </c>
      <c r="HJ84" s="69">
        <v>1</v>
      </c>
      <c r="HK84" s="69">
        <v>0</v>
      </c>
      <c r="HL84" s="69">
        <v>1</v>
      </c>
    </row>
    <row r="85" spans="1:220" ht="20.25" customHeight="1" x14ac:dyDescent="0.3">
      <c r="A85" s="46" t="s">
        <v>798</v>
      </c>
      <c r="B85" s="307">
        <v>5418</v>
      </c>
      <c r="C85" s="70">
        <v>2819</v>
      </c>
      <c r="D85" s="70">
        <v>2599</v>
      </c>
      <c r="E85" s="70">
        <v>196</v>
      </c>
      <c r="F85" s="70">
        <v>167</v>
      </c>
      <c r="G85" s="70">
        <v>2234</v>
      </c>
      <c r="H85" s="70">
        <v>1932</v>
      </c>
      <c r="I85" s="70">
        <v>389</v>
      </c>
      <c r="J85" s="70">
        <v>500</v>
      </c>
      <c r="K85" s="70">
        <v>21</v>
      </c>
      <c r="L85" s="70">
        <v>21</v>
      </c>
      <c r="M85" s="70">
        <v>14</v>
      </c>
      <c r="N85" s="70">
        <v>16</v>
      </c>
      <c r="O85" s="70">
        <v>18</v>
      </c>
      <c r="P85" s="70">
        <v>15</v>
      </c>
      <c r="Q85" s="70">
        <v>7</v>
      </c>
      <c r="R85" s="70">
        <v>10</v>
      </c>
      <c r="S85" s="70">
        <v>14</v>
      </c>
      <c r="T85" s="70">
        <v>9</v>
      </c>
      <c r="U85" s="70">
        <v>15</v>
      </c>
      <c r="V85" s="70">
        <v>12</v>
      </c>
      <c r="W85" s="70">
        <v>13</v>
      </c>
      <c r="X85" s="70">
        <v>11</v>
      </c>
      <c r="Y85" s="70">
        <v>8</v>
      </c>
      <c r="Z85" s="70">
        <v>8</v>
      </c>
      <c r="AA85" s="70">
        <v>20</v>
      </c>
      <c r="AB85" s="70">
        <v>15</v>
      </c>
      <c r="AC85" s="70">
        <v>13</v>
      </c>
      <c r="AD85" s="70">
        <v>9</v>
      </c>
      <c r="AE85" s="70">
        <v>9</v>
      </c>
      <c r="AF85" s="70">
        <v>8</v>
      </c>
      <c r="AG85" s="70">
        <v>12</v>
      </c>
      <c r="AH85" s="70">
        <v>10</v>
      </c>
      <c r="AI85" s="70">
        <v>9</v>
      </c>
      <c r="AJ85" s="70">
        <v>8</v>
      </c>
      <c r="AK85" s="70">
        <v>10</v>
      </c>
      <c r="AL85" s="70">
        <v>11</v>
      </c>
      <c r="AM85" s="70">
        <v>13</v>
      </c>
      <c r="AN85" s="70">
        <v>4</v>
      </c>
      <c r="AO85" s="70">
        <v>9</v>
      </c>
      <c r="AP85" s="70">
        <v>8</v>
      </c>
      <c r="AQ85" s="70">
        <v>11</v>
      </c>
      <c r="AR85" s="70">
        <v>10</v>
      </c>
      <c r="AS85" s="70">
        <v>14</v>
      </c>
      <c r="AT85" s="70">
        <v>7</v>
      </c>
      <c r="AU85" s="70">
        <v>12</v>
      </c>
      <c r="AV85" s="70">
        <v>10</v>
      </c>
      <c r="AW85" s="70">
        <v>9</v>
      </c>
      <c r="AX85" s="70">
        <v>25</v>
      </c>
      <c r="AY85" s="70">
        <v>25</v>
      </c>
      <c r="AZ85" s="70">
        <v>21</v>
      </c>
      <c r="BA85" s="70">
        <v>32</v>
      </c>
      <c r="BB85" s="70">
        <v>35</v>
      </c>
      <c r="BC85" s="70">
        <v>44</v>
      </c>
      <c r="BD85" s="70">
        <v>44</v>
      </c>
      <c r="BE85" s="70">
        <v>52</v>
      </c>
      <c r="BF85" s="70">
        <v>55</v>
      </c>
      <c r="BG85" s="70">
        <v>62</v>
      </c>
      <c r="BH85" s="70">
        <v>76</v>
      </c>
      <c r="BI85" s="70">
        <v>78</v>
      </c>
      <c r="BJ85" s="70">
        <v>59</v>
      </c>
      <c r="BK85" s="70">
        <v>80</v>
      </c>
      <c r="BL85" s="70">
        <v>57</v>
      </c>
      <c r="BM85" s="70">
        <v>64</v>
      </c>
      <c r="BN85" s="70">
        <v>71</v>
      </c>
      <c r="BO85" s="70">
        <v>96</v>
      </c>
      <c r="BP85" s="70">
        <v>62</v>
      </c>
      <c r="BQ85" s="70">
        <v>76</v>
      </c>
      <c r="BR85" s="70">
        <v>57</v>
      </c>
      <c r="BS85" s="70">
        <v>80</v>
      </c>
      <c r="BT85" s="70">
        <v>76</v>
      </c>
      <c r="BU85" s="70">
        <v>61</v>
      </c>
      <c r="BV85" s="70">
        <v>58</v>
      </c>
      <c r="BW85" s="70">
        <v>83</v>
      </c>
      <c r="BX85" s="70">
        <v>62</v>
      </c>
      <c r="BY85" s="70">
        <v>66</v>
      </c>
      <c r="BZ85" s="70">
        <v>61</v>
      </c>
      <c r="CA85" s="70">
        <v>77</v>
      </c>
      <c r="CB85" s="70">
        <v>42</v>
      </c>
      <c r="CC85" s="70">
        <v>67</v>
      </c>
      <c r="CD85" s="70">
        <v>51</v>
      </c>
      <c r="CE85" s="70">
        <v>51</v>
      </c>
      <c r="CF85" s="70">
        <v>45</v>
      </c>
      <c r="CG85" s="70">
        <v>43</v>
      </c>
      <c r="CH85" s="70">
        <v>47</v>
      </c>
      <c r="CI85" s="70">
        <v>53</v>
      </c>
      <c r="CJ85" s="70">
        <v>48</v>
      </c>
      <c r="CK85" s="70">
        <v>62</v>
      </c>
      <c r="CL85" s="70">
        <v>41</v>
      </c>
      <c r="CM85" s="70">
        <v>41</v>
      </c>
      <c r="CN85" s="70">
        <v>30</v>
      </c>
      <c r="CO85" s="70">
        <v>50</v>
      </c>
      <c r="CP85" s="70">
        <v>43</v>
      </c>
      <c r="CQ85" s="70">
        <v>44</v>
      </c>
      <c r="CR85" s="70">
        <v>37</v>
      </c>
      <c r="CS85" s="70">
        <v>47</v>
      </c>
      <c r="CT85" s="70">
        <v>40</v>
      </c>
      <c r="CU85" s="70">
        <v>48</v>
      </c>
      <c r="CV85" s="70">
        <v>40</v>
      </c>
      <c r="CW85" s="70">
        <v>51</v>
      </c>
      <c r="CX85" s="70">
        <v>41</v>
      </c>
      <c r="CY85" s="70">
        <v>37</v>
      </c>
      <c r="CZ85" s="70">
        <v>25</v>
      </c>
      <c r="DA85" s="70">
        <v>39</v>
      </c>
      <c r="DB85" s="70">
        <v>43</v>
      </c>
      <c r="DC85" s="70">
        <v>30</v>
      </c>
      <c r="DD85" s="70">
        <v>36</v>
      </c>
      <c r="DE85" s="70">
        <v>53</v>
      </c>
      <c r="DF85" s="70">
        <v>24</v>
      </c>
      <c r="DG85" s="70">
        <v>38</v>
      </c>
      <c r="DH85" s="70">
        <v>40</v>
      </c>
      <c r="DI85" s="70">
        <v>38</v>
      </c>
      <c r="DJ85" s="70">
        <v>46</v>
      </c>
      <c r="DK85" s="70">
        <v>32</v>
      </c>
      <c r="DL85" s="70">
        <v>37</v>
      </c>
      <c r="DM85" s="70">
        <v>40</v>
      </c>
      <c r="DN85" s="70">
        <v>35</v>
      </c>
      <c r="DO85" s="70">
        <v>42</v>
      </c>
      <c r="DP85" s="70">
        <v>30</v>
      </c>
      <c r="DQ85" s="70">
        <v>45</v>
      </c>
      <c r="DR85" s="70">
        <v>35</v>
      </c>
      <c r="DS85" s="70">
        <v>49</v>
      </c>
      <c r="DT85" s="70">
        <v>37</v>
      </c>
      <c r="DU85" s="70">
        <v>39</v>
      </c>
      <c r="DV85" s="70">
        <v>32</v>
      </c>
      <c r="DW85" s="70">
        <v>30</v>
      </c>
      <c r="DX85" s="70">
        <v>13</v>
      </c>
      <c r="DY85" s="70">
        <v>35</v>
      </c>
      <c r="DZ85" s="70">
        <v>39</v>
      </c>
      <c r="EA85" s="70">
        <v>16</v>
      </c>
      <c r="EB85" s="70">
        <v>22</v>
      </c>
      <c r="EC85" s="70">
        <v>24</v>
      </c>
      <c r="ED85" s="70">
        <v>26</v>
      </c>
      <c r="EE85" s="70">
        <v>25</v>
      </c>
      <c r="EF85" s="70">
        <v>13</v>
      </c>
      <c r="EG85" s="70">
        <v>17</v>
      </c>
      <c r="EH85" s="70">
        <v>18</v>
      </c>
      <c r="EI85" s="70">
        <v>17</v>
      </c>
      <c r="EJ85" s="70">
        <v>22</v>
      </c>
      <c r="EK85" s="70">
        <v>13</v>
      </c>
      <c r="EL85" s="70">
        <v>28</v>
      </c>
      <c r="EM85" s="70">
        <v>23</v>
      </c>
      <c r="EN85" s="70">
        <v>21</v>
      </c>
      <c r="EO85" s="70">
        <v>14</v>
      </c>
      <c r="EP85" s="70">
        <v>16</v>
      </c>
      <c r="EQ85" s="70">
        <v>19</v>
      </c>
      <c r="ER85" s="70">
        <v>11</v>
      </c>
      <c r="ES85" s="70">
        <v>22</v>
      </c>
      <c r="ET85" s="70">
        <v>23</v>
      </c>
      <c r="EU85" s="70">
        <v>24</v>
      </c>
      <c r="EV85" s="70">
        <v>18</v>
      </c>
      <c r="EW85" s="70">
        <v>14</v>
      </c>
      <c r="EX85" s="70">
        <v>12</v>
      </c>
      <c r="EY85" s="70">
        <v>12</v>
      </c>
      <c r="EZ85" s="70">
        <v>22</v>
      </c>
      <c r="FA85" s="70">
        <v>15</v>
      </c>
      <c r="FB85" s="70">
        <v>22</v>
      </c>
      <c r="FC85" s="70">
        <v>19</v>
      </c>
      <c r="FD85" s="70">
        <v>12</v>
      </c>
      <c r="FE85" s="70">
        <v>26</v>
      </c>
      <c r="FF85" s="70">
        <v>22</v>
      </c>
      <c r="FG85" s="70">
        <v>25</v>
      </c>
      <c r="FH85" s="70">
        <v>30</v>
      </c>
      <c r="FI85" s="70">
        <v>27</v>
      </c>
      <c r="FJ85" s="70">
        <v>19</v>
      </c>
      <c r="FK85" s="70">
        <v>9</v>
      </c>
      <c r="FL85" s="70">
        <v>17</v>
      </c>
      <c r="FM85" s="70">
        <v>9</v>
      </c>
      <c r="FN85" s="70">
        <v>14</v>
      </c>
      <c r="FO85" s="70">
        <v>15</v>
      </c>
      <c r="FP85" s="70">
        <v>18</v>
      </c>
      <c r="FQ85" s="70">
        <v>8</v>
      </c>
      <c r="FR85" s="70">
        <v>17</v>
      </c>
      <c r="FS85" s="70">
        <v>19</v>
      </c>
      <c r="FT85" s="70">
        <v>17</v>
      </c>
      <c r="FU85" s="70">
        <v>11</v>
      </c>
      <c r="FV85" s="70">
        <v>18</v>
      </c>
      <c r="FW85" s="70">
        <v>14</v>
      </c>
      <c r="FX85" s="70">
        <v>16</v>
      </c>
      <c r="FY85" s="70">
        <v>7</v>
      </c>
      <c r="FZ85" s="70">
        <v>18</v>
      </c>
      <c r="GA85" s="70">
        <v>8</v>
      </c>
      <c r="GB85" s="70">
        <v>12</v>
      </c>
      <c r="GC85" s="70">
        <v>8</v>
      </c>
      <c r="GD85" s="70">
        <v>17</v>
      </c>
      <c r="GE85" s="70">
        <v>4</v>
      </c>
      <c r="GF85" s="70">
        <v>12</v>
      </c>
      <c r="GG85" s="70">
        <v>6</v>
      </c>
      <c r="GH85" s="70">
        <v>11</v>
      </c>
      <c r="GI85" s="70">
        <v>4</v>
      </c>
      <c r="GJ85" s="70">
        <v>9</v>
      </c>
      <c r="GK85" s="70">
        <v>0</v>
      </c>
      <c r="GL85" s="70">
        <v>10</v>
      </c>
      <c r="GM85" s="70">
        <v>2</v>
      </c>
      <c r="GN85" s="70">
        <v>11</v>
      </c>
      <c r="GO85" s="70">
        <v>2</v>
      </c>
      <c r="GP85" s="70">
        <v>4</v>
      </c>
      <c r="GQ85" s="70">
        <v>4</v>
      </c>
      <c r="GR85" s="70">
        <v>5</v>
      </c>
      <c r="GS85" s="70">
        <v>3</v>
      </c>
      <c r="GT85" s="70">
        <v>3</v>
      </c>
      <c r="GU85" s="70">
        <v>2</v>
      </c>
      <c r="GV85" s="70">
        <v>6</v>
      </c>
      <c r="GW85" s="70">
        <v>0</v>
      </c>
      <c r="GX85" s="70">
        <v>3</v>
      </c>
      <c r="GY85" s="70">
        <v>1</v>
      </c>
      <c r="GZ85" s="70">
        <v>2</v>
      </c>
      <c r="HA85" s="70">
        <v>0</v>
      </c>
      <c r="HB85" s="70">
        <v>1</v>
      </c>
      <c r="HC85" s="70">
        <v>0</v>
      </c>
      <c r="HD85" s="70">
        <v>1</v>
      </c>
      <c r="HE85" s="70">
        <v>0</v>
      </c>
      <c r="HF85" s="70">
        <v>0</v>
      </c>
      <c r="HG85" s="70">
        <v>0</v>
      </c>
      <c r="HH85" s="70">
        <v>0</v>
      </c>
      <c r="HI85" s="70">
        <v>0</v>
      </c>
      <c r="HJ85" s="70">
        <v>1</v>
      </c>
      <c r="HK85" s="70">
        <v>0</v>
      </c>
      <c r="HL85" s="70">
        <v>1</v>
      </c>
    </row>
    <row r="86" spans="1:220" ht="20.25" customHeight="1" x14ac:dyDescent="0.3">
      <c r="A86" s="46" t="s">
        <v>799</v>
      </c>
      <c r="B86" s="307">
        <v>3171</v>
      </c>
      <c r="C86" s="70">
        <v>1699</v>
      </c>
      <c r="D86" s="70">
        <v>1472</v>
      </c>
      <c r="E86" s="70">
        <v>141</v>
      </c>
      <c r="F86" s="70">
        <v>122</v>
      </c>
      <c r="G86" s="70">
        <v>1271</v>
      </c>
      <c r="H86" s="70">
        <v>1008</v>
      </c>
      <c r="I86" s="70">
        <v>287</v>
      </c>
      <c r="J86" s="70">
        <v>342</v>
      </c>
      <c r="K86" s="70">
        <v>8</v>
      </c>
      <c r="L86" s="70">
        <v>10</v>
      </c>
      <c r="M86" s="70">
        <v>8</v>
      </c>
      <c r="N86" s="70">
        <v>4</v>
      </c>
      <c r="O86" s="70">
        <v>7</v>
      </c>
      <c r="P86" s="70">
        <v>7</v>
      </c>
      <c r="Q86" s="70">
        <v>12</v>
      </c>
      <c r="R86" s="70">
        <v>8</v>
      </c>
      <c r="S86" s="70">
        <v>5</v>
      </c>
      <c r="T86" s="70">
        <v>8</v>
      </c>
      <c r="U86" s="70">
        <v>8</v>
      </c>
      <c r="V86" s="70">
        <v>9</v>
      </c>
      <c r="W86" s="70">
        <v>14</v>
      </c>
      <c r="X86" s="70">
        <v>6</v>
      </c>
      <c r="Y86" s="70">
        <v>14</v>
      </c>
      <c r="Z86" s="70">
        <v>8</v>
      </c>
      <c r="AA86" s="70">
        <v>7</v>
      </c>
      <c r="AB86" s="70">
        <v>3</v>
      </c>
      <c r="AC86" s="70">
        <v>11</v>
      </c>
      <c r="AD86" s="70">
        <v>8</v>
      </c>
      <c r="AE86" s="70">
        <v>7</v>
      </c>
      <c r="AF86" s="70">
        <v>13</v>
      </c>
      <c r="AG86" s="70">
        <v>11</v>
      </c>
      <c r="AH86" s="70">
        <v>10</v>
      </c>
      <c r="AI86" s="70">
        <v>11</v>
      </c>
      <c r="AJ86" s="70">
        <v>9</v>
      </c>
      <c r="AK86" s="70">
        <v>13</v>
      </c>
      <c r="AL86" s="70">
        <v>8</v>
      </c>
      <c r="AM86" s="70">
        <v>5</v>
      </c>
      <c r="AN86" s="70">
        <v>11</v>
      </c>
      <c r="AO86" s="70">
        <v>6</v>
      </c>
      <c r="AP86" s="70">
        <v>11</v>
      </c>
      <c r="AQ86" s="70">
        <v>7</v>
      </c>
      <c r="AR86" s="70">
        <v>14</v>
      </c>
      <c r="AS86" s="70">
        <v>7</v>
      </c>
      <c r="AT86" s="70">
        <v>7</v>
      </c>
      <c r="AU86" s="70">
        <v>17</v>
      </c>
      <c r="AV86" s="70">
        <v>9</v>
      </c>
      <c r="AW86" s="70">
        <v>16</v>
      </c>
      <c r="AX86" s="70">
        <v>19</v>
      </c>
      <c r="AY86" s="70">
        <v>26</v>
      </c>
      <c r="AZ86" s="70">
        <v>18</v>
      </c>
      <c r="BA86" s="70">
        <v>27</v>
      </c>
      <c r="BB86" s="70">
        <v>19</v>
      </c>
      <c r="BC86" s="70">
        <v>27</v>
      </c>
      <c r="BD86" s="70">
        <v>26</v>
      </c>
      <c r="BE86" s="70">
        <v>33</v>
      </c>
      <c r="BF86" s="70">
        <v>29</v>
      </c>
      <c r="BG86" s="70">
        <v>43</v>
      </c>
      <c r="BH86" s="70">
        <v>41</v>
      </c>
      <c r="BI86" s="70">
        <v>45</v>
      </c>
      <c r="BJ86" s="70">
        <v>31</v>
      </c>
      <c r="BK86" s="70">
        <v>48</v>
      </c>
      <c r="BL86" s="70">
        <v>21</v>
      </c>
      <c r="BM86" s="70">
        <v>34</v>
      </c>
      <c r="BN86" s="70">
        <v>20</v>
      </c>
      <c r="BO86" s="70">
        <v>35</v>
      </c>
      <c r="BP86" s="70">
        <v>38</v>
      </c>
      <c r="BQ86" s="70">
        <v>29</v>
      </c>
      <c r="BR86" s="70">
        <v>31</v>
      </c>
      <c r="BS86" s="70">
        <v>24</v>
      </c>
      <c r="BT86" s="70">
        <v>20</v>
      </c>
      <c r="BU86" s="70">
        <v>32</v>
      </c>
      <c r="BV86" s="70">
        <v>30</v>
      </c>
      <c r="BW86" s="70">
        <v>24</v>
      </c>
      <c r="BX86" s="70">
        <v>22</v>
      </c>
      <c r="BY86" s="70">
        <v>35</v>
      </c>
      <c r="BZ86" s="70">
        <v>18</v>
      </c>
      <c r="CA86" s="70">
        <v>28</v>
      </c>
      <c r="CB86" s="70">
        <v>23</v>
      </c>
      <c r="CC86" s="70">
        <v>29</v>
      </c>
      <c r="CD86" s="70">
        <v>22</v>
      </c>
      <c r="CE86" s="70">
        <v>19</v>
      </c>
      <c r="CF86" s="70">
        <v>19</v>
      </c>
      <c r="CG86" s="70">
        <v>17</v>
      </c>
      <c r="CH86" s="70">
        <v>18</v>
      </c>
      <c r="CI86" s="70">
        <v>15</v>
      </c>
      <c r="CJ86" s="70">
        <v>17</v>
      </c>
      <c r="CK86" s="70">
        <v>30</v>
      </c>
      <c r="CL86" s="70">
        <v>18</v>
      </c>
      <c r="CM86" s="70">
        <v>28</v>
      </c>
      <c r="CN86" s="70">
        <v>18</v>
      </c>
      <c r="CO86" s="70">
        <v>27</v>
      </c>
      <c r="CP86" s="70">
        <v>22</v>
      </c>
      <c r="CQ86" s="70">
        <v>26</v>
      </c>
      <c r="CR86" s="70">
        <v>20</v>
      </c>
      <c r="CS86" s="70">
        <v>25</v>
      </c>
      <c r="CT86" s="70">
        <v>20</v>
      </c>
      <c r="CU86" s="70">
        <v>18</v>
      </c>
      <c r="CV86" s="70">
        <v>18</v>
      </c>
      <c r="CW86" s="70">
        <v>27</v>
      </c>
      <c r="CX86" s="70">
        <v>17</v>
      </c>
      <c r="CY86" s="70">
        <v>31</v>
      </c>
      <c r="CZ86" s="70">
        <v>18</v>
      </c>
      <c r="DA86" s="70">
        <v>23</v>
      </c>
      <c r="DB86" s="70">
        <v>21</v>
      </c>
      <c r="DC86" s="70">
        <v>34</v>
      </c>
      <c r="DD86" s="70">
        <v>19</v>
      </c>
      <c r="DE86" s="70">
        <v>29</v>
      </c>
      <c r="DF86" s="70">
        <v>26</v>
      </c>
      <c r="DG86" s="70">
        <v>35</v>
      </c>
      <c r="DH86" s="70">
        <v>23</v>
      </c>
      <c r="DI86" s="70">
        <v>24</v>
      </c>
      <c r="DJ86" s="70">
        <v>21</v>
      </c>
      <c r="DK86" s="70">
        <v>24</v>
      </c>
      <c r="DL86" s="70">
        <v>23</v>
      </c>
      <c r="DM86" s="70">
        <v>32</v>
      </c>
      <c r="DN86" s="70">
        <v>21</v>
      </c>
      <c r="DO86" s="70">
        <v>19</v>
      </c>
      <c r="DP86" s="70">
        <v>24</v>
      </c>
      <c r="DQ86" s="70">
        <v>27</v>
      </c>
      <c r="DR86" s="70">
        <v>20</v>
      </c>
      <c r="DS86" s="70">
        <v>27</v>
      </c>
      <c r="DT86" s="70">
        <v>18</v>
      </c>
      <c r="DU86" s="70">
        <v>29</v>
      </c>
      <c r="DV86" s="70">
        <v>20</v>
      </c>
      <c r="DW86" s="70">
        <v>16</v>
      </c>
      <c r="DX86" s="70">
        <v>10</v>
      </c>
      <c r="DY86" s="70">
        <v>21</v>
      </c>
      <c r="DZ86" s="70">
        <v>16</v>
      </c>
      <c r="EA86" s="70">
        <v>29</v>
      </c>
      <c r="EB86" s="70">
        <v>19</v>
      </c>
      <c r="EC86" s="70">
        <v>11</v>
      </c>
      <c r="ED86" s="70">
        <v>13</v>
      </c>
      <c r="EE86" s="70">
        <v>15</v>
      </c>
      <c r="EF86" s="70">
        <v>17</v>
      </c>
      <c r="EG86" s="70">
        <v>20</v>
      </c>
      <c r="EH86" s="70">
        <v>15</v>
      </c>
      <c r="EI86" s="70">
        <v>21</v>
      </c>
      <c r="EJ86" s="70">
        <v>8</v>
      </c>
      <c r="EK86" s="70">
        <v>12</v>
      </c>
      <c r="EL86" s="70">
        <v>7</v>
      </c>
      <c r="EM86" s="70">
        <v>23</v>
      </c>
      <c r="EN86" s="70">
        <v>15</v>
      </c>
      <c r="EO86" s="70">
        <v>10</v>
      </c>
      <c r="EP86" s="70">
        <v>18</v>
      </c>
      <c r="EQ86" s="70">
        <v>13</v>
      </c>
      <c r="ER86" s="70">
        <v>7</v>
      </c>
      <c r="ES86" s="70">
        <v>15</v>
      </c>
      <c r="ET86" s="70">
        <v>13</v>
      </c>
      <c r="EU86" s="70">
        <v>12</v>
      </c>
      <c r="EV86" s="70">
        <v>11</v>
      </c>
      <c r="EW86" s="70">
        <v>16</v>
      </c>
      <c r="EX86" s="70">
        <v>15</v>
      </c>
      <c r="EY86" s="70">
        <v>11</v>
      </c>
      <c r="EZ86" s="70">
        <v>12</v>
      </c>
      <c r="FA86" s="70">
        <v>10</v>
      </c>
      <c r="FB86" s="70">
        <v>9</v>
      </c>
      <c r="FC86" s="70">
        <v>17</v>
      </c>
      <c r="FD86" s="70">
        <v>17</v>
      </c>
      <c r="FE86" s="70">
        <v>13</v>
      </c>
      <c r="FF86" s="70">
        <v>14</v>
      </c>
      <c r="FG86" s="70">
        <v>11</v>
      </c>
      <c r="FH86" s="70">
        <v>17</v>
      </c>
      <c r="FI86" s="70">
        <v>12</v>
      </c>
      <c r="FJ86" s="70">
        <v>17</v>
      </c>
      <c r="FK86" s="70">
        <v>15</v>
      </c>
      <c r="FL86" s="70">
        <v>14</v>
      </c>
      <c r="FM86" s="70">
        <v>11</v>
      </c>
      <c r="FN86" s="70">
        <v>9</v>
      </c>
      <c r="FO86" s="70">
        <v>8</v>
      </c>
      <c r="FP86" s="70">
        <v>7</v>
      </c>
      <c r="FQ86" s="70">
        <v>15</v>
      </c>
      <c r="FR86" s="70">
        <v>15</v>
      </c>
      <c r="FS86" s="70">
        <v>9</v>
      </c>
      <c r="FT86" s="70">
        <v>12</v>
      </c>
      <c r="FU86" s="70">
        <v>6</v>
      </c>
      <c r="FV86" s="70">
        <v>18</v>
      </c>
      <c r="FW86" s="70">
        <v>5</v>
      </c>
      <c r="FX86" s="70">
        <v>11</v>
      </c>
      <c r="FY86" s="70">
        <v>7</v>
      </c>
      <c r="FZ86" s="70">
        <v>9</v>
      </c>
      <c r="GA86" s="70">
        <v>10</v>
      </c>
      <c r="GB86" s="70">
        <v>5</v>
      </c>
      <c r="GC86" s="70">
        <v>7</v>
      </c>
      <c r="GD86" s="70">
        <v>7</v>
      </c>
      <c r="GE86" s="70">
        <v>2</v>
      </c>
      <c r="GF86" s="70">
        <v>10</v>
      </c>
      <c r="GG86" s="70">
        <v>2</v>
      </c>
      <c r="GH86" s="70">
        <v>8</v>
      </c>
      <c r="GI86" s="70">
        <v>3</v>
      </c>
      <c r="GJ86" s="70">
        <v>8</v>
      </c>
      <c r="GK86" s="70">
        <v>5</v>
      </c>
      <c r="GL86" s="70">
        <v>9</v>
      </c>
      <c r="GM86" s="70">
        <v>0</v>
      </c>
      <c r="GN86" s="70">
        <v>6</v>
      </c>
      <c r="GO86" s="70">
        <v>1</v>
      </c>
      <c r="GP86" s="70">
        <v>6</v>
      </c>
      <c r="GQ86" s="70">
        <v>1</v>
      </c>
      <c r="GR86" s="70">
        <v>6</v>
      </c>
      <c r="GS86" s="70">
        <v>1</v>
      </c>
      <c r="GT86" s="70">
        <v>3</v>
      </c>
      <c r="GU86" s="70">
        <v>0</v>
      </c>
      <c r="GV86" s="70">
        <v>0</v>
      </c>
      <c r="GW86" s="70">
        <v>2</v>
      </c>
      <c r="GX86" s="70">
        <v>4</v>
      </c>
      <c r="GY86" s="70">
        <v>2</v>
      </c>
      <c r="GZ86" s="70">
        <v>1</v>
      </c>
      <c r="HA86" s="70">
        <v>0</v>
      </c>
      <c r="HB86" s="70">
        <v>1</v>
      </c>
      <c r="HC86" s="70">
        <v>0</v>
      </c>
      <c r="HD86" s="70">
        <v>1</v>
      </c>
      <c r="HE86" s="70">
        <v>0</v>
      </c>
      <c r="HF86" s="70">
        <v>0</v>
      </c>
      <c r="HG86" s="70">
        <v>0</v>
      </c>
      <c r="HH86" s="70">
        <v>0</v>
      </c>
      <c r="HI86" s="70">
        <v>0</v>
      </c>
      <c r="HJ86" s="70">
        <v>0</v>
      </c>
      <c r="HK86" s="70">
        <v>0</v>
      </c>
      <c r="HL86" s="70">
        <v>0</v>
      </c>
    </row>
    <row r="87" spans="1:220" ht="20.25" customHeight="1" x14ac:dyDescent="0.3">
      <c r="A87" s="46" t="s">
        <v>800</v>
      </c>
      <c r="B87" s="307">
        <v>3630</v>
      </c>
      <c r="C87" s="70">
        <v>1915</v>
      </c>
      <c r="D87" s="70">
        <v>1715</v>
      </c>
      <c r="E87" s="70">
        <v>148</v>
      </c>
      <c r="F87" s="70">
        <v>143</v>
      </c>
      <c r="G87" s="70">
        <v>1468</v>
      </c>
      <c r="H87" s="70">
        <v>1210</v>
      </c>
      <c r="I87" s="70">
        <v>299</v>
      </c>
      <c r="J87" s="70">
        <v>362</v>
      </c>
      <c r="K87" s="70">
        <v>13</v>
      </c>
      <c r="L87" s="70">
        <v>10</v>
      </c>
      <c r="M87" s="70">
        <v>6</v>
      </c>
      <c r="N87" s="70">
        <v>12</v>
      </c>
      <c r="O87" s="70">
        <v>10</v>
      </c>
      <c r="P87" s="70">
        <v>16</v>
      </c>
      <c r="Q87" s="70">
        <v>10</v>
      </c>
      <c r="R87" s="70">
        <v>13</v>
      </c>
      <c r="S87" s="70">
        <v>12</v>
      </c>
      <c r="T87" s="70">
        <v>8</v>
      </c>
      <c r="U87" s="70">
        <v>8</v>
      </c>
      <c r="V87" s="70">
        <v>11</v>
      </c>
      <c r="W87" s="70">
        <v>16</v>
      </c>
      <c r="X87" s="70">
        <v>8</v>
      </c>
      <c r="Y87" s="70">
        <v>10</v>
      </c>
      <c r="Z87" s="70">
        <v>10</v>
      </c>
      <c r="AA87" s="70">
        <v>9</v>
      </c>
      <c r="AB87" s="70">
        <v>10</v>
      </c>
      <c r="AC87" s="70">
        <v>6</v>
      </c>
      <c r="AD87" s="70">
        <v>15</v>
      </c>
      <c r="AE87" s="70">
        <v>9</v>
      </c>
      <c r="AF87" s="70">
        <v>9</v>
      </c>
      <c r="AG87" s="70">
        <v>11</v>
      </c>
      <c r="AH87" s="70">
        <v>4</v>
      </c>
      <c r="AI87" s="70">
        <v>8</v>
      </c>
      <c r="AJ87" s="70">
        <v>5</v>
      </c>
      <c r="AK87" s="70">
        <v>12</v>
      </c>
      <c r="AL87" s="70">
        <v>6</v>
      </c>
      <c r="AM87" s="70">
        <v>8</v>
      </c>
      <c r="AN87" s="70">
        <v>6</v>
      </c>
      <c r="AO87" s="70">
        <v>9</v>
      </c>
      <c r="AP87" s="70">
        <v>7</v>
      </c>
      <c r="AQ87" s="70">
        <v>5</v>
      </c>
      <c r="AR87" s="70">
        <v>8</v>
      </c>
      <c r="AS87" s="70">
        <v>7</v>
      </c>
      <c r="AT87" s="70">
        <v>4</v>
      </c>
      <c r="AU87" s="70">
        <v>12</v>
      </c>
      <c r="AV87" s="70">
        <v>7</v>
      </c>
      <c r="AW87" s="70">
        <v>13</v>
      </c>
      <c r="AX87" s="70">
        <v>14</v>
      </c>
      <c r="AY87" s="70">
        <v>19</v>
      </c>
      <c r="AZ87" s="70">
        <v>17</v>
      </c>
      <c r="BA87" s="70">
        <v>22</v>
      </c>
      <c r="BB87" s="70">
        <v>17</v>
      </c>
      <c r="BC87" s="70">
        <v>24</v>
      </c>
      <c r="BD87" s="70">
        <v>36</v>
      </c>
      <c r="BE87" s="70">
        <v>41</v>
      </c>
      <c r="BF87" s="70">
        <v>31</v>
      </c>
      <c r="BG87" s="70">
        <v>36</v>
      </c>
      <c r="BH87" s="70">
        <v>38</v>
      </c>
      <c r="BI87" s="70">
        <v>46</v>
      </c>
      <c r="BJ87" s="70">
        <v>35</v>
      </c>
      <c r="BK87" s="70">
        <v>49</v>
      </c>
      <c r="BL87" s="70">
        <v>38</v>
      </c>
      <c r="BM87" s="70">
        <v>48</v>
      </c>
      <c r="BN87" s="70">
        <v>42</v>
      </c>
      <c r="BO87" s="70">
        <v>52</v>
      </c>
      <c r="BP87" s="70">
        <v>33</v>
      </c>
      <c r="BQ87" s="70">
        <v>46</v>
      </c>
      <c r="BR87" s="70">
        <v>48</v>
      </c>
      <c r="BS87" s="70">
        <v>41</v>
      </c>
      <c r="BT87" s="70">
        <v>47</v>
      </c>
      <c r="BU87" s="70">
        <v>41</v>
      </c>
      <c r="BV87" s="70">
        <v>42</v>
      </c>
      <c r="BW87" s="70">
        <v>40</v>
      </c>
      <c r="BX87" s="70">
        <v>24</v>
      </c>
      <c r="BY87" s="70">
        <v>47</v>
      </c>
      <c r="BZ87" s="70">
        <v>29</v>
      </c>
      <c r="CA87" s="70">
        <v>37</v>
      </c>
      <c r="CB87" s="70">
        <v>26</v>
      </c>
      <c r="CC87" s="70">
        <v>40</v>
      </c>
      <c r="CD87" s="70">
        <v>19</v>
      </c>
      <c r="CE87" s="70">
        <v>37</v>
      </c>
      <c r="CF87" s="70">
        <v>26</v>
      </c>
      <c r="CG87" s="70">
        <v>23</v>
      </c>
      <c r="CH87" s="70">
        <v>23</v>
      </c>
      <c r="CI87" s="70">
        <v>29</v>
      </c>
      <c r="CJ87" s="70">
        <v>23</v>
      </c>
      <c r="CK87" s="70">
        <v>28</v>
      </c>
      <c r="CL87" s="70">
        <v>38</v>
      </c>
      <c r="CM87" s="70">
        <v>26</v>
      </c>
      <c r="CN87" s="70">
        <v>23</v>
      </c>
      <c r="CO87" s="70">
        <v>26</v>
      </c>
      <c r="CP87" s="70">
        <v>26</v>
      </c>
      <c r="CQ87" s="70">
        <v>33</v>
      </c>
      <c r="CR87" s="70">
        <v>31</v>
      </c>
      <c r="CS87" s="70">
        <v>33</v>
      </c>
      <c r="CT87" s="70">
        <v>33</v>
      </c>
      <c r="CU87" s="70">
        <v>34</v>
      </c>
      <c r="CV87" s="70">
        <v>30</v>
      </c>
      <c r="CW87" s="70">
        <v>37</v>
      </c>
      <c r="CX87" s="70">
        <v>9</v>
      </c>
      <c r="CY87" s="70">
        <v>45</v>
      </c>
      <c r="CZ87" s="70">
        <v>27</v>
      </c>
      <c r="DA87" s="70">
        <v>21</v>
      </c>
      <c r="DB87" s="70">
        <v>30</v>
      </c>
      <c r="DC87" s="70">
        <v>29</v>
      </c>
      <c r="DD87" s="70">
        <v>20</v>
      </c>
      <c r="DE87" s="70">
        <v>30</v>
      </c>
      <c r="DF87" s="70">
        <v>31</v>
      </c>
      <c r="DG87" s="70">
        <v>41</v>
      </c>
      <c r="DH87" s="70">
        <v>27</v>
      </c>
      <c r="DI87" s="70">
        <v>35</v>
      </c>
      <c r="DJ87" s="70">
        <v>22</v>
      </c>
      <c r="DK87" s="70">
        <v>36</v>
      </c>
      <c r="DL87" s="70">
        <v>20</v>
      </c>
      <c r="DM87" s="70">
        <v>25</v>
      </c>
      <c r="DN87" s="70">
        <v>19</v>
      </c>
      <c r="DO87" s="70">
        <v>29</v>
      </c>
      <c r="DP87" s="70">
        <v>17</v>
      </c>
      <c r="DQ87" s="70">
        <v>24</v>
      </c>
      <c r="DR87" s="70">
        <v>20</v>
      </c>
      <c r="DS87" s="70">
        <v>23</v>
      </c>
      <c r="DT87" s="70">
        <v>22</v>
      </c>
      <c r="DU87" s="70">
        <v>24</v>
      </c>
      <c r="DV87" s="70">
        <v>25</v>
      </c>
      <c r="DW87" s="70">
        <v>18</v>
      </c>
      <c r="DX87" s="70">
        <v>12</v>
      </c>
      <c r="DY87" s="70">
        <v>17</v>
      </c>
      <c r="DZ87" s="70">
        <v>20</v>
      </c>
      <c r="EA87" s="70">
        <v>23</v>
      </c>
      <c r="EB87" s="70">
        <v>18</v>
      </c>
      <c r="EC87" s="70">
        <v>14</v>
      </c>
      <c r="ED87" s="70">
        <v>13</v>
      </c>
      <c r="EE87" s="70">
        <v>22</v>
      </c>
      <c r="EF87" s="70">
        <v>16</v>
      </c>
      <c r="EG87" s="70">
        <v>17</v>
      </c>
      <c r="EH87" s="70">
        <v>10</v>
      </c>
      <c r="EI87" s="70">
        <v>14</v>
      </c>
      <c r="EJ87" s="70">
        <v>17</v>
      </c>
      <c r="EK87" s="70">
        <v>13</v>
      </c>
      <c r="EL87" s="70">
        <v>11</v>
      </c>
      <c r="EM87" s="70">
        <v>14</v>
      </c>
      <c r="EN87" s="70">
        <v>17</v>
      </c>
      <c r="EO87" s="70">
        <v>12</v>
      </c>
      <c r="EP87" s="70">
        <v>16</v>
      </c>
      <c r="EQ87" s="70">
        <v>22</v>
      </c>
      <c r="ER87" s="70">
        <v>6</v>
      </c>
      <c r="ES87" s="70">
        <v>19</v>
      </c>
      <c r="ET87" s="70">
        <v>7</v>
      </c>
      <c r="EU87" s="70">
        <v>6</v>
      </c>
      <c r="EV87" s="70">
        <v>10</v>
      </c>
      <c r="EW87" s="70">
        <v>16</v>
      </c>
      <c r="EX87" s="70">
        <v>15</v>
      </c>
      <c r="EY87" s="70">
        <v>14</v>
      </c>
      <c r="EZ87" s="70">
        <v>10</v>
      </c>
      <c r="FA87" s="70">
        <v>19</v>
      </c>
      <c r="FB87" s="70">
        <v>19</v>
      </c>
      <c r="FC87" s="70">
        <v>14</v>
      </c>
      <c r="FD87" s="70">
        <v>11</v>
      </c>
      <c r="FE87" s="70">
        <v>13</v>
      </c>
      <c r="FF87" s="70">
        <v>23</v>
      </c>
      <c r="FG87" s="70">
        <v>16</v>
      </c>
      <c r="FH87" s="70">
        <v>26</v>
      </c>
      <c r="FI87" s="70">
        <v>16</v>
      </c>
      <c r="FJ87" s="70">
        <v>21</v>
      </c>
      <c r="FK87" s="70">
        <v>8</v>
      </c>
      <c r="FL87" s="70">
        <v>7</v>
      </c>
      <c r="FM87" s="70">
        <v>9</v>
      </c>
      <c r="FN87" s="70">
        <v>16</v>
      </c>
      <c r="FO87" s="70">
        <v>13</v>
      </c>
      <c r="FP87" s="70">
        <v>16</v>
      </c>
      <c r="FQ87" s="70">
        <v>10</v>
      </c>
      <c r="FR87" s="70">
        <v>13</v>
      </c>
      <c r="FS87" s="70">
        <v>6</v>
      </c>
      <c r="FT87" s="70">
        <v>7</v>
      </c>
      <c r="FU87" s="70">
        <v>12</v>
      </c>
      <c r="FV87" s="70">
        <v>7</v>
      </c>
      <c r="FW87" s="70">
        <v>8</v>
      </c>
      <c r="FX87" s="70">
        <v>12</v>
      </c>
      <c r="FY87" s="70">
        <v>6</v>
      </c>
      <c r="FZ87" s="70">
        <v>9</v>
      </c>
      <c r="GA87" s="70">
        <v>7</v>
      </c>
      <c r="GB87" s="70">
        <v>5</v>
      </c>
      <c r="GC87" s="70">
        <v>4</v>
      </c>
      <c r="GD87" s="70">
        <v>13</v>
      </c>
      <c r="GE87" s="70">
        <v>3</v>
      </c>
      <c r="GF87" s="70">
        <v>12</v>
      </c>
      <c r="GG87" s="70">
        <v>6</v>
      </c>
      <c r="GH87" s="70">
        <v>11</v>
      </c>
      <c r="GI87" s="70">
        <v>2</v>
      </c>
      <c r="GJ87" s="70">
        <v>10</v>
      </c>
      <c r="GK87" s="70">
        <v>2</v>
      </c>
      <c r="GL87" s="70">
        <v>4</v>
      </c>
      <c r="GM87" s="70">
        <v>2</v>
      </c>
      <c r="GN87" s="70">
        <v>11</v>
      </c>
      <c r="GO87" s="70">
        <v>1</v>
      </c>
      <c r="GP87" s="70">
        <v>3</v>
      </c>
      <c r="GQ87" s="70">
        <v>1</v>
      </c>
      <c r="GR87" s="70">
        <v>4</v>
      </c>
      <c r="GS87" s="70">
        <v>4</v>
      </c>
      <c r="GT87" s="70">
        <v>2</v>
      </c>
      <c r="GU87" s="70">
        <v>0</v>
      </c>
      <c r="GV87" s="70">
        <v>2</v>
      </c>
      <c r="GW87" s="70">
        <v>0</v>
      </c>
      <c r="GX87" s="70">
        <v>3</v>
      </c>
      <c r="GY87" s="70">
        <v>0</v>
      </c>
      <c r="GZ87" s="70">
        <v>1</v>
      </c>
      <c r="HA87" s="70">
        <v>1</v>
      </c>
      <c r="HB87" s="70">
        <v>2</v>
      </c>
      <c r="HC87" s="70">
        <v>0</v>
      </c>
      <c r="HD87" s="70">
        <v>0</v>
      </c>
      <c r="HE87" s="70">
        <v>0</v>
      </c>
      <c r="HF87" s="70">
        <v>0</v>
      </c>
      <c r="HG87" s="70">
        <v>0</v>
      </c>
      <c r="HH87" s="70">
        <v>0</v>
      </c>
      <c r="HI87" s="70">
        <v>0</v>
      </c>
      <c r="HJ87" s="70">
        <v>0</v>
      </c>
      <c r="HK87" s="70">
        <v>0</v>
      </c>
      <c r="HL87" s="70">
        <v>0</v>
      </c>
    </row>
    <row r="88" spans="1:220" ht="20.25" customHeight="1" x14ac:dyDescent="0.3">
      <c r="A88" s="46" t="s">
        <v>801</v>
      </c>
      <c r="B88" s="307">
        <v>4027</v>
      </c>
      <c r="C88" s="70">
        <v>2091</v>
      </c>
      <c r="D88" s="70">
        <v>1936</v>
      </c>
      <c r="E88" s="70">
        <v>266</v>
      </c>
      <c r="F88" s="70">
        <v>191</v>
      </c>
      <c r="G88" s="70">
        <v>1519</v>
      </c>
      <c r="H88" s="70">
        <v>1283</v>
      </c>
      <c r="I88" s="70">
        <v>306</v>
      </c>
      <c r="J88" s="70">
        <v>462</v>
      </c>
      <c r="K88" s="70">
        <v>18</v>
      </c>
      <c r="L88" s="70">
        <v>16</v>
      </c>
      <c r="M88" s="70">
        <v>16</v>
      </c>
      <c r="N88" s="70">
        <v>8</v>
      </c>
      <c r="O88" s="70">
        <v>14</v>
      </c>
      <c r="P88" s="70">
        <v>16</v>
      </c>
      <c r="Q88" s="70">
        <v>24</v>
      </c>
      <c r="R88" s="70">
        <v>8</v>
      </c>
      <c r="S88" s="70">
        <v>17</v>
      </c>
      <c r="T88" s="70">
        <v>17</v>
      </c>
      <c r="U88" s="70">
        <v>19</v>
      </c>
      <c r="V88" s="70">
        <v>14</v>
      </c>
      <c r="W88" s="70">
        <v>17</v>
      </c>
      <c r="X88" s="70">
        <v>15</v>
      </c>
      <c r="Y88" s="70">
        <v>23</v>
      </c>
      <c r="Z88" s="70">
        <v>10</v>
      </c>
      <c r="AA88" s="70">
        <v>17</v>
      </c>
      <c r="AB88" s="70">
        <v>18</v>
      </c>
      <c r="AC88" s="70">
        <v>14</v>
      </c>
      <c r="AD88" s="70">
        <v>14</v>
      </c>
      <c r="AE88" s="70">
        <v>15</v>
      </c>
      <c r="AF88" s="70">
        <v>13</v>
      </c>
      <c r="AG88" s="70">
        <v>24</v>
      </c>
      <c r="AH88" s="70">
        <v>8</v>
      </c>
      <c r="AI88" s="70">
        <v>18</v>
      </c>
      <c r="AJ88" s="70">
        <v>10</v>
      </c>
      <c r="AK88" s="70">
        <v>13</v>
      </c>
      <c r="AL88" s="70">
        <v>17</v>
      </c>
      <c r="AM88" s="70">
        <v>17</v>
      </c>
      <c r="AN88" s="70">
        <v>7</v>
      </c>
      <c r="AO88" s="70">
        <v>19</v>
      </c>
      <c r="AP88" s="70">
        <v>18</v>
      </c>
      <c r="AQ88" s="70">
        <v>13</v>
      </c>
      <c r="AR88" s="70">
        <v>14</v>
      </c>
      <c r="AS88" s="70">
        <v>10</v>
      </c>
      <c r="AT88" s="70">
        <v>13</v>
      </c>
      <c r="AU88" s="70">
        <v>15</v>
      </c>
      <c r="AV88" s="70">
        <v>12</v>
      </c>
      <c r="AW88" s="70">
        <v>18</v>
      </c>
      <c r="AX88" s="70">
        <v>17</v>
      </c>
      <c r="AY88" s="70">
        <v>20</v>
      </c>
      <c r="AZ88" s="70">
        <v>19</v>
      </c>
      <c r="BA88" s="70">
        <v>25</v>
      </c>
      <c r="BB88" s="70">
        <v>15</v>
      </c>
      <c r="BC88" s="70">
        <v>27</v>
      </c>
      <c r="BD88" s="70">
        <v>14</v>
      </c>
      <c r="BE88" s="70">
        <v>32</v>
      </c>
      <c r="BF88" s="70">
        <v>21</v>
      </c>
      <c r="BG88" s="70">
        <v>39</v>
      </c>
      <c r="BH88" s="70">
        <v>24</v>
      </c>
      <c r="BI88" s="70">
        <v>32</v>
      </c>
      <c r="BJ88" s="70">
        <v>24</v>
      </c>
      <c r="BK88" s="70">
        <v>54</v>
      </c>
      <c r="BL88" s="70">
        <v>42</v>
      </c>
      <c r="BM88" s="70">
        <v>51</v>
      </c>
      <c r="BN88" s="70">
        <v>23</v>
      </c>
      <c r="BO88" s="70">
        <v>40</v>
      </c>
      <c r="BP88" s="70">
        <v>42</v>
      </c>
      <c r="BQ88" s="70">
        <v>31</v>
      </c>
      <c r="BR88" s="70">
        <v>31</v>
      </c>
      <c r="BS88" s="70">
        <v>38</v>
      </c>
      <c r="BT88" s="70">
        <v>39</v>
      </c>
      <c r="BU88" s="70">
        <v>33</v>
      </c>
      <c r="BV88" s="70">
        <v>27</v>
      </c>
      <c r="BW88" s="70">
        <v>40</v>
      </c>
      <c r="BX88" s="70">
        <v>21</v>
      </c>
      <c r="BY88" s="70">
        <v>26</v>
      </c>
      <c r="BZ88" s="70">
        <v>33</v>
      </c>
      <c r="CA88" s="70">
        <v>38</v>
      </c>
      <c r="CB88" s="70">
        <v>28</v>
      </c>
      <c r="CC88" s="70">
        <v>24</v>
      </c>
      <c r="CD88" s="70">
        <v>19</v>
      </c>
      <c r="CE88" s="70">
        <v>36</v>
      </c>
      <c r="CF88" s="70">
        <v>25</v>
      </c>
      <c r="CG88" s="70">
        <v>34</v>
      </c>
      <c r="CH88" s="70">
        <v>32</v>
      </c>
      <c r="CI88" s="70">
        <v>29</v>
      </c>
      <c r="CJ88" s="70">
        <v>25</v>
      </c>
      <c r="CK88" s="70">
        <v>23</v>
      </c>
      <c r="CL88" s="70">
        <v>23</v>
      </c>
      <c r="CM88" s="70">
        <v>31</v>
      </c>
      <c r="CN88" s="70">
        <v>31</v>
      </c>
      <c r="CO88" s="70">
        <v>40</v>
      </c>
      <c r="CP88" s="70">
        <v>33</v>
      </c>
      <c r="CQ88" s="70">
        <v>38</v>
      </c>
      <c r="CR88" s="70">
        <v>31</v>
      </c>
      <c r="CS88" s="70">
        <v>24</v>
      </c>
      <c r="CT88" s="70">
        <v>34</v>
      </c>
      <c r="CU88" s="70">
        <v>40</v>
      </c>
      <c r="CV88" s="70">
        <v>18</v>
      </c>
      <c r="CW88" s="70">
        <v>39</v>
      </c>
      <c r="CX88" s="70">
        <v>23</v>
      </c>
      <c r="CY88" s="70">
        <v>39</v>
      </c>
      <c r="CZ88" s="70">
        <v>37</v>
      </c>
      <c r="DA88" s="70">
        <v>30</v>
      </c>
      <c r="DB88" s="70">
        <v>22</v>
      </c>
      <c r="DC88" s="70">
        <v>33</v>
      </c>
      <c r="DD88" s="70">
        <v>31</v>
      </c>
      <c r="DE88" s="70">
        <v>45</v>
      </c>
      <c r="DF88" s="70">
        <v>35</v>
      </c>
      <c r="DG88" s="70">
        <v>24</v>
      </c>
      <c r="DH88" s="70">
        <v>30</v>
      </c>
      <c r="DI88" s="70">
        <v>24</v>
      </c>
      <c r="DJ88" s="70">
        <v>28</v>
      </c>
      <c r="DK88" s="70">
        <v>31</v>
      </c>
      <c r="DL88" s="70">
        <v>39</v>
      </c>
      <c r="DM88" s="70">
        <v>31</v>
      </c>
      <c r="DN88" s="70">
        <v>17</v>
      </c>
      <c r="DO88" s="70">
        <v>32</v>
      </c>
      <c r="DP88" s="70">
        <v>27</v>
      </c>
      <c r="DQ88" s="70">
        <v>29</v>
      </c>
      <c r="DR88" s="70">
        <v>33</v>
      </c>
      <c r="DS88" s="70">
        <v>27</v>
      </c>
      <c r="DT88" s="70">
        <v>22</v>
      </c>
      <c r="DU88" s="70">
        <v>30</v>
      </c>
      <c r="DV88" s="70">
        <v>24</v>
      </c>
      <c r="DW88" s="70">
        <v>24</v>
      </c>
      <c r="DX88" s="70">
        <v>24</v>
      </c>
      <c r="DY88" s="70">
        <v>31</v>
      </c>
      <c r="DZ88" s="70">
        <v>34</v>
      </c>
      <c r="EA88" s="70">
        <v>25</v>
      </c>
      <c r="EB88" s="70">
        <v>24</v>
      </c>
      <c r="EC88" s="70">
        <v>20</v>
      </c>
      <c r="ED88" s="70">
        <v>25</v>
      </c>
      <c r="EE88" s="70">
        <v>28</v>
      </c>
      <c r="EF88" s="70">
        <v>22</v>
      </c>
      <c r="EG88" s="70">
        <v>26</v>
      </c>
      <c r="EH88" s="70">
        <v>27</v>
      </c>
      <c r="EI88" s="70">
        <v>31</v>
      </c>
      <c r="EJ88" s="70">
        <v>11</v>
      </c>
      <c r="EK88" s="70">
        <v>17</v>
      </c>
      <c r="EL88" s="70">
        <v>19</v>
      </c>
      <c r="EM88" s="70">
        <v>19</v>
      </c>
      <c r="EN88" s="70">
        <v>8</v>
      </c>
      <c r="EO88" s="70">
        <v>16</v>
      </c>
      <c r="EP88" s="70">
        <v>15</v>
      </c>
      <c r="EQ88" s="70">
        <v>11</v>
      </c>
      <c r="ER88" s="70">
        <v>12</v>
      </c>
      <c r="ES88" s="70">
        <v>12</v>
      </c>
      <c r="ET88" s="70">
        <v>15</v>
      </c>
      <c r="EU88" s="70">
        <v>13</v>
      </c>
      <c r="EV88" s="70">
        <v>19</v>
      </c>
      <c r="EW88" s="70">
        <v>10</v>
      </c>
      <c r="EX88" s="70">
        <v>16</v>
      </c>
      <c r="EY88" s="70">
        <v>13</v>
      </c>
      <c r="EZ88" s="70">
        <v>21</v>
      </c>
      <c r="FA88" s="70">
        <v>8</v>
      </c>
      <c r="FB88" s="70">
        <v>13</v>
      </c>
      <c r="FC88" s="70">
        <v>20</v>
      </c>
      <c r="FD88" s="70">
        <v>18</v>
      </c>
      <c r="FE88" s="70">
        <v>18</v>
      </c>
      <c r="FF88" s="70">
        <v>18</v>
      </c>
      <c r="FG88" s="70">
        <v>12</v>
      </c>
      <c r="FH88" s="70">
        <v>26</v>
      </c>
      <c r="FI88" s="70">
        <v>18</v>
      </c>
      <c r="FJ88" s="70">
        <v>22</v>
      </c>
      <c r="FK88" s="70">
        <v>10</v>
      </c>
      <c r="FL88" s="70">
        <v>21</v>
      </c>
      <c r="FM88" s="70">
        <v>11</v>
      </c>
      <c r="FN88" s="70">
        <v>17</v>
      </c>
      <c r="FO88" s="70">
        <v>11</v>
      </c>
      <c r="FP88" s="70">
        <v>22</v>
      </c>
      <c r="FQ88" s="70">
        <v>11</v>
      </c>
      <c r="FR88" s="70">
        <v>21</v>
      </c>
      <c r="FS88" s="70">
        <v>10</v>
      </c>
      <c r="FT88" s="70">
        <v>17</v>
      </c>
      <c r="FU88" s="70">
        <v>14</v>
      </c>
      <c r="FV88" s="70">
        <v>11</v>
      </c>
      <c r="FW88" s="70">
        <v>10</v>
      </c>
      <c r="FX88" s="70">
        <v>14</v>
      </c>
      <c r="FY88" s="70">
        <v>2</v>
      </c>
      <c r="FZ88" s="70">
        <v>9</v>
      </c>
      <c r="GA88" s="70">
        <v>7</v>
      </c>
      <c r="GB88" s="70">
        <v>17</v>
      </c>
      <c r="GC88" s="70">
        <v>5</v>
      </c>
      <c r="GD88" s="70">
        <v>7</v>
      </c>
      <c r="GE88" s="70">
        <v>8</v>
      </c>
      <c r="GF88" s="70">
        <v>13</v>
      </c>
      <c r="GG88" s="70">
        <v>8</v>
      </c>
      <c r="GH88" s="70">
        <v>13</v>
      </c>
      <c r="GI88" s="70">
        <v>2</v>
      </c>
      <c r="GJ88" s="70">
        <v>12</v>
      </c>
      <c r="GK88" s="70">
        <v>3</v>
      </c>
      <c r="GL88" s="70">
        <v>11</v>
      </c>
      <c r="GM88" s="70">
        <v>3</v>
      </c>
      <c r="GN88" s="70">
        <v>5</v>
      </c>
      <c r="GO88" s="70">
        <v>3</v>
      </c>
      <c r="GP88" s="70">
        <v>11</v>
      </c>
      <c r="GQ88" s="70">
        <v>0</v>
      </c>
      <c r="GR88" s="70">
        <v>7</v>
      </c>
      <c r="GS88" s="70">
        <v>0</v>
      </c>
      <c r="GT88" s="70">
        <v>3</v>
      </c>
      <c r="GU88" s="70">
        <v>0</v>
      </c>
      <c r="GV88" s="70">
        <v>2</v>
      </c>
      <c r="GW88" s="70">
        <v>0</v>
      </c>
      <c r="GX88" s="70">
        <v>1</v>
      </c>
      <c r="GY88" s="70">
        <v>0</v>
      </c>
      <c r="GZ88" s="70">
        <v>2</v>
      </c>
      <c r="HA88" s="70">
        <v>1</v>
      </c>
      <c r="HB88" s="70">
        <v>2</v>
      </c>
      <c r="HC88" s="70">
        <v>0</v>
      </c>
      <c r="HD88" s="70">
        <v>2</v>
      </c>
      <c r="HE88" s="70">
        <v>0</v>
      </c>
      <c r="HF88" s="70">
        <v>0</v>
      </c>
      <c r="HG88" s="70">
        <v>0</v>
      </c>
      <c r="HH88" s="70">
        <v>0</v>
      </c>
      <c r="HI88" s="70">
        <v>0</v>
      </c>
      <c r="HJ88" s="70">
        <v>0</v>
      </c>
      <c r="HK88" s="70">
        <v>0</v>
      </c>
      <c r="HL88" s="70">
        <v>0</v>
      </c>
    </row>
    <row r="89" spans="1:220" ht="20.25" customHeight="1" x14ac:dyDescent="0.3">
      <c r="A89" s="45" t="s">
        <v>802</v>
      </c>
      <c r="B89" s="306">
        <v>13059</v>
      </c>
      <c r="C89" s="69">
        <v>6562</v>
      </c>
      <c r="D89" s="69">
        <v>6497</v>
      </c>
      <c r="E89" s="69">
        <v>565</v>
      </c>
      <c r="F89" s="69">
        <v>521</v>
      </c>
      <c r="G89" s="69">
        <v>4750</v>
      </c>
      <c r="H89" s="69">
        <v>4293</v>
      </c>
      <c r="I89" s="69">
        <v>1247</v>
      </c>
      <c r="J89" s="69">
        <v>1683</v>
      </c>
      <c r="K89" s="69">
        <v>29</v>
      </c>
      <c r="L89" s="69">
        <v>41</v>
      </c>
      <c r="M89" s="69">
        <v>31</v>
      </c>
      <c r="N89" s="69">
        <v>33</v>
      </c>
      <c r="O89" s="69">
        <v>37</v>
      </c>
      <c r="P89" s="69">
        <v>28</v>
      </c>
      <c r="Q89" s="69">
        <v>44</v>
      </c>
      <c r="R89" s="69">
        <v>30</v>
      </c>
      <c r="S89" s="69">
        <v>34</v>
      </c>
      <c r="T89" s="69">
        <v>26</v>
      </c>
      <c r="U89" s="69">
        <v>32</v>
      </c>
      <c r="V89" s="69">
        <v>28</v>
      </c>
      <c r="W89" s="69">
        <v>49</v>
      </c>
      <c r="X89" s="69">
        <v>34</v>
      </c>
      <c r="Y89" s="69">
        <v>42</v>
      </c>
      <c r="Z89" s="69">
        <v>45</v>
      </c>
      <c r="AA89" s="69">
        <v>32</v>
      </c>
      <c r="AB89" s="69">
        <v>32</v>
      </c>
      <c r="AC89" s="69">
        <v>39</v>
      </c>
      <c r="AD89" s="69">
        <v>35</v>
      </c>
      <c r="AE89" s="69">
        <v>42</v>
      </c>
      <c r="AF89" s="69">
        <v>39</v>
      </c>
      <c r="AG89" s="69">
        <v>36</v>
      </c>
      <c r="AH89" s="69">
        <v>32</v>
      </c>
      <c r="AI89" s="69">
        <v>52</v>
      </c>
      <c r="AJ89" s="69">
        <v>36</v>
      </c>
      <c r="AK89" s="69">
        <v>37</v>
      </c>
      <c r="AL89" s="69">
        <v>43</v>
      </c>
      <c r="AM89" s="69">
        <v>29</v>
      </c>
      <c r="AN89" s="69">
        <v>39</v>
      </c>
      <c r="AO89" s="69">
        <v>48</v>
      </c>
      <c r="AP89" s="69">
        <v>34</v>
      </c>
      <c r="AQ89" s="69">
        <v>45</v>
      </c>
      <c r="AR89" s="69">
        <v>31</v>
      </c>
      <c r="AS89" s="69">
        <v>44</v>
      </c>
      <c r="AT89" s="69">
        <v>34</v>
      </c>
      <c r="AU89" s="69">
        <v>58</v>
      </c>
      <c r="AV89" s="69">
        <v>48</v>
      </c>
      <c r="AW89" s="69">
        <v>61</v>
      </c>
      <c r="AX89" s="69">
        <v>61</v>
      </c>
      <c r="AY89" s="69">
        <v>92</v>
      </c>
      <c r="AZ89" s="69">
        <v>51</v>
      </c>
      <c r="BA89" s="69">
        <v>76</v>
      </c>
      <c r="BB89" s="69">
        <v>81</v>
      </c>
      <c r="BC89" s="69">
        <v>111</v>
      </c>
      <c r="BD89" s="69">
        <v>91</v>
      </c>
      <c r="BE89" s="69">
        <v>128</v>
      </c>
      <c r="BF89" s="69">
        <v>125</v>
      </c>
      <c r="BG89" s="69">
        <v>139</v>
      </c>
      <c r="BH89" s="69">
        <v>138</v>
      </c>
      <c r="BI89" s="69">
        <v>134</v>
      </c>
      <c r="BJ89" s="69">
        <v>138</v>
      </c>
      <c r="BK89" s="69">
        <v>142</v>
      </c>
      <c r="BL89" s="69">
        <v>138</v>
      </c>
      <c r="BM89" s="69">
        <v>150</v>
      </c>
      <c r="BN89" s="69">
        <v>129</v>
      </c>
      <c r="BO89" s="69">
        <v>140</v>
      </c>
      <c r="BP89" s="69">
        <v>135</v>
      </c>
      <c r="BQ89" s="69">
        <v>101</v>
      </c>
      <c r="BR89" s="69">
        <v>110</v>
      </c>
      <c r="BS89" s="69">
        <v>107</v>
      </c>
      <c r="BT89" s="69">
        <v>123</v>
      </c>
      <c r="BU89" s="69">
        <v>112</v>
      </c>
      <c r="BV89" s="69">
        <v>105</v>
      </c>
      <c r="BW89" s="69">
        <v>109</v>
      </c>
      <c r="BX89" s="69">
        <v>96</v>
      </c>
      <c r="BY89" s="69">
        <v>103</v>
      </c>
      <c r="BZ89" s="69">
        <v>90</v>
      </c>
      <c r="CA89" s="69">
        <v>104</v>
      </c>
      <c r="CB89" s="69">
        <v>84</v>
      </c>
      <c r="CC89" s="69">
        <v>90</v>
      </c>
      <c r="CD89" s="69">
        <v>90</v>
      </c>
      <c r="CE89" s="69">
        <v>82</v>
      </c>
      <c r="CF89" s="69">
        <v>91</v>
      </c>
      <c r="CG89" s="69">
        <v>105</v>
      </c>
      <c r="CH89" s="69">
        <v>86</v>
      </c>
      <c r="CI89" s="69">
        <v>91</v>
      </c>
      <c r="CJ89" s="69">
        <v>104</v>
      </c>
      <c r="CK89" s="69">
        <v>104</v>
      </c>
      <c r="CL89" s="69">
        <v>75</v>
      </c>
      <c r="CM89" s="69">
        <v>94</v>
      </c>
      <c r="CN89" s="69">
        <v>95</v>
      </c>
      <c r="CO89" s="69">
        <v>90</v>
      </c>
      <c r="CP89" s="69">
        <v>96</v>
      </c>
      <c r="CQ89" s="69">
        <v>114</v>
      </c>
      <c r="CR89" s="69">
        <v>84</v>
      </c>
      <c r="CS89" s="69">
        <v>103</v>
      </c>
      <c r="CT89" s="69">
        <v>89</v>
      </c>
      <c r="CU89" s="69">
        <v>95</v>
      </c>
      <c r="CV89" s="69">
        <v>86</v>
      </c>
      <c r="CW89" s="69">
        <v>98</v>
      </c>
      <c r="CX89" s="69">
        <v>97</v>
      </c>
      <c r="CY89" s="69">
        <v>99</v>
      </c>
      <c r="CZ89" s="69">
        <v>84</v>
      </c>
      <c r="DA89" s="69">
        <v>104</v>
      </c>
      <c r="DB89" s="69">
        <v>91</v>
      </c>
      <c r="DC89" s="69">
        <v>122</v>
      </c>
      <c r="DD89" s="69">
        <v>77</v>
      </c>
      <c r="DE89" s="69">
        <v>92</v>
      </c>
      <c r="DF89" s="69">
        <v>93</v>
      </c>
      <c r="DG89" s="69">
        <v>116</v>
      </c>
      <c r="DH89" s="69">
        <v>88</v>
      </c>
      <c r="DI89" s="69">
        <v>102</v>
      </c>
      <c r="DJ89" s="69">
        <v>84</v>
      </c>
      <c r="DK89" s="69">
        <v>95</v>
      </c>
      <c r="DL89" s="69">
        <v>87</v>
      </c>
      <c r="DM89" s="69">
        <v>94</v>
      </c>
      <c r="DN89" s="69">
        <v>99</v>
      </c>
      <c r="DO89" s="69">
        <v>93</v>
      </c>
      <c r="DP89" s="69">
        <v>90</v>
      </c>
      <c r="DQ89" s="69">
        <v>78</v>
      </c>
      <c r="DR89" s="69">
        <v>73</v>
      </c>
      <c r="DS89" s="69">
        <v>82</v>
      </c>
      <c r="DT89" s="69">
        <v>73</v>
      </c>
      <c r="DU89" s="69">
        <v>90</v>
      </c>
      <c r="DV89" s="69">
        <v>74</v>
      </c>
      <c r="DW89" s="69">
        <v>65</v>
      </c>
      <c r="DX89" s="69">
        <v>54</v>
      </c>
      <c r="DY89" s="69">
        <v>96</v>
      </c>
      <c r="DZ89" s="69">
        <v>81</v>
      </c>
      <c r="EA89" s="69">
        <v>83</v>
      </c>
      <c r="EB89" s="69">
        <v>61</v>
      </c>
      <c r="EC89" s="69">
        <v>81</v>
      </c>
      <c r="ED89" s="69">
        <v>59</v>
      </c>
      <c r="EE89" s="69">
        <v>63</v>
      </c>
      <c r="EF89" s="69">
        <v>74</v>
      </c>
      <c r="EG89" s="69">
        <v>55</v>
      </c>
      <c r="EH89" s="69">
        <v>62</v>
      </c>
      <c r="EI89" s="69">
        <v>70</v>
      </c>
      <c r="EJ89" s="69">
        <v>54</v>
      </c>
      <c r="EK89" s="69">
        <v>62</v>
      </c>
      <c r="EL89" s="69">
        <v>57</v>
      </c>
      <c r="EM89" s="69">
        <v>73</v>
      </c>
      <c r="EN89" s="69">
        <v>59</v>
      </c>
      <c r="EO89" s="69">
        <v>41</v>
      </c>
      <c r="EP89" s="69">
        <v>41</v>
      </c>
      <c r="EQ89" s="69">
        <v>48</v>
      </c>
      <c r="ER89" s="69">
        <v>58</v>
      </c>
      <c r="ES89" s="69">
        <v>47</v>
      </c>
      <c r="ET89" s="69">
        <v>46</v>
      </c>
      <c r="EU89" s="69">
        <v>63</v>
      </c>
      <c r="EV89" s="69">
        <v>49</v>
      </c>
      <c r="EW89" s="69">
        <v>45</v>
      </c>
      <c r="EX89" s="69">
        <v>57</v>
      </c>
      <c r="EY89" s="69">
        <v>47</v>
      </c>
      <c r="EZ89" s="69">
        <v>66</v>
      </c>
      <c r="FA89" s="69">
        <v>58</v>
      </c>
      <c r="FB89" s="69">
        <v>71</v>
      </c>
      <c r="FC89" s="69">
        <v>57</v>
      </c>
      <c r="FD89" s="69">
        <v>81</v>
      </c>
      <c r="FE89" s="69">
        <v>70</v>
      </c>
      <c r="FF89" s="69">
        <v>89</v>
      </c>
      <c r="FG89" s="69">
        <v>73</v>
      </c>
      <c r="FH89" s="69">
        <v>83</v>
      </c>
      <c r="FI89" s="69">
        <v>63</v>
      </c>
      <c r="FJ89" s="69">
        <v>86</v>
      </c>
      <c r="FK89" s="69">
        <v>56</v>
      </c>
      <c r="FL89" s="69">
        <v>70</v>
      </c>
      <c r="FM89" s="69">
        <v>51</v>
      </c>
      <c r="FN89" s="69">
        <v>64</v>
      </c>
      <c r="FO89" s="69">
        <v>44</v>
      </c>
      <c r="FP89" s="69">
        <v>65</v>
      </c>
      <c r="FQ89" s="69">
        <v>46</v>
      </c>
      <c r="FR89" s="69">
        <v>74</v>
      </c>
      <c r="FS89" s="69">
        <v>49</v>
      </c>
      <c r="FT89" s="69">
        <v>52</v>
      </c>
      <c r="FU89" s="69">
        <v>28</v>
      </c>
      <c r="FV89" s="69">
        <v>55</v>
      </c>
      <c r="FW89" s="69">
        <v>38</v>
      </c>
      <c r="FX89" s="69">
        <v>48</v>
      </c>
      <c r="FY89" s="69">
        <v>27</v>
      </c>
      <c r="FZ89" s="69">
        <v>41</v>
      </c>
      <c r="GA89" s="69">
        <v>16</v>
      </c>
      <c r="GB89" s="69">
        <v>46</v>
      </c>
      <c r="GC89" s="69">
        <v>22</v>
      </c>
      <c r="GD89" s="69">
        <v>54</v>
      </c>
      <c r="GE89" s="69">
        <v>25</v>
      </c>
      <c r="GF89" s="69">
        <v>43</v>
      </c>
      <c r="GG89" s="69">
        <v>20</v>
      </c>
      <c r="GH89" s="69">
        <v>39</v>
      </c>
      <c r="GI89" s="69">
        <v>20</v>
      </c>
      <c r="GJ89" s="69">
        <v>41</v>
      </c>
      <c r="GK89" s="69">
        <v>19</v>
      </c>
      <c r="GL89" s="69">
        <v>33</v>
      </c>
      <c r="GM89" s="69">
        <v>13</v>
      </c>
      <c r="GN89" s="69">
        <v>23</v>
      </c>
      <c r="GO89" s="69">
        <v>8</v>
      </c>
      <c r="GP89" s="69">
        <v>26</v>
      </c>
      <c r="GQ89" s="69">
        <v>8</v>
      </c>
      <c r="GR89" s="69">
        <v>19</v>
      </c>
      <c r="GS89" s="69">
        <v>4</v>
      </c>
      <c r="GT89" s="69">
        <v>14</v>
      </c>
      <c r="GU89" s="69">
        <v>2</v>
      </c>
      <c r="GV89" s="69">
        <v>12</v>
      </c>
      <c r="GW89" s="69">
        <v>2</v>
      </c>
      <c r="GX89" s="69">
        <v>6</v>
      </c>
      <c r="GY89" s="69">
        <v>1</v>
      </c>
      <c r="GZ89" s="69">
        <v>3</v>
      </c>
      <c r="HA89" s="69">
        <v>0</v>
      </c>
      <c r="HB89" s="69">
        <v>4</v>
      </c>
      <c r="HC89" s="69">
        <v>1</v>
      </c>
      <c r="HD89" s="69">
        <v>1</v>
      </c>
      <c r="HE89" s="69">
        <v>0</v>
      </c>
      <c r="HF89" s="69">
        <v>4</v>
      </c>
      <c r="HG89" s="69">
        <v>0</v>
      </c>
      <c r="HH89" s="69">
        <v>0</v>
      </c>
      <c r="HI89" s="69">
        <v>0</v>
      </c>
      <c r="HJ89" s="69">
        <v>2</v>
      </c>
      <c r="HK89" s="69">
        <v>0</v>
      </c>
      <c r="HL89" s="69">
        <v>1</v>
      </c>
    </row>
    <row r="90" spans="1:220" ht="20.25" customHeight="1" x14ac:dyDescent="0.3">
      <c r="A90" s="46" t="s">
        <v>803</v>
      </c>
      <c r="B90" s="307">
        <v>4094</v>
      </c>
      <c r="C90" s="70">
        <v>2096</v>
      </c>
      <c r="D90" s="70">
        <v>1998</v>
      </c>
      <c r="E90" s="70">
        <v>163</v>
      </c>
      <c r="F90" s="70">
        <v>152</v>
      </c>
      <c r="G90" s="70">
        <v>1562</v>
      </c>
      <c r="H90" s="70">
        <v>1356</v>
      </c>
      <c r="I90" s="70">
        <v>371</v>
      </c>
      <c r="J90" s="70">
        <v>490</v>
      </c>
      <c r="K90" s="70">
        <v>7</v>
      </c>
      <c r="L90" s="70">
        <v>13</v>
      </c>
      <c r="M90" s="70">
        <v>9</v>
      </c>
      <c r="N90" s="70">
        <v>11</v>
      </c>
      <c r="O90" s="70">
        <v>10</v>
      </c>
      <c r="P90" s="70">
        <v>12</v>
      </c>
      <c r="Q90" s="70">
        <v>7</v>
      </c>
      <c r="R90" s="70">
        <v>5</v>
      </c>
      <c r="S90" s="70">
        <v>8</v>
      </c>
      <c r="T90" s="70">
        <v>10</v>
      </c>
      <c r="U90" s="70">
        <v>2</v>
      </c>
      <c r="V90" s="70">
        <v>9</v>
      </c>
      <c r="W90" s="70">
        <v>16</v>
      </c>
      <c r="X90" s="70">
        <v>11</v>
      </c>
      <c r="Y90" s="70">
        <v>13</v>
      </c>
      <c r="Z90" s="70">
        <v>16</v>
      </c>
      <c r="AA90" s="70">
        <v>7</v>
      </c>
      <c r="AB90" s="70">
        <v>4</v>
      </c>
      <c r="AC90" s="70">
        <v>12</v>
      </c>
      <c r="AD90" s="70">
        <v>12</v>
      </c>
      <c r="AE90" s="70">
        <v>18</v>
      </c>
      <c r="AF90" s="70">
        <v>9</v>
      </c>
      <c r="AG90" s="70">
        <v>11</v>
      </c>
      <c r="AH90" s="70">
        <v>8</v>
      </c>
      <c r="AI90" s="70">
        <v>22</v>
      </c>
      <c r="AJ90" s="70">
        <v>11</v>
      </c>
      <c r="AK90" s="70">
        <v>11</v>
      </c>
      <c r="AL90" s="70">
        <v>12</v>
      </c>
      <c r="AM90" s="70">
        <v>10</v>
      </c>
      <c r="AN90" s="70">
        <v>9</v>
      </c>
      <c r="AO90" s="70">
        <v>21</v>
      </c>
      <c r="AP90" s="70">
        <v>5</v>
      </c>
      <c r="AQ90" s="70">
        <v>15</v>
      </c>
      <c r="AR90" s="70">
        <v>10</v>
      </c>
      <c r="AS90" s="70">
        <v>11</v>
      </c>
      <c r="AT90" s="70">
        <v>11</v>
      </c>
      <c r="AU90" s="70">
        <v>18</v>
      </c>
      <c r="AV90" s="70">
        <v>13</v>
      </c>
      <c r="AW90" s="70">
        <v>18</v>
      </c>
      <c r="AX90" s="70">
        <v>22</v>
      </c>
      <c r="AY90" s="70">
        <v>42</v>
      </c>
      <c r="AZ90" s="70">
        <v>16</v>
      </c>
      <c r="BA90" s="70">
        <v>23</v>
      </c>
      <c r="BB90" s="70">
        <v>32</v>
      </c>
      <c r="BC90" s="70">
        <v>35</v>
      </c>
      <c r="BD90" s="70">
        <v>28</v>
      </c>
      <c r="BE90" s="70">
        <v>44</v>
      </c>
      <c r="BF90" s="70">
        <v>52</v>
      </c>
      <c r="BG90" s="70">
        <v>54</v>
      </c>
      <c r="BH90" s="70">
        <v>47</v>
      </c>
      <c r="BI90" s="70">
        <v>36</v>
      </c>
      <c r="BJ90" s="70">
        <v>45</v>
      </c>
      <c r="BK90" s="70">
        <v>48</v>
      </c>
      <c r="BL90" s="70">
        <v>42</v>
      </c>
      <c r="BM90" s="70">
        <v>57</v>
      </c>
      <c r="BN90" s="70">
        <v>50</v>
      </c>
      <c r="BO90" s="70">
        <v>51</v>
      </c>
      <c r="BP90" s="70">
        <v>47</v>
      </c>
      <c r="BQ90" s="70">
        <v>34</v>
      </c>
      <c r="BR90" s="70">
        <v>41</v>
      </c>
      <c r="BS90" s="70">
        <v>36</v>
      </c>
      <c r="BT90" s="70">
        <v>41</v>
      </c>
      <c r="BU90" s="70">
        <v>39</v>
      </c>
      <c r="BV90" s="70">
        <v>24</v>
      </c>
      <c r="BW90" s="70">
        <v>38</v>
      </c>
      <c r="BX90" s="70">
        <v>30</v>
      </c>
      <c r="BY90" s="70">
        <v>29</v>
      </c>
      <c r="BZ90" s="70">
        <v>32</v>
      </c>
      <c r="CA90" s="70">
        <v>39</v>
      </c>
      <c r="CB90" s="70">
        <v>21</v>
      </c>
      <c r="CC90" s="70">
        <v>28</v>
      </c>
      <c r="CD90" s="70">
        <v>27</v>
      </c>
      <c r="CE90" s="70">
        <v>23</v>
      </c>
      <c r="CF90" s="70">
        <v>30</v>
      </c>
      <c r="CG90" s="70">
        <v>32</v>
      </c>
      <c r="CH90" s="70">
        <v>22</v>
      </c>
      <c r="CI90" s="70">
        <v>23</v>
      </c>
      <c r="CJ90" s="70">
        <v>40</v>
      </c>
      <c r="CK90" s="70">
        <v>31</v>
      </c>
      <c r="CL90" s="70">
        <v>23</v>
      </c>
      <c r="CM90" s="70">
        <v>34</v>
      </c>
      <c r="CN90" s="70">
        <v>28</v>
      </c>
      <c r="CO90" s="70">
        <v>32</v>
      </c>
      <c r="CP90" s="70">
        <v>24</v>
      </c>
      <c r="CQ90" s="70">
        <v>38</v>
      </c>
      <c r="CR90" s="70">
        <v>33</v>
      </c>
      <c r="CS90" s="70">
        <v>36</v>
      </c>
      <c r="CT90" s="70">
        <v>29</v>
      </c>
      <c r="CU90" s="70">
        <v>34</v>
      </c>
      <c r="CV90" s="70">
        <v>29</v>
      </c>
      <c r="CW90" s="70">
        <v>35</v>
      </c>
      <c r="CX90" s="70">
        <v>33</v>
      </c>
      <c r="CY90" s="70">
        <v>40</v>
      </c>
      <c r="CZ90" s="70">
        <v>25</v>
      </c>
      <c r="DA90" s="70">
        <v>26</v>
      </c>
      <c r="DB90" s="70">
        <v>33</v>
      </c>
      <c r="DC90" s="70">
        <v>48</v>
      </c>
      <c r="DD90" s="70">
        <v>21</v>
      </c>
      <c r="DE90" s="70">
        <v>23</v>
      </c>
      <c r="DF90" s="70">
        <v>27</v>
      </c>
      <c r="DG90" s="70">
        <v>34</v>
      </c>
      <c r="DH90" s="70">
        <v>22</v>
      </c>
      <c r="DI90" s="70">
        <v>28</v>
      </c>
      <c r="DJ90" s="70">
        <v>23</v>
      </c>
      <c r="DK90" s="70">
        <v>30</v>
      </c>
      <c r="DL90" s="70">
        <v>21</v>
      </c>
      <c r="DM90" s="70">
        <v>33</v>
      </c>
      <c r="DN90" s="70">
        <v>30</v>
      </c>
      <c r="DO90" s="70">
        <v>31</v>
      </c>
      <c r="DP90" s="70">
        <v>25</v>
      </c>
      <c r="DQ90" s="70">
        <v>27</v>
      </c>
      <c r="DR90" s="70">
        <v>18</v>
      </c>
      <c r="DS90" s="70">
        <v>21</v>
      </c>
      <c r="DT90" s="70">
        <v>22</v>
      </c>
      <c r="DU90" s="70">
        <v>34</v>
      </c>
      <c r="DV90" s="70">
        <v>28</v>
      </c>
      <c r="DW90" s="70">
        <v>16</v>
      </c>
      <c r="DX90" s="70">
        <v>20</v>
      </c>
      <c r="DY90" s="70">
        <v>21</v>
      </c>
      <c r="DZ90" s="70">
        <v>27</v>
      </c>
      <c r="EA90" s="70">
        <v>27</v>
      </c>
      <c r="EB90" s="70">
        <v>19</v>
      </c>
      <c r="EC90" s="70">
        <v>29</v>
      </c>
      <c r="ED90" s="70">
        <v>15</v>
      </c>
      <c r="EE90" s="70">
        <v>17</v>
      </c>
      <c r="EF90" s="70">
        <v>20</v>
      </c>
      <c r="EG90" s="70">
        <v>17</v>
      </c>
      <c r="EH90" s="70">
        <v>18</v>
      </c>
      <c r="EI90" s="70">
        <v>26</v>
      </c>
      <c r="EJ90" s="70">
        <v>15</v>
      </c>
      <c r="EK90" s="70">
        <v>21</v>
      </c>
      <c r="EL90" s="70">
        <v>18</v>
      </c>
      <c r="EM90" s="70">
        <v>27</v>
      </c>
      <c r="EN90" s="70">
        <v>21</v>
      </c>
      <c r="EO90" s="70">
        <v>10</v>
      </c>
      <c r="EP90" s="70">
        <v>8</v>
      </c>
      <c r="EQ90" s="70">
        <v>15</v>
      </c>
      <c r="ER90" s="70">
        <v>16</v>
      </c>
      <c r="ES90" s="70">
        <v>8</v>
      </c>
      <c r="ET90" s="70">
        <v>11</v>
      </c>
      <c r="EU90" s="70">
        <v>18</v>
      </c>
      <c r="EV90" s="70">
        <v>8</v>
      </c>
      <c r="EW90" s="70">
        <v>14</v>
      </c>
      <c r="EX90" s="70">
        <v>13</v>
      </c>
      <c r="EY90" s="70">
        <v>16</v>
      </c>
      <c r="EZ90" s="70">
        <v>22</v>
      </c>
      <c r="FA90" s="70">
        <v>17</v>
      </c>
      <c r="FB90" s="70">
        <v>23</v>
      </c>
      <c r="FC90" s="70">
        <v>13</v>
      </c>
      <c r="FD90" s="70">
        <v>17</v>
      </c>
      <c r="FE90" s="70">
        <v>21</v>
      </c>
      <c r="FF90" s="70">
        <v>30</v>
      </c>
      <c r="FG90" s="70">
        <v>21</v>
      </c>
      <c r="FH90" s="70">
        <v>28</v>
      </c>
      <c r="FI90" s="70">
        <v>23</v>
      </c>
      <c r="FJ90" s="70">
        <v>18</v>
      </c>
      <c r="FK90" s="70">
        <v>15</v>
      </c>
      <c r="FL90" s="70">
        <v>18</v>
      </c>
      <c r="FM90" s="70">
        <v>15</v>
      </c>
      <c r="FN90" s="70">
        <v>19</v>
      </c>
      <c r="FO90" s="70">
        <v>10</v>
      </c>
      <c r="FP90" s="70">
        <v>20</v>
      </c>
      <c r="FQ90" s="70">
        <v>17</v>
      </c>
      <c r="FR90" s="70">
        <v>22</v>
      </c>
      <c r="FS90" s="70">
        <v>10</v>
      </c>
      <c r="FT90" s="70">
        <v>17</v>
      </c>
      <c r="FU90" s="70">
        <v>13</v>
      </c>
      <c r="FV90" s="70">
        <v>16</v>
      </c>
      <c r="FW90" s="70">
        <v>13</v>
      </c>
      <c r="FX90" s="70">
        <v>11</v>
      </c>
      <c r="FY90" s="70">
        <v>7</v>
      </c>
      <c r="FZ90" s="70">
        <v>11</v>
      </c>
      <c r="GA90" s="70">
        <v>4</v>
      </c>
      <c r="GB90" s="70">
        <v>17</v>
      </c>
      <c r="GC90" s="70">
        <v>7</v>
      </c>
      <c r="GD90" s="70">
        <v>17</v>
      </c>
      <c r="GE90" s="70">
        <v>7</v>
      </c>
      <c r="GF90" s="70">
        <v>16</v>
      </c>
      <c r="GG90" s="70">
        <v>7</v>
      </c>
      <c r="GH90" s="70">
        <v>11</v>
      </c>
      <c r="GI90" s="70">
        <v>2</v>
      </c>
      <c r="GJ90" s="70">
        <v>14</v>
      </c>
      <c r="GK90" s="70">
        <v>5</v>
      </c>
      <c r="GL90" s="70">
        <v>7</v>
      </c>
      <c r="GM90" s="70">
        <v>3</v>
      </c>
      <c r="GN90" s="70">
        <v>10</v>
      </c>
      <c r="GO90" s="70">
        <v>3</v>
      </c>
      <c r="GP90" s="70">
        <v>10</v>
      </c>
      <c r="GQ90" s="70">
        <v>3</v>
      </c>
      <c r="GR90" s="70">
        <v>4</v>
      </c>
      <c r="GS90" s="70">
        <v>2</v>
      </c>
      <c r="GT90" s="70">
        <v>4</v>
      </c>
      <c r="GU90" s="70">
        <v>1</v>
      </c>
      <c r="GV90" s="70">
        <v>6</v>
      </c>
      <c r="GW90" s="70">
        <v>2</v>
      </c>
      <c r="GX90" s="70">
        <v>2</v>
      </c>
      <c r="GY90" s="70">
        <v>1</v>
      </c>
      <c r="GZ90" s="70">
        <v>2</v>
      </c>
      <c r="HA90" s="70">
        <v>0</v>
      </c>
      <c r="HB90" s="70">
        <v>0</v>
      </c>
      <c r="HC90" s="70">
        <v>0</v>
      </c>
      <c r="HD90" s="70">
        <v>0</v>
      </c>
      <c r="HE90" s="70">
        <v>0</v>
      </c>
      <c r="HF90" s="70">
        <v>1</v>
      </c>
      <c r="HG90" s="70">
        <v>0</v>
      </c>
      <c r="HH90" s="70">
        <v>0</v>
      </c>
      <c r="HI90" s="70">
        <v>0</v>
      </c>
      <c r="HJ90" s="70">
        <v>1</v>
      </c>
      <c r="HK90" s="70">
        <v>0</v>
      </c>
      <c r="HL90" s="70">
        <v>1</v>
      </c>
    </row>
    <row r="91" spans="1:220" ht="20.25" customHeight="1" x14ac:dyDescent="0.3">
      <c r="A91" s="46" t="s">
        <v>804</v>
      </c>
      <c r="B91" s="307">
        <v>4310</v>
      </c>
      <c r="C91" s="70">
        <v>2212</v>
      </c>
      <c r="D91" s="70">
        <v>2098</v>
      </c>
      <c r="E91" s="70">
        <v>222</v>
      </c>
      <c r="F91" s="70">
        <v>212</v>
      </c>
      <c r="G91" s="70">
        <v>1557</v>
      </c>
      <c r="H91" s="70">
        <v>1342</v>
      </c>
      <c r="I91" s="70">
        <v>433</v>
      </c>
      <c r="J91" s="70">
        <v>544</v>
      </c>
      <c r="K91" s="70">
        <v>11</v>
      </c>
      <c r="L91" s="70">
        <v>12</v>
      </c>
      <c r="M91" s="70">
        <v>11</v>
      </c>
      <c r="N91" s="70">
        <v>6</v>
      </c>
      <c r="O91" s="70">
        <v>18</v>
      </c>
      <c r="P91" s="70">
        <v>12</v>
      </c>
      <c r="Q91" s="70">
        <v>20</v>
      </c>
      <c r="R91" s="70">
        <v>14</v>
      </c>
      <c r="S91" s="70">
        <v>14</v>
      </c>
      <c r="T91" s="70">
        <v>5</v>
      </c>
      <c r="U91" s="70">
        <v>18</v>
      </c>
      <c r="V91" s="70">
        <v>11</v>
      </c>
      <c r="W91" s="70">
        <v>18</v>
      </c>
      <c r="X91" s="70">
        <v>18</v>
      </c>
      <c r="Y91" s="70">
        <v>16</v>
      </c>
      <c r="Z91" s="70">
        <v>21</v>
      </c>
      <c r="AA91" s="70">
        <v>14</v>
      </c>
      <c r="AB91" s="70">
        <v>18</v>
      </c>
      <c r="AC91" s="70">
        <v>14</v>
      </c>
      <c r="AD91" s="70">
        <v>14</v>
      </c>
      <c r="AE91" s="70">
        <v>13</v>
      </c>
      <c r="AF91" s="70">
        <v>19</v>
      </c>
      <c r="AG91" s="70">
        <v>19</v>
      </c>
      <c r="AH91" s="70">
        <v>16</v>
      </c>
      <c r="AI91" s="70">
        <v>14</v>
      </c>
      <c r="AJ91" s="70">
        <v>16</v>
      </c>
      <c r="AK91" s="70">
        <v>13</v>
      </c>
      <c r="AL91" s="70">
        <v>16</v>
      </c>
      <c r="AM91" s="70">
        <v>9</v>
      </c>
      <c r="AN91" s="70">
        <v>14</v>
      </c>
      <c r="AO91" s="70">
        <v>15</v>
      </c>
      <c r="AP91" s="70">
        <v>16</v>
      </c>
      <c r="AQ91" s="70">
        <v>15</v>
      </c>
      <c r="AR91" s="70">
        <v>11</v>
      </c>
      <c r="AS91" s="70">
        <v>13</v>
      </c>
      <c r="AT91" s="70">
        <v>13</v>
      </c>
      <c r="AU91" s="70">
        <v>19</v>
      </c>
      <c r="AV91" s="70">
        <v>18</v>
      </c>
      <c r="AW91" s="70">
        <v>26</v>
      </c>
      <c r="AX91" s="70">
        <v>12</v>
      </c>
      <c r="AY91" s="70">
        <v>24</v>
      </c>
      <c r="AZ91" s="70">
        <v>12</v>
      </c>
      <c r="BA91" s="70">
        <v>28</v>
      </c>
      <c r="BB91" s="70">
        <v>27</v>
      </c>
      <c r="BC91" s="70">
        <v>35</v>
      </c>
      <c r="BD91" s="70">
        <v>23</v>
      </c>
      <c r="BE91" s="70">
        <v>34</v>
      </c>
      <c r="BF91" s="70">
        <v>36</v>
      </c>
      <c r="BG91" s="70">
        <v>35</v>
      </c>
      <c r="BH91" s="70">
        <v>39</v>
      </c>
      <c r="BI91" s="70">
        <v>46</v>
      </c>
      <c r="BJ91" s="70">
        <v>43</v>
      </c>
      <c r="BK91" s="70">
        <v>37</v>
      </c>
      <c r="BL91" s="70">
        <v>30</v>
      </c>
      <c r="BM91" s="70">
        <v>43</v>
      </c>
      <c r="BN91" s="70">
        <v>31</v>
      </c>
      <c r="BO91" s="70">
        <v>46</v>
      </c>
      <c r="BP91" s="70">
        <v>37</v>
      </c>
      <c r="BQ91" s="70">
        <v>32</v>
      </c>
      <c r="BR91" s="70">
        <v>30</v>
      </c>
      <c r="BS91" s="70">
        <v>33</v>
      </c>
      <c r="BT91" s="70">
        <v>36</v>
      </c>
      <c r="BU91" s="70">
        <v>37</v>
      </c>
      <c r="BV91" s="70">
        <v>36</v>
      </c>
      <c r="BW91" s="70">
        <v>37</v>
      </c>
      <c r="BX91" s="70">
        <v>28</v>
      </c>
      <c r="BY91" s="70">
        <v>30</v>
      </c>
      <c r="BZ91" s="70">
        <v>30</v>
      </c>
      <c r="CA91" s="70">
        <v>38</v>
      </c>
      <c r="CB91" s="70">
        <v>19</v>
      </c>
      <c r="CC91" s="70">
        <v>32</v>
      </c>
      <c r="CD91" s="70">
        <v>23</v>
      </c>
      <c r="CE91" s="70">
        <v>27</v>
      </c>
      <c r="CF91" s="70">
        <v>26</v>
      </c>
      <c r="CG91" s="70">
        <v>31</v>
      </c>
      <c r="CH91" s="70">
        <v>24</v>
      </c>
      <c r="CI91" s="70">
        <v>26</v>
      </c>
      <c r="CJ91" s="70">
        <v>28</v>
      </c>
      <c r="CK91" s="70">
        <v>38</v>
      </c>
      <c r="CL91" s="70">
        <v>28</v>
      </c>
      <c r="CM91" s="70">
        <v>37</v>
      </c>
      <c r="CN91" s="70">
        <v>34</v>
      </c>
      <c r="CO91" s="70">
        <v>25</v>
      </c>
      <c r="CP91" s="70">
        <v>35</v>
      </c>
      <c r="CQ91" s="70">
        <v>39</v>
      </c>
      <c r="CR91" s="70">
        <v>24</v>
      </c>
      <c r="CS91" s="70">
        <v>37</v>
      </c>
      <c r="CT91" s="70">
        <v>32</v>
      </c>
      <c r="CU91" s="70">
        <v>23</v>
      </c>
      <c r="CV91" s="70">
        <v>28</v>
      </c>
      <c r="CW91" s="70">
        <v>31</v>
      </c>
      <c r="CX91" s="70">
        <v>36</v>
      </c>
      <c r="CY91" s="70">
        <v>29</v>
      </c>
      <c r="CZ91" s="70">
        <v>22</v>
      </c>
      <c r="DA91" s="70">
        <v>50</v>
      </c>
      <c r="DB91" s="70">
        <v>27</v>
      </c>
      <c r="DC91" s="70">
        <v>37</v>
      </c>
      <c r="DD91" s="70">
        <v>34</v>
      </c>
      <c r="DE91" s="70">
        <v>34</v>
      </c>
      <c r="DF91" s="70">
        <v>38</v>
      </c>
      <c r="DG91" s="70">
        <v>44</v>
      </c>
      <c r="DH91" s="70">
        <v>33</v>
      </c>
      <c r="DI91" s="70">
        <v>35</v>
      </c>
      <c r="DJ91" s="70">
        <v>35</v>
      </c>
      <c r="DK91" s="70">
        <v>35</v>
      </c>
      <c r="DL91" s="70">
        <v>30</v>
      </c>
      <c r="DM91" s="70">
        <v>29</v>
      </c>
      <c r="DN91" s="70">
        <v>33</v>
      </c>
      <c r="DO91" s="70">
        <v>28</v>
      </c>
      <c r="DP91" s="70">
        <v>29</v>
      </c>
      <c r="DQ91" s="70">
        <v>28</v>
      </c>
      <c r="DR91" s="70">
        <v>31</v>
      </c>
      <c r="DS91" s="70">
        <v>34</v>
      </c>
      <c r="DT91" s="70">
        <v>21</v>
      </c>
      <c r="DU91" s="70">
        <v>36</v>
      </c>
      <c r="DV91" s="70">
        <v>21</v>
      </c>
      <c r="DW91" s="70">
        <v>25</v>
      </c>
      <c r="DX91" s="70">
        <v>18</v>
      </c>
      <c r="DY91" s="70">
        <v>33</v>
      </c>
      <c r="DZ91" s="70">
        <v>28</v>
      </c>
      <c r="EA91" s="70">
        <v>29</v>
      </c>
      <c r="EB91" s="70">
        <v>16</v>
      </c>
      <c r="EC91" s="70">
        <v>31</v>
      </c>
      <c r="ED91" s="70">
        <v>21</v>
      </c>
      <c r="EE91" s="70">
        <v>17</v>
      </c>
      <c r="EF91" s="70">
        <v>27</v>
      </c>
      <c r="EG91" s="70">
        <v>14</v>
      </c>
      <c r="EH91" s="70">
        <v>14</v>
      </c>
      <c r="EI91" s="70">
        <v>20</v>
      </c>
      <c r="EJ91" s="70">
        <v>19</v>
      </c>
      <c r="EK91" s="70">
        <v>19</v>
      </c>
      <c r="EL91" s="70">
        <v>23</v>
      </c>
      <c r="EM91" s="70">
        <v>23</v>
      </c>
      <c r="EN91" s="70">
        <v>14</v>
      </c>
      <c r="EO91" s="70">
        <v>17</v>
      </c>
      <c r="EP91" s="70">
        <v>15</v>
      </c>
      <c r="EQ91" s="70">
        <v>17</v>
      </c>
      <c r="ER91" s="70">
        <v>14</v>
      </c>
      <c r="ES91" s="70">
        <v>21</v>
      </c>
      <c r="ET91" s="70">
        <v>11</v>
      </c>
      <c r="EU91" s="70">
        <v>24</v>
      </c>
      <c r="EV91" s="70">
        <v>19</v>
      </c>
      <c r="EW91" s="70">
        <v>19</v>
      </c>
      <c r="EX91" s="70">
        <v>20</v>
      </c>
      <c r="EY91" s="70">
        <v>13</v>
      </c>
      <c r="EZ91" s="70">
        <v>23</v>
      </c>
      <c r="FA91" s="70">
        <v>16</v>
      </c>
      <c r="FB91" s="70">
        <v>21</v>
      </c>
      <c r="FC91" s="70">
        <v>22</v>
      </c>
      <c r="FD91" s="70">
        <v>24</v>
      </c>
      <c r="FE91" s="70">
        <v>23</v>
      </c>
      <c r="FF91" s="70">
        <v>28</v>
      </c>
      <c r="FG91" s="70">
        <v>26</v>
      </c>
      <c r="FH91" s="70">
        <v>28</v>
      </c>
      <c r="FI91" s="70">
        <v>16</v>
      </c>
      <c r="FJ91" s="70">
        <v>28</v>
      </c>
      <c r="FK91" s="70">
        <v>16</v>
      </c>
      <c r="FL91" s="70">
        <v>18</v>
      </c>
      <c r="FM91" s="70">
        <v>20</v>
      </c>
      <c r="FN91" s="70">
        <v>18</v>
      </c>
      <c r="FO91" s="70">
        <v>16</v>
      </c>
      <c r="FP91" s="70">
        <v>18</v>
      </c>
      <c r="FQ91" s="70">
        <v>14</v>
      </c>
      <c r="FR91" s="70">
        <v>25</v>
      </c>
      <c r="FS91" s="70">
        <v>18</v>
      </c>
      <c r="FT91" s="70">
        <v>14</v>
      </c>
      <c r="FU91" s="70">
        <v>8</v>
      </c>
      <c r="FV91" s="70">
        <v>24</v>
      </c>
      <c r="FW91" s="70">
        <v>11</v>
      </c>
      <c r="FX91" s="70">
        <v>19</v>
      </c>
      <c r="FY91" s="70">
        <v>11</v>
      </c>
      <c r="FZ91" s="70">
        <v>16</v>
      </c>
      <c r="GA91" s="70">
        <v>5</v>
      </c>
      <c r="GB91" s="70">
        <v>16</v>
      </c>
      <c r="GC91" s="70">
        <v>8</v>
      </c>
      <c r="GD91" s="70">
        <v>19</v>
      </c>
      <c r="GE91" s="70">
        <v>11</v>
      </c>
      <c r="GF91" s="70">
        <v>13</v>
      </c>
      <c r="GG91" s="70">
        <v>8</v>
      </c>
      <c r="GH91" s="70">
        <v>16</v>
      </c>
      <c r="GI91" s="70">
        <v>10</v>
      </c>
      <c r="GJ91" s="70">
        <v>14</v>
      </c>
      <c r="GK91" s="70">
        <v>9</v>
      </c>
      <c r="GL91" s="70">
        <v>11</v>
      </c>
      <c r="GM91" s="70">
        <v>5</v>
      </c>
      <c r="GN91" s="70">
        <v>6</v>
      </c>
      <c r="GO91" s="70">
        <v>1</v>
      </c>
      <c r="GP91" s="70">
        <v>10</v>
      </c>
      <c r="GQ91" s="70">
        <v>4</v>
      </c>
      <c r="GR91" s="70">
        <v>6</v>
      </c>
      <c r="GS91" s="70">
        <v>1</v>
      </c>
      <c r="GT91" s="70">
        <v>6</v>
      </c>
      <c r="GU91" s="70">
        <v>0</v>
      </c>
      <c r="GV91" s="70">
        <v>2</v>
      </c>
      <c r="GW91" s="70">
        <v>0</v>
      </c>
      <c r="GX91" s="70">
        <v>1</v>
      </c>
      <c r="GY91" s="70">
        <v>0</v>
      </c>
      <c r="GZ91" s="70">
        <v>0</v>
      </c>
      <c r="HA91" s="70">
        <v>0</v>
      </c>
      <c r="HB91" s="70">
        <v>1</v>
      </c>
      <c r="HC91" s="70">
        <v>1</v>
      </c>
      <c r="HD91" s="70">
        <v>1</v>
      </c>
      <c r="HE91" s="70">
        <v>0</v>
      </c>
      <c r="HF91" s="70">
        <v>2</v>
      </c>
      <c r="HG91" s="70">
        <v>0</v>
      </c>
      <c r="HH91" s="70">
        <v>0</v>
      </c>
      <c r="HI91" s="70">
        <v>0</v>
      </c>
      <c r="HJ91" s="70">
        <v>0</v>
      </c>
      <c r="HK91" s="70">
        <v>0</v>
      </c>
      <c r="HL91" s="70">
        <v>0</v>
      </c>
    </row>
    <row r="92" spans="1:220" ht="20.25" customHeight="1" x14ac:dyDescent="0.3">
      <c r="A92" s="46" t="s">
        <v>805</v>
      </c>
      <c r="B92" s="307">
        <v>4655</v>
      </c>
      <c r="C92" s="70">
        <v>2254</v>
      </c>
      <c r="D92" s="70">
        <v>2401</v>
      </c>
      <c r="E92" s="70">
        <v>180</v>
      </c>
      <c r="F92" s="70">
        <v>157</v>
      </c>
      <c r="G92" s="70">
        <v>1631</v>
      </c>
      <c r="H92" s="70">
        <v>1595</v>
      </c>
      <c r="I92" s="70">
        <v>443</v>
      </c>
      <c r="J92" s="70">
        <v>649</v>
      </c>
      <c r="K92" s="70">
        <v>11</v>
      </c>
      <c r="L92" s="70">
        <v>16</v>
      </c>
      <c r="M92" s="70">
        <v>11</v>
      </c>
      <c r="N92" s="70">
        <v>16</v>
      </c>
      <c r="O92" s="70">
        <v>9</v>
      </c>
      <c r="P92" s="70">
        <v>4</v>
      </c>
      <c r="Q92" s="70">
        <v>17</v>
      </c>
      <c r="R92" s="70">
        <v>11</v>
      </c>
      <c r="S92" s="70">
        <v>12</v>
      </c>
      <c r="T92" s="70">
        <v>11</v>
      </c>
      <c r="U92" s="70">
        <v>12</v>
      </c>
      <c r="V92" s="70">
        <v>8</v>
      </c>
      <c r="W92" s="70">
        <v>15</v>
      </c>
      <c r="X92" s="70">
        <v>5</v>
      </c>
      <c r="Y92" s="70">
        <v>13</v>
      </c>
      <c r="Z92" s="70">
        <v>8</v>
      </c>
      <c r="AA92" s="70">
        <v>11</v>
      </c>
      <c r="AB92" s="70">
        <v>10</v>
      </c>
      <c r="AC92" s="70">
        <v>13</v>
      </c>
      <c r="AD92" s="70">
        <v>9</v>
      </c>
      <c r="AE92" s="70">
        <v>11</v>
      </c>
      <c r="AF92" s="70">
        <v>11</v>
      </c>
      <c r="AG92" s="70">
        <v>6</v>
      </c>
      <c r="AH92" s="70">
        <v>8</v>
      </c>
      <c r="AI92" s="70">
        <v>16</v>
      </c>
      <c r="AJ92" s="70">
        <v>9</v>
      </c>
      <c r="AK92" s="70">
        <v>13</v>
      </c>
      <c r="AL92" s="70">
        <v>15</v>
      </c>
      <c r="AM92" s="70">
        <v>10</v>
      </c>
      <c r="AN92" s="70">
        <v>16</v>
      </c>
      <c r="AO92" s="70">
        <v>12</v>
      </c>
      <c r="AP92" s="70">
        <v>13</v>
      </c>
      <c r="AQ92" s="70">
        <v>15</v>
      </c>
      <c r="AR92" s="70">
        <v>10</v>
      </c>
      <c r="AS92" s="70">
        <v>20</v>
      </c>
      <c r="AT92" s="70">
        <v>10</v>
      </c>
      <c r="AU92" s="70">
        <v>21</v>
      </c>
      <c r="AV92" s="70">
        <v>17</v>
      </c>
      <c r="AW92" s="70">
        <v>17</v>
      </c>
      <c r="AX92" s="70">
        <v>27</v>
      </c>
      <c r="AY92" s="70">
        <v>26</v>
      </c>
      <c r="AZ92" s="70">
        <v>23</v>
      </c>
      <c r="BA92" s="70">
        <v>25</v>
      </c>
      <c r="BB92" s="70">
        <v>22</v>
      </c>
      <c r="BC92" s="70">
        <v>41</v>
      </c>
      <c r="BD92" s="70">
        <v>40</v>
      </c>
      <c r="BE92" s="70">
        <v>50</v>
      </c>
      <c r="BF92" s="70">
        <v>37</v>
      </c>
      <c r="BG92" s="70">
        <v>50</v>
      </c>
      <c r="BH92" s="70">
        <v>52</v>
      </c>
      <c r="BI92" s="70">
        <v>52</v>
      </c>
      <c r="BJ92" s="70">
        <v>50</v>
      </c>
      <c r="BK92" s="70">
        <v>57</v>
      </c>
      <c r="BL92" s="70">
        <v>66</v>
      </c>
      <c r="BM92" s="70">
        <v>50</v>
      </c>
      <c r="BN92" s="70">
        <v>48</v>
      </c>
      <c r="BO92" s="70">
        <v>43</v>
      </c>
      <c r="BP92" s="70">
        <v>51</v>
      </c>
      <c r="BQ92" s="70">
        <v>35</v>
      </c>
      <c r="BR92" s="70">
        <v>39</v>
      </c>
      <c r="BS92" s="70">
        <v>38</v>
      </c>
      <c r="BT92" s="70">
        <v>46</v>
      </c>
      <c r="BU92" s="70">
        <v>36</v>
      </c>
      <c r="BV92" s="70">
        <v>45</v>
      </c>
      <c r="BW92" s="70">
        <v>34</v>
      </c>
      <c r="BX92" s="70">
        <v>38</v>
      </c>
      <c r="BY92" s="70">
        <v>44</v>
      </c>
      <c r="BZ92" s="70">
        <v>28</v>
      </c>
      <c r="CA92" s="70">
        <v>27</v>
      </c>
      <c r="CB92" s="70">
        <v>44</v>
      </c>
      <c r="CC92" s="70">
        <v>30</v>
      </c>
      <c r="CD92" s="70">
        <v>40</v>
      </c>
      <c r="CE92" s="70">
        <v>32</v>
      </c>
      <c r="CF92" s="70">
        <v>35</v>
      </c>
      <c r="CG92" s="70">
        <v>42</v>
      </c>
      <c r="CH92" s="70">
        <v>40</v>
      </c>
      <c r="CI92" s="70">
        <v>42</v>
      </c>
      <c r="CJ92" s="70">
        <v>36</v>
      </c>
      <c r="CK92" s="70">
        <v>35</v>
      </c>
      <c r="CL92" s="70">
        <v>24</v>
      </c>
      <c r="CM92" s="70">
        <v>23</v>
      </c>
      <c r="CN92" s="70">
        <v>33</v>
      </c>
      <c r="CO92" s="70">
        <v>33</v>
      </c>
      <c r="CP92" s="70">
        <v>37</v>
      </c>
      <c r="CQ92" s="70">
        <v>37</v>
      </c>
      <c r="CR92" s="70">
        <v>27</v>
      </c>
      <c r="CS92" s="70">
        <v>30</v>
      </c>
      <c r="CT92" s="70">
        <v>28</v>
      </c>
      <c r="CU92" s="70">
        <v>38</v>
      </c>
      <c r="CV92" s="70">
        <v>29</v>
      </c>
      <c r="CW92" s="70">
        <v>32</v>
      </c>
      <c r="CX92" s="70">
        <v>28</v>
      </c>
      <c r="CY92" s="70">
        <v>30</v>
      </c>
      <c r="CZ92" s="70">
        <v>37</v>
      </c>
      <c r="DA92" s="70">
        <v>28</v>
      </c>
      <c r="DB92" s="70">
        <v>31</v>
      </c>
      <c r="DC92" s="70">
        <v>37</v>
      </c>
      <c r="DD92" s="70">
        <v>22</v>
      </c>
      <c r="DE92" s="70">
        <v>35</v>
      </c>
      <c r="DF92" s="70">
        <v>28</v>
      </c>
      <c r="DG92" s="70">
        <v>38</v>
      </c>
      <c r="DH92" s="70">
        <v>33</v>
      </c>
      <c r="DI92" s="70">
        <v>39</v>
      </c>
      <c r="DJ92" s="70">
        <v>26</v>
      </c>
      <c r="DK92" s="70">
        <v>30</v>
      </c>
      <c r="DL92" s="70">
        <v>36</v>
      </c>
      <c r="DM92" s="70">
        <v>32</v>
      </c>
      <c r="DN92" s="70">
        <v>36</v>
      </c>
      <c r="DO92" s="70">
        <v>34</v>
      </c>
      <c r="DP92" s="70">
        <v>36</v>
      </c>
      <c r="DQ92" s="70">
        <v>23</v>
      </c>
      <c r="DR92" s="70">
        <v>24</v>
      </c>
      <c r="DS92" s="70">
        <v>27</v>
      </c>
      <c r="DT92" s="70">
        <v>30</v>
      </c>
      <c r="DU92" s="70">
        <v>20</v>
      </c>
      <c r="DV92" s="70">
        <v>25</v>
      </c>
      <c r="DW92" s="70">
        <v>24</v>
      </c>
      <c r="DX92" s="70">
        <v>16</v>
      </c>
      <c r="DY92" s="70">
        <v>42</v>
      </c>
      <c r="DZ92" s="70">
        <v>26</v>
      </c>
      <c r="EA92" s="70">
        <v>27</v>
      </c>
      <c r="EB92" s="70">
        <v>26</v>
      </c>
      <c r="EC92" s="70">
        <v>21</v>
      </c>
      <c r="ED92" s="70">
        <v>23</v>
      </c>
      <c r="EE92" s="70">
        <v>29</v>
      </c>
      <c r="EF92" s="70">
        <v>27</v>
      </c>
      <c r="EG92" s="70">
        <v>24</v>
      </c>
      <c r="EH92" s="70">
        <v>30</v>
      </c>
      <c r="EI92" s="70">
        <v>24</v>
      </c>
      <c r="EJ92" s="70">
        <v>20</v>
      </c>
      <c r="EK92" s="70">
        <v>22</v>
      </c>
      <c r="EL92" s="70">
        <v>16</v>
      </c>
      <c r="EM92" s="70">
        <v>23</v>
      </c>
      <c r="EN92" s="70">
        <v>24</v>
      </c>
      <c r="EO92" s="70">
        <v>14</v>
      </c>
      <c r="EP92" s="70">
        <v>18</v>
      </c>
      <c r="EQ92" s="70">
        <v>16</v>
      </c>
      <c r="ER92" s="70">
        <v>28</v>
      </c>
      <c r="ES92" s="70">
        <v>18</v>
      </c>
      <c r="ET92" s="70">
        <v>24</v>
      </c>
      <c r="EU92" s="70">
        <v>21</v>
      </c>
      <c r="EV92" s="70">
        <v>22</v>
      </c>
      <c r="EW92" s="70">
        <v>12</v>
      </c>
      <c r="EX92" s="70">
        <v>24</v>
      </c>
      <c r="EY92" s="70">
        <v>18</v>
      </c>
      <c r="EZ92" s="70">
        <v>21</v>
      </c>
      <c r="FA92" s="70">
        <v>25</v>
      </c>
      <c r="FB92" s="70">
        <v>27</v>
      </c>
      <c r="FC92" s="70">
        <v>22</v>
      </c>
      <c r="FD92" s="70">
        <v>40</v>
      </c>
      <c r="FE92" s="70">
        <v>26</v>
      </c>
      <c r="FF92" s="70">
        <v>31</v>
      </c>
      <c r="FG92" s="70">
        <v>26</v>
      </c>
      <c r="FH92" s="70">
        <v>27</v>
      </c>
      <c r="FI92" s="70">
        <v>24</v>
      </c>
      <c r="FJ92" s="70">
        <v>40</v>
      </c>
      <c r="FK92" s="70">
        <v>25</v>
      </c>
      <c r="FL92" s="70">
        <v>34</v>
      </c>
      <c r="FM92" s="70">
        <v>16</v>
      </c>
      <c r="FN92" s="70">
        <v>27</v>
      </c>
      <c r="FO92" s="70">
        <v>18</v>
      </c>
      <c r="FP92" s="70">
        <v>27</v>
      </c>
      <c r="FQ92" s="70">
        <v>15</v>
      </c>
      <c r="FR92" s="70">
        <v>27</v>
      </c>
      <c r="FS92" s="70">
        <v>21</v>
      </c>
      <c r="FT92" s="70">
        <v>21</v>
      </c>
      <c r="FU92" s="70">
        <v>7</v>
      </c>
      <c r="FV92" s="70">
        <v>15</v>
      </c>
      <c r="FW92" s="70">
        <v>14</v>
      </c>
      <c r="FX92" s="70">
        <v>18</v>
      </c>
      <c r="FY92" s="70">
        <v>9</v>
      </c>
      <c r="FZ92" s="70">
        <v>14</v>
      </c>
      <c r="GA92" s="70">
        <v>7</v>
      </c>
      <c r="GB92" s="70">
        <v>13</v>
      </c>
      <c r="GC92" s="70">
        <v>7</v>
      </c>
      <c r="GD92" s="70">
        <v>18</v>
      </c>
      <c r="GE92" s="70">
        <v>7</v>
      </c>
      <c r="GF92" s="70">
        <v>14</v>
      </c>
      <c r="GG92" s="70">
        <v>5</v>
      </c>
      <c r="GH92" s="70">
        <v>12</v>
      </c>
      <c r="GI92" s="70">
        <v>8</v>
      </c>
      <c r="GJ92" s="70">
        <v>13</v>
      </c>
      <c r="GK92" s="70">
        <v>5</v>
      </c>
      <c r="GL92" s="70">
        <v>15</v>
      </c>
      <c r="GM92" s="70">
        <v>5</v>
      </c>
      <c r="GN92" s="70">
        <v>7</v>
      </c>
      <c r="GO92" s="70">
        <v>4</v>
      </c>
      <c r="GP92" s="70">
        <v>6</v>
      </c>
      <c r="GQ92" s="70">
        <v>1</v>
      </c>
      <c r="GR92" s="70">
        <v>9</v>
      </c>
      <c r="GS92" s="70">
        <v>1</v>
      </c>
      <c r="GT92" s="70">
        <v>4</v>
      </c>
      <c r="GU92" s="70">
        <v>1</v>
      </c>
      <c r="GV92" s="70">
        <v>4</v>
      </c>
      <c r="GW92" s="70">
        <v>0</v>
      </c>
      <c r="GX92" s="70">
        <v>3</v>
      </c>
      <c r="GY92" s="70">
        <v>0</v>
      </c>
      <c r="GZ92" s="70">
        <v>1</v>
      </c>
      <c r="HA92" s="70">
        <v>0</v>
      </c>
      <c r="HB92" s="70">
        <v>3</v>
      </c>
      <c r="HC92" s="70">
        <v>0</v>
      </c>
      <c r="HD92" s="70">
        <v>0</v>
      </c>
      <c r="HE92" s="70">
        <v>0</v>
      </c>
      <c r="HF92" s="70">
        <v>1</v>
      </c>
      <c r="HG92" s="70">
        <v>0</v>
      </c>
      <c r="HH92" s="70">
        <v>0</v>
      </c>
      <c r="HI92" s="70">
        <v>0</v>
      </c>
      <c r="HJ92" s="70">
        <v>1</v>
      </c>
      <c r="HK92" s="70">
        <v>0</v>
      </c>
      <c r="HL92" s="70">
        <v>0</v>
      </c>
    </row>
    <row r="93" spans="1:220" ht="20.25" customHeight="1" x14ac:dyDescent="0.3">
      <c r="A93" s="45" t="s">
        <v>806</v>
      </c>
      <c r="B93" s="306">
        <v>12389</v>
      </c>
      <c r="C93" s="69">
        <v>5971</v>
      </c>
      <c r="D93" s="69">
        <v>6418</v>
      </c>
      <c r="E93" s="69">
        <v>861</v>
      </c>
      <c r="F93" s="69">
        <v>765</v>
      </c>
      <c r="G93" s="69">
        <v>3918</v>
      </c>
      <c r="H93" s="69">
        <v>3957</v>
      </c>
      <c r="I93" s="69">
        <v>1192</v>
      </c>
      <c r="J93" s="69">
        <v>1696</v>
      </c>
      <c r="K93" s="69">
        <v>43</v>
      </c>
      <c r="L93" s="69">
        <v>50</v>
      </c>
      <c r="M93" s="69">
        <v>60</v>
      </c>
      <c r="N93" s="69">
        <v>48</v>
      </c>
      <c r="O93" s="69">
        <v>52</v>
      </c>
      <c r="P93" s="69">
        <v>60</v>
      </c>
      <c r="Q93" s="69">
        <v>65</v>
      </c>
      <c r="R93" s="69">
        <v>53</v>
      </c>
      <c r="S93" s="69">
        <v>62</v>
      </c>
      <c r="T93" s="69">
        <v>48</v>
      </c>
      <c r="U93" s="69">
        <v>60</v>
      </c>
      <c r="V93" s="69">
        <v>57</v>
      </c>
      <c r="W93" s="69">
        <v>57</v>
      </c>
      <c r="X93" s="69">
        <v>56</v>
      </c>
      <c r="Y93" s="69">
        <v>52</v>
      </c>
      <c r="Z93" s="69">
        <v>65</v>
      </c>
      <c r="AA93" s="69">
        <v>57</v>
      </c>
      <c r="AB93" s="69">
        <v>52</v>
      </c>
      <c r="AC93" s="69">
        <v>63</v>
      </c>
      <c r="AD93" s="69">
        <v>47</v>
      </c>
      <c r="AE93" s="69">
        <v>64</v>
      </c>
      <c r="AF93" s="69">
        <v>54</v>
      </c>
      <c r="AG93" s="69">
        <v>59</v>
      </c>
      <c r="AH93" s="69">
        <v>41</v>
      </c>
      <c r="AI93" s="69">
        <v>55</v>
      </c>
      <c r="AJ93" s="69">
        <v>42</v>
      </c>
      <c r="AK93" s="69">
        <v>54</v>
      </c>
      <c r="AL93" s="69">
        <v>45</v>
      </c>
      <c r="AM93" s="69">
        <v>58</v>
      </c>
      <c r="AN93" s="69">
        <v>47</v>
      </c>
      <c r="AO93" s="69">
        <v>47</v>
      </c>
      <c r="AP93" s="69">
        <v>51</v>
      </c>
      <c r="AQ93" s="69">
        <v>49</v>
      </c>
      <c r="AR93" s="69">
        <v>41</v>
      </c>
      <c r="AS93" s="69">
        <v>38</v>
      </c>
      <c r="AT93" s="69">
        <v>29</v>
      </c>
      <c r="AU93" s="69">
        <v>56</v>
      </c>
      <c r="AV93" s="69">
        <v>49</v>
      </c>
      <c r="AW93" s="69">
        <v>52</v>
      </c>
      <c r="AX93" s="69">
        <v>52</v>
      </c>
      <c r="AY93" s="69">
        <v>64</v>
      </c>
      <c r="AZ93" s="69">
        <v>57</v>
      </c>
      <c r="BA93" s="69">
        <v>66</v>
      </c>
      <c r="BB93" s="69">
        <v>58</v>
      </c>
      <c r="BC93" s="69">
        <v>61</v>
      </c>
      <c r="BD93" s="69">
        <v>66</v>
      </c>
      <c r="BE93" s="69">
        <v>73</v>
      </c>
      <c r="BF93" s="69">
        <v>83</v>
      </c>
      <c r="BG93" s="69">
        <v>97</v>
      </c>
      <c r="BH93" s="69">
        <v>73</v>
      </c>
      <c r="BI93" s="69">
        <v>71</v>
      </c>
      <c r="BJ93" s="69">
        <v>71</v>
      </c>
      <c r="BK93" s="69">
        <v>96</v>
      </c>
      <c r="BL93" s="69">
        <v>84</v>
      </c>
      <c r="BM93" s="69">
        <v>83</v>
      </c>
      <c r="BN93" s="69">
        <v>94</v>
      </c>
      <c r="BO93" s="69">
        <v>63</v>
      </c>
      <c r="BP93" s="69">
        <v>79</v>
      </c>
      <c r="BQ93" s="69">
        <v>72</v>
      </c>
      <c r="BR93" s="69">
        <v>92</v>
      </c>
      <c r="BS93" s="69">
        <v>62</v>
      </c>
      <c r="BT93" s="69">
        <v>97</v>
      </c>
      <c r="BU93" s="69">
        <v>85</v>
      </c>
      <c r="BV93" s="69">
        <v>87</v>
      </c>
      <c r="BW93" s="69">
        <v>88</v>
      </c>
      <c r="BX93" s="69">
        <v>99</v>
      </c>
      <c r="BY93" s="69">
        <v>92</v>
      </c>
      <c r="BZ93" s="69">
        <v>95</v>
      </c>
      <c r="CA93" s="69">
        <v>78</v>
      </c>
      <c r="CB93" s="69">
        <v>88</v>
      </c>
      <c r="CC93" s="69">
        <v>82</v>
      </c>
      <c r="CD93" s="69">
        <v>102</v>
      </c>
      <c r="CE93" s="69">
        <v>78</v>
      </c>
      <c r="CF93" s="69">
        <v>95</v>
      </c>
      <c r="CG93" s="69">
        <v>95</v>
      </c>
      <c r="CH93" s="69">
        <v>86</v>
      </c>
      <c r="CI93" s="69">
        <v>89</v>
      </c>
      <c r="CJ93" s="69">
        <v>91</v>
      </c>
      <c r="CK93" s="69">
        <v>91</v>
      </c>
      <c r="CL93" s="69">
        <v>100</v>
      </c>
      <c r="CM93" s="69">
        <v>98</v>
      </c>
      <c r="CN93" s="69">
        <v>85</v>
      </c>
      <c r="CO93" s="69">
        <v>96</v>
      </c>
      <c r="CP93" s="69">
        <v>85</v>
      </c>
      <c r="CQ93" s="69">
        <v>88</v>
      </c>
      <c r="CR93" s="69">
        <v>93</v>
      </c>
      <c r="CS93" s="69">
        <v>119</v>
      </c>
      <c r="CT93" s="69">
        <v>87</v>
      </c>
      <c r="CU93" s="69">
        <v>77</v>
      </c>
      <c r="CV93" s="69">
        <v>78</v>
      </c>
      <c r="CW93" s="69">
        <v>84</v>
      </c>
      <c r="CX93" s="69">
        <v>92</v>
      </c>
      <c r="CY93" s="69">
        <v>88</v>
      </c>
      <c r="CZ93" s="69">
        <v>81</v>
      </c>
      <c r="DA93" s="69">
        <v>100</v>
      </c>
      <c r="DB93" s="69">
        <v>80</v>
      </c>
      <c r="DC93" s="69">
        <v>98</v>
      </c>
      <c r="DD93" s="69">
        <v>75</v>
      </c>
      <c r="DE93" s="69">
        <v>83</v>
      </c>
      <c r="DF93" s="69">
        <v>100</v>
      </c>
      <c r="DG93" s="69">
        <v>101</v>
      </c>
      <c r="DH93" s="69">
        <v>88</v>
      </c>
      <c r="DI93" s="69">
        <v>87</v>
      </c>
      <c r="DJ93" s="69">
        <v>99</v>
      </c>
      <c r="DK93" s="69">
        <v>80</v>
      </c>
      <c r="DL93" s="69">
        <v>88</v>
      </c>
      <c r="DM93" s="69">
        <v>91</v>
      </c>
      <c r="DN93" s="69">
        <v>85</v>
      </c>
      <c r="DO93" s="69">
        <v>82</v>
      </c>
      <c r="DP93" s="69">
        <v>93</v>
      </c>
      <c r="DQ93" s="69">
        <v>80</v>
      </c>
      <c r="DR93" s="69">
        <v>78</v>
      </c>
      <c r="DS93" s="69">
        <v>102</v>
      </c>
      <c r="DT93" s="69">
        <v>89</v>
      </c>
      <c r="DU93" s="69">
        <v>81</v>
      </c>
      <c r="DV93" s="69">
        <v>89</v>
      </c>
      <c r="DW93" s="69">
        <v>59</v>
      </c>
      <c r="DX93" s="69">
        <v>63</v>
      </c>
      <c r="DY93" s="69">
        <v>85</v>
      </c>
      <c r="DZ93" s="69">
        <v>90</v>
      </c>
      <c r="EA93" s="69">
        <v>65</v>
      </c>
      <c r="EB93" s="69">
        <v>74</v>
      </c>
      <c r="EC93" s="69">
        <v>60</v>
      </c>
      <c r="ED93" s="69">
        <v>63</v>
      </c>
      <c r="EE93" s="69">
        <v>59</v>
      </c>
      <c r="EF93" s="69">
        <v>56</v>
      </c>
      <c r="EG93" s="69">
        <v>67</v>
      </c>
      <c r="EH93" s="69">
        <v>77</v>
      </c>
      <c r="EI93" s="69">
        <v>60</v>
      </c>
      <c r="EJ93" s="69">
        <v>50</v>
      </c>
      <c r="EK93" s="69">
        <v>62</v>
      </c>
      <c r="EL93" s="69">
        <v>59</v>
      </c>
      <c r="EM93" s="69">
        <v>56</v>
      </c>
      <c r="EN93" s="69">
        <v>45</v>
      </c>
      <c r="EO93" s="69">
        <v>48</v>
      </c>
      <c r="EP93" s="69">
        <v>39</v>
      </c>
      <c r="EQ93" s="69">
        <v>55</v>
      </c>
      <c r="ER93" s="69">
        <v>62</v>
      </c>
      <c r="ES93" s="69">
        <v>59</v>
      </c>
      <c r="ET93" s="69">
        <v>58</v>
      </c>
      <c r="EU93" s="69">
        <v>47</v>
      </c>
      <c r="EV93" s="69">
        <v>53</v>
      </c>
      <c r="EW93" s="69">
        <v>40</v>
      </c>
      <c r="EX93" s="69">
        <v>57</v>
      </c>
      <c r="EY93" s="69">
        <v>47</v>
      </c>
      <c r="EZ93" s="69">
        <v>53</v>
      </c>
      <c r="FA93" s="69">
        <v>52</v>
      </c>
      <c r="FB93" s="69">
        <v>64</v>
      </c>
      <c r="FC93" s="69">
        <v>58</v>
      </c>
      <c r="FD93" s="69">
        <v>67</v>
      </c>
      <c r="FE93" s="69">
        <v>67</v>
      </c>
      <c r="FF93" s="69">
        <v>92</v>
      </c>
      <c r="FG93" s="69">
        <v>58</v>
      </c>
      <c r="FH93" s="69">
        <v>80</v>
      </c>
      <c r="FI93" s="69">
        <v>81</v>
      </c>
      <c r="FJ93" s="69">
        <v>84</v>
      </c>
      <c r="FK93" s="69">
        <v>41</v>
      </c>
      <c r="FL93" s="69">
        <v>52</v>
      </c>
      <c r="FM93" s="69">
        <v>33</v>
      </c>
      <c r="FN93" s="69">
        <v>61</v>
      </c>
      <c r="FO93" s="69">
        <v>34</v>
      </c>
      <c r="FP93" s="69">
        <v>58</v>
      </c>
      <c r="FQ93" s="69">
        <v>44</v>
      </c>
      <c r="FR93" s="69">
        <v>71</v>
      </c>
      <c r="FS93" s="69">
        <v>39</v>
      </c>
      <c r="FT93" s="69">
        <v>67</v>
      </c>
      <c r="FU93" s="69">
        <v>40</v>
      </c>
      <c r="FV93" s="69">
        <v>73</v>
      </c>
      <c r="FW93" s="69">
        <v>31</v>
      </c>
      <c r="FX93" s="69">
        <v>50</v>
      </c>
      <c r="FY93" s="69">
        <v>21</v>
      </c>
      <c r="FZ93" s="69">
        <v>45</v>
      </c>
      <c r="GA93" s="69">
        <v>30</v>
      </c>
      <c r="GB93" s="69">
        <v>50</v>
      </c>
      <c r="GC93" s="69">
        <v>29</v>
      </c>
      <c r="GD93" s="69">
        <v>46</v>
      </c>
      <c r="GE93" s="69">
        <v>21</v>
      </c>
      <c r="GF93" s="69">
        <v>38</v>
      </c>
      <c r="GG93" s="69">
        <v>21</v>
      </c>
      <c r="GH93" s="69">
        <v>60</v>
      </c>
      <c r="GI93" s="69">
        <v>17</v>
      </c>
      <c r="GJ93" s="69">
        <v>41</v>
      </c>
      <c r="GK93" s="69">
        <v>15</v>
      </c>
      <c r="GL93" s="69">
        <v>40</v>
      </c>
      <c r="GM93" s="69">
        <v>18</v>
      </c>
      <c r="GN93" s="69">
        <v>35</v>
      </c>
      <c r="GO93" s="69">
        <v>11</v>
      </c>
      <c r="GP93" s="69">
        <v>18</v>
      </c>
      <c r="GQ93" s="69">
        <v>3</v>
      </c>
      <c r="GR93" s="69">
        <v>16</v>
      </c>
      <c r="GS93" s="69">
        <v>5</v>
      </c>
      <c r="GT93" s="69">
        <v>22</v>
      </c>
      <c r="GU93" s="69">
        <v>3</v>
      </c>
      <c r="GV93" s="69">
        <v>10</v>
      </c>
      <c r="GW93" s="69">
        <v>2</v>
      </c>
      <c r="GX93" s="69">
        <v>11</v>
      </c>
      <c r="GY93" s="69">
        <v>0</v>
      </c>
      <c r="GZ93" s="69">
        <v>6</v>
      </c>
      <c r="HA93" s="69">
        <v>1</v>
      </c>
      <c r="HB93" s="69">
        <v>5</v>
      </c>
      <c r="HC93" s="69">
        <v>0</v>
      </c>
      <c r="HD93" s="69">
        <v>3</v>
      </c>
      <c r="HE93" s="69">
        <v>3</v>
      </c>
      <c r="HF93" s="69">
        <v>1</v>
      </c>
      <c r="HG93" s="69">
        <v>0</v>
      </c>
      <c r="HH93" s="69">
        <v>3</v>
      </c>
      <c r="HI93" s="69">
        <v>0</v>
      </c>
      <c r="HJ93" s="69">
        <v>0</v>
      </c>
      <c r="HK93" s="69">
        <v>0</v>
      </c>
      <c r="HL93" s="69">
        <v>1</v>
      </c>
    </row>
    <row r="94" spans="1:220" ht="20.25" customHeight="1" x14ac:dyDescent="0.3">
      <c r="A94" s="46" t="s">
        <v>807</v>
      </c>
      <c r="B94" s="307">
        <v>4643</v>
      </c>
      <c r="C94" s="70">
        <v>2207</v>
      </c>
      <c r="D94" s="70">
        <v>2436</v>
      </c>
      <c r="E94" s="70">
        <v>396</v>
      </c>
      <c r="F94" s="70">
        <v>366</v>
      </c>
      <c r="G94" s="70">
        <v>1372</v>
      </c>
      <c r="H94" s="70">
        <v>1427</v>
      </c>
      <c r="I94" s="70">
        <v>439</v>
      </c>
      <c r="J94" s="70">
        <v>643</v>
      </c>
      <c r="K94" s="70">
        <v>25</v>
      </c>
      <c r="L94" s="70">
        <v>18</v>
      </c>
      <c r="M94" s="70">
        <v>29</v>
      </c>
      <c r="N94" s="70">
        <v>20</v>
      </c>
      <c r="O94" s="70">
        <v>22</v>
      </c>
      <c r="P94" s="70">
        <v>34</v>
      </c>
      <c r="Q94" s="70">
        <v>30</v>
      </c>
      <c r="R94" s="70">
        <v>24</v>
      </c>
      <c r="S94" s="70">
        <v>25</v>
      </c>
      <c r="T94" s="70">
        <v>22</v>
      </c>
      <c r="U94" s="70">
        <v>22</v>
      </c>
      <c r="V94" s="70">
        <v>27</v>
      </c>
      <c r="W94" s="70">
        <v>29</v>
      </c>
      <c r="X94" s="70">
        <v>30</v>
      </c>
      <c r="Y94" s="70">
        <v>24</v>
      </c>
      <c r="Z94" s="70">
        <v>35</v>
      </c>
      <c r="AA94" s="70">
        <v>32</v>
      </c>
      <c r="AB94" s="70">
        <v>32</v>
      </c>
      <c r="AC94" s="70">
        <v>30</v>
      </c>
      <c r="AD94" s="70">
        <v>18</v>
      </c>
      <c r="AE94" s="70">
        <v>29</v>
      </c>
      <c r="AF94" s="70">
        <v>30</v>
      </c>
      <c r="AG94" s="70">
        <v>19</v>
      </c>
      <c r="AH94" s="70">
        <v>18</v>
      </c>
      <c r="AI94" s="70">
        <v>29</v>
      </c>
      <c r="AJ94" s="70">
        <v>17</v>
      </c>
      <c r="AK94" s="70">
        <v>26</v>
      </c>
      <c r="AL94" s="70">
        <v>21</v>
      </c>
      <c r="AM94" s="70">
        <v>25</v>
      </c>
      <c r="AN94" s="70">
        <v>20</v>
      </c>
      <c r="AO94" s="70">
        <v>16</v>
      </c>
      <c r="AP94" s="70">
        <v>21</v>
      </c>
      <c r="AQ94" s="70">
        <v>16</v>
      </c>
      <c r="AR94" s="70">
        <v>25</v>
      </c>
      <c r="AS94" s="70">
        <v>14</v>
      </c>
      <c r="AT94" s="70">
        <v>11</v>
      </c>
      <c r="AU94" s="70">
        <v>19</v>
      </c>
      <c r="AV94" s="70">
        <v>19</v>
      </c>
      <c r="AW94" s="70">
        <v>18</v>
      </c>
      <c r="AX94" s="70">
        <v>14</v>
      </c>
      <c r="AY94" s="70">
        <v>19</v>
      </c>
      <c r="AZ94" s="70">
        <v>20</v>
      </c>
      <c r="BA94" s="70">
        <v>24</v>
      </c>
      <c r="BB94" s="70">
        <v>20</v>
      </c>
      <c r="BC94" s="70">
        <v>19</v>
      </c>
      <c r="BD94" s="70">
        <v>15</v>
      </c>
      <c r="BE94" s="70">
        <v>22</v>
      </c>
      <c r="BF94" s="70">
        <v>25</v>
      </c>
      <c r="BG94" s="70">
        <v>28</v>
      </c>
      <c r="BH94" s="70">
        <v>18</v>
      </c>
      <c r="BI94" s="70">
        <v>18</v>
      </c>
      <c r="BJ94" s="70">
        <v>21</v>
      </c>
      <c r="BK94" s="70">
        <v>34</v>
      </c>
      <c r="BL94" s="70">
        <v>24</v>
      </c>
      <c r="BM94" s="70">
        <v>18</v>
      </c>
      <c r="BN94" s="70">
        <v>32</v>
      </c>
      <c r="BO94" s="70">
        <v>24</v>
      </c>
      <c r="BP94" s="70">
        <v>23</v>
      </c>
      <c r="BQ94" s="70">
        <v>28</v>
      </c>
      <c r="BR94" s="70">
        <v>34</v>
      </c>
      <c r="BS94" s="70">
        <v>21</v>
      </c>
      <c r="BT94" s="70">
        <v>32</v>
      </c>
      <c r="BU94" s="70">
        <v>30</v>
      </c>
      <c r="BV94" s="70">
        <v>33</v>
      </c>
      <c r="BW94" s="70">
        <v>34</v>
      </c>
      <c r="BX94" s="70">
        <v>30</v>
      </c>
      <c r="BY94" s="70">
        <v>31</v>
      </c>
      <c r="BZ94" s="70">
        <v>31</v>
      </c>
      <c r="CA94" s="70">
        <v>33</v>
      </c>
      <c r="CB94" s="70">
        <v>36</v>
      </c>
      <c r="CC94" s="70">
        <v>31</v>
      </c>
      <c r="CD94" s="70">
        <v>33</v>
      </c>
      <c r="CE94" s="70">
        <v>31</v>
      </c>
      <c r="CF94" s="70">
        <v>31</v>
      </c>
      <c r="CG94" s="70">
        <v>30</v>
      </c>
      <c r="CH94" s="70">
        <v>38</v>
      </c>
      <c r="CI94" s="70">
        <v>37</v>
      </c>
      <c r="CJ94" s="70">
        <v>46</v>
      </c>
      <c r="CK94" s="70">
        <v>39</v>
      </c>
      <c r="CL94" s="70">
        <v>46</v>
      </c>
      <c r="CM94" s="70">
        <v>35</v>
      </c>
      <c r="CN94" s="70">
        <v>24</v>
      </c>
      <c r="CO94" s="70">
        <v>39</v>
      </c>
      <c r="CP94" s="70">
        <v>38</v>
      </c>
      <c r="CQ94" s="70">
        <v>30</v>
      </c>
      <c r="CR94" s="70">
        <v>36</v>
      </c>
      <c r="CS94" s="70">
        <v>42</v>
      </c>
      <c r="CT94" s="70">
        <v>33</v>
      </c>
      <c r="CU94" s="70">
        <v>34</v>
      </c>
      <c r="CV94" s="70">
        <v>37</v>
      </c>
      <c r="CW94" s="70">
        <v>32</v>
      </c>
      <c r="CX94" s="70">
        <v>34</v>
      </c>
      <c r="CY94" s="70">
        <v>32</v>
      </c>
      <c r="CZ94" s="70">
        <v>34</v>
      </c>
      <c r="DA94" s="70">
        <v>42</v>
      </c>
      <c r="DB94" s="70">
        <v>34</v>
      </c>
      <c r="DC94" s="70">
        <v>38</v>
      </c>
      <c r="DD94" s="70">
        <v>35</v>
      </c>
      <c r="DE94" s="70">
        <v>23</v>
      </c>
      <c r="DF94" s="70">
        <v>40</v>
      </c>
      <c r="DG94" s="70">
        <v>37</v>
      </c>
      <c r="DH94" s="70">
        <v>31</v>
      </c>
      <c r="DI94" s="70">
        <v>33</v>
      </c>
      <c r="DJ94" s="70">
        <v>30</v>
      </c>
      <c r="DK94" s="70">
        <v>29</v>
      </c>
      <c r="DL94" s="70">
        <v>30</v>
      </c>
      <c r="DM94" s="70">
        <v>37</v>
      </c>
      <c r="DN94" s="70">
        <v>25</v>
      </c>
      <c r="DO94" s="70">
        <v>30</v>
      </c>
      <c r="DP94" s="70">
        <v>33</v>
      </c>
      <c r="DQ94" s="70">
        <v>26</v>
      </c>
      <c r="DR94" s="70">
        <v>21</v>
      </c>
      <c r="DS94" s="70">
        <v>33</v>
      </c>
      <c r="DT94" s="70">
        <v>38</v>
      </c>
      <c r="DU94" s="70">
        <v>23</v>
      </c>
      <c r="DV94" s="70">
        <v>29</v>
      </c>
      <c r="DW94" s="70">
        <v>21</v>
      </c>
      <c r="DX94" s="70">
        <v>23</v>
      </c>
      <c r="DY94" s="70">
        <v>33</v>
      </c>
      <c r="DZ94" s="70">
        <v>28</v>
      </c>
      <c r="EA94" s="70">
        <v>22</v>
      </c>
      <c r="EB94" s="70">
        <v>26</v>
      </c>
      <c r="EC94" s="70">
        <v>17</v>
      </c>
      <c r="ED94" s="70">
        <v>28</v>
      </c>
      <c r="EE94" s="70">
        <v>12</v>
      </c>
      <c r="EF94" s="70">
        <v>17</v>
      </c>
      <c r="EG94" s="70">
        <v>19</v>
      </c>
      <c r="EH94" s="70">
        <v>25</v>
      </c>
      <c r="EI94" s="70">
        <v>19</v>
      </c>
      <c r="EJ94" s="70">
        <v>20</v>
      </c>
      <c r="EK94" s="70">
        <v>24</v>
      </c>
      <c r="EL94" s="70">
        <v>25</v>
      </c>
      <c r="EM94" s="70">
        <v>21</v>
      </c>
      <c r="EN94" s="70">
        <v>15</v>
      </c>
      <c r="EO94" s="70">
        <v>17</v>
      </c>
      <c r="EP94" s="70">
        <v>12</v>
      </c>
      <c r="EQ94" s="70">
        <v>22</v>
      </c>
      <c r="ER94" s="70">
        <v>21</v>
      </c>
      <c r="ES94" s="70">
        <v>24</v>
      </c>
      <c r="ET94" s="70">
        <v>25</v>
      </c>
      <c r="EU94" s="70">
        <v>14</v>
      </c>
      <c r="EV94" s="70">
        <v>22</v>
      </c>
      <c r="EW94" s="70">
        <v>11</v>
      </c>
      <c r="EX94" s="70">
        <v>16</v>
      </c>
      <c r="EY94" s="70">
        <v>18</v>
      </c>
      <c r="EZ94" s="70">
        <v>17</v>
      </c>
      <c r="FA94" s="70">
        <v>18</v>
      </c>
      <c r="FB94" s="70">
        <v>27</v>
      </c>
      <c r="FC94" s="70">
        <v>22</v>
      </c>
      <c r="FD94" s="70">
        <v>24</v>
      </c>
      <c r="FE94" s="70">
        <v>28</v>
      </c>
      <c r="FF94" s="70">
        <v>37</v>
      </c>
      <c r="FG94" s="70">
        <v>23</v>
      </c>
      <c r="FH94" s="70">
        <v>36</v>
      </c>
      <c r="FI94" s="70">
        <v>29</v>
      </c>
      <c r="FJ94" s="70">
        <v>33</v>
      </c>
      <c r="FK94" s="70">
        <v>13</v>
      </c>
      <c r="FL94" s="70">
        <v>21</v>
      </c>
      <c r="FM94" s="70">
        <v>8</v>
      </c>
      <c r="FN94" s="70">
        <v>26</v>
      </c>
      <c r="FO94" s="70">
        <v>14</v>
      </c>
      <c r="FP94" s="70">
        <v>21</v>
      </c>
      <c r="FQ94" s="70">
        <v>20</v>
      </c>
      <c r="FR94" s="70">
        <v>25</v>
      </c>
      <c r="FS94" s="70">
        <v>14</v>
      </c>
      <c r="FT94" s="70">
        <v>36</v>
      </c>
      <c r="FU94" s="70">
        <v>12</v>
      </c>
      <c r="FV94" s="70">
        <v>24</v>
      </c>
      <c r="FW94" s="70">
        <v>13</v>
      </c>
      <c r="FX94" s="70">
        <v>21</v>
      </c>
      <c r="FY94" s="70">
        <v>11</v>
      </c>
      <c r="FZ94" s="70">
        <v>18</v>
      </c>
      <c r="GA94" s="70">
        <v>10</v>
      </c>
      <c r="GB94" s="70">
        <v>14</v>
      </c>
      <c r="GC94" s="70">
        <v>7</v>
      </c>
      <c r="GD94" s="70">
        <v>22</v>
      </c>
      <c r="GE94" s="70">
        <v>7</v>
      </c>
      <c r="GF94" s="70">
        <v>11</v>
      </c>
      <c r="GG94" s="70">
        <v>9</v>
      </c>
      <c r="GH94" s="70">
        <v>17</v>
      </c>
      <c r="GI94" s="70">
        <v>9</v>
      </c>
      <c r="GJ94" s="70">
        <v>18</v>
      </c>
      <c r="GK94" s="70">
        <v>8</v>
      </c>
      <c r="GL94" s="70">
        <v>13</v>
      </c>
      <c r="GM94" s="70">
        <v>4</v>
      </c>
      <c r="GN94" s="70">
        <v>15</v>
      </c>
      <c r="GO94" s="70">
        <v>4</v>
      </c>
      <c r="GP94" s="70">
        <v>5</v>
      </c>
      <c r="GQ94" s="70">
        <v>1</v>
      </c>
      <c r="GR94" s="70">
        <v>5</v>
      </c>
      <c r="GS94" s="70">
        <v>2</v>
      </c>
      <c r="GT94" s="70">
        <v>6</v>
      </c>
      <c r="GU94" s="70">
        <v>1</v>
      </c>
      <c r="GV94" s="70">
        <v>4</v>
      </c>
      <c r="GW94" s="70">
        <v>1</v>
      </c>
      <c r="GX94" s="70">
        <v>4</v>
      </c>
      <c r="GY94" s="70">
        <v>0</v>
      </c>
      <c r="GZ94" s="70">
        <v>3</v>
      </c>
      <c r="HA94" s="70">
        <v>0</v>
      </c>
      <c r="HB94" s="70">
        <v>1</v>
      </c>
      <c r="HC94" s="70">
        <v>0</v>
      </c>
      <c r="HD94" s="70">
        <v>2</v>
      </c>
      <c r="HE94" s="70">
        <v>0</v>
      </c>
      <c r="HF94" s="70">
        <v>0</v>
      </c>
      <c r="HG94" s="70">
        <v>0</v>
      </c>
      <c r="HH94" s="70">
        <v>0</v>
      </c>
      <c r="HI94" s="70">
        <v>0</v>
      </c>
      <c r="HJ94" s="70">
        <v>0</v>
      </c>
      <c r="HK94" s="70">
        <v>0</v>
      </c>
      <c r="HL94" s="70">
        <v>1</v>
      </c>
    </row>
    <row r="95" spans="1:220" ht="20.25" customHeight="1" x14ac:dyDescent="0.3">
      <c r="A95" s="46" t="s">
        <v>808</v>
      </c>
      <c r="B95" s="307">
        <v>4392</v>
      </c>
      <c r="C95" s="70">
        <v>2120</v>
      </c>
      <c r="D95" s="70">
        <v>2272</v>
      </c>
      <c r="E95" s="70">
        <v>269</v>
      </c>
      <c r="F95" s="70">
        <v>241</v>
      </c>
      <c r="G95" s="70">
        <v>1438</v>
      </c>
      <c r="H95" s="70">
        <v>1439</v>
      </c>
      <c r="I95" s="70">
        <v>413</v>
      </c>
      <c r="J95" s="70">
        <v>592</v>
      </c>
      <c r="K95" s="70">
        <v>9</v>
      </c>
      <c r="L95" s="70">
        <v>17</v>
      </c>
      <c r="M95" s="70">
        <v>20</v>
      </c>
      <c r="N95" s="70">
        <v>16</v>
      </c>
      <c r="O95" s="70">
        <v>17</v>
      </c>
      <c r="P95" s="70">
        <v>17</v>
      </c>
      <c r="Q95" s="70">
        <v>19</v>
      </c>
      <c r="R95" s="70">
        <v>17</v>
      </c>
      <c r="S95" s="70">
        <v>15</v>
      </c>
      <c r="T95" s="70">
        <v>16</v>
      </c>
      <c r="U95" s="70">
        <v>24</v>
      </c>
      <c r="V95" s="70">
        <v>14</v>
      </c>
      <c r="W95" s="70">
        <v>19</v>
      </c>
      <c r="X95" s="70">
        <v>16</v>
      </c>
      <c r="Y95" s="70">
        <v>13</v>
      </c>
      <c r="Z95" s="70">
        <v>21</v>
      </c>
      <c r="AA95" s="70">
        <v>13</v>
      </c>
      <c r="AB95" s="70">
        <v>16</v>
      </c>
      <c r="AC95" s="70">
        <v>21</v>
      </c>
      <c r="AD95" s="70">
        <v>15</v>
      </c>
      <c r="AE95" s="70">
        <v>19</v>
      </c>
      <c r="AF95" s="70">
        <v>16</v>
      </c>
      <c r="AG95" s="70">
        <v>27</v>
      </c>
      <c r="AH95" s="70">
        <v>15</v>
      </c>
      <c r="AI95" s="70">
        <v>17</v>
      </c>
      <c r="AJ95" s="70">
        <v>14</v>
      </c>
      <c r="AK95" s="70">
        <v>14</v>
      </c>
      <c r="AL95" s="70">
        <v>15</v>
      </c>
      <c r="AM95" s="70">
        <v>22</v>
      </c>
      <c r="AN95" s="70">
        <v>16</v>
      </c>
      <c r="AO95" s="70">
        <v>15</v>
      </c>
      <c r="AP95" s="70">
        <v>15</v>
      </c>
      <c r="AQ95" s="70">
        <v>16</v>
      </c>
      <c r="AR95" s="70">
        <v>8</v>
      </c>
      <c r="AS95" s="70">
        <v>10</v>
      </c>
      <c r="AT95" s="70">
        <v>9</v>
      </c>
      <c r="AU95" s="70">
        <v>16</v>
      </c>
      <c r="AV95" s="70">
        <v>12</v>
      </c>
      <c r="AW95" s="70">
        <v>14</v>
      </c>
      <c r="AX95" s="70">
        <v>24</v>
      </c>
      <c r="AY95" s="70">
        <v>29</v>
      </c>
      <c r="AZ95" s="70">
        <v>18</v>
      </c>
      <c r="BA95" s="70">
        <v>22</v>
      </c>
      <c r="BB95" s="70">
        <v>23</v>
      </c>
      <c r="BC95" s="70">
        <v>21</v>
      </c>
      <c r="BD95" s="70">
        <v>28</v>
      </c>
      <c r="BE95" s="70">
        <v>32</v>
      </c>
      <c r="BF95" s="70">
        <v>34</v>
      </c>
      <c r="BG95" s="70">
        <v>41</v>
      </c>
      <c r="BH95" s="70">
        <v>32</v>
      </c>
      <c r="BI95" s="70">
        <v>33</v>
      </c>
      <c r="BJ95" s="70">
        <v>31</v>
      </c>
      <c r="BK95" s="70">
        <v>32</v>
      </c>
      <c r="BL95" s="70">
        <v>38</v>
      </c>
      <c r="BM95" s="70">
        <v>34</v>
      </c>
      <c r="BN95" s="70">
        <v>35</v>
      </c>
      <c r="BO95" s="70">
        <v>22</v>
      </c>
      <c r="BP95" s="70">
        <v>37</v>
      </c>
      <c r="BQ95" s="70">
        <v>25</v>
      </c>
      <c r="BR95" s="70">
        <v>28</v>
      </c>
      <c r="BS95" s="70">
        <v>23</v>
      </c>
      <c r="BT95" s="70">
        <v>34</v>
      </c>
      <c r="BU95" s="70">
        <v>30</v>
      </c>
      <c r="BV95" s="70">
        <v>32</v>
      </c>
      <c r="BW95" s="70">
        <v>28</v>
      </c>
      <c r="BX95" s="70">
        <v>42</v>
      </c>
      <c r="BY95" s="70">
        <v>27</v>
      </c>
      <c r="BZ95" s="70">
        <v>38</v>
      </c>
      <c r="CA95" s="70">
        <v>27</v>
      </c>
      <c r="CB95" s="70">
        <v>29</v>
      </c>
      <c r="CC95" s="70">
        <v>25</v>
      </c>
      <c r="CD95" s="70">
        <v>34</v>
      </c>
      <c r="CE95" s="70">
        <v>26</v>
      </c>
      <c r="CF95" s="70">
        <v>38</v>
      </c>
      <c r="CG95" s="70">
        <v>36</v>
      </c>
      <c r="CH95" s="70">
        <v>25</v>
      </c>
      <c r="CI95" s="70">
        <v>29</v>
      </c>
      <c r="CJ95" s="70">
        <v>27</v>
      </c>
      <c r="CK95" s="70">
        <v>32</v>
      </c>
      <c r="CL95" s="70">
        <v>29</v>
      </c>
      <c r="CM95" s="70">
        <v>54</v>
      </c>
      <c r="CN95" s="70">
        <v>37</v>
      </c>
      <c r="CO95" s="70">
        <v>34</v>
      </c>
      <c r="CP95" s="70">
        <v>25</v>
      </c>
      <c r="CQ95" s="70">
        <v>37</v>
      </c>
      <c r="CR95" s="70">
        <v>33</v>
      </c>
      <c r="CS95" s="70">
        <v>42</v>
      </c>
      <c r="CT95" s="70">
        <v>31</v>
      </c>
      <c r="CU95" s="70">
        <v>23</v>
      </c>
      <c r="CV95" s="70">
        <v>23</v>
      </c>
      <c r="CW95" s="70">
        <v>33</v>
      </c>
      <c r="CX95" s="70">
        <v>35</v>
      </c>
      <c r="CY95" s="70">
        <v>30</v>
      </c>
      <c r="CZ95" s="70">
        <v>31</v>
      </c>
      <c r="DA95" s="70">
        <v>35</v>
      </c>
      <c r="DB95" s="70">
        <v>29</v>
      </c>
      <c r="DC95" s="70">
        <v>30</v>
      </c>
      <c r="DD95" s="70">
        <v>24</v>
      </c>
      <c r="DE95" s="70">
        <v>36</v>
      </c>
      <c r="DF95" s="70">
        <v>35</v>
      </c>
      <c r="DG95" s="70">
        <v>37</v>
      </c>
      <c r="DH95" s="70">
        <v>31</v>
      </c>
      <c r="DI95" s="70">
        <v>32</v>
      </c>
      <c r="DJ95" s="70">
        <v>44</v>
      </c>
      <c r="DK95" s="70">
        <v>33</v>
      </c>
      <c r="DL95" s="70">
        <v>34</v>
      </c>
      <c r="DM95" s="70">
        <v>37</v>
      </c>
      <c r="DN95" s="70">
        <v>38</v>
      </c>
      <c r="DO95" s="70">
        <v>27</v>
      </c>
      <c r="DP95" s="70">
        <v>30</v>
      </c>
      <c r="DQ95" s="70">
        <v>39</v>
      </c>
      <c r="DR95" s="70">
        <v>44</v>
      </c>
      <c r="DS95" s="70">
        <v>30</v>
      </c>
      <c r="DT95" s="70">
        <v>30</v>
      </c>
      <c r="DU95" s="70">
        <v>32</v>
      </c>
      <c r="DV95" s="70">
        <v>35</v>
      </c>
      <c r="DW95" s="70">
        <v>23</v>
      </c>
      <c r="DX95" s="70">
        <v>27</v>
      </c>
      <c r="DY95" s="70">
        <v>30</v>
      </c>
      <c r="DZ95" s="70">
        <v>21</v>
      </c>
      <c r="EA95" s="70">
        <v>21</v>
      </c>
      <c r="EB95" s="70">
        <v>26</v>
      </c>
      <c r="EC95" s="70">
        <v>30</v>
      </c>
      <c r="ED95" s="70">
        <v>20</v>
      </c>
      <c r="EE95" s="70">
        <v>23</v>
      </c>
      <c r="EF95" s="70">
        <v>18</v>
      </c>
      <c r="EG95" s="70">
        <v>23</v>
      </c>
      <c r="EH95" s="70">
        <v>26</v>
      </c>
      <c r="EI95" s="70">
        <v>22</v>
      </c>
      <c r="EJ95" s="70">
        <v>12</v>
      </c>
      <c r="EK95" s="70">
        <v>16</v>
      </c>
      <c r="EL95" s="70">
        <v>20</v>
      </c>
      <c r="EM95" s="70">
        <v>23</v>
      </c>
      <c r="EN95" s="70">
        <v>16</v>
      </c>
      <c r="EO95" s="70">
        <v>12</v>
      </c>
      <c r="EP95" s="70">
        <v>11</v>
      </c>
      <c r="EQ95" s="70">
        <v>18</v>
      </c>
      <c r="ER95" s="70">
        <v>22</v>
      </c>
      <c r="ES95" s="70">
        <v>24</v>
      </c>
      <c r="ET95" s="70">
        <v>17</v>
      </c>
      <c r="EU95" s="70">
        <v>8</v>
      </c>
      <c r="EV95" s="70">
        <v>16</v>
      </c>
      <c r="EW95" s="70">
        <v>14</v>
      </c>
      <c r="EX95" s="70">
        <v>22</v>
      </c>
      <c r="EY95" s="70">
        <v>14</v>
      </c>
      <c r="EZ95" s="70">
        <v>14</v>
      </c>
      <c r="FA95" s="70">
        <v>23</v>
      </c>
      <c r="FB95" s="70">
        <v>21</v>
      </c>
      <c r="FC95" s="70">
        <v>20</v>
      </c>
      <c r="FD95" s="70">
        <v>20</v>
      </c>
      <c r="FE95" s="70">
        <v>21</v>
      </c>
      <c r="FF95" s="70">
        <v>31</v>
      </c>
      <c r="FG95" s="70">
        <v>23</v>
      </c>
      <c r="FH95" s="70">
        <v>26</v>
      </c>
      <c r="FI95" s="70">
        <v>30</v>
      </c>
      <c r="FJ95" s="70">
        <v>34</v>
      </c>
      <c r="FK95" s="70">
        <v>15</v>
      </c>
      <c r="FL95" s="70">
        <v>19</v>
      </c>
      <c r="FM95" s="70">
        <v>15</v>
      </c>
      <c r="FN95" s="70">
        <v>23</v>
      </c>
      <c r="FO95" s="70">
        <v>11</v>
      </c>
      <c r="FP95" s="70">
        <v>21</v>
      </c>
      <c r="FQ95" s="70">
        <v>11</v>
      </c>
      <c r="FR95" s="70">
        <v>25</v>
      </c>
      <c r="FS95" s="70">
        <v>16</v>
      </c>
      <c r="FT95" s="70">
        <v>16</v>
      </c>
      <c r="FU95" s="70">
        <v>18</v>
      </c>
      <c r="FV95" s="70">
        <v>27</v>
      </c>
      <c r="FW95" s="70">
        <v>10</v>
      </c>
      <c r="FX95" s="70">
        <v>17</v>
      </c>
      <c r="FY95" s="70">
        <v>9</v>
      </c>
      <c r="FZ95" s="70">
        <v>18</v>
      </c>
      <c r="GA95" s="70">
        <v>11</v>
      </c>
      <c r="GB95" s="70">
        <v>22</v>
      </c>
      <c r="GC95" s="70">
        <v>14</v>
      </c>
      <c r="GD95" s="70">
        <v>13</v>
      </c>
      <c r="GE95" s="70">
        <v>6</v>
      </c>
      <c r="GF95" s="70">
        <v>15</v>
      </c>
      <c r="GG95" s="70">
        <v>5</v>
      </c>
      <c r="GH95" s="70">
        <v>30</v>
      </c>
      <c r="GI95" s="70">
        <v>3</v>
      </c>
      <c r="GJ95" s="70">
        <v>12</v>
      </c>
      <c r="GK95" s="70">
        <v>2</v>
      </c>
      <c r="GL95" s="70">
        <v>15</v>
      </c>
      <c r="GM95" s="70">
        <v>8</v>
      </c>
      <c r="GN95" s="70">
        <v>10</v>
      </c>
      <c r="GO95" s="70">
        <v>3</v>
      </c>
      <c r="GP95" s="70">
        <v>9</v>
      </c>
      <c r="GQ95" s="70">
        <v>2</v>
      </c>
      <c r="GR95" s="70">
        <v>7</v>
      </c>
      <c r="GS95" s="70">
        <v>2</v>
      </c>
      <c r="GT95" s="70">
        <v>10</v>
      </c>
      <c r="GU95" s="70">
        <v>1</v>
      </c>
      <c r="GV95" s="70">
        <v>3</v>
      </c>
      <c r="GW95" s="70">
        <v>1</v>
      </c>
      <c r="GX95" s="70">
        <v>3</v>
      </c>
      <c r="GY95" s="70">
        <v>0</v>
      </c>
      <c r="GZ95" s="70">
        <v>2</v>
      </c>
      <c r="HA95" s="70">
        <v>1</v>
      </c>
      <c r="HB95" s="70">
        <v>1</v>
      </c>
      <c r="HC95" s="70">
        <v>0</v>
      </c>
      <c r="HD95" s="70">
        <v>1</v>
      </c>
      <c r="HE95" s="70">
        <v>3</v>
      </c>
      <c r="HF95" s="70">
        <v>1</v>
      </c>
      <c r="HG95" s="70">
        <v>0</v>
      </c>
      <c r="HH95" s="70">
        <v>2</v>
      </c>
      <c r="HI95" s="70">
        <v>0</v>
      </c>
      <c r="HJ95" s="70">
        <v>0</v>
      </c>
      <c r="HK95" s="70">
        <v>0</v>
      </c>
      <c r="HL95" s="70">
        <v>0</v>
      </c>
    </row>
    <row r="96" spans="1:220" ht="20.25" customHeight="1" x14ac:dyDescent="0.3">
      <c r="A96" s="46" t="s">
        <v>809</v>
      </c>
      <c r="B96" s="307">
        <v>3354</v>
      </c>
      <c r="C96" s="70">
        <v>1644</v>
      </c>
      <c r="D96" s="70">
        <v>1710</v>
      </c>
      <c r="E96" s="70">
        <v>196</v>
      </c>
      <c r="F96" s="70">
        <v>158</v>
      </c>
      <c r="G96" s="70">
        <v>1108</v>
      </c>
      <c r="H96" s="70">
        <v>1091</v>
      </c>
      <c r="I96" s="70">
        <v>340</v>
      </c>
      <c r="J96" s="70">
        <v>461</v>
      </c>
      <c r="K96" s="70">
        <v>9</v>
      </c>
      <c r="L96" s="70">
        <v>15</v>
      </c>
      <c r="M96" s="70">
        <v>11</v>
      </c>
      <c r="N96" s="70">
        <v>12</v>
      </c>
      <c r="O96" s="70">
        <v>13</v>
      </c>
      <c r="P96" s="70">
        <v>9</v>
      </c>
      <c r="Q96" s="70">
        <v>16</v>
      </c>
      <c r="R96" s="70">
        <v>12</v>
      </c>
      <c r="S96" s="70">
        <v>22</v>
      </c>
      <c r="T96" s="70">
        <v>10</v>
      </c>
      <c r="U96" s="70">
        <v>14</v>
      </c>
      <c r="V96" s="70">
        <v>16</v>
      </c>
      <c r="W96" s="70">
        <v>9</v>
      </c>
      <c r="X96" s="70">
        <v>10</v>
      </c>
      <c r="Y96" s="70">
        <v>15</v>
      </c>
      <c r="Z96" s="70">
        <v>9</v>
      </c>
      <c r="AA96" s="70">
        <v>12</v>
      </c>
      <c r="AB96" s="70">
        <v>4</v>
      </c>
      <c r="AC96" s="70">
        <v>12</v>
      </c>
      <c r="AD96" s="70">
        <v>14</v>
      </c>
      <c r="AE96" s="70">
        <v>16</v>
      </c>
      <c r="AF96" s="70">
        <v>8</v>
      </c>
      <c r="AG96" s="70">
        <v>13</v>
      </c>
      <c r="AH96" s="70">
        <v>8</v>
      </c>
      <c r="AI96" s="70">
        <v>9</v>
      </c>
      <c r="AJ96" s="70">
        <v>11</v>
      </c>
      <c r="AK96" s="70">
        <v>14</v>
      </c>
      <c r="AL96" s="70">
        <v>9</v>
      </c>
      <c r="AM96" s="70">
        <v>11</v>
      </c>
      <c r="AN96" s="70">
        <v>11</v>
      </c>
      <c r="AO96" s="70">
        <v>16</v>
      </c>
      <c r="AP96" s="70">
        <v>15</v>
      </c>
      <c r="AQ96" s="70">
        <v>17</v>
      </c>
      <c r="AR96" s="70">
        <v>8</v>
      </c>
      <c r="AS96" s="70">
        <v>14</v>
      </c>
      <c r="AT96" s="70">
        <v>9</v>
      </c>
      <c r="AU96" s="70">
        <v>21</v>
      </c>
      <c r="AV96" s="70">
        <v>18</v>
      </c>
      <c r="AW96" s="70">
        <v>20</v>
      </c>
      <c r="AX96" s="70">
        <v>14</v>
      </c>
      <c r="AY96" s="70">
        <v>16</v>
      </c>
      <c r="AZ96" s="70">
        <v>19</v>
      </c>
      <c r="BA96" s="70">
        <v>20</v>
      </c>
      <c r="BB96" s="70">
        <v>15</v>
      </c>
      <c r="BC96" s="70">
        <v>21</v>
      </c>
      <c r="BD96" s="70">
        <v>23</v>
      </c>
      <c r="BE96" s="70">
        <v>19</v>
      </c>
      <c r="BF96" s="70">
        <v>24</v>
      </c>
      <c r="BG96" s="70">
        <v>28</v>
      </c>
      <c r="BH96" s="70">
        <v>23</v>
      </c>
      <c r="BI96" s="70">
        <v>20</v>
      </c>
      <c r="BJ96" s="70">
        <v>19</v>
      </c>
      <c r="BK96" s="70">
        <v>30</v>
      </c>
      <c r="BL96" s="70">
        <v>22</v>
      </c>
      <c r="BM96" s="70">
        <v>31</v>
      </c>
      <c r="BN96" s="70">
        <v>27</v>
      </c>
      <c r="BO96" s="70">
        <v>17</v>
      </c>
      <c r="BP96" s="70">
        <v>19</v>
      </c>
      <c r="BQ96" s="70">
        <v>19</v>
      </c>
      <c r="BR96" s="70">
        <v>30</v>
      </c>
      <c r="BS96" s="70">
        <v>18</v>
      </c>
      <c r="BT96" s="70">
        <v>31</v>
      </c>
      <c r="BU96" s="70">
        <v>25</v>
      </c>
      <c r="BV96" s="70">
        <v>22</v>
      </c>
      <c r="BW96" s="70">
        <v>26</v>
      </c>
      <c r="BX96" s="70">
        <v>27</v>
      </c>
      <c r="BY96" s="70">
        <v>34</v>
      </c>
      <c r="BZ96" s="70">
        <v>26</v>
      </c>
      <c r="CA96" s="70">
        <v>18</v>
      </c>
      <c r="CB96" s="70">
        <v>23</v>
      </c>
      <c r="CC96" s="70">
        <v>26</v>
      </c>
      <c r="CD96" s="70">
        <v>35</v>
      </c>
      <c r="CE96" s="70">
        <v>21</v>
      </c>
      <c r="CF96" s="70">
        <v>26</v>
      </c>
      <c r="CG96" s="70">
        <v>29</v>
      </c>
      <c r="CH96" s="70">
        <v>23</v>
      </c>
      <c r="CI96" s="70">
        <v>23</v>
      </c>
      <c r="CJ96" s="70">
        <v>18</v>
      </c>
      <c r="CK96" s="70">
        <v>20</v>
      </c>
      <c r="CL96" s="70">
        <v>25</v>
      </c>
      <c r="CM96" s="70">
        <v>9</v>
      </c>
      <c r="CN96" s="70">
        <v>24</v>
      </c>
      <c r="CO96" s="70">
        <v>23</v>
      </c>
      <c r="CP96" s="70">
        <v>22</v>
      </c>
      <c r="CQ96" s="70">
        <v>21</v>
      </c>
      <c r="CR96" s="70">
        <v>24</v>
      </c>
      <c r="CS96" s="70">
        <v>35</v>
      </c>
      <c r="CT96" s="70">
        <v>23</v>
      </c>
      <c r="CU96" s="70">
        <v>20</v>
      </c>
      <c r="CV96" s="70">
        <v>18</v>
      </c>
      <c r="CW96" s="70">
        <v>19</v>
      </c>
      <c r="CX96" s="70">
        <v>23</v>
      </c>
      <c r="CY96" s="70">
        <v>26</v>
      </c>
      <c r="CZ96" s="70">
        <v>16</v>
      </c>
      <c r="DA96" s="70">
        <v>23</v>
      </c>
      <c r="DB96" s="70">
        <v>17</v>
      </c>
      <c r="DC96" s="70">
        <v>30</v>
      </c>
      <c r="DD96" s="70">
        <v>16</v>
      </c>
      <c r="DE96" s="70">
        <v>24</v>
      </c>
      <c r="DF96" s="70">
        <v>25</v>
      </c>
      <c r="DG96" s="70">
        <v>27</v>
      </c>
      <c r="DH96" s="70">
        <v>26</v>
      </c>
      <c r="DI96" s="70">
        <v>22</v>
      </c>
      <c r="DJ96" s="70">
        <v>25</v>
      </c>
      <c r="DK96" s="70">
        <v>18</v>
      </c>
      <c r="DL96" s="70">
        <v>24</v>
      </c>
      <c r="DM96" s="70">
        <v>17</v>
      </c>
      <c r="DN96" s="70">
        <v>22</v>
      </c>
      <c r="DO96" s="70">
        <v>25</v>
      </c>
      <c r="DP96" s="70">
        <v>30</v>
      </c>
      <c r="DQ96" s="70">
        <v>15</v>
      </c>
      <c r="DR96" s="70">
        <v>13</v>
      </c>
      <c r="DS96" s="70">
        <v>39</v>
      </c>
      <c r="DT96" s="70">
        <v>21</v>
      </c>
      <c r="DU96" s="70">
        <v>26</v>
      </c>
      <c r="DV96" s="70">
        <v>25</v>
      </c>
      <c r="DW96" s="70">
        <v>15</v>
      </c>
      <c r="DX96" s="70">
        <v>13</v>
      </c>
      <c r="DY96" s="70">
        <v>22</v>
      </c>
      <c r="DZ96" s="70">
        <v>41</v>
      </c>
      <c r="EA96" s="70">
        <v>22</v>
      </c>
      <c r="EB96" s="70">
        <v>22</v>
      </c>
      <c r="EC96" s="70">
        <v>13</v>
      </c>
      <c r="ED96" s="70">
        <v>15</v>
      </c>
      <c r="EE96" s="70">
        <v>24</v>
      </c>
      <c r="EF96" s="70">
        <v>21</v>
      </c>
      <c r="EG96" s="70">
        <v>25</v>
      </c>
      <c r="EH96" s="70">
        <v>26</v>
      </c>
      <c r="EI96" s="70">
        <v>19</v>
      </c>
      <c r="EJ96" s="70">
        <v>18</v>
      </c>
      <c r="EK96" s="70">
        <v>22</v>
      </c>
      <c r="EL96" s="70">
        <v>14</v>
      </c>
      <c r="EM96" s="70">
        <v>12</v>
      </c>
      <c r="EN96" s="70">
        <v>14</v>
      </c>
      <c r="EO96" s="70">
        <v>19</v>
      </c>
      <c r="EP96" s="70">
        <v>16</v>
      </c>
      <c r="EQ96" s="70">
        <v>15</v>
      </c>
      <c r="ER96" s="70">
        <v>19</v>
      </c>
      <c r="ES96" s="70">
        <v>11</v>
      </c>
      <c r="ET96" s="70">
        <v>16</v>
      </c>
      <c r="EU96" s="70">
        <v>25</v>
      </c>
      <c r="EV96" s="70">
        <v>15</v>
      </c>
      <c r="EW96" s="70">
        <v>15</v>
      </c>
      <c r="EX96" s="70">
        <v>19</v>
      </c>
      <c r="EY96" s="70">
        <v>15</v>
      </c>
      <c r="EZ96" s="70">
        <v>22</v>
      </c>
      <c r="FA96" s="70">
        <v>11</v>
      </c>
      <c r="FB96" s="70">
        <v>16</v>
      </c>
      <c r="FC96" s="70">
        <v>16</v>
      </c>
      <c r="FD96" s="70">
        <v>23</v>
      </c>
      <c r="FE96" s="70">
        <v>18</v>
      </c>
      <c r="FF96" s="70">
        <v>24</v>
      </c>
      <c r="FG96" s="70">
        <v>12</v>
      </c>
      <c r="FH96" s="70">
        <v>18</v>
      </c>
      <c r="FI96" s="70">
        <v>22</v>
      </c>
      <c r="FJ96" s="70">
        <v>17</v>
      </c>
      <c r="FK96" s="70">
        <v>13</v>
      </c>
      <c r="FL96" s="70">
        <v>12</v>
      </c>
      <c r="FM96" s="70">
        <v>10</v>
      </c>
      <c r="FN96" s="70">
        <v>12</v>
      </c>
      <c r="FO96" s="70">
        <v>9</v>
      </c>
      <c r="FP96" s="70">
        <v>16</v>
      </c>
      <c r="FQ96" s="70">
        <v>13</v>
      </c>
      <c r="FR96" s="70">
        <v>21</v>
      </c>
      <c r="FS96" s="70">
        <v>9</v>
      </c>
      <c r="FT96" s="70">
        <v>15</v>
      </c>
      <c r="FU96" s="70">
        <v>10</v>
      </c>
      <c r="FV96" s="70">
        <v>22</v>
      </c>
      <c r="FW96" s="70">
        <v>8</v>
      </c>
      <c r="FX96" s="70">
        <v>12</v>
      </c>
      <c r="FY96" s="70">
        <v>1</v>
      </c>
      <c r="FZ96" s="70">
        <v>9</v>
      </c>
      <c r="GA96" s="70">
        <v>9</v>
      </c>
      <c r="GB96" s="70">
        <v>14</v>
      </c>
      <c r="GC96" s="70">
        <v>8</v>
      </c>
      <c r="GD96" s="70">
        <v>11</v>
      </c>
      <c r="GE96" s="70">
        <v>8</v>
      </c>
      <c r="GF96" s="70">
        <v>12</v>
      </c>
      <c r="GG96" s="70">
        <v>7</v>
      </c>
      <c r="GH96" s="70">
        <v>13</v>
      </c>
      <c r="GI96" s="70">
        <v>5</v>
      </c>
      <c r="GJ96" s="70">
        <v>11</v>
      </c>
      <c r="GK96" s="70">
        <v>5</v>
      </c>
      <c r="GL96" s="70">
        <v>12</v>
      </c>
      <c r="GM96" s="70">
        <v>6</v>
      </c>
      <c r="GN96" s="70">
        <v>10</v>
      </c>
      <c r="GO96" s="70">
        <v>4</v>
      </c>
      <c r="GP96" s="70">
        <v>4</v>
      </c>
      <c r="GQ96" s="70">
        <v>0</v>
      </c>
      <c r="GR96" s="70">
        <v>4</v>
      </c>
      <c r="GS96" s="70">
        <v>1</v>
      </c>
      <c r="GT96" s="70">
        <v>6</v>
      </c>
      <c r="GU96" s="70">
        <v>1</v>
      </c>
      <c r="GV96" s="70">
        <v>3</v>
      </c>
      <c r="GW96" s="70">
        <v>0</v>
      </c>
      <c r="GX96" s="70">
        <v>4</v>
      </c>
      <c r="GY96" s="70">
        <v>0</v>
      </c>
      <c r="GZ96" s="70">
        <v>1</v>
      </c>
      <c r="HA96" s="70">
        <v>0</v>
      </c>
      <c r="HB96" s="70">
        <v>3</v>
      </c>
      <c r="HC96" s="70">
        <v>0</v>
      </c>
      <c r="HD96" s="70">
        <v>0</v>
      </c>
      <c r="HE96" s="70">
        <v>0</v>
      </c>
      <c r="HF96" s="70">
        <v>0</v>
      </c>
      <c r="HG96" s="70">
        <v>0</v>
      </c>
      <c r="HH96" s="70">
        <v>1</v>
      </c>
      <c r="HI96" s="70">
        <v>0</v>
      </c>
      <c r="HJ96" s="70">
        <v>0</v>
      </c>
      <c r="HK96" s="70">
        <v>0</v>
      </c>
      <c r="HL96" s="70">
        <v>0</v>
      </c>
    </row>
    <row r="97" spans="1:220" ht="20.25" customHeight="1" x14ac:dyDescent="0.3">
      <c r="A97" s="45" t="s">
        <v>810</v>
      </c>
      <c r="B97" s="306">
        <v>17754</v>
      </c>
      <c r="C97" s="69">
        <v>8743</v>
      </c>
      <c r="D97" s="69">
        <v>9011</v>
      </c>
      <c r="E97" s="69">
        <v>816</v>
      </c>
      <c r="F97" s="69">
        <v>719</v>
      </c>
      <c r="G97" s="69">
        <v>6433</v>
      </c>
      <c r="H97" s="69">
        <v>6329</v>
      </c>
      <c r="I97" s="69">
        <v>1494</v>
      </c>
      <c r="J97" s="69">
        <v>1963</v>
      </c>
      <c r="K97" s="69">
        <v>64</v>
      </c>
      <c r="L97" s="69">
        <v>46</v>
      </c>
      <c r="M97" s="69">
        <v>44</v>
      </c>
      <c r="N97" s="69">
        <v>35</v>
      </c>
      <c r="O97" s="69">
        <v>45</v>
      </c>
      <c r="P97" s="69">
        <v>46</v>
      </c>
      <c r="Q97" s="69">
        <v>48</v>
      </c>
      <c r="R97" s="69">
        <v>43</v>
      </c>
      <c r="S97" s="69">
        <v>44</v>
      </c>
      <c r="T97" s="69">
        <v>50</v>
      </c>
      <c r="U97" s="69">
        <v>52</v>
      </c>
      <c r="V97" s="69">
        <v>40</v>
      </c>
      <c r="W97" s="69">
        <v>49</v>
      </c>
      <c r="X97" s="69">
        <v>60</v>
      </c>
      <c r="Y97" s="69">
        <v>45</v>
      </c>
      <c r="Z97" s="69">
        <v>40</v>
      </c>
      <c r="AA97" s="69">
        <v>68</v>
      </c>
      <c r="AB97" s="69">
        <v>51</v>
      </c>
      <c r="AC97" s="69">
        <v>55</v>
      </c>
      <c r="AD97" s="69">
        <v>54</v>
      </c>
      <c r="AE97" s="69">
        <v>62</v>
      </c>
      <c r="AF97" s="69">
        <v>59</v>
      </c>
      <c r="AG97" s="69">
        <v>62</v>
      </c>
      <c r="AH97" s="69">
        <v>48</v>
      </c>
      <c r="AI97" s="69">
        <v>58</v>
      </c>
      <c r="AJ97" s="69">
        <v>53</v>
      </c>
      <c r="AK97" s="69">
        <v>62</v>
      </c>
      <c r="AL97" s="69">
        <v>55</v>
      </c>
      <c r="AM97" s="69">
        <v>58</v>
      </c>
      <c r="AN97" s="69">
        <v>39</v>
      </c>
      <c r="AO97" s="69">
        <v>64</v>
      </c>
      <c r="AP97" s="69">
        <v>60</v>
      </c>
      <c r="AQ97" s="69">
        <v>62</v>
      </c>
      <c r="AR97" s="69">
        <v>56</v>
      </c>
      <c r="AS97" s="69">
        <v>63</v>
      </c>
      <c r="AT97" s="69">
        <v>72</v>
      </c>
      <c r="AU97" s="69">
        <v>86</v>
      </c>
      <c r="AV97" s="69">
        <v>69</v>
      </c>
      <c r="AW97" s="69">
        <v>113</v>
      </c>
      <c r="AX97" s="69">
        <v>80</v>
      </c>
      <c r="AY97" s="69">
        <v>117</v>
      </c>
      <c r="AZ97" s="69">
        <v>90</v>
      </c>
      <c r="BA97" s="69">
        <v>124</v>
      </c>
      <c r="BB97" s="69">
        <v>93</v>
      </c>
      <c r="BC97" s="69">
        <v>151</v>
      </c>
      <c r="BD97" s="69">
        <v>130</v>
      </c>
      <c r="BE97" s="69">
        <v>182</v>
      </c>
      <c r="BF97" s="69">
        <v>178</v>
      </c>
      <c r="BG97" s="69">
        <v>182</v>
      </c>
      <c r="BH97" s="69">
        <v>187</v>
      </c>
      <c r="BI97" s="69">
        <v>174</v>
      </c>
      <c r="BJ97" s="69">
        <v>201</v>
      </c>
      <c r="BK97" s="69">
        <v>169</v>
      </c>
      <c r="BL97" s="69">
        <v>194</v>
      </c>
      <c r="BM97" s="69">
        <v>196</v>
      </c>
      <c r="BN97" s="69">
        <v>195</v>
      </c>
      <c r="BO97" s="69">
        <v>164</v>
      </c>
      <c r="BP97" s="69">
        <v>192</v>
      </c>
      <c r="BQ97" s="69">
        <v>162</v>
      </c>
      <c r="BR97" s="69">
        <v>167</v>
      </c>
      <c r="BS97" s="69">
        <v>159</v>
      </c>
      <c r="BT97" s="69">
        <v>207</v>
      </c>
      <c r="BU97" s="69">
        <v>152</v>
      </c>
      <c r="BV97" s="69">
        <v>157</v>
      </c>
      <c r="BW97" s="69">
        <v>148</v>
      </c>
      <c r="BX97" s="69">
        <v>138</v>
      </c>
      <c r="BY97" s="69">
        <v>125</v>
      </c>
      <c r="BZ97" s="69">
        <v>145</v>
      </c>
      <c r="CA97" s="69">
        <v>135</v>
      </c>
      <c r="CB97" s="69">
        <v>134</v>
      </c>
      <c r="CC97" s="69">
        <v>125</v>
      </c>
      <c r="CD97" s="69">
        <v>159</v>
      </c>
      <c r="CE97" s="69">
        <v>149</v>
      </c>
      <c r="CF97" s="69">
        <v>148</v>
      </c>
      <c r="CG97" s="69">
        <v>121</v>
      </c>
      <c r="CH97" s="69">
        <v>135</v>
      </c>
      <c r="CI97" s="69">
        <v>132</v>
      </c>
      <c r="CJ97" s="69">
        <v>125</v>
      </c>
      <c r="CK97" s="69">
        <v>134</v>
      </c>
      <c r="CL97" s="69">
        <v>119</v>
      </c>
      <c r="CM97" s="69">
        <v>133</v>
      </c>
      <c r="CN97" s="69">
        <v>124</v>
      </c>
      <c r="CO97" s="69">
        <v>131</v>
      </c>
      <c r="CP97" s="69">
        <v>121</v>
      </c>
      <c r="CQ97" s="69">
        <v>103</v>
      </c>
      <c r="CR97" s="69">
        <v>105</v>
      </c>
      <c r="CS97" s="69">
        <v>116</v>
      </c>
      <c r="CT97" s="69">
        <v>110</v>
      </c>
      <c r="CU97" s="69">
        <v>102</v>
      </c>
      <c r="CV97" s="69">
        <v>107</v>
      </c>
      <c r="CW97" s="69">
        <v>113</v>
      </c>
      <c r="CX97" s="69">
        <v>113</v>
      </c>
      <c r="CY97" s="69">
        <v>126</v>
      </c>
      <c r="CZ97" s="69">
        <v>126</v>
      </c>
      <c r="DA97" s="69">
        <v>142</v>
      </c>
      <c r="DB97" s="69">
        <v>125</v>
      </c>
      <c r="DC97" s="69">
        <v>122</v>
      </c>
      <c r="DD97" s="69">
        <v>116</v>
      </c>
      <c r="DE97" s="69">
        <v>142</v>
      </c>
      <c r="DF97" s="69">
        <v>127</v>
      </c>
      <c r="DG97" s="69">
        <v>132</v>
      </c>
      <c r="DH97" s="69">
        <v>136</v>
      </c>
      <c r="DI97" s="69">
        <v>148</v>
      </c>
      <c r="DJ97" s="69">
        <v>134</v>
      </c>
      <c r="DK97" s="69">
        <v>160</v>
      </c>
      <c r="DL97" s="69">
        <v>129</v>
      </c>
      <c r="DM97" s="69">
        <v>124</v>
      </c>
      <c r="DN97" s="69">
        <v>142</v>
      </c>
      <c r="DO97" s="69">
        <v>142</v>
      </c>
      <c r="DP97" s="69">
        <v>122</v>
      </c>
      <c r="DQ97" s="69">
        <v>142</v>
      </c>
      <c r="DR97" s="69">
        <v>116</v>
      </c>
      <c r="DS97" s="69">
        <v>119</v>
      </c>
      <c r="DT97" s="69">
        <v>128</v>
      </c>
      <c r="DU97" s="69">
        <v>133</v>
      </c>
      <c r="DV97" s="69">
        <v>125</v>
      </c>
      <c r="DW97" s="69">
        <v>91</v>
      </c>
      <c r="DX97" s="69">
        <v>90</v>
      </c>
      <c r="DY97" s="69">
        <v>125</v>
      </c>
      <c r="DZ97" s="69">
        <v>113</v>
      </c>
      <c r="EA97" s="69">
        <v>110</v>
      </c>
      <c r="EB97" s="69">
        <v>109</v>
      </c>
      <c r="EC97" s="69">
        <v>111</v>
      </c>
      <c r="ED97" s="69">
        <v>102</v>
      </c>
      <c r="EE97" s="69">
        <v>97</v>
      </c>
      <c r="EF97" s="69">
        <v>88</v>
      </c>
      <c r="EG97" s="69">
        <v>83</v>
      </c>
      <c r="EH97" s="69">
        <v>88</v>
      </c>
      <c r="EI97" s="69">
        <v>97</v>
      </c>
      <c r="EJ97" s="69">
        <v>102</v>
      </c>
      <c r="EK97" s="69">
        <v>75</v>
      </c>
      <c r="EL97" s="69">
        <v>94</v>
      </c>
      <c r="EM97" s="69">
        <v>79</v>
      </c>
      <c r="EN97" s="69">
        <v>73</v>
      </c>
      <c r="EO97" s="69">
        <v>66</v>
      </c>
      <c r="EP97" s="69">
        <v>63</v>
      </c>
      <c r="EQ97" s="69">
        <v>91</v>
      </c>
      <c r="ER97" s="69">
        <v>59</v>
      </c>
      <c r="ES97" s="69">
        <v>82</v>
      </c>
      <c r="ET97" s="69">
        <v>66</v>
      </c>
      <c r="EU97" s="69">
        <v>67</v>
      </c>
      <c r="EV97" s="69">
        <v>76</v>
      </c>
      <c r="EW97" s="69">
        <v>58</v>
      </c>
      <c r="EX97" s="69">
        <v>71</v>
      </c>
      <c r="EY97" s="69">
        <v>62</v>
      </c>
      <c r="EZ97" s="69">
        <v>70</v>
      </c>
      <c r="FA97" s="69">
        <v>76</v>
      </c>
      <c r="FB97" s="69">
        <v>84</v>
      </c>
      <c r="FC97" s="69">
        <v>65</v>
      </c>
      <c r="FD97" s="69">
        <v>86</v>
      </c>
      <c r="FE97" s="69">
        <v>80</v>
      </c>
      <c r="FF97" s="69">
        <v>104</v>
      </c>
      <c r="FG97" s="69">
        <v>66</v>
      </c>
      <c r="FH97" s="69">
        <v>93</v>
      </c>
      <c r="FI97" s="69">
        <v>84</v>
      </c>
      <c r="FJ97" s="69">
        <v>83</v>
      </c>
      <c r="FK97" s="69">
        <v>41</v>
      </c>
      <c r="FL97" s="69">
        <v>69</v>
      </c>
      <c r="FM97" s="69">
        <v>47</v>
      </c>
      <c r="FN97" s="69">
        <v>63</v>
      </c>
      <c r="FO97" s="69">
        <v>47</v>
      </c>
      <c r="FP97" s="69">
        <v>77</v>
      </c>
      <c r="FQ97" s="69">
        <v>54</v>
      </c>
      <c r="FR97" s="69">
        <v>68</v>
      </c>
      <c r="FS97" s="69">
        <v>48</v>
      </c>
      <c r="FT97" s="69">
        <v>74</v>
      </c>
      <c r="FU97" s="69">
        <v>45</v>
      </c>
      <c r="FV97" s="69">
        <v>76</v>
      </c>
      <c r="FW97" s="69">
        <v>36</v>
      </c>
      <c r="FX97" s="69">
        <v>64</v>
      </c>
      <c r="FY97" s="69">
        <v>28</v>
      </c>
      <c r="FZ97" s="69">
        <v>49</v>
      </c>
      <c r="GA97" s="69">
        <v>19</v>
      </c>
      <c r="GB97" s="69">
        <v>53</v>
      </c>
      <c r="GC97" s="69">
        <v>34</v>
      </c>
      <c r="GD97" s="69">
        <v>49</v>
      </c>
      <c r="GE97" s="69">
        <v>26</v>
      </c>
      <c r="GF97" s="69">
        <v>41</v>
      </c>
      <c r="GG97" s="69">
        <v>32</v>
      </c>
      <c r="GH97" s="69">
        <v>42</v>
      </c>
      <c r="GI97" s="69">
        <v>21</v>
      </c>
      <c r="GJ97" s="69">
        <v>43</v>
      </c>
      <c r="GK97" s="69">
        <v>13</v>
      </c>
      <c r="GL97" s="69">
        <v>37</v>
      </c>
      <c r="GM97" s="69">
        <v>12</v>
      </c>
      <c r="GN97" s="69">
        <v>29</v>
      </c>
      <c r="GO97" s="69">
        <v>13</v>
      </c>
      <c r="GP97" s="69">
        <v>29</v>
      </c>
      <c r="GQ97" s="69">
        <v>7</v>
      </c>
      <c r="GR97" s="69">
        <v>22</v>
      </c>
      <c r="GS97" s="69">
        <v>4</v>
      </c>
      <c r="GT97" s="69">
        <v>17</v>
      </c>
      <c r="GU97" s="69">
        <v>4</v>
      </c>
      <c r="GV97" s="69">
        <v>16</v>
      </c>
      <c r="GW97" s="69">
        <v>3</v>
      </c>
      <c r="GX97" s="69">
        <v>7</v>
      </c>
      <c r="GY97" s="69">
        <v>5</v>
      </c>
      <c r="GZ97" s="69">
        <v>8</v>
      </c>
      <c r="HA97" s="69">
        <v>1</v>
      </c>
      <c r="HB97" s="69">
        <v>3</v>
      </c>
      <c r="HC97" s="69">
        <v>2</v>
      </c>
      <c r="HD97" s="69">
        <v>2</v>
      </c>
      <c r="HE97" s="69">
        <v>0</v>
      </c>
      <c r="HF97" s="69">
        <v>0</v>
      </c>
      <c r="HG97" s="69">
        <v>0</v>
      </c>
      <c r="HH97" s="69">
        <v>1</v>
      </c>
      <c r="HI97" s="69">
        <v>0</v>
      </c>
      <c r="HJ97" s="69">
        <v>2</v>
      </c>
      <c r="HK97" s="69">
        <v>1</v>
      </c>
      <c r="HL97" s="69">
        <v>0</v>
      </c>
    </row>
    <row r="98" spans="1:220" ht="20.25" customHeight="1" x14ac:dyDescent="0.3">
      <c r="A98" s="46" t="s">
        <v>811</v>
      </c>
      <c r="B98" s="307">
        <v>2861</v>
      </c>
      <c r="C98" s="70">
        <v>1421</v>
      </c>
      <c r="D98" s="70">
        <v>1440</v>
      </c>
      <c r="E98" s="70">
        <v>102</v>
      </c>
      <c r="F98" s="70">
        <v>100</v>
      </c>
      <c r="G98" s="70">
        <v>1082</v>
      </c>
      <c r="H98" s="70">
        <v>1037</v>
      </c>
      <c r="I98" s="70">
        <v>237</v>
      </c>
      <c r="J98" s="70">
        <v>303</v>
      </c>
      <c r="K98" s="70">
        <v>13</v>
      </c>
      <c r="L98" s="70">
        <v>8</v>
      </c>
      <c r="M98" s="70">
        <v>8</v>
      </c>
      <c r="N98" s="70">
        <v>4</v>
      </c>
      <c r="O98" s="70">
        <v>6</v>
      </c>
      <c r="P98" s="70">
        <v>11</v>
      </c>
      <c r="Q98" s="70">
        <v>6</v>
      </c>
      <c r="R98" s="70">
        <v>5</v>
      </c>
      <c r="S98" s="70">
        <v>5</v>
      </c>
      <c r="T98" s="70">
        <v>7</v>
      </c>
      <c r="U98" s="70">
        <v>6</v>
      </c>
      <c r="V98" s="70">
        <v>4</v>
      </c>
      <c r="W98" s="70">
        <v>5</v>
      </c>
      <c r="X98" s="70">
        <v>8</v>
      </c>
      <c r="Y98" s="70">
        <v>3</v>
      </c>
      <c r="Z98" s="70">
        <v>4</v>
      </c>
      <c r="AA98" s="70">
        <v>7</v>
      </c>
      <c r="AB98" s="70">
        <v>6</v>
      </c>
      <c r="AC98" s="70">
        <v>7</v>
      </c>
      <c r="AD98" s="70">
        <v>14</v>
      </c>
      <c r="AE98" s="70">
        <v>7</v>
      </c>
      <c r="AF98" s="70">
        <v>6</v>
      </c>
      <c r="AG98" s="70">
        <v>10</v>
      </c>
      <c r="AH98" s="70">
        <v>4</v>
      </c>
      <c r="AI98" s="70">
        <v>4</v>
      </c>
      <c r="AJ98" s="70">
        <v>9</v>
      </c>
      <c r="AK98" s="70">
        <v>9</v>
      </c>
      <c r="AL98" s="70">
        <v>5</v>
      </c>
      <c r="AM98" s="70">
        <v>6</v>
      </c>
      <c r="AN98" s="70">
        <v>5</v>
      </c>
      <c r="AO98" s="70">
        <v>9</v>
      </c>
      <c r="AP98" s="70">
        <v>5</v>
      </c>
      <c r="AQ98" s="70">
        <v>10</v>
      </c>
      <c r="AR98" s="70">
        <v>4</v>
      </c>
      <c r="AS98" s="70">
        <v>9</v>
      </c>
      <c r="AT98" s="70">
        <v>7</v>
      </c>
      <c r="AU98" s="70">
        <v>8</v>
      </c>
      <c r="AV98" s="70">
        <v>7</v>
      </c>
      <c r="AW98" s="70">
        <v>19</v>
      </c>
      <c r="AX98" s="70">
        <v>15</v>
      </c>
      <c r="AY98" s="70">
        <v>19</v>
      </c>
      <c r="AZ98" s="70">
        <v>10</v>
      </c>
      <c r="BA98" s="70">
        <v>29</v>
      </c>
      <c r="BB98" s="70">
        <v>15</v>
      </c>
      <c r="BC98" s="70">
        <v>21</v>
      </c>
      <c r="BD98" s="70">
        <v>32</v>
      </c>
      <c r="BE98" s="70">
        <v>43</v>
      </c>
      <c r="BF98" s="70">
        <v>36</v>
      </c>
      <c r="BG98" s="70">
        <v>35</v>
      </c>
      <c r="BH98" s="70">
        <v>42</v>
      </c>
      <c r="BI98" s="70">
        <v>24</v>
      </c>
      <c r="BJ98" s="70">
        <v>34</v>
      </c>
      <c r="BK98" s="70">
        <v>30</v>
      </c>
      <c r="BL98" s="70">
        <v>24</v>
      </c>
      <c r="BM98" s="70">
        <v>39</v>
      </c>
      <c r="BN98" s="70">
        <v>40</v>
      </c>
      <c r="BO98" s="70">
        <v>28</v>
      </c>
      <c r="BP98" s="70">
        <v>41</v>
      </c>
      <c r="BQ98" s="70">
        <v>25</v>
      </c>
      <c r="BR98" s="70">
        <v>33</v>
      </c>
      <c r="BS98" s="70">
        <v>35</v>
      </c>
      <c r="BT98" s="70">
        <v>45</v>
      </c>
      <c r="BU98" s="70">
        <v>30</v>
      </c>
      <c r="BV98" s="70">
        <v>35</v>
      </c>
      <c r="BW98" s="70">
        <v>19</v>
      </c>
      <c r="BX98" s="70">
        <v>22</v>
      </c>
      <c r="BY98" s="70">
        <v>26</v>
      </c>
      <c r="BZ98" s="70">
        <v>28</v>
      </c>
      <c r="CA98" s="70">
        <v>33</v>
      </c>
      <c r="CB98" s="70">
        <v>33</v>
      </c>
      <c r="CC98" s="70">
        <v>26</v>
      </c>
      <c r="CD98" s="70">
        <v>30</v>
      </c>
      <c r="CE98" s="70">
        <v>26</v>
      </c>
      <c r="CF98" s="70">
        <v>23</v>
      </c>
      <c r="CG98" s="70">
        <v>27</v>
      </c>
      <c r="CH98" s="70">
        <v>19</v>
      </c>
      <c r="CI98" s="70">
        <v>18</v>
      </c>
      <c r="CJ98" s="70">
        <v>27</v>
      </c>
      <c r="CK98" s="70">
        <v>17</v>
      </c>
      <c r="CL98" s="70">
        <v>21</v>
      </c>
      <c r="CM98" s="70">
        <v>21</v>
      </c>
      <c r="CN98" s="70">
        <v>16</v>
      </c>
      <c r="CO98" s="70">
        <v>25</v>
      </c>
      <c r="CP98" s="70">
        <v>21</v>
      </c>
      <c r="CQ98" s="70">
        <v>16</v>
      </c>
      <c r="CR98" s="70">
        <v>10</v>
      </c>
      <c r="CS98" s="70">
        <v>16</v>
      </c>
      <c r="CT98" s="70">
        <v>12</v>
      </c>
      <c r="CU98" s="70">
        <v>16</v>
      </c>
      <c r="CV98" s="70">
        <v>10</v>
      </c>
      <c r="CW98" s="70">
        <v>15</v>
      </c>
      <c r="CX98" s="70">
        <v>17</v>
      </c>
      <c r="CY98" s="70">
        <v>19</v>
      </c>
      <c r="CZ98" s="70">
        <v>21</v>
      </c>
      <c r="DA98" s="70">
        <v>25</v>
      </c>
      <c r="DB98" s="70">
        <v>22</v>
      </c>
      <c r="DC98" s="70">
        <v>19</v>
      </c>
      <c r="DD98" s="70">
        <v>25</v>
      </c>
      <c r="DE98" s="70">
        <v>20</v>
      </c>
      <c r="DF98" s="70">
        <v>18</v>
      </c>
      <c r="DG98" s="70">
        <v>21</v>
      </c>
      <c r="DH98" s="70">
        <v>16</v>
      </c>
      <c r="DI98" s="70">
        <v>24</v>
      </c>
      <c r="DJ98" s="70">
        <v>10</v>
      </c>
      <c r="DK98" s="70">
        <v>18</v>
      </c>
      <c r="DL98" s="70">
        <v>20</v>
      </c>
      <c r="DM98" s="70">
        <v>17</v>
      </c>
      <c r="DN98" s="70">
        <v>23</v>
      </c>
      <c r="DO98" s="70">
        <v>19</v>
      </c>
      <c r="DP98" s="70">
        <v>19</v>
      </c>
      <c r="DQ98" s="70">
        <v>25</v>
      </c>
      <c r="DR98" s="70">
        <v>17</v>
      </c>
      <c r="DS98" s="70">
        <v>15</v>
      </c>
      <c r="DT98" s="70">
        <v>18</v>
      </c>
      <c r="DU98" s="70">
        <v>25</v>
      </c>
      <c r="DV98" s="70">
        <v>10</v>
      </c>
      <c r="DW98" s="70">
        <v>10</v>
      </c>
      <c r="DX98" s="70">
        <v>15</v>
      </c>
      <c r="DY98" s="70">
        <v>26</v>
      </c>
      <c r="DZ98" s="70">
        <v>20</v>
      </c>
      <c r="EA98" s="70">
        <v>21</v>
      </c>
      <c r="EB98" s="70">
        <v>20</v>
      </c>
      <c r="EC98" s="70">
        <v>22</v>
      </c>
      <c r="ED98" s="70">
        <v>20</v>
      </c>
      <c r="EE98" s="70">
        <v>19</v>
      </c>
      <c r="EF98" s="70">
        <v>7</v>
      </c>
      <c r="EG98" s="70">
        <v>11</v>
      </c>
      <c r="EH98" s="70">
        <v>12</v>
      </c>
      <c r="EI98" s="70">
        <v>12</v>
      </c>
      <c r="EJ98" s="70">
        <v>10</v>
      </c>
      <c r="EK98" s="70">
        <v>11</v>
      </c>
      <c r="EL98" s="70">
        <v>5</v>
      </c>
      <c r="EM98" s="70">
        <v>10</v>
      </c>
      <c r="EN98" s="70">
        <v>12</v>
      </c>
      <c r="EO98" s="70">
        <v>9</v>
      </c>
      <c r="EP98" s="70">
        <v>10</v>
      </c>
      <c r="EQ98" s="70">
        <v>17</v>
      </c>
      <c r="ER98" s="70">
        <v>11</v>
      </c>
      <c r="ES98" s="70">
        <v>15</v>
      </c>
      <c r="ET98" s="70">
        <v>12</v>
      </c>
      <c r="EU98" s="70">
        <v>9</v>
      </c>
      <c r="EV98" s="70">
        <v>13</v>
      </c>
      <c r="EW98" s="70">
        <v>5</v>
      </c>
      <c r="EX98" s="70">
        <v>7</v>
      </c>
      <c r="EY98" s="70">
        <v>9</v>
      </c>
      <c r="EZ98" s="70">
        <v>12</v>
      </c>
      <c r="FA98" s="70">
        <v>15</v>
      </c>
      <c r="FB98" s="70">
        <v>12</v>
      </c>
      <c r="FC98" s="70">
        <v>9</v>
      </c>
      <c r="FD98" s="70">
        <v>11</v>
      </c>
      <c r="FE98" s="70">
        <v>11</v>
      </c>
      <c r="FF98" s="70">
        <v>16</v>
      </c>
      <c r="FG98" s="70">
        <v>12</v>
      </c>
      <c r="FH98" s="70">
        <v>21</v>
      </c>
      <c r="FI98" s="70">
        <v>12</v>
      </c>
      <c r="FJ98" s="70">
        <v>9</v>
      </c>
      <c r="FK98" s="70">
        <v>9</v>
      </c>
      <c r="FL98" s="70">
        <v>12</v>
      </c>
      <c r="FM98" s="70">
        <v>5</v>
      </c>
      <c r="FN98" s="70">
        <v>10</v>
      </c>
      <c r="FO98" s="70">
        <v>9</v>
      </c>
      <c r="FP98" s="70">
        <v>13</v>
      </c>
      <c r="FQ98" s="70">
        <v>9</v>
      </c>
      <c r="FR98" s="70">
        <v>11</v>
      </c>
      <c r="FS98" s="70">
        <v>5</v>
      </c>
      <c r="FT98" s="70">
        <v>14</v>
      </c>
      <c r="FU98" s="70">
        <v>5</v>
      </c>
      <c r="FV98" s="70">
        <v>9</v>
      </c>
      <c r="FW98" s="70">
        <v>8</v>
      </c>
      <c r="FX98" s="70">
        <v>10</v>
      </c>
      <c r="FY98" s="70">
        <v>6</v>
      </c>
      <c r="FZ98" s="70">
        <v>13</v>
      </c>
      <c r="GA98" s="70">
        <v>2</v>
      </c>
      <c r="GB98" s="70">
        <v>8</v>
      </c>
      <c r="GC98" s="70">
        <v>5</v>
      </c>
      <c r="GD98" s="70">
        <v>7</v>
      </c>
      <c r="GE98" s="70">
        <v>5</v>
      </c>
      <c r="GF98" s="70">
        <v>7</v>
      </c>
      <c r="GG98" s="70">
        <v>6</v>
      </c>
      <c r="GH98" s="70">
        <v>6</v>
      </c>
      <c r="GI98" s="70">
        <v>5</v>
      </c>
      <c r="GJ98" s="70">
        <v>10</v>
      </c>
      <c r="GK98" s="70">
        <v>2</v>
      </c>
      <c r="GL98" s="70">
        <v>3</v>
      </c>
      <c r="GM98" s="70">
        <v>2</v>
      </c>
      <c r="GN98" s="70">
        <v>1</v>
      </c>
      <c r="GO98" s="70">
        <v>3</v>
      </c>
      <c r="GP98" s="70">
        <v>6</v>
      </c>
      <c r="GQ98" s="70">
        <v>2</v>
      </c>
      <c r="GR98" s="70">
        <v>3</v>
      </c>
      <c r="GS98" s="70">
        <v>1</v>
      </c>
      <c r="GT98" s="70">
        <v>2</v>
      </c>
      <c r="GU98" s="70">
        <v>2</v>
      </c>
      <c r="GV98" s="70">
        <v>3</v>
      </c>
      <c r="GW98" s="70">
        <v>0</v>
      </c>
      <c r="GX98" s="70">
        <v>1</v>
      </c>
      <c r="GY98" s="70">
        <v>1</v>
      </c>
      <c r="GZ98" s="70">
        <v>1</v>
      </c>
      <c r="HA98" s="70">
        <v>1</v>
      </c>
      <c r="HB98" s="70">
        <v>1</v>
      </c>
      <c r="HC98" s="70">
        <v>0</v>
      </c>
      <c r="HD98" s="70">
        <v>1</v>
      </c>
      <c r="HE98" s="70">
        <v>0</v>
      </c>
      <c r="HF98" s="70">
        <v>0</v>
      </c>
      <c r="HG98" s="70">
        <v>0</v>
      </c>
      <c r="HH98" s="70">
        <v>0</v>
      </c>
      <c r="HI98" s="70">
        <v>0</v>
      </c>
      <c r="HJ98" s="70">
        <v>0</v>
      </c>
      <c r="HK98" s="70">
        <v>0</v>
      </c>
      <c r="HL98" s="70">
        <v>0</v>
      </c>
    </row>
    <row r="99" spans="1:220" ht="20.25" customHeight="1" x14ac:dyDescent="0.3">
      <c r="A99" s="46" t="s">
        <v>812</v>
      </c>
      <c r="B99" s="307">
        <v>1515</v>
      </c>
      <c r="C99" s="70">
        <v>744</v>
      </c>
      <c r="D99" s="70">
        <v>771</v>
      </c>
      <c r="E99" s="70">
        <v>61</v>
      </c>
      <c r="F99" s="70">
        <v>50</v>
      </c>
      <c r="G99" s="70">
        <v>572</v>
      </c>
      <c r="H99" s="70">
        <v>562</v>
      </c>
      <c r="I99" s="70">
        <v>111</v>
      </c>
      <c r="J99" s="70">
        <v>159</v>
      </c>
      <c r="K99" s="70">
        <v>6</v>
      </c>
      <c r="L99" s="70">
        <v>4</v>
      </c>
      <c r="M99" s="70">
        <v>3</v>
      </c>
      <c r="N99" s="70">
        <v>5</v>
      </c>
      <c r="O99" s="70">
        <v>5</v>
      </c>
      <c r="P99" s="70">
        <v>2</v>
      </c>
      <c r="Q99" s="70">
        <v>2</v>
      </c>
      <c r="R99" s="70">
        <v>3</v>
      </c>
      <c r="S99" s="70">
        <v>5</v>
      </c>
      <c r="T99" s="70">
        <v>2</v>
      </c>
      <c r="U99" s="70">
        <v>1</v>
      </c>
      <c r="V99" s="70">
        <v>1</v>
      </c>
      <c r="W99" s="70">
        <v>2</v>
      </c>
      <c r="X99" s="70">
        <v>8</v>
      </c>
      <c r="Y99" s="70">
        <v>1</v>
      </c>
      <c r="Z99" s="70">
        <v>2</v>
      </c>
      <c r="AA99" s="70">
        <v>7</v>
      </c>
      <c r="AB99" s="70">
        <v>4</v>
      </c>
      <c r="AC99" s="70">
        <v>9</v>
      </c>
      <c r="AD99" s="70">
        <v>0</v>
      </c>
      <c r="AE99" s="70">
        <v>5</v>
      </c>
      <c r="AF99" s="70">
        <v>4</v>
      </c>
      <c r="AG99" s="70">
        <v>3</v>
      </c>
      <c r="AH99" s="70">
        <v>5</v>
      </c>
      <c r="AI99" s="70">
        <v>5</v>
      </c>
      <c r="AJ99" s="70">
        <v>4</v>
      </c>
      <c r="AK99" s="70">
        <v>5</v>
      </c>
      <c r="AL99" s="70">
        <v>3</v>
      </c>
      <c r="AM99" s="70">
        <v>2</v>
      </c>
      <c r="AN99" s="70">
        <v>3</v>
      </c>
      <c r="AO99" s="70">
        <v>4</v>
      </c>
      <c r="AP99" s="70">
        <v>4</v>
      </c>
      <c r="AQ99" s="70">
        <v>4</v>
      </c>
      <c r="AR99" s="70">
        <v>4</v>
      </c>
      <c r="AS99" s="70">
        <v>5</v>
      </c>
      <c r="AT99" s="70">
        <v>4</v>
      </c>
      <c r="AU99" s="70">
        <v>11</v>
      </c>
      <c r="AV99" s="70">
        <v>12</v>
      </c>
      <c r="AW99" s="70">
        <v>17</v>
      </c>
      <c r="AX99" s="70">
        <v>9</v>
      </c>
      <c r="AY99" s="70">
        <v>17</v>
      </c>
      <c r="AZ99" s="70">
        <v>8</v>
      </c>
      <c r="BA99" s="70">
        <v>7</v>
      </c>
      <c r="BB99" s="70">
        <v>8</v>
      </c>
      <c r="BC99" s="70">
        <v>14</v>
      </c>
      <c r="BD99" s="70">
        <v>7</v>
      </c>
      <c r="BE99" s="70">
        <v>22</v>
      </c>
      <c r="BF99" s="70">
        <v>21</v>
      </c>
      <c r="BG99" s="70">
        <v>18</v>
      </c>
      <c r="BH99" s="70">
        <v>15</v>
      </c>
      <c r="BI99" s="70">
        <v>22</v>
      </c>
      <c r="BJ99" s="70">
        <v>19</v>
      </c>
      <c r="BK99" s="70">
        <v>17</v>
      </c>
      <c r="BL99" s="70">
        <v>18</v>
      </c>
      <c r="BM99" s="70">
        <v>15</v>
      </c>
      <c r="BN99" s="70">
        <v>19</v>
      </c>
      <c r="BO99" s="70">
        <v>16</v>
      </c>
      <c r="BP99" s="70">
        <v>16</v>
      </c>
      <c r="BQ99" s="70">
        <v>9</v>
      </c>
      <c r="BR99" s="70">
        <v>13</v>
      </c>
      <c r="BS99" s="70">
        <v>8</v>
      </c>
      <c r="BT99" s="70">
        <v>8</v>
      </c>
      <c r="BU99" s="70">
        <v>13</v>
      </c>
      <c r="BV99" s="70">
        <v>17</v>
      </c>
      <c r="BW99" s="70">
        <v>15</v>
      </c>
      <c r="BX99" s="70">
        <v>10</v>
      </c>
      <c r="BY99" s="70">
        <v>9</v>
      </c>
      <c r="BZ99" s="70">
        <v>17</v>
      </c>
      <c r="CA99" s="70">
        <v>15</v>
      </c>
      <c r="CB99" s="70">
        <v>19</v>
      </c>
      <c r="CC99" s="70">
        <v>11</v>
      </c>
      <c r="CD99" s="70">
        <v>23</v>
      </c>
      <c r="CE99" s="70">
        <v>21</v>
      </c>
      <c r="CF99" s="70">
        <v>20</v>
      </c>
      <c r="CG99" s="70">
        <v>14</v>
      </c>
      <c r="CH99" s="70">
        <v>17</v>
      </c>
      <c r="CI99" s="70">
        <v>9</v>
      </c>
      <c r="CJ99" s="70">
        <v>8</v>
      </c>
      <c r="CK99" s="70">
        <v>18</v>
      </c>
      <c r="CL99" s="70">
        <v>13</v>
      </c>
      <c r="CM99" s="70">
        <v>12</v>
      </c>
      <c r="CN99" s="70">
        <v>12</v>
      </c>
      <c r="CO99" s="70">
        <v>17</v>
      </c>
      <c r="CP99" s="70">
        <v>5</v>
      </c>
      <c r="CQ99" s="70">
        <v>9</v>
      </c>
      <c r="CR99" s="70">
        <v>9</v>
      </c>
      <c r="CS99" s="70">
        <v>8</v>
      </c>
      <c r="CT99" s="70">
        <v>19</v>
      </c>
      <c r="CU99" s="70">
        <v>6</v>
      </c>
      <c r="CV99" s="70">
        <v>7</v>
      </c>
      <c r="CW99" s="70">
        <v>12</v>
      </c>
      <c r="CX99" s="70">
        <v>12</v>
      </c>
      <c r="CY99" s="70">
        <v>15</v>
      </c>
      <c r="CZ99" s="70">
        <v>6</v>
      </c>
      <c r="DA99" s="70">
        <v>9</v>
      </c>
      <c r="DB99" s="70">
        <v>9</v>
      </c>
      <c r="DC99" s="70">
        <v>5</v>
      </c>
      <c r="DD99" s="70">
        <v>5</v>
      </c>
      <c r="DE99" s="70">
        <v>5</v>
      </c>
      <c r="DF99" s="70">
        <v>9</v>
      </c>
      <c r="DG99" s="70">
        <v>13</v>
      </c>
      <c r="DH99" s="70">
        <v>11</v>
      </c>
      <c r="DI99" s="70">
        <v>7</v>
      </c>
      <c r="DJ99" s="70">
        <v>11</v>
      </c>
      <c r="DK99" s="70">
        <v>10</v>
      </c>
      <c r="DL99" s="70">
        <v>12</v>
      </c>
      <c r="DM99" s="70">
        <v>9</v>
      </c>
      <c r="DN99" s="70">
        <v>11</v>
      </c>
      <c r="DO99" s="70">
        <v>16</v>
      </c>
      <c r="DP99" s="70">
        <v>12</v>
      </c>
      <c r="DQ99" s="70">
        <v>11</v>
      </c>
      <c r="DR99" s="70">
        <v>10</v>
      </c>
      <c r="DS99" s="70">
        <v>8</v>
      </c>
      <c r="DT99" s="70">
        <v>5</v>
      </c>
      <c r="DU99" s="70">
        <v>10</v>
      </c>
      <c r="DV99" s="70">
        <v>7</v>
      </c>
      <c r="DW99" s="70">
        <v>8</v>
      </c>
      <c r="DX99" s="70">
        <v>10</v>
      </c>
      <c r="DY99" s="70">
        <v>7</v>
      </c>
      <c r="DZ99" s="70">
        <v>7</v>
      </c>
      <c r="EA99" s="70">
        <v>8</v>
      </c>
      <c r="EB99" s="70">
        <v>13</v>
      </c>
      <c r="EC99" s="70">
        <v>14</v>
      </c>
      <c r="ED99" s="70">
        <v>8</v>
      </c>
      <c r="EE99" s="70">
        <v>3</v>
      </c>
      <c r="EF99" s="70">
        <v>9</v>
      </c>
      <c r="EG99" s="70">
        <v>10</v>
      </c>
      <c r="EH99" s="70">
        <v>2</v>
      </c>
      <c r="EI99" s="70">
        <v>9</v>
      </c>
      <c r="EJ99" s="70">
        <v>12</v>
      </c>
      <c r="EK99" s="70">
        <v>5</v>
      </c>
      <c r="EL99" s="70">
        <v>9</v>
      </c>
      <c r="EM99" s="70">
        <v>4</v>
      </c>
      <c r="EN99" s="70">
        <v>6</v>
      </c>
      <c r="EO99" s="70">
        <v>7</v>
      </c>
      <c r="EP99" s="70">
        <v>5</v>
      </c>
      <c r="EQ99" s="70">
        <v>9</v>
      </c>
      <c r="ER99" s="70">
        <v>7</v>
      </c>
      <c r="ES99" s="70">
        <v>9</v>
      </c>
      <c r="ET99" s="70">
        <v>3</v>
      </c>
      <c r="EU99" s="70">
        <v>8</v>
      </c>
      <c r="EV99" s="70">
        <v>4</v>
      </c>
      <c r="EW99" s="70">
        <v>4</v>
      </c>
      <c r="EX99" s="70">
        <v>10</v>
      </c>
      <c r="EY99" s="70">
        <v>6</v>
      </c>
      <c r="EZ99" s="70">
        <v>8</v>
      </c>
      <c r="FA99" s="70">
        <v>6</v>
      </c>
      <c r="FB99" s="70">
        <v>4</v>
      </c>
      <c r="FC99" s="70">
        <v>6</v>
      </c>
      <c r="FD99" s="70">
        <v>5</v>
      </c>
      <c r="FE99" s="70">
        <v>6</v>
      </c>
      <c r="FF99" s="70">
        <v>9</v>
      </c>
      <c r="FG99" s="70">
        <v>7</v>
      </c>
      <c r="FH99" s="70">
        <v>8</v>
      </c>
      <c r="FI99" s="70">
        <v>7</v>
      </c>
      <c r="FJ99" s="70">
        <v>3</v>
      </c>
      <c r="FK99" s="70">
        <v>1</v>
      </c>
      <c r="FL99" s="70">
        <v>3</v>
      </c>
      <c r="FM99" s="70">
        <v>3</v>
      </c>
      <c r="FN99" s="70">
        <v>7</v>
      </c>
      <c r="FO99" s="70">
        <v>6</v>
      </c>
      <c r="FP99" s="70">
        <v>7</v>
      </c>
      <c r="FQ99" s="70">
        <v>2</v>
      </c>
      <c r="FR99" s="70">
        <v>5</v>
      </c>
      <c r="FS99" s="70">
        <v>2</v>
      </c>
      <c r="FT99" s="70">
        <v>4</v>
      </c>
      <c r="FU99" s="70">
        <v>2</v>
      </c>
      <c r="FV99" s="70">
        <v>7</v>
      </c>
      <c r="FW99" s="70">
        <v>2</v>
      </c>
      <c r="FX99" s="70">
        <v>0</v>
      </c>
      <c r="FY99" s="70">
        <v>1</v>
      </c>
      <c r="FZ99" s="70">
        <v>4</v>
      </c>
      <c r="GA99" s="70">
        <v>0</v>
      </c>
      <c r="GB99" s="70">
        <v>4</v>
      </c>
      <c r="GC99" s="70">
        <v>1</v>
      </c>
      <c r="GD99" s="70">
        <v>2</v>
      </c>
      <c r="GE99" s="70">
        <v>1</v>
      </c>
      <c r="GF99" s="70">
        <v>4</v>
      </c>
      <c r="GG99" s="70">
        <v>0</v>
      </c>
      <c r="GH99" s="70">
        <v>2</v>
      </c>
      <c r="GI99" s="70">
        <v>2</v>
      </c>
      <c r="GJ99" s="70">
        <v>9</v>
      </c>
      <c r="GK99" s="70">
        <v>0</v>
      </c>
      <c r="GL99" s="70">
        <v>3</v>
      </c>
      <c r="GM99" s="70">
        <v>1</v>
      </c>
      <c r="GN99" s="70">
        <v>3</v>
      </c>
      <c r="GO99" s="70">
        <v>0</v>
      </c>
      <c r="GP99" s="70">
        <v>4</v>
      </c>
      <c r="GQ99" s="70">
        <v>1</v>
      </c>
      <c r="GR99" s="70">
        <v>3</v>
      </c>
      <c r="GS99" s="70">
        <v>0</v>
      </c>
      <c r="GT99" s="70">
        <v>3</v>
      </c>
      <c r="GU99" s="70">
        <v>1</v>
      </c>
      <c r="GV99" s="70">
        <v>2</v>
      </c>
      <c r="GW99" s="70">
        <v>0</v>
      </c>
      <c r="GX99" s="70">
        <v>0</v>
      </c>
      <c r="GY99" s="70">
        <v>1</v>
      </c>
      <c r="GZ99" s="70">
        <v>1</v>
      </c>
      <c r="HA99" s="70">
        <v>0</v>
      </c>
      <c r="HB99" s="70">
        <v>0</v>
      </c>
      <c r="HC99" s="70">
        <v>0</v>
      </c>
      <c r="HD99" s="70">
        <v>0</v>
      </c>
      <c r="HE99" s="70">
        <v>0</v>
      </c>
      <c r="HF99" s="70">
        <v>0</v>
      </c>
      <c r="HG99" s="70">
        <v>0</v>
      </c>
      <c r="HH99" s="70">
        <v>1</v>
      </c>
      <c r="HI99" s="70">
        <v>0</v>
      </c>
      <c r="HJ99" s="70">
        <v>0</v>
      </c>
      <c r="HK99" s="70">
        <v>0</v>
      </c>
      <c r="HL99" s="70">
        <v>0</v>
      </c>
    </row>
    <row r="100" spans="1:220" ht="20.25" customHeight="1" x14ac:dyDescent="0.3">
      <c r="A100" s="46" t="s">
        <v>813</v>
      </c>
      <c r="B100" s="307">
        <v>4054</v>
      </c>
      <c r="C100" s="70">
        <v>2044</v>
      </c>
      <c r="D100" s="70">
        <v>2010</v>
      </c>
      <c r="E100" s="70">
        <v>187</v>
      </c>
      <c r="F100" s="70">
        <v>145</v>
      </c>
      <c r="G100" s="70">
        <v>1548</v>
      </c>
      <c r="H100" s="70">
        <v>1456</v>
      </c>
      <c r="I100" s="70">
        <v>309</v>
      </c>
      <c r="J100" s="70">
        <v>409</v>
      </c>
      <c r="K100" s="70">
        <v>13</v>
      </c>
      <c r="L100" s="70">
        <v>14</v>
      </c>
      <c r="M100" s="70">
        <v>12</v>
      </c>
      <c r="N100" s="70">
        <v>10</v>
      </c>
      <c r="O100" s="70">
        <v>10</v>
      </c>
      <c r="P100" s="70">
        <v>12</v>
      </c>
      <c r="Q100" s="70">
        <v>12</v>
      </c>
      <c r="R100" s="70">
        <v>12</v>
      </c>
      <c r="S100" s="70">
        <v>12</v>
      </c>
      <c r="T100" s="70">
        <v>10</v>
      </c>
      <c r="U100" s="70">
        <v>17</v>
      </c>
      <c r="V100" s="70">
        <v>8</v>
      </c>
      <c r="W100" s="70">
        <v>11</v>
      </c>
      <c r="X100" s="70">
        <v>10</v>
      </c>
      <c r="Y100" s="70">
        <v>12</v>
      </c>
      <c r="Z100" s="70">
        <v>8</v>
      </c>
      <c r="AA100" s="70">
        <v>12</v>
      </c>
      <c r="AB100" s="70">
        <v>10</v>
      </c>
      <c r="AC100" s="70">
        <v>10</v>
      </c>
      <c r="AD100" s="70">
        <v>10</v>
      </c>
      <c r="AE100" s="70">
        <v>13</v>
      </c>
      <c r="AF100" s="70">
        <v>13</v>
      </c>
      <c r="AG100" s="70">
        <v>13</v>
      </c>
      <c r="AH100" s="70">
        <v>4</v>
      </c>
      <c r="AI100" s="70">
        <v>13</v>
      </c>
      <c r="AJ100" s="70">
        <v>8</v>
      </c>
      <c r="AK100" s="70">
        <v>16</v>
      </c>
      <c r="AL100" s="70">
        <v>11</v>
      </c>
      <c r="AM100" s="70">
        <v>11</v>
      </c>
      <c r="AN100" s="70">
        <v>5</v>
      </c>
      <c r="AO100" s="70">
        <v>14</v>
      </c>
      <c r="AP100" s="70">
        <v>11</v>
      </c>
      <c r="AQ100" s="70">
        <v>11</v>
      </c>
      <c r="AR100" s="70">
        <v>11</v>
      </c>
      <c r="AS100" s="70">
        <v>11</v>
      </c>
      <c r="AT100" s="70">
        <v>7</v>
      </c>
      <c r="AU100" s="70">
        <v>23</v>
      </c>
      <c r="AV100" s="70">
        <v>13</v>
      </c>
      <c r="AW100" s="70">
        <v>17</v>
      </c>
      <c r="AX100" s="70">
        <v>19</v>
      </c>
      <c r="AY100" s="70">
        <v>24</v>
      </c>
      <c r="AZ100" s="70">
        <v>22</v>
      </c>
      <c r="BA100" s="70">
        <v>36</v>
      </c>
      <c r="BB100" s="70">
        <v>25</v>
      </c>
      <c r="BC100" s="70">
        <v>48</v>
      </c>
      <c r="BD100" s="70">
        <v>38</v>
      </c>
      <c r="BE100" s="70">
        <v>41</v>
      </c>
      <c r="BF100" s="70">
        <v>41</v>
      </c>
      <c r="BG100" s="70">
        <v>35</v>
      </c>
      <c r="BH100" s="70">
        <v>36</v>
      </c>
      <c r="BI100" s="70">
        <v>39</v>
      </c>
      <c r="BJ100" s="70">
        <v>65</v>
      </c>
      <c r="BK100" s="70">
        <v>45</v>
      </c>
      <c r="BL100" s="70">
        <v>49</v>
      </c>
      <c r="BM100" s="70">
        <v>52</v>
      </c>
      <c r="BN100" s="70">
        <v>47</v>
      </c>
      <c r="BO100" s="70">
        <v>45</v>
      </c>
      <c r="BP100" s="70">
        <v>46</v>
      </c>
      <c r="BQ100" s="70">
        <v>45</v>
      </c>
      <c r="BR100" s="70">
        <v>50</v>
      </c>
      <c r="BS100" s="70">
        <v>42</v>
      </c>
      <c r="BT100" s="70">
        <v>60</v>
      </c>
      <c r="BU100" s="70">
        <v>35</v>
      </c>
      <c r="BV100" s="70">
        <v>31</v>
      </c>
      <c r="BW100" s="70">
        <v>35</v>
      </c>
      <c r="BX100" s="70">
        <v>41</v>
      </c>
      <c r="BY100" s="70">
        <v>32</v>
      </c>
      <c r="BZ100" s="70">
        <v>35</v>
      </c>
      <c r="CA100" s="70">
        <v>35</v>
      </c>
      <c r="CB100" s="70">
        <v>27</v>
      </c>
      <c r="CC100" s="70">
        <v>34</v>
      </c>
      <c r="CD100" s="70">
        <v>35</v>
      </c>
      <c r="CE100" s="70">
        <v>37</v>
      </c>
      <c r="CF100" s="70">
        <v>31</v>
      </c>
      <c r="CG100" s="70">
        <v>21</v>
      </c>
      <c r="CH100" s="70">
        <v>32</v>
      </c>
      <c r="CI100" s="70">
        <v>35</v>
      </c>
      <c r="CJ100" s="70">
        <v>24</v>
      </c>
      <c r="CK100" s="70">
        <v>35</v>
      </c>
      <c r="CL100" s="70">
        <v>26</v>
      </c>
      <c r="CM100" s="70">
        <v>39</v>
      </c>
      <c r="CN100" s="70">
        <v>25</v>
      </c>
      <c r="CO100" s="70">
        <v>25</v>
      </c>
      <c r="CP100" s="70">
        <v>30</v>
      </c>
      <c r="CQ100" s="70">
        <v>28</v>
      </c>
      <c r="CR100" s="70">
        <v>29</v>
      </c>
      <c r="CS100" s="70">
        <v>31</v>
      </c>
      <c r="CT100" s="70">
        <v>28</v>
      </c>
      <c r="CU100" s="70">
        <v>21</v>
      </c>
      <c r="CV100" s="70">
        <v>24</v>
      </c>
      <c r="CW100" s="70">
        <v>29</v>
      </c>
      <c r="CX100" s="70">
        <v>28</v>
      </c>
      <c r="CY100" s="70">
        <v>34</v>
      </c>
      <c r="CZ100" s="70">
        <v>29</v>
      </c>
      <c r="DA100" s="70">
        <v>27</v>
      </c>
      <c r="DB100" s="70">
        <v>27</v>
      </c>
      <c r="DC100" s="70">
        <v>25</v>
      </c>
      <c r="DD100" s="70">
        <v>21</v>
      </c>
      <c r="DE100" s="70">
        <v>39</v>
      </c>
      <c r="DF100" s="70">
        <v>28</v>
      </c>
      <c r="DG100" s="70">
        <v>32</v>
      </c>
      <c r="DH100" s="70">
        <v>30</v>
      </c>
      <c r="DI100" s="70">
        <v>30</v>
      </c>
      <c r="DJ100" s="70">
        <v>29</v>
      </c>
      <c r="DK100" s="70">
        <v>40</v>
      </c>
      <c r="DL100" s="70">
        <v>23</v>
      </c>
      <c r="DM100" s="70">
        <v>28</v>
      </c>
      <c r="DN100" s="70">
        <v>35</v>
      </c>
      <c r="DO100" s="70">
        <v>35</v>
      </c>
      <c r="DP100" s="70">
        <v>25</v>
      </c>
      <c r="DQ100" s="70">
        <v>33</v>
      </c>
      <c r="DR100" s="70">
        <v>23</v>
      </c>
      <c r="DS100" s="70">
        <v>29</v>
      </c>
      <c r="DT100" s="70">
        <v>33</v>
      </c>
      <c r="DU100" s="70">
        <v>27</v>
      </c>
      <c r="DV100" s="70">
        <v>30</v>
      </c>
      <c r="DW100" s="70">
        <v>22</v>
      </c>
      <c r="DX100" s="70">
        <v>18</v>
      </c>
      <c r="DY100" s="70">
        <v>28</v>
      </c>
      <c r="DZ100" s="70">
        <v>23</v>
      </c>
      <c r="EA100" s="70">
        <v>26</v>
      </c>
      <c r="EB100" s="70">
        <v>18</v>
      </c>
      <c r="EC100" s="70">
        <v>25</v>
      </c>
      <c r="ED100" s="70">
        <v>19</v>
      </c>
      <c r="EE100" s="70">
        <v>24</v>
      </c>
      <c r="EF100" s="70">
        <v>21</v>
      </c>
      <c r="EG100" s="70">
        <v>17</v>
      </c>
      <c r="EH100" s="70">
        <v>20</v>
      </c>
      <c r="EI100" s="70">
        <v>27</v>
      </c>
      <c r="EJ100" s="70">
        <v>18</v>
      </c>
      <c r="EK100" s="70">
        <v>10</v>
      </c>
      <c r="EL100" s="70">
        <v>20</v>
      </c>
      <c r="EM100" s="70">
        <v>23</v>
      </c>
      <c r="EN100" s="70">
        <v>11</v>
      </c>
      <c r="EO100" s="70">
        <v>13</v>
      </c>
      <c r="EP100" s="70">
        <v>13</v>
      </c>
      <c r="EQ100" s="70">
        <v>20</v>
      </c>
      <c r="ER100" s="70">
        <v>11</v>
      </c>
      <c r="ES100" s="70">
        <v>12</v>
      </c>
      <c r="ET100" s="70">
        <v>9</v>
      </c>
      <c r="EU100" s="70">
        <v>19</v>
      </c>
      <c r="EV100" s="70">
        <v>11</v>
      </c>
      <c r="EW100" s="70">
        <v>12</v>
      </c>
      <c r="EX100" s="70">
        <v>16</v>
      </c>
      <c r="EY100" s="70">
        <v>6</v>
      </c>
      <c r="EZ100" s="70">
        <v>12</v>
      </c>
      <c r="FA100" s="70">
        <v>15</v>
      </c>
      <c r="FB100" s="70">
        <v>19</v>
      </c>
      <c r="FC100" s="70">
        <v>11</v>
      </c>
      <c r="FD100" s="70">
        <v>17</v>
      </c>
      <c r="FE100" s="70">
        <v>15</v>
      </c>
      <c r="FF100" s="70">
        <v>25</v>
      </c>
      <c r="FG100" s="70">
        <v>13</v>
      </c>
      <c r="FH100" s="70">
        <v>20</v>
      </c>
      <c r="FI100" s="70">
        <v>18</v>
      </c>
      <c r="FJ100" s="70">
        <v>18</v>
      </c>
      <c r="FK100" s="70">
        <v>13</v>
      </c>
      <c r="FL100" s="70">
        <v>19</v>
      </c>
      <c r="FM100" s="70">
        <v>8</v>
      </c>
      <c r="FN100" s="70">
        <v>15</v>
      </c>
      <c r="FO100" s="70">
        <v>10</v>
      </c>
      <c r="FP100" s="70">
        <v>23</v>
      </c>
      <c r="FQ100" s="70">
        <v>14</v>
      </c>
      <c r="FR100" s="70">
        <v>10</v>
      </c>
      <c r="FS100" s="70">
        <v>13</v>
      </c>
      <c r="FT100" s="70">
        <v>17</v>
      </c>
      <c r="FU100" s="70">
        <v>12</v>
      </c>
      <c r="FV100" s="70">
        <v>17</v>
      </c>
      <c r="FW100" s="70">
        <v>7</v>
      </c>
      <c r="FX100" s="70">
        <v>14</v>
      </c>
      <c r="FY100" s="70">
        <v>9</v>
      </c>
      <c r="FZ100" s="70">
        <v>7</v>
      </c>
      <c r="GA100" s="70">
        <v>4</v>
      </c>
      <c r="GB100" s="70">
        <v>11</v>
      </c>
      <c r="GC100" s="70">
        <v>6</v>
      </c>
      <c r="GD100" s="70">
        <v>11</v>
      </c>
      <c r="GE100" s="70">
        <v>7</v>
      </c>
      <c r="GF100" s="70">
        <v>12</v>
      </c>
      <c r="GG100" s="70">
        <v>8</v>
      </c>
      <c r="GH100" s="70">
        <v>11</v>
      </c>
      <c r="GI100" s="70">
        <v>0</v>
      </c>
      <c r="GJ100" s="70">
        <v>8</v>
      </c>
      <c r="GK100" s="70">
        <v>2</v>
      </c>
      <c r="GL100" s="70">
        <v>7</v>
      </c>
      <c r="GM100" s="70">
        <v>5</v>
      </c>
      <c r="GN100" s="70">
        <v>7</v>
      </c>
      <c r="GO100" s="70">
        <v>0</v>
      </c>
      <c r="GP100" s="70">
        <v>3</v>
      </c>
      <c r="GQ100" s="70">
        <v>0</v>
      </c>
      <c r="GR100" s="70">
        <v>2</v>
      </c>
      <c r="GS100" s="70">
        <v>2</v>
      </c>
      <c r="GT100" s="70">
        <v>3</v>
      </c>
      <c r="GU100" s="70">
        <v>0</v>
      </c>
      <c r="GV100" s="70">
        <v>2</v>
      </c>
      <c r="GW100" s="70">
        <v>1</v>
      </c>
      <c r="GX100" s="70">
        <v>3</v>
      </c>
      <c r="GY100" s="70">
        <v>0</v>
      </c>
      <c r="GZ100" s="70">
        <v>4</v>
      </c>
      <c r="HA100" s="70">
        <v>0</v>
      </c>
      <c r="HB100" s="70">
        <v>0</v>
      </c>
      <c r="HC100" s="70">
        <v>1</v>
      </c>
      <c r="HD100" s="70">
        <v>0</v>
      </c>
      <c r="HE100" s="70">
        <v>0</v>
      </c>
      <c r="HF100" s="70">
        <v>0</v>
      </c>
      <c r="HG100" s="70">
        <v>0</v>
      </c>
      <c r="HH100" s="70">
        <v>0</v>
      </c>
      <c r="HI100" s="70">
        <v>0</v>
      </c>
      <c r="HJ100" s="70">
        <v>1</v>
      </c>
      <c r="HK100" s="70">
        <v>0</v>
      </c>
      <c r="HL100" s="70">
        <v>0</v>
      </c>
    </row>
    <row r="101" spans="1:220" ht="20.25" customHeight="1" x14ac:dyDescent="0.3">
      <c r="A101" s="46" t="s">
        <v>814</v>
      </c>
      <c r="B101" s="307">
        <v>3378</v>
      </c>
      <c r="C101" s="70">
        <v>1656</v>
      </c>
      <c r="D101" s="70">
        <v>1722</v>
      </c>
      <c r="E101" s="70">
        <v>141</v>
      </c>
      <c r="F101" s="70">
        <v>124</v>
      </c>
      <c r="G101" s="70">
        <v>1192</v>
      </c>
      <c r="H101" s="70">
        <v>1181</v>
      </c>
      <c r="I101" s="70">
        <v>323</v>
      </c>
      <c r="J101" s="70">
        <v>417</v>
      </c>
      <c r="K101" s="70">
        <v>9</v>
      </c>
      <c r="L101" s="70">
        <v>3</v>
      </c>
      <c r="M101" s="70">
        <v>6</v>
      </c>
      <c r="N101" s="70">
        <v>9</v>
      </c>
      <c r="O101" s="70">
        <v>5</v>
      </c>
      <c r="P101" s="70">
        <v>6</v>
      </c>
      <c r="Q101" s="70">
        <v>9</v>
      </c>
      <c r="R101" s="70">
        <v>8</v>
      </c>
      <c r="S101" s="70">
        <v>6</v>
      </c>
      <c r="T101" s="70">
        <v>8</v>
      </c>
      <c r="U101" s="70">
        <v>10</v>
      </c>
      <c r="V101" s="70">
        <v>9</v>
      </c>
      <c r="W101" s="70">
        <v>12</v>
      </c>
      <c r="X101" s="70">
        <v>12</v>
      </c>
      <c r="Y101" s="70">
        <v>8</v>
      </c>
      <c r="Z101" s="70">
        <v>9</v>
      </c>
      <c r="AA101" s="70">
        <v>11</v>
      </c>
      <c r="AB101" s="70">
        <v>10</v>
      </c>
      <c r="AC101" s="70">
        <v>9</v>
      </c>
      <c r="AD101" s="70">
        <v>9</v>
      </c>
      <c r="AE101" s="70">
        <v>15</v>
      </c>
      <c r="AF101" s="70">
        <v>11</v>
      </c>
      <c r="AG101" s="70">
        <v>10</v>
      </c>
      <c r="AH101" s="70">
        <v>7</v>
      </c>
      <c r="AI101" s="70">
        <v>13</v>
      </c>
      <c r="AJ101" s="70">
        <v>6</v>
      </c>
      <c r="AK101" s="70">
        <v>9</v>
      </c>
      <c r="AL101" s="70">
        <v>11</v>
      </c>
      <c r="AM101" s="70">
        <v>9</v>
      </c>
      <c r="AN101" s="70">
        <v>6</v>
      </c>
      <c r="AO101" s="70">
        <v>6</v>
      </c>
      <c r="AP101" s="70">
        <v>15</v>
      </c>
      <c r="AQ101" s="70">
        <v>7</v>
      </c>
      <c r="AR101" s="70">
        <v>10</v>
      </c>
      <c r="AS101" s="70">
        <v>11</v>
      </c>
      <c r="AT101" s="70">
        <v>11</v>
      </c>
      <c r="AU101" s="70">
        <v>20</v>
      </c>
      <c r="AV101" s="70">
        <v>15</v>
      </c>
      <c r="AW101" s="70">
        <v>19</v>
      </c>
      <c r="AX101" s="70">
        <v>20</v>
      </c>
      <c r="AY101" s="70">
        <v>16</v>
      </c>
      <c r="AZ101" s="70">
        <v>23</v>
      </c>
      <c r="BA101" s="70">
        <v>20</v>
      </c>
      <c r="BB101" s="70">
        <v>20</v>
      </c>
      <c r="BC101" s="70">
        <v>29</v>
      </c>
      <c r="BD101" s="70">
        <v>26</v>
      </c>
      <c r="BE101" s="70">
        <v>32</v>
      </c>
      <c r="BF101" s="70">
        <v>39</v>
      </c>
      <c r="BG101" s="70">
        <v>50</v>
      </c>
      <c r="BH101" s="70">
        <v>47</v>
      </c>
      <c r="BI101" s="70">
        <v>49</v>
      </c>
      <c r="BJ101" s="70">
        <v>41</v>
      </c>
      <c r="BK101" s="70">
        <v>40</v>
      </c>
      <c r="BL101" s="70">
        <v>55</v>
      </c>
      <c r="BM101" s="70">
        <v>34</v>
      </c>
      <c r="BN101" s="70">
        <v>40</v>
      </c>
      <c r="BO101" s="70">
        <v>41</v>
      </c>
      <c r="BP101" s="70">
        <v>41</v>
      </c>
      <c r="BQ101" s="70">
        <v>34</v>
      </c>
      <c r="BR101" s="70">
        <v>25</v>
      </c>
      <c r="BS101" s="70">
        <v>27</v>
      </c>
      <c r="BT101" s="70">
        <v>28</v>
      </c>
      <c r="BU101" s="70">
        <v>33</v>
      </c>
      <c r="BV101" s="70">
        <v>29</v>
      </c>
      <c r="BW101" s="70">
        <v>34</v>
      </c>
      <c r="BX101" s="70">
        <v>18</v>
      </c>
      <c r="BY101" s="70">
        <v>20</v>
      </c>
      <c r="BZ101" s="70">
        <v>25</v>
      </c>
      <c r="CA101" s="70">
        <v>16</v>
      </c>
      <c r="CB101" s="70">
        <v>15</v>
      </c>
      <c r="CC101" s="70">
        <v>22</v>
      </c>
      <c r="CD101" s="70">
        <v>27</v>
      </c>
      <c r="CE101" s="70">
        <v>21</v>
      </c>
      <c r="CF101" s="70">
        <v>29</v>
      </c>
      <c r="CG101" s="70">
        <v>22</v>
      </c>
      <c r="CH101" s="70">
        <v>21</v>
      </c>
      <c r="CI101" s="70">
        <v>31</v>
      </c>
      <c r="CJ101" s="70">
        <v>23</v>
      </c>
      <c r="CK101" s="70">
        <v>26</v>
      </c>
      <c r="CL101" s="70">
        <v>20</v>
      </c>
      <c r="CM101" s="70">
        <v>24</v>
      </c>
      <c r="CN101" s="70">
        <v>22</v>
      </c>
      <c r="CO101" s="70">
        <v>26</v>
      </c>
      <c r="CP101" s="70">
        <v>23</v>
      </c>
      <c r="CQ101" s="70">
        <v>20</v>
      </c>
      <c r="CR101" s="70">
        <v>16</v>
      </c>
      <c r="CS101" s="70">
        <v>23</v>
      </c>
      <c r="CT101" s="70">
        <v>14</v>
      </c>
      <c r="CU101" s="70">
        <v>22</v>
      </c>
      <c r="CV101" s="70">
        <v>28</v>
      </c>
      <c r="CW101" s="70">
        <v>19</v>
      </c>
      <c r="CX101" s="70">
        <v>18</v>
      </c>
      <c r="CY101" s="70">
        <v>18</v>
      </c>
      <c r="CZ101" s="70">
        <v>18</v>
      </c>
      <c r="DA101" s="70">
        <v>24</v>
      </c>
      <c r="DB101" s="70">
        <v>24</v>
      </c>
      <c r="DC101" s="70">
        <v>28</v>
      </c>
      <c r="DD101" s="70">
        <v>23</v>
      </c>
      <c r="DE101" s="70">
        <v>25</v>
      </c>
      <c r="DF101" s="70">
        <v>23</v>
      </c>
      <c r="DG101" s="70">
        <v>24</v>
      </c>
      <c r="DH101" s="70">
        <v>31</v>
      </c>
      <c r="DI101" s="70">
        <v>24</v>
      </c>
      <c r="DJ101" s="70">
        <v>28</v>
      </c>
      <c r="DK101" s="70">
        <v>32</v>
      </c>
      <c r="DL101" s="70">
        <v>22</v>
      </c>
      <c r="DM101" s="70">
        <v>24</v>
      </c>
      <c r="DN101" s="70">
        <v>27</v>
      </c>
      <c r="DO101" s="70">
        <v>20</v>
      </c>
      <c r="DP101" s="70">
        <v>13</v>
      </c>
      <c r="DQ101" s="70">
        <v>30</v>
      </c>
      <c r="DR101" s="70">
        <v>25</v>
      </c>
      <c r="DS101" s="70">
        <v>20</v>
      </c>
      <c r="DT101" s="70">
        <v>21</v>
      </c>
      <c r="DU101" s="70">
        <v>22</v>
      </c>
      <c r="DV101" s="70">
        <v>26</v>
      </c>
      <c r="DW101" s="70">
        <v>20</v>
      </c>
      <c r="DX101" s="70">
        <v>12</v>
      </c>
      <c r="DY101" s="70">
        <v>14</v>
      </c>
      <c r="DZ101" s="70">
        <v>17</v>
      </c>
      <c r="EA101" s="70">
        <v>20</v>
      </c>
      <c r="EB101" s="70">
        <v>16</v>
      </c>
      <c r="EC101" s="70">
        <v>9</v>
      </c>
      <c r="ED101" s="70">
        <v>16</v>
      </c>
      <c r="EE101" s="70">
        <v>16</v>
      </c>
      <c r="EF101" s="70">
        <v>13</v>
      </c>
      <c r="EG101" s="70">
        <v>6</v>
      </c>
      <c r="EH101" s="70">
        <v>22</v>
      </c>
      <c r="EI101" s="70">
        <v>22</v>
      </c>
      <c r="EJ101" s="70">
        <v>20</v>
      </c>
      <c r="EK101" s="70">
        <v>17</v>
      </c>
      <c r="EL101" s="70">
        <v>14</v>
      </c>
      <c r="EM101" s="70">
        <v>16</v>
      </c>
      <c r="EN101" s="70">
        <v>12</v>
      </c>
      <c r="EO101" s="70">
        <v>9</v>
      </c>
      <c r="EP101" s="70">
        <v>12</v>
      </c>
      <c r="EQ101" s="70">
        <v>14</v>
      </c>
      <c r="ER101" s="70">
        <v>15</v>
      </c>
      <c r="ES101" s="70">
        <v>15</v>
      </c>
      <c r="ET101" s="70">
        <v>15</v>
      </c>
      <c r="EU101" s="70">
        <v>13</v>
      </c>
      <c r="EV101" s="70">
        <v>13</v>
      </c>
      <c r="EW101" s="70">
        <v>11</v>
      </c>
      <c r="EX101" s="70">
        <v>11</v>
      </c>
      <c r="EY101" s="70">
        <v>21</v>
      </c>
      <c r="EZ101" s="70">
        <v>13</v>
      </c>
      <c r="FA101" s="70">
        <v>12</v>
      </c>
      <c r="FB101" s="70">
        <v>20</v>
      </c>
      <c r="FC101" s="70">
        <v>18</v>
      </c>
      <c r="FD101" s="70">
        <v>25</v>
      </c>
      <c r="FE101" s="70">
        <v>18</v>
      </c>
      <c r="FF101" s="70">
        <v>22</v>
      </c>
      <c r="FG101" s="70">
        <v>13</v>
      </c>
      <c r="FH101" s="70">
        <v>17</v>
      </c>
      <c r="FI101" s="70">
        <v>21</v>
      </c>
      <c r="FJ101" s="70">
        <v>18</v>
      </c>
      <c r="FK101" s="70">
        <v>6</v>
      </c>
      <c r="FL101" s="70">
        <v>6</v>
      </c>
      <c r="FM101" s="70">
        <v>17</v>
      </c>
      <c r="FN101" s="70">
        <v>15</v>
      </c>
      <c r="FO101" s="70">
        <v>9</v>
      </c>
      <c r="FP101" s="70">
        <v>15</v>
      </c>
      <c r="FQ101" s="70">
        <v>12</v>
      </c>
      <c r="FR101" s="70">
        <v>17</v>
      </c>
      <c r="FS101" s="70">
        <v>11</v>
      </c>
      <c r="FT101" s="70">
        <v>15</v>
      </c>
      <c r="FU101" s="70">
        <v>9</v>
      </c>
      <c r="FV101" s="70">
        <v>15</v>
      </c>
      <c r="FW101" s="70">
        <v>5</v>
      </c>
      <c r="FX101" s="70">
        <v>21</v>
      </c>
      <c r="FY101" s="70">
        <v>4</v>
      </c>
      <c r="FZ101" s="70">
        <v>11</v>
      </c>
      <c r="GA101" s="70">
        <v>5</v>
      </c>
      <c r="GB101" s="70">
        <v>8</v>
      </c>
      <c r="GC101" s="70">
        <v>10</v>
      </c>
      <c r="GD101" s="70">
        <v>15</v>
      </c>
      <c r="GE101" s="70">
        <v>4</v>
      </c>
      <c r="GF101" s="70">
        <v>11</v>
      </c>
      <c r="GG101" s="70">
        <v>9</v>
      </c>
      <c r="GH101" s="70">
        <v>8</v>
      </c>
      <c r="GI101" s="70">
        <v>4</v>
      </c>
      <c r="GJ101" s="70">
        <v>6</v>
      </c>
      <c r="GK101" s="70">
        <v>4</v>
      </c>
      <c r="GL101" s="70">
        <v>9</v>
      </c>
      <c r="GM101" s="70">
        <v>2</v>
      </c>
      <c r="GN101" s="70">
        <v>10</v>
      </c>
      <c r="GO101" s="70">
        <v>7</v>
      </c>
      <c r="GP101" s="70">
        <v>11</v>
      </c>
      <c r="GQ101" s="70">
        <v>2</v>
      </c>
      <c r="GR101" s="70">
        <v>6</v>
      </c>
      <c r="GS101" s="70">
        <v>1</v>
      </c>
      <c r="GT101" s="70">
        <v>3</v>
      </c>
      <c r="GU101" s="70">
        <v>1</v>
      </c>
      <c r="GV101" s="70">
        <v>5</v>
      </c>
      <c r="GW101" s="70">
        <v>2</v>
      </c>
      <c r="GX101" s="70">
        <v>1</v>
      </c>
      <c r="GY101" s="70">
        <v>1</v>
      </c>
      <c r="GZ101" s="70">
        <v>0</v>
      </c>
      <c r="HA101" s="70">
        <v>0</v>
      </c>
      <c r="HB101" s="70">
        <v>1</v>
      </c>
      <c r="HC101" s="70">
        <v>0</v>
      </c>
      <c r="HD101" s="70">
        <v>1</v>
      </c>
      <c r="HE101" s="70">
        <v>0</v>
      </c>
      <c r="HF101" s="70">
        <v>0</v>
      </c>
      <c r="HG101" s="70">
        <v>0</v>
      </c>
      <c r="HH101" s="70">
        <v>0</v>
      </c>
      <c r="HI101" s="70">
        <v>0</v>
      </c>
      <c r="HJ101" s="70">
        <v>0</v>
      </c>
      <c r="HK101" s="70">
        <v>0</v>
      </c>
      <c r="HL101" s="70">
        <v>0</v>
      </c>
    </row>
    <row r="102" spans="1:220" ht="20.25" customHeight="1" x14ac:dyDescent="0.3">
      <c r="A102" s="46" t="s">
        <v>815</v>
      </c>
      <c r="B102" s="307">
        <v>2457</v>
      </c>
      <c r="C102" s="70">
        <v>1199</v>
      </c>
      <c r="D102" s="70">
        <v>1258</v>
      </c>
      <c r="E102" s="70">
        <v>116</v>
      </c>
      <c r="F102" s="70">
        <v>123</v>
      </c>
      <c r="G102" s="70">
        <v>871</v>
      </c>
      <c r="H102" s="70">
        <v>862</v>
      </c>
      <c r="I102" s="70">
        <v>212</v>
      </c>
      <c r="J102" s="70">
        <v>273</v>
      </c>
      <c r="K102" s="70">
        <v>8</v>
      </c>
      <c r="L102" s="70">
        <v>7</v>
      </c>
      <c r="M102" s="70">
        <v>6</v>
      </c>
      <c r="N102" s="70">
        <v>1</v>
      </c>
      <c r="O102" s="70">
        <v>7</v>
      </c>
      <c r="P102" s="70">
        <v>7</v>
      </c>
      <c r="Q102" s="70">
        <v>8</v>
      </c>
      <c r="R102" s="70">
        <v>4</v>
      </c>
      <c r="S102" s="70">
        <v>5</v>
      </c>
      <c r="T102" s="70">
        <v>7</v>
      </c>
      <c r="U102" s="70">
        <v>6</v>
      </c>
      <c r="V102" s="70">
        <v>8</v>
      </c>
      <c r="W102" s="70">
        <v>7</v>
      </c>
      <c r="X102" s="70">
        <v>9</v>
      </c>
      <c r="Y102" s="70">
        <v>3</v>
      </c>
      <c r="Z102" s="70">
        <v>7</v>
      </c>
      <c r="AA102" s="70">
        <v>9</v>
      </c>
      <c r="AB102" s="70">
        <v>10</v>
      </c>
      <c r="AC102" s="70">
        <v>8</v>
      </c>
      <c r="AD102" s="70">
        <v>9</v>
      </c>
      <c r="AE102" s="70">
        <v>3</v>
      </c>
      <c r="AF102" s="70">
        <v>9</v>
      </c>
      <c r="AG102" s="70">
        <v>13</v>
      </c>
      <c r="AH102" s="70">
        <v>12</v>
      </c>
      <c r="AI102" s="70">
        <v>9</v>
      </c>
      <c r="AJ102" s="70">
        <v>11</v>
      </c>
      <c r="AK102" s="70">
        <v>10</v>
      </c>
      <c r="AL102" s="70">
        <v>11</v>
      </c>
      <c r="AM102" s="70">
        <v>14</v>
      </c>
      <c r="AN102" s="70">
        <v>11</v>
      </c>
      <c r="AO102" s="70">
        <v>17</v>
      </c>
      <c r="AP102" s="70">
        <v>13</v>
      </c>
      <c r="AQ102" s="70">
        <v>15</v>
      </c>
      <c r="AR102" s="70">
        <v>14</v>
      </c>
      <c r="AS102" s="70">
        <v>14</v>
      </c>
      <c r="AT102" s="70">
        <v>25</v>
      </c>
      <c r="AU102" s="70">
        <v>14</v>
      </c>
      <c r="AV102" s="70">
        <v>12</v>
      </c>
      <c r="AW102" s="70">
        <v>24</v>
      </c>
      <c r="AX102" s="70">
        <v>6</v>
      </c>
      <c r="AY102" s="70">
        <v>21</v>
      </c>
      <c r="AZ102" s="70">
        <v>13</v>
      </c>
      <c r="BA102" s="70">
        <v>20</v>
      </c>
      <c r="BB102" s="70">
        <v>12</v>
      </c>
      <c r="BC102" s="70">
        <v>17</v>
      </c>
      <c r="BD102" s="70">
        <v>11</v>
      </c>
      <c r="BE102" s="70">
        <v>24</v>
      </c>
      <c r="BF102" s="70">
        <v>18</v>
      </c>
      <c r="BG102" s="70">
        <v>22</v>
      </c>
      <c r="BH102" s="70">
        <v>27</v>
      </c>
      <c r="BI102" s="70">
        <v>18</v>
      </c>
      <c r="BJ102" s="70">
        <v>22</v>
      </c>
      <c r="BK102" s="70">
        <v>19</v>
      </c>
      <c r="BL102" s="70">
        <v>24</v>
      </c>
      <c r="BM102" s="70">
        <v>19</v>
      </c>
      <c r="BN102" s="70">
        <v>13</v>
      </c>
      <c r="BO102" s="70">
        <v>19</v>
      </c>
      <c r="BP102" s="70">
        <v>22</v>
      </c>
      <c r="BQ102" s="70">
        <v>19</v>
      </c>
      <c r="BR102" s="70">
        <v>13</v>
      </c>
      <c r="BS102" s="70">
        <v>24</v>
      </c>
      <c r="BT102" s="70">
        <v>29</v>
      </c>
      <c r="BU102" s="70">
        <v>18</v>
      </c>
      <c r="BV102" s="70">
        <v>17</v>
      </c>
      <c r="BW102" s="70">
        <v>21</v>
      </c>
      <c r="BX102" s="70">
        <v>25</v>
      </c>
      <c r="BY102" s="70">
        <v>13</v>
      </c>
      <c r="BZ102" s="70">
        <v>17</v>
      </c>
      <c r="CA102" s="70">
        <v>14</v>
      </c>
      <c r="CB102" s="70">
        <v>15</v>
      </c>
      <c r="CC102" s="70">
        <v>10</v>
      </c>
      <c r="CD102" s="70">
        <v>16</v>
      </c>
      <c r="CE102" s="70">
        <v>18</v>
      </c>
      <c r="CF102" s="70">
        <v>14</v>
      </c>
      <c r="CG102" s="70">
        <v>9</v>
      </c>
      <c r="CH102" s="70">
        <v>15</v>
      </c>
      <c r="CI102" s="70">
        <v>13</v>
      </c>
      <c r="CJ102" s="70">
        <v>17</v>
      </c>
      <c r="CK102" s="70">
        <v>12</v>
      </c>
      <c r="CL102" s="70">
        <v>11</v>
      </c>
      <c r="CM102" s="70">
        <v>12</v>
      </c>
      <c r="CN102" s="70">
        <v>18</v>
      </c>
      <c r="CO102" s="70">
        <v>15</v>
      </c>
      <c r="CP102" s="70">
        <v>15</v>
      </c>
      <c r="CQ102" s="70">
        <v>9</v>
      </c>
      <c r="CR102" s="70">
        <v>11</v>
      </c>
      <c r="CS102" s="70">
        <v>17</v>
      </c>
      <c r="CT102" s="70">
        <v>12</v>
      </c>
      <c r="CU102" s="70">
        <v>20</v>
      </c>
      <c r="CV102" s="70">
        <v>14</v>
      </c>
      <c r="CW102" s="70">
        <v>15</v>
      </c>
      <c r="CX102" s="70">
        <v>18</v>
      </c>
      <c r="CY102" s="70">
        <v>18</v>
      </c>
      <c r="CZ102" s="70">
        <v>16</v>
      </c>
      <c r="DA102" s="70">
        <v>26</v>
      </c>
      <c r="DB102" s="70">
        <v>18</v>
      </c>
      <c r="DC102" s="70">
        <v>16</v>
      </c>
      <c r="DD102" s="70">
        <v>18</v>
      </c>
      <c r="DE102" s="70">
        <v>22</v>
      </c>
      <c r="DF102" s="70">
        <v>22</v>
      </c>
      <c r="DG102" s="70">
        <v>18</v>
      </c>
      <c r="DH102" s="70">
        <v>21</v>
      </c>
      <c r="DI102" s="70">
        <v>34</v>
      </c>
      <c r="DJ102" s="70">
        <v>27</v>
      </c>
      <c r="DK102" s="70">
        <v>20</v>
      </c>
      <c r="DL102" s="70">
        <v>21</v>
      </c>
      <c r="DM102" s="70">
        <v>22</v>
      </c>
      <c r="DN102" s="70">
        <v>18</v>
      </c>
      <c r="DO102" s="70">
        <v>17</v>
      </c>
      <c r="DP102" s="70">
        <v>17</v>
      </c>
      <c r="DQ102" s="70">
        <v>13</v>
      </c>
      <c r="DR102" s="70">
        <v>16</v>
      </c>
      <c r="DS102" s="70">
        <v>17</v>
      </c>
      <c r="DT102" s="70">
        <v>23</v>
      </c>
      <c r="DU102" s="70">
        <v>23</v>
      </c>
      <c r="DV102" s="70">
        <v>24</v>
      </c>
      <c r="DW102" s="70">
        <v>18</v>
      </c>
      <c r="DX102" s="70">
        <v>13</v>
      </c>
      <c r="DY102" s="70">
        <v>17</v>
      </c>
      <c r="DZ102" s="70">
        <v>26</v>
      </c>
      <c r="EA102" s="70">
        <v>11</v>
      </c>
      <c r="EB102" s="70">
        <v>17</v>
      </c>
      <c r="EC102" s="70">
        <v>16</v>
      </c>
      <c r="ED102" s="70">
        <v>12</v>
      </c>
      <c r="EE102" s="70">
        <v>15</v>
      </c>
      <c r="EF102" s="70">
        <v>14</v>
      </c>
      <c r="EG102" s="70">
        <v>14</v>
      </c>
      <c r="EH102" s="70">
        <v>11</v>
      </c>
      <c r="EI102" s="70">
        <v>12</v>
      </c>
      <c r="EJ102" s="70">
        <v>19</v>
      </c>
      <c r="EK102" s="70">
        <v>14</v>
      </c>
      <c r="EL102" s="70">
        <v>15</v>
      </c>
      <c r="EM102" s="70">
        <v>11</v>
      </c>
      <c r="EN102" s="70">
        <v>13</v>
      </c>
      <c r="EO102" s="70">
        <v>13</v>
      </c>
      <c r="EP102" s="70">
        <v>8</v>
      </c>
      <c r="EQ102" s="70">
        <v>11</v>
      </c>
      <c r="ER102" s="70">
        <v>3</v>
      </c>
      <c r="ES102" s="70">
        <v>10</v>
      </c>
      <c r="ET102" s="70">
        <v>8</v>
      </c>
      <c r="EU102" s="70">
        <v>9</v>
      </c>
      <c r="EV102" s="70">
        <v>10</v>
      </c>
      <c r="EW102" s="70">
        <v>7</v>
      </c>
      <c r="EX102" s="70">
        <v>12</v>
      </c>
      <c r="EY102" s="70">
        <v>6</v>
      </c>
      <c r="EZ102" s="70">
        <v>11</v>
      </c>
      <c r="FA102" s="70">
        <v>15</v>
      </c>
      <c r="FB102" s="70">
        <v>12</v>
      </c>
      <c r="FC102" s="70">
        <v>10</v>
      </c>
      <c r="FD102" s="70">
        <v>9</v>
      </c>
      <c r="FE102" s="70">
        <v>9</v>
      </c>
      <c r="FF102" s="70">
        <v>15</v>
      </c>
      <c r="FG102" s="70">
        <v>7</v>
      </c>
      <c r="FH102" s="70">
        <v>13</v>
      </c>
      <c r="FI102" s="70">
        <v>10</v>
      </c>
      <c r="FJ102" s="70">
        <v>14</v>
      </c>
      <c r="FK102" s="70">
        <v>5</v>
      </c>
      <c r="FL102" s="70">
        <v>9</v>
      </c>
      <c r="FM102" s="70">
        <v>6</v>
      </c>
      <c r="FN102" s="70">
        <v>4</v>
      </c>
      <c r="FO102" s="70">
        <v>6</v>
      </c>
      <c r="FP102" s="70">
        <v>11</v>
      </c>
      <c r="FQ102" s="70">
        <v>7</v>
      </c>
      <c r="FR102" s="70">
        <v>8</v>
      </c>
      <c r="FS102" s="70">
        <v>6</v>
      </c>
      <c r="FT102" s="70">
        <v>10</v>
      </c>
      <c r="FU102" s="70">
        <v>6</v>
      </c>
      <c r="FV102" s="70">
        <v>13</v>
      </c>
      <c r="FW102" s="70">
        <v>5</v>
      </c>
      <c r="FX102" s="70">
        <v>11</v>
      </c>
      <c r="FY102" s="70">
        <v>6</v>
      </c>
      <c r="FZ102" s="70">
        <v>7</v>
      </c>
      <c r="GA102" s="70">
        <v>5</v>
      </c>
      <c r="GB102" s="70">
        <v>11</v>
      </c>
      <c r="GC102" s="70">
        <v>5</v>
      </c>
      <c r="GD102" s="70">
        <v>4</v>
      </c>
      <c r="GE102" s="70">
        <v>4</v>
      </c>
      <c r="GF102" s="70">
        <v>3</v>
      </c>
      <c r="GG102" s="70">
        <v>5</v>
      </c>
      <c r="GH102" s="70">
        <v>11</v>
      </c>
      <c r="GI102" s="70">
        <v>5</v>
      </c>
      <c r="GJ102" s="70">
        <v>1</v>
      </c>
      <c r="GK102" s="70">
        <v>3</v>
      </c>
      <c r="GL102" s="70">
        <v>8</v>
      </c>
      <c r="GM102" s="70">
        <v>1</v>
      </c>
      <c r="GN102" s="70">
        <v>3</v>
      </c>
      <c r="GO102" s="70">
        <v>2</v>
      </c>
      <c r="GP102" s="70">
        <v>2</v>
      </c>
      <c r="GQ102" s="70">
        <v>1</v>
      </c>
      <c r="GR102" s="70">
        <v>5</v>
      </c>
      <c r="GS102" s="70">
        <v>0</v>
      </c>
      <c r="GT102" s="70">
        <v>3</v>
      </c>
      <c r="GU102" s="70">
        <v>0</v>
      </c>
      <c r="GV102" s="70">
        <v>3</v>
      </c>
      <c r="GW102" s="70">
        <v>0</v>
      </c>
      <c r="GX102" s="70">
        <v>1</v>
      </c>
      <c r="GY102" s="70">
        <v>0</v>
      </c>
      <c r="GZ102" s="70">
        <v>2</v>
      </c>
      <c r="HA102" s="70">
        <v>0</v>
      </c>
      <c r="HB102" s="70">
        <v>0</v>
      </c>
      <c r="HC102" s="70">
        <v>1</v>
      </c>
      <c r="HD102" s="70">
        <v>0</v>
      </c>
      <c r="HE102" s="70">
        <v>0</v>
      </c>
      <c r="HF102" s="70">
        <v>0</v>
      </c>
      <c r="HG102" s="70">
        <v>0</v>
      </c>
      <c r="HH102" s="70">
        <v>0</v>
      </c>
      <c r="HI102" s="70">
        <v>0</v>
      </c>
      <c r="HJ102" s="70">
        <v>0</v>
      </c>
      <c r="HK102" s="70">
        <v>1</v>
      </c>
      <c r="HL102" s="70">
        <v>0</v>
      </c>
    </row>
    <row r="103" spans="1:220" ht="20.25" customHeight="1" x14ac:dyDescent="0.3">
      <c r="A103" s="46" t="s">
        <v>816</v>
      </c>
      <c r="B103" s="307">
        <v>3489</v>
      </c>
      <c r="C103" s="70">
        <v>1679</v>
      </c>
      <c r="D103" s="70">
        <v>1810</v>
      </c>
      <c r="E103" s="70">
        <v>209</v>
      </c>
      <c r="F103" s="70">
        <v>177</v>
      </c>
      <c r="G103" s="70">
        <v>1168</v>
      </c>
      <c r="H103" s="70">
        <v>1231</v>
      </c>
      <c r="I103" s="70">
        <v>302</v>
      </c>
      <c r="J103" s="70">
        <v>402</v>
      </c>
      <c r="K103" s="70">
        <v>15</v>
      </c>
      <c r="L103" s="70">
        <v>10</v>
      </c>
      <c r="M103" s="70">
        <v>9</v>
      </c>
      <c r="N103" s="70">
        <v>6</v>
      </c>
      <c r="O103" s="70">
        <v>12</v>
      </c>
      <c r="P103" s="70">
        <v>8</v>
      </c>
      <c r="Q103" s="70">
        <v>11</v>
      </c>
      <c r="R103" s="70">
        <v>11</v>
      </c>
      <c r="S103" s="70">
        <v>11</v>
      </c>
      <c r="T103" s="70">
        <v>16</v>
      </c>
      <c r="U103" s="70">
        <v>12</v>
      </c>
      <c r="V103" s="70">
        <v>10</v>
      </c>
      <c r="W103" s="70">
        <v>12</v>
      </c>
      <c r="X103" s="70">
        <v>13</v>
      </c>
      <c r="Y103" s="70">
        <v>18</v>
      </c>
      <c r="Z103" s="70">
        <v>10</v>
      </c>
      <c r="AA103" s="70">
        <v>22</v>
      </c>
      <c r="AB103" s="70">
        <v>11</v>
      </c>
      <c r="AC103" s="70">
        <v>12</v>
      </c>
      <c r="AD103" s="70">
        <v>12</v>
      </c>
      <c r="AE103" s="70">
        <v>19</v>
      </c>
      <c r="AF103" s="70">
        <v>16</v>
      </c>
      <c r="AG103" s="70">
        <v>13</v>
      </c>
      <c r="AH103" s="70">
        <v>16</v>
      </c>
      <c r="AI103" s="70">
        <v>14</v>
      </c>
      <c r="AJ103" s="70">
        <v>15</v>
      </c>
      <c r="AK103" s="70">
        <v>13</v>
      </c>
      <c r="AL103" s="70">
        <v>14</v>
      </c>
      <c r="AM103" s="70">
        <v>16</v>
      </c>
      <c r="AN103" s="70">
        <v>9</v>
      </c>
      <c r="AO103" s="70">
        <v>14</v>
      </c>
      <c r="AP103" s="70">
        <v>12</v>
      </c>
      <c r="AQ103" s="70">
        <v>15</v>
      </c>
      <c r="AR103" s="70">
        <v>13</v>
      </c>
      <c r="AS103" s="70">
        <v>13</v>
      </c>
      <c r="AT103" s="70">
        <v>18</v>
      </c>
      <c r="AU103" s="70">
        <v>10</v>
      </c>
      <c r="AV103" s="70">
        <v>10</v>
      </c>
      <c r="AW103" s="70">
        <v>17</v>
      </c>
      <c r="AX103" s="70">
        <v>11</v>
      </c>
      <c r="AY103" s="70">
        <v>20</v>
      </c>
      <c r="AZ103" s="70">
        <v>14</v>
      </c>
      <c r="BA103" s="70">
        <v>12</v>
      </c>
      <c r="BB103" s="70">
        <v>13</v>
      </c>
      <c r="BC103" s="70">
        <v>22</v>
      </c>
      <c r="BD103" s="70">
        <v>16</v>
      </c>
      <c r="BE103" s="70">
        <v>20</v>
      </c>
      <c r="BF103" s="70">
        <v>23</v>
      </c>
      <c r="BG103" s="70">
        <v>22</v>
      </c>
      <c r="BH103" s="70">
        <v>20</v>
      </c>
      <c r="BI103" s="70">
        <v>22</v>
      </c>
      <c r="BJ103" s="70">
        <v>20</v>
      </c>
      <c r="BK103" s="70">
        <v>18</v>
      </c>
      <c r="BL103" s="70">
        <v>24</v>
      </c>
      <c r="BM103" s="70">
        <v>37</v>
      </c>
      <c r="BN103" s="70">
        <v>36</v>
      </c>
      <c r="BO103" s="70">
        <v>15</v>
      </c>
      <c r="BP103" s="70">
        <v>26</v>
      </c>
      <c r="BQ103" s="70">
        <v>30</v>
      </c>
      <c r="BR103" s="70">
        <v>33</v>
      </c>
      <c r="BS103" s="70">
        <v>23</v>
      </c>
      <c r="BT103" s="70">
        <v>37</v>
      </c>
      <c r="BU103" s="70">
        <v>23</v>
      </c>
      <c r="BV103" s="70">
        <v>28</v>
      </c>
      <c r="BW103" s="70">
        <v>24</v>
      </c>
      <c r="BX103" s="70">
        <v>22</v>
      </c>
      <c r="BY103" s="70">
        <v>25</v>
      </c>
      <c r="BZ103" s="70">
        <v>23</v>
      </c>
      <c r="CA103" s="70">
        <v>22</v>
      </c>
      <c r="CB103" s="70">
        <v>25</v>
      </c>
      <c r="CC103" s="70">
        <v>22</v>
      </c>
      <c r="CD103" s="70">
        <v>28</v>
      </c>
      <c r="CE103" s="70">
        <v>26</v>
      </c>
      <c r="CF103" s="70">
        <v>31</v>
      </c>
      <c r="CG103" s="70">
        <v>28</v>
      </c>
      <c r="CH103" s="70">
        <v>31</v>
      </c>
      <c r="CI103" s="70">
        <v>26</v>
      </c>
      <c r="CJ103" s="70">
        <v>26</v>
      </c>
      <c r="CK103" s="70">
        <v>26</v>
      </c>
      <c r="CL103" s="70">
        <v>28</v>
      </c>
      <c r="CM103" s="70">
        <v>25</v>
      </c>
      <c r="CN103" s="70">
        <v>31</v>
      </c>
      <c r="CO103" s="70">
        <v>23</v>
      </c>
      <c r="CP103" s="70">
        <v>27</v>
      </c>
      <c r="CQ103" s="70">
        <v>21</v>
      </c>
      <c r="CR103" s="70">
        <v>30</v>
      </c>
      <c r="CS103" s="70">
        <v>21</v>
      </c>
      <c r="CT103" s="70">
        <v>25</v>
      </c>
      <c r="CU103" s="70">
        <v>17</v>
      </c>
      <c r="CV103" s="70">
        <v>24</v>
      </c>
      <c r="CW103" s="70">
        <v>23</v>
      </c>
      <c r="CX103" s="70">
        <v>20</v>
      </c>
      <c r="CY103" s="70">
        <v>22</v>
      </c>
      <c r="CZ103" s="70">
        <v>36</v>
      </c>
      <c r="DA103" s="70">
        <v>31</v>
      </c>
      <c r="DB103" s="70">
        <v>25</v>
      </c>
      <c r="DC103" s="70">
        <v>29</v>
      </c>
      <c r="DD103" s="70">
        <v>24</v>
      </c>
      <c r="DE103" s="70">
        <v>31</v>
      </c>
      <c r="DF103" s="70">
        <v>27</v>
      </c>
      <c r="DG103" s="70">
        <v>24</v>
      </c>
      <c r="DH103" s="70">
        <v>27</v>
      </c>
      <c r="DI103" s="70">
        <v>29</v>
      </c>
      <c r="DJ103" s="70">
        <v>29</v>
      </c>
      <c r="DK103" s="70">
        <v>40</v>
      </c>
      <c r="DL103" s="70">
        <v>31</v>
      </c>
      <c r="DM103" s="70">
        <v>24</v>
      </c>
      <c r="DN103" s="70">
        <v>28</v>
      </c>
      <c r="DO103" s="70">
        <v>35</v>
      </c>
      <c r="DP103" s="70">
        <v>36</v>
      </c>
      <c r="DQ103" s="70">
        <v>30</v>
      </c>
      <c r="DR103" s="70">
        <v>25</v>
      </c>
      <c r="DS103" s="70">
        <v>30</v>
      </c>
      <c r="DT103" s="70">
        <v>28</v>
      </c>
      <c r="DU103" s="70">
        <v>26</v>
      </c>
      <c r="DV103" s="70">
        <v>28</v>
      </c>
      <c r="DW103" s="70">
        <v>13</v>
      </c>
      <c r="DX103" s="70">
        <v>22</v>
      </c>
      <c r="DY103" s="70">
        <v>33</v>
      </c>
      <c r="DZ103" s="70">
        <v>20</v>
      </c>
      <c r="EA103" s="70">
        <v>24</v>
      </c>
      <c r="EB103" s="70">
        <v>25</v>
      </c>
      <c r="EC103" s="70">
        <v>25</v>
      </c>
      <c r="ED103" s="70">
        <v>27</v>
      </c>
      <c r="EE103" s="70">
        <v>20</v>
      </c>
      <c r="EF103" s="70">
        <v>24</v>
      </c>
      <c r="EG103" s="70">
        <v>25</v>
      </c>
      <c r="EH103" s="70">
        <v>21</v>
      </c>
      <c r="EI103" s="70">
        <v>15</v>
      </c>
      <c r="EJ103" s="70">
        <v>23</v>
      </c>
      <c r="EK103" s="70">
        <v>18</v>
      </c>
      <c r="EL103" s="70">
        <v>31</v>
      </c>
      <c r="EM103" s="70">
        <v>15</v>
      </c>
      <c r="EN103" s="70">
        <v>19</v>
      </c>
      <c r="EO103" s="70">
        <v>15</v>
      </c>
      <c r="EP103" s="70">
        <v>15</v>
      </c>
      <c r="EQ103" s="70">
        <v>20</v>
      </c>
      <c r="ER103" s="70">
        <v>12</v>
      </c>
      <c r="ES103" s="70">
        <v>21</v>
      </c>
      <c r="ET103" s="70">
        <v>19</v>
      </c>
      <c r="EU103" s="70">
        <v>9</v>
      </c>
      <c r="EV103" s="70">
        <v>25</v>
      </c>
      <c r="EW103" s="70">
        <v>19</v>
      </c>
      <c r="EX103" s="70">
        <v>15</v>
      </c>
      <c r="EY103" s="70">
        <v>14</v>
      </c>
      <c r="EZ103" s="70">
        <v>14</v>
      </c>
      <c r="FA103" s="70">
        <v>13</v>
      </c>
      <c r="FB103" s="70">
        <v>17</v>
      </c>
      <c r="FC103" s="70">
        <v>11</v>
      </c>
      <c r="FD103" s="70">
        <v>19</v>
      </c>
      <c r="FE103" s="70">
        <v>21</v>
      </c>
      <c r="FF103" s="70">
        <v>17</v>
      </c>
      <c r="FG103" s="70">
        <v>14</v>
      </c>
      <c r="FH103" s="70">
        <v>14</v>
      </c>
      <c r="FI103" s="70">
        <v>16</v>
      </c>
      <c r="FJ103" s="70">
        <v>21</v>
      </c>
      <c r="FK103" s="70">
        <v>7</v>
      </c>
      <c r="FL103" s="70">
        <v>20</v>
      </c>
      <c r="FM103" s="70">
        <v>8</v>
      </c>
      <c r="FN103" s="70">
        <v>12</v>
      </c>
      <c r="FO103" s="70">
        <v>7</v>
      </c>
      <c r="FP103" s="70">
        <v>8</v>
      </c>
      <c r="FQ103" s="70">
        <v>10</v>
      </c>
      <c r="FR103" s="70">
        <v>17</v>
      </c>
      <c r="FS103" s="70">
        <v>11</v>
      </c>
      <c r="FT103" s="70">
        <v>14</v>
      </c>
      <c r="FU103" s="70">
        <v>11</v>
      </c>
      <c r="FV103" s="70">
        <v>15</v>
      </c>
      <c r="FW103" s="70">
        <v>9</v>
      </c>
      <c r="FX103" s="70">
        <v>8</v>
      </c>
      <c r="FY103" s="70">
        <v>2</v>
      </c>
      <c r="FZ103" s="70">
        <v>7</v>
      </c>
      <c r="GA103" s="70">
        <v>3</v>
      </c>
      <c r="GB103" s="70">
        <v>11</v>
      </c>
      <c r="GC103" s="70">
        <v>7</v>
      </c>
      <c r="GD103" s="70">
        <v>10</v>
      </c>
      <c r="GE103" s="70">
        <v>5</v>
      </c>
      <c r="GF103" s="70">
        <v>4</v>
      </c>
      <c r="GG103" s="70">
        <v>4</v>
      </c>
      <c r="GH103" s="70">
        <v>4</v>
      </c>
      <c r="GI103" s="70">
        <v>5</v>
      </c>
      <c r="GJ103" s="70">
        <v>9</v>
      </c>
      <c r="GK103" s="70">
        <v>2</v>
      </c>
      <c r="GL103" s="70">
        <v>7</v>
      </c>
      <c r="GM103" s="70">
        <v>1</v>
      </c>
      <c r="GN103" s="70">
        <v>5</v>
      </c>
      <c r="GO103" s="70">
        <v>1</v>
      </c>
      <c r="GP103" s="70">
        <v>3</v>
      </c>
      <c r="GQ103" s="70">
        <v>1</v>
      </c>
      <c r="GR103" s="70">
        <v>3</v>
      </c>
      <c r="GS103" s="70">
        <v>0</v>
      </c>
      <c r="GT103" s="70">
        <v>3</v>
      </c>
      <c r="GU103" s="70">
        <v>0</v>
      </c>
      <c r="GV103" s="70">
        <v>1</v>
      </c>
      <c r="GW103" s="70">
        <v>0</v>
      </c>
      <c r="GX103" s="70">
        <v>1</v>
      </c>
      <c r="GY103" s="70">
        <v>2</v>
      </c>
      <c r="GZ103" s="70">
        <v>0</v>
      </c>
      <c r="HA103" s="70">
        <v>0</v>
      </c>
      <c r="HB103" s="70">
        <v>1</v>
      </c>
      <c r="HC103" s="70">
        <v>0</v>
      </c>
      <c r="HD103" s="70">
        <v>0</v>
      </c>
      <c r="HE103" s="70">
        <v>0</v>
      </c>
      <c r="HF103" s="70">
        <v>0</v>
      </c>
      <c r="HG103" s="70">
        <v>0</v>
      </c>
      <c r="HH103" s="70">
        <v>0</v>
      </c>
      <c r="HI103" s="70">
        <v>0</v>
      </c>
      <c r="HJ103" s="70">
        <v>1</v>
      </c>
      <c r="HK103" s="70">
        <v>0</v>
      </c>
      <c r="HL103" s="70">
        <v>0</v>
      </c>
    </row>
    <row r="104" spans="1:220" ht="20.25" customHeight="1" x14ac:dyDescent="0.3">
      <c r="A104" s="45" t="s">
        <v>817</v>
      </c>
      <c r="B104" s="306">
        <v>14628</v>
      </c>
      <c r="C104" s="69">
        <v>7046</v>
      </c>
      <c r="D104" s="69">
        <v>7582</v>
      </c>
      <c r="E104" s="69">
        <v>948</v>
      </c>
      <c r="F104" s="69">
        <v>919</v>
      </c>
      <c r="G104" s="69">
        <v>4778</v>
      </c>
      <c r="H104" s="69">
        <v>4843</v>
      </c>
      <c r="I104" s="69">
        <v>1320</v>
      </c>
      <c r="J104" s="69">
        <v>1820</v>
      </c>
      <c r="K104" s="69">
        <v>44</v>
      </c>
      <c r="L104" s="69">
        <v>49</v>
      </c>
      <c r="M104" s="69">
        <v>68</v>
      </c>
      <c r="N104" s="69">
        <v>54</v>
      </c>
      <c r="O104" s="69">
        <v>58</v>
      </c>
      <c r="P104" s="69">
        <v>49</v>
      </c>
      <c r="Q104" s="69">
        <v>51</v>
      </c>
      <c r="R104" s="69">
        <v>52</v>
      </c>
      <c r="S104" s="69">
        <v>64</v>
      </c>
      <c r="T104" s="69">
        <v>77</v>
      </c>
      <c r="U104" s="69">
        <v>60</v>
      </c>
      <c r="V104" s="69">
        <v>53</v>
      </c>
      <c r="W104" s="69">
        <v>54</v>
      </c>
      <c r="X104" s="69">
        <v>67</v>
      </c>
      <c r="Y104" s="69">
        <v>62</v>
      </c>
      <c r="Z104" s="69">
        <v>71</v>
      </c>
      <c r="AA104" s="69">
        <v>70</v>
      </c>
      <c r="AB104" s="69">
        <v>63</v>
      </c>
      <c r="AC104" s="69">
        <v>68</v>
      </c>
      <c r="AD104" s="69">
        <v>70</v>
      </c>
      <c r="AE104" s="69">
        <v>68</v>
      </c>
      <c r="AF104" s="69">
        <v>64</v>
      </c>
      <c r="AG104" s="69">
        <v>84</v>
      </c>
      <c r="AH104" s="69">
        <v>66</v>
      </c>
      <c r="AI104" s="69">
        <v>67</v>
      </c>
      <c r="AJ104" s="69">
        <v>76</v>
      </c>
      <c r="AK104" s="69">
        <v>63</v>
      </c>
      <c r="AL104" s="69">
        <v>46</v>
      </c>
      <c r="AM104" s="69">
        <v>67</v>
      </c>
      <c r="AN104" s="69">
        <v>62</v>
      </c>
      <c r="AO104" s="69">
        <v>74</v>
      </c>
      <c r="AP104" s="69">
        <v>55</v>
      </c>
      <c r="AQ104" s="69">
        <v>59</v>
      </c>
      <c r="AR104" s="69">
        <v>53</v>
      </c>
      <c r="AS104" s="69">
        <v>60</v>
      </c>
      <c r="AT104" s="69">
        <v>61</v>
      </c>
      <c r="AU104" s="69">
        <v>67</v>
      </c>
      <c r="AV104" s="69">
        <v>67</v>
      </c>
      <c r="AW104" s="69">
        <v>79</v>
      </c>
      <c r="AX104" s="69">
        <v>66</v>
      </c>
      <c r="AY104" s="69">
        <v>80</v>
      </c>
      <c r="AZ104" s="69">
        <v>72</v>
      </c>
      <c r="BA104" s="69">
        <v>66</v>
      </c>
      <c r="BB104" s="69">
        <v>72</v>
      </c>
      <c r="BC104" s="69">
        <v>91</v>
      </c>
      <c r="BD104" s="69">
        <v>79</v>
      </c>
      <c r="BE104" s="69">
        <v>92</v>
      </c>
      <c r="BF104" s="69">
        <v>112</v>
      </c>
      <c r="BG104" s="69">
        <v>103</v>
      </c>
      <c r="BH104" s="69">
        <v>121</v>
      </c>
      <c r="BI104" s="69">
        <v>86</v>
      </c>
      <c r="BJ104" s="69">
        <v>90</v>
      </c>
      <c r="BK104" s="69">
        <v>84</v>
      </c>
      <c r="BL104" s="69">
        <v>88</v>
      </c>
      <c r="BM104" s="69">
        <v>107</v>
      </c>
      <c r="BN104" s="69">
        <v>93</v>
      </c>
      <c r="BO104" s="69">
        <v>95</v>
      </c>
      <c r="BP104" s="69">
        <v>103</v>
      </c>
      <c r="BQ104" s="69">
        <v>85</v>
      </c>
      <c r="BR104" s="69">
        <v>90</v>
      </c>
      <c r="BS104" s="69">
        <v>88</v>
      </c>
      <c r="BT104" s="69">
        <v>93</v>
      </c>
      <c r="BU104" s="69">
        <v>91</v>
      </c>
      <c r="BV104" s="69">
        <v>118</v>
      </c>
      <c r="BW104" s="69">
        <v>89</v>
      </c>
      <c r="BX104" s="69">
        <v>90</v>
      </c>
      <c r="BY104" s="69">
        <v>107</v>
      </c>
      <c r="BZ104" s="69">
        <v>103</v>
      </c>
      <c r="CA104" s="69">
        <v>81</v>
      </c>
      <c r="CB104" s="69">
        <v>103</v>
      </c>
      <c r="CC104" s="69">
        <v>89</v>
      </c>
      <c r="CD104" s="69">
        <v>91</v>
      </c>
      <c r="CE104" s="69">
        <v>118</v>
      </c>
      <c r="CF104" s="69">
        <v>110</v>
      </c>
      <c r="CG104" s="69">
        <v>106</v>
      </c>
      <c r="CH104" s="69">
        <v>97</v>
      </c>
      <c r="CI104" s="69">
        <v>100</v>
      </c>
      <c r="CJ104" s="69">
        <v>87</v>
      </c>
      <c r="CK104" s="69">
        <v>94</v>
      </c>
      <c r="CL104" s="69">
        <v>94</v>
      </c>
      <c r="CM104" s="69">
        <v>125</v>
      </c>
      <c r="CN104" s="69">
        <v>120</v>
      </c>
      <c r="CO104" s="69">
        <v>97</v>
      </c>
      <c r="CP104" s="69">
        <v>113</v>
      </c>
      <c r="CQ104" s="69">
        <v>111</v>
      </c>
      <c r="CR104" s="69">
        <v>111</v>
      </c>
      <c r="CS104" s="69">
        <v>88</v>
      </c>
      <c r="CT104" s="69">
        <v>97</v>
      </c>
      <c r="CU104" s="69">
        <v>89</v>
      </c>
      <c r="CV104" s="69">
        <v>80</v>
      </c>
      <c r="CW104" s="69">
        <v>107</v>
      </c>
      <c r="CX104" s="69">
        <v>122</v>
      </c>
      <c r="CY104" s="69">
        <v>98</v>
      </c>
      <c r="CZ104" s="69">
        <v>95</v>
      </c>
      <c r="DA104" s="69">
        <v>110</v>
      </c>
      <c r="DB104" s="69">
        <v>97</v>
      </c>
      <c r="DC104" s="69">
        <v>111</v>
      </c>
      <c r="DD104" s="69">
        <v>117</v>
      </c>
      <c r="DE104" s="69">
        <v>101</v>
      </c>
      <c r="DF104" s="69">
        <v>111</v>
      </c>
      <c r="DG104" s="69">
        <v>104</v>
      </c>
      <c r="DH104" s="69">
        <v>119</v>
      </c>
      <c r="DI104" s="69">
        <v>120</v>
      </c>
      <c r="DJ104" s="69">
        <v>114</v>
      </c>
      <c r="DK104" s="69">
        <v>115</v>
      </c>
      <c r="DL104" s="69">
        <v>132</v>
      </c>
      <c r="DM104" s="69">
        <v>108</v>
      </c>
      <c r="DN104" s="69">
        <v>127</v>
      </c>
      <c r="DO104" s="69">
        <v>121</v>
      </c>
      <c r="DP104" s="69">
        <v>107</v>
      </c>
      <c r="DQ104" s="69">
        <v>109</v>
      </c>
      <c r="DR104" s="69">
        <v>116</v>
      </c>
      <c r="DS104" s="69">
        <v>119</v>
      </c>
      <c r="DT104" s="69">
        <v>101</v>
      </c>
      <c r="DU104" s="69">
        <v>122</v>
      </c>
      <c r="DV104" s="69">
        <v>111</v>
      </c>
      <c r="DW104" s="69">
        <v>78</v>
      </c>
      <c r="DX104" s="69">
        <v>84</v>
      </c>
      <c r="DY104" s="69">
        <v>107</v>
      </c>
      <c r="DZ104" s="69">
        <v>129</v>
      </c>
      <c r="EA104" s="69">
        <v>114</v>
      </c>
      <c r="EB104" s="69">
        <v>109</v>
      </c>
      <c r="EC104" s="69">
        <v>88</v>
      </c>
      <c r="ED104" s="69">
        <v>104</v>
      </c>
      <c r="EE104" s="69">
        <v>83</v>
      </c>
      <c r="EF104" s="69">
        <v>82</v>
      </c>
      <c r="EG104" s="69">
        <v>81</v>
      </c>
      <c r="EH104" s="69">
        <v>60</v>
      </c>
      <c r="EI104" s="69">
        <v>81</v>
      </c>
      <c r="EJ104" s="69">
        <v>77</v>
      </c>
      <c r="EK104" s="69">
        <v>69</v>
      </c>
      <c r="EL104" s="69">
        <v>75</v>
      </c>
      <c r="EM104" s="69">
        <v>74</v>
      </c>
      <c r="EN104" s="69">
        <v>97</v>
      </c>
      <c r="EO104" s="69">
        <v>77</v>
      </c>
      <c r="EP104" s="69">
        <v>69</v>
      </c>
      <c r="EQ104" s="69">
        <v>67</v>
      </c>
      <c r="ER104" s="69">
        <v>68</v>
      </c>
      <c r="ES104" s="69">
        <v>69</v>
      </c>
      <c r="ET104" s="69">
        <v>58</v>
      </c>
      <c r="EU104" s="69">
        <v>54</v>
      </c>
      <c r="EV104" s="69">
        <v>67</v>
      </c>
      <c r="EW104" s="69">
        <v>48</v>
      </c>
      <c r="EX104" s="69">
        <v>67</v>
      </c>
      <c r="EY104" s="69">
        <v>54</v>
      </c>
      <c r="EZ104" s="69">
        <v>63</v>
      </c>
      <c r="FA104" s="69">
        <v>58</v>
      </c>
      <c r="FB104" s="69">
        <v>75</v>
      </c>
      <c r="FC104" s="69">
        <v>64</v>
      </c>
      <c r="FD104" s="69">
        <v>59</v>
      </c>
      <c r="FE104" s="69">
        <v>69</v>
      </c>
      <c r="FF104" s="69">
        <v>76</v>
      </c>
      <c r="FG104" s="69">
        <v>64</v>
      </c>
      <c r="FH104" s="69">
        <v>76</v>
      </c>
      <c r="FI104" s="69">
        <v>60</v>
      </c>
      <c r="FJ104" s="69">
        <v>95</v>
      </c>
      <c r="FK104" s="69">
        <v>41</v>
      </c>
      <c r="FL104" s="69">
        <v>53</v>
      </c>
      <c r="FM104" s="69">
        <v>38</v>
      </c>
      <c r="FN104" s="69">
        <v>53</v>
      </c>
      <c r="FO104" s="69">
        <v>42</v>
      </c>
      <c r="FP104" s="69">
        <v>66</v>
      </c>
      <c r="FQ104" s="69">
        <v>42</v>
      </c>
      <c r="FR104" s="69">
        <v>65</v>
      </c>
      <c r="FS104" s="69">
        <v>41</v>
      </c>
      <c r="FT104" s="69">
        <v>61</v>
      </c>
      <c r="FU104" s="69">
        <v>40</v>
      </c>
      <c r="FV104" s="69">
        <v>59</v>
      </c>
      <c r="FW104" s="69">
        <v>37</v>
      </c>
      <c r="FX104" s="69">
        <v>64</v>
      </c>
      <c r="FY104" s="69">
        <v>31</v>
      </c>
      <c r="FZ104" s="69">
        <v>43</v>
      </c>
      <c r="GA104" s="69">
        <v>27</v>
      </c>
      <c r="GB104" s="69">
        <v>47</v>
      </c>
      <c r="GC104" s="69">
        <v>32</v>
      </c>
      <c r="GD104" s="69">
        <v>49</v>
      </c>
      <c r="GE104" s="69">
        <v>22</v>
      </c>
      <c r="GF104" s="69">
        <v>55</v>
      </c>
      <c r="GG104" s="69">
        <v>15</v>
      </c>
      <c r="GH104" s="69">
        <v>50</v>
      </c>
      <c r="GI104" s="69">
        <v>16</v>
      </c>
      <c r="GJ104" s="69">
        <v>28</v>
      </c>
      <c r="GK104" s="69">
        <v>12</v>
      </c>
      <c r="GL104" s="69">
        <v>43</v>
      </c>
      <c r="GM104" s="69">
        <v>17</v>
      </c>
      <c r="GN104" s="69">
        <v>25</v>
      </c>
      <c r="GO104" s="69">
        <v>7</v>
      </c>
      <c r="GP104" s="69">
        <v>31</v>
      </c>
      <c r="GQ104" s="69">
        <v>11</v>
      </c>
      <c r="GR104" s="69">
        <v>20</v>
      </c>
      <c r="GS104" s="69">
        <v>7</v>
      </c>
      <c r="GT104" s="69">
        <v>23</v>
      </c>
      <c r="GU104" s="69">
        <v>6</v>
      </c>
      <c r="GV104" s="69">
        <v>15</v>
      </c>
      <c r="GW104" s="69">
        <v>5</v>
      </c>
      <c r="GX104" s="69">
        <v>5</v>
      </c>
      <c r="GY104" s="69">
        <v>2</v>
      </c>
      <c r="GZ104" s="69">
        <v>8</v>
      </c>
      <c r="HA104" s="69">
        <v>1</v>
      </c>
      <c r="HB104" s="69">
        <v>6</v>
      </c>
      <c r="HC104" s="69">
        <v>0</v>
      </c>
      <c r="HD104" s="69">
        <v>2</v>
      </c>
      <c r="HE104" s="69">
        <v>0</v>
      </c>
      <c r="HF104" s="69">
        <v>0</v>
      </c>
      <c r="HG104" s="69">
        <v>1</v>
      </c>
      <c r="HH104" s="69">
        <v>1</v>
      </c>
      <c r="HI104" s="69">
        <v>0</v>
      </c>
      <c r="HJ104" s="69">
        <v>0</v>
      </c>
      <c r="HK104" s="69">
        <v>0</v>
      </c>
      <c r="HL104" s="69">
        <v>3</v>
      </c>
    </row>
    <row r="105" spans="1:220" ht="20.25" customHeight="1" x14ac:dyDescent="0.3">
      <c r="A105" s="46" t="s">
        <v>818</v>
      </c>
      <c r="B105" s="307">
        <v>2672</v>
      </c>
      <c r="C105" s="70">
        <v>1331</v>
      </c>
      <c r="D105" s="70">
        <v>1341</v>
      </c>
      <c r="E105" s="70">
        <v>179</v>
      </c>
      <c r="F105" s="70">
        <v>168</v>
      </c>
      <c r="G105" s="70">
        <v>983</v>
      </c>
      <c r="H105" s="70">
        <v>923</v>
      </c>
      <c r="I105" s="70">
        <v>169</v>
      </c>
      <c r="J105" s="70">
        <v>250</v>
      </c>
      <c r="K105" s="70">
        <v>11</v>
      </c>
      <c r="L105" s="70">
        <v>12</v>
      </c>
      <c r="M105" s="70">
        <v>12</v>
      </c>
      <c r="N105" s="70">
        <v>12</v>
      </c>
      <c r="O105" s="70">
        <v>17</v>
      </c>
      <c r="P105" s="70">
        <v>14</v>
      </c>
      <c r="Q105" s="70">
        <v>10</v>
      </c>
      <c r="R105" s="70">
        <v>7</v>
      </c>
      <c r="S105" s="70">
        <v>9</v>
      </c>
      <c r="T105" s="70">
        <v>22</v>
      </c>
      <c r="U105" s="70">
        <v>13</v>
      </c>
      <c r="V105" s="70">
        <v>11</v>
      </c>
      <c r="W105" s="70">
        <v>10</v>
      </c>
      <c r="X105" s="70">
        <v>13</v>
      </c>
      <c r="Y105" s="70">
        <v>14</v>
      </c>
      <c r="Z105" s="70">
        <v>10</v>
      </c>
      <c r="AA105" s="70">
        <v>16</v>
      </c>
      <c r="AB105" s="70">
        <v>14</v>
      </c>
      <c r="AC105" s="70">
        <v>8</v>
      </c>
      <c r="AD105" s="70">
        <v>12</v>
      </c>
      <c r="AE105" s="70">
        <v>8</v>
      </c>
      <c r="AF105" s="70">
        <v>11</v>
      </c>
      <c r="AG105" s="70">
        <v>17</v>
      </c>
      <c r="AH105" s="70">
        <v>5</v>
      </c>
      <c r="AI105" s="70">
        <v>8</v>
      </c>
      <c r="AJ105" s="70">
        <v>10</v>
      </c>
      <c r="AK105" s="70">
        <v>10</v>
      </c>
      <c r="AL105" s="70">
        <v>8</v>
      </c>
      <c r="AM105" s="70">
        <v>16</v>
      </c>
      <c r="AN105" s="70">
        <v>7</v>
      </c>
      <c r="AO105" s="70">
        <v>9</v>
      </c>
      <c r="AP105" s="70">
        <v>10</v>
      </c>
      <c r="AQ105" s="70">
        <v>11</v>
      </c>
      <c r="AR105" s="70">
        <v>5</v>
      </c>
      <c r="AS105" s="70">
        <v>7</v>
      </c>
      <c r="AT105" s="70">
        <v>9</v>
      </c>
      <c r="AU105" s="70">
        <v>12</v>
      </c>
      <c r="AV105" s="70">
        <v>9</v>
      </c>
      <c r="AW105" s="70">
        <v>11</v>
      </c>
      <c r="AX105" s="70">
        <v>11</v>
      </c>
      <c r="AY105" s="70">
        <v>16</v>
      </c>
      <c r="AZ105" s="70">
        <v>14</v>
      </c>
      <c r="BA105" s="70">
        <v>17</v>
      </c>
      <c r="BB105" s="70">
        <v>14</v>
      </c>
      <c r="BC105" s="70">
        <v>15</v>
      </c>
      <c r="BD105" s="70">
        <v>11</v>
      </c>
      <c r="BE105" s="70">
        <v>20</v>
      </c>
      <c r="BF105" s="70">
        <v>17</v>
      </c>
      <c r="BG105" s="70">
        <v>29</v>
      </c>
      <c r="BH105" s="70">
        <v>18</v>
      </c>
      <c r="BI105" s="70">
        <v>18</v>
      </c>
      <c r="BJ105" s="70">
        <v>17</v>
      </c>
      <c r="BK105" s="70">
        <v>22</v>
      </c>
      <c r="BL105" s="70">
        <v>22</v>
      </c>
      <c r="BM105" s="70">
        <v>28</v>
      </c>
      <c r="BN105" s="70">
        <v>29</v>
      </c>
      <c r="BO105" s="70">
        <v>32</v>
      </c>
      <c r="BP105" s="70">
        <v>25</v>
      </c>
      <c r="BQ105" s="70">
        <v>14</v>
      </c>
      <c r="BR105" s="70">
        <v>25</v>
      </c>
      <c r="BS105" s="70">
        <v>30</v>
      </c>
      <c r="BT105" s="70">
        <v>17</v>
      </c>
      <c r="BU105" s="70">
        <v>28</v>
      </c>
      <c r="BV105" s="70">
        <v>26</v>
      </c>
      <c r="BW105" s="70">
        <v>25</v>
      </c>
      <c r="BX105" s="70">
        <v>25</v>
      </c>
      <c r="BY105" s="70">
        <v>27</v>
      </c>
      <c r="BZ105" s="70">
        <v>26</v>
      </c>
      <c r="CA105" s="70">
        <v>23</v>
      </c>
      <c r="CB105" s="70">
        <v>15</v>
      </c>
      <c r="CC105" s="70">
        <v>15</v>
      </c>
      <c r="CD105" s="70">
        <v>20</v>
      </c>
      <c r="CE105" s="70">
        <v>29</v>
      </c>
      <c r="CF105" s="70">
        <v>24</v>
      </c>
      <c r="CG105" s="70">
        <v>25</v>
      </c>
      <c r="CH105" s="70">
        <v>21</v>
      </c>
      <c r="CI105" s="70">
        <v>22</v>
      </c>
      <c r="CJ105" s="70">
        <v>21</v>
      </c>
      <c r="CK105" s="70">
        <v>17</v>
      </c>
      <c r="CL105" s="70">
        <v>16</v>
      </c>
      <c r="CM105" s="70">
        <v>26</v>
      </c>
      <c r="CN105" s="70">
        <v>27</v>
      </c>
      <c r="CO105" s="70">
        <v>27</v>
      </c>
      <c r="CP105" s="70">
        <v>20</v>
      </c>
      <c r="CQ105" s="70">
        <v>24</v>
      </c>
      <c r="CR105" s="70">
        <v>20</v>
      </c>
      <c r="CS105" s="70">
        <v>11</v>
      </c>
      <c r="CT105" s="70">
        <v>14</v>
      </c>
      <c r="CU105" s="70">
        <v>12</v>
      </c>
      <c r="CV105" s="70">
        <v>13</v>
      </c>
      <c r="CW105" s="70">
        <v>20</v>
      </c>
      <c r="CX105" s="70">
        <v>27</v>
      </c>
      <c r="CY105" s="70">
        <v>19</v>
      </c>
      <c r="CZ105" s="70">
        <v>17</v>
      </c>
      <c r="DA105" s="70">
        <v>12</v>
      </c>
      <c r="DB105" s="70">
        <v>22</v>
      </c>
      <c r="DC105" s="70">
        <v>24</v>
      </c>
      <c r="DD105" s="70">
        <v>12</v>
      </c>
      <c r="DE105" s="70">
        <v>15</v>
      </c>
      <c r="DF105" s="70">
        <v>18</v>
      </c>
      <c r="DG105" s="70">
        <v>18</v>
      </c>
      <c r="DH105" s="70">
        <v>16</v>
      </c>
      <c r="DI105" s="70">
        <v>13</v>
      </c>
      <c r="DJ105" s="70">
        <v>19</v>
      </c>
      <c r="DK105" s="70">
        <v>15</v>
      </c>
      <c r="DL105" s="70">
        <v>21</v>
      </c>
      <c r="DM105" s="70">
        <v>20</v>
      </c>
      <c r="DN105" s="70">
        <v>25</v>
      </c>
      <c r="DO105" s="70">
        <v>22</v>
      </c>
      <c r="DP105" s="70">
        <v>18</v>
      </c>
      <c r="DQ105" s="70">
        <v>26</v>
      </c>
      <c r="DR105" s="70">
        <v>14</v>
      </c>
      <c r="DS105" s="70">
        <v>22</v>
      </c>
      <c r="DT105" s="70">
        <v>22</v>
      </c>
      <c r="DU105" s="70">
        <v>28</v>
      </c>
      <c r="DV105" s="70">
        <v>31</v>
      </c>
      <c r="DW105" s="70">
        <v>25</v>
      </c>
      <c r="DX105" s="70">
        <v>15</v>
      </c>
      <c r="DY105" s="70">
        <v>21</v>
      </c>
      <c r="DZ105" s="70">
        <v>26</v>
      </c>
      <c r="EA105" s="70">
        <v>22</v>
      </c>
      <c r="EB105" s="70">
        <v>25</v>
      </c>
      <c r="EC105" s="70">
        <v>15</v>
      </c>
      <c r="ED105" s="70">
        <v>20</v>
      </c>
      <c r="EE105" s="70">
        <v>14</v>
      </c>
      <c r="EF105" s="70">
        <v>12</v>
      </c>
      <c r="EG105" s="70">
        <v>19</v>
      </c>
      <c r="EH105" s="70">
        <v>10</v>
      </c>
      <c r="EI105" s="70">
        <v>11</v>
      </c>
      <c r="EJ105" s="70">
        <v>12</v>
      </c>
      <c r="EK105" s="70">
        <v>9</v>
      </c>
      <c r="EL105" s="70">
        <v>15</v>
      </c>
      <c r="EM105" s="70">
        <v>11</v>
      </c>
      <c r="EN105" s="70">
        <v>15</v>
      </c>
      <c r="EO105" s="70">
        <v>8</v>
      </c>
      <c r="EP105" s="70">
        <v>13</v>
      </c>
      <c r="EQ105" s="70">
        <v>5</v>
      </c>
      <c r="ER105" s="70">
        <v>12</v>
      </c>
      <c r="ES105" s="70">
        <v>10</v>
      </c>
      <c r="ET105" s="70">
        <v>11</v>
      </c>
      <c r="EU105" s="70">
        <v>11</v>
      </c>
      <c r="EV105" s="70">
        <v>8</v>
      </c>
      <c r="EW105" s="70">
        <v>8</v>
      </c>
      <c r="EX105" s="70">
        <v>7</v>
      </c>
      <c r="EY105" s="70">
        <v>8</v>
      </c>
      <c r="EZ105" s="70">
        <v>6</v>
      </c>
      <c r="FA105" s="70">
        <v>4</v>
      </c>
      <c r="FB105" s="70">
        <v>8</v>
      </c>
      <c r="FC105" s="70">
        <v>6</v>
      </c>
      <c r="FD105" s="70">
        <v>6</v>
      </c>
      <c r="FE105" s="70">
        <v>13</v>
      </c>
      <c r="FF105" s="70">
        <v>5</v>
      </c>
      <c r="FG105" s="70">
        <v>6</v>
      </c>
      <c r="FH105" s="70">
        <v>12</v>
      </c>
      <c r="FI105" s="70">
        <v>6</v>
      </c>
      <c r="FJ105" s="70">
        <v>9</v>
      </c>
      <c r="FK105" s="70">
        <v>1</v>
      </c>
      <c r="FL105" s="70">
        <v>6</v>
      </c>
      <c r="FM105" s="70">
        <v>3</v>
      </c>
      <c r="FN105" s="70">
        <v>8</v>
      </c>
      <c r="FO105" s="70">
        <v>6</v>
      </c>
      <c r="FP105" s="70">
        <v>12</v>
      </c>
      <c r="FQ105" s="70">
        <v>3</v>
      </c>
      <c r="FR105" s="70">
        <v>8</v>
      </c>
      <c r="FS105" s="70">
        <v>6</v>
      </c>
      <c r="FT105" s="70">
        <v>9</v>
      </c>
      <c r="FU105" s="70">
        <v>9</v>
      </c>
      <c r="FV105" s="70">
        <v>7</v>
      </c>
      <c r="FW105" s="70">
        <v>4</v>
      </c>
      <c r="FX105" s="70">
        <v>7</v>
      </c>
      <c r="FY105" s="70">
        <v>9</v>
      </c>
      <c r="FZ105" s="70">
        <v>8</v>
      </c>
      <c r="GA105" s="70">
        <v>1</v>
      </c>
      <c r="GB105" s="70">
        <v>6</v>
      </c>
      <c r="GC105" s="70">
        <v>6</v>
      </c>
      <c r="GD105" s="70">
        <v>5</v>
      </c>
      <c r="GE105" s="70">
        <v>5</v>
      </c>
      <c r="GF105" s="70">
        <v>13</v>
      </c>
      <c r="GG105" s="70">
        <v>1</v>
      </c>
      <c r="GH105" s="70">
        <v>11</v>
      </c>
      <c r="GI105" s="70">
        <v>3</v>
      </c>
      <c r="GJ105" s="70">
        <v>1</v>
      </c>
      <c r="GK105" s="70">
        <v>1</v>
      </c>
      <c r="GL105" s="70">
        <v>5</v>
      </c>
      <c r="GM105" s="70">
        <v>0</v>
      </c>
      <c r="GN105" s="70">
        <v>4</v>
      </c>
      <c r="GO105" s="70">
        <v>0</v>
      </c>
      <c r="GP105" s="70">
        <v>5</v>
      </c>
      <c r="GQ105" s="70">
        <v>3</v>
      </c>
      <c r="GR105" s="70">
        <v>2</v>
      </c>
      <c r="GS105" s="70">
        <v>1</v>
      </c>
      <c r="GT105" s="70">
        <v>1</v>
      </c>
      <c r="GU105" s="70">
        <v>0</v>
      </c>
      <c r="GV105" s="70">
        <v>2</v>
      </c>
      <c r="GW105" s="70">
        <v>1</v>
      </c>
      <c r="GX105" s="70">
        <v>0</v>
      </c>
      <c r="GY105" s="70">
        <v>0</v>
      </c>
      <c r="GZ105" s="70">
        <v>1</v>
      </c>
      <c r="HA105" s="70">
        <v>0</v>
      </c>
      <c r="HB105" s="70">
        <v>1</v>
      </c>
      <c r="HC105" s="70">
        <v>0</v>
      </c>
      <c r="HD105" s="70">
        <v>0</v>
      </c>
      <c r="HE105" s="70">
        <v>0</v>
      </c>
      <c r="HF105" s="70">
        <v>0</v>
      </c>
      <c r="HG105" s="70">
        <v>1</v>
      </c>
      <c r="HH105" s="70">
        <v>0</v>
      </c>
      <c r="HI105" s="70">
        <v>0</v>
      </c>
      <c r="HJ105" s="70">
        <v>0</v>
      </c>
      <c r="HK105" s="70">
        <v>0</v>
      </c>
      <c r="HL105" s="70">
        <v>1</v>
      </c>
    </row>
    <row r="106" spans="1:220" ht="20.25" customHeight="1" x14ac:dyDescent="0.3">
      <c r="A106" s="46" t="s">
        <v>819</v>
      </c>
      <c r="B106" s="307">
        <v>2840</v>
      </c>
      <c r="C106" s="70">
        <v>1402</v>
      </c>
      <c r="D106" s="70">
        <v>1438</v>
      </c>
      <c r="E106" s="70">
        <v>180</v>
      </c>
      <c r="F106" s="70">
        <v>169</v>
      </c>
      <c r="G106" s="70">
        <v>979</v>
      </c>
      <c r="H106" s="70">
        <v>951</v>
      </c>
      <c r="I106" s="70">
        <v>243</v>
      </c>
      <c r="J106" s="70">
        <v>318</v>
      </c>
      <c r="K106" s="70">
        <v>9</v>
      </c>
      <c r="L106" s="70">
        <v>11</v>
      </c>
      <c r="M106" s="70">
        <v>8</v>
      </c>
      <c r="N106" s="70">
        <v>11</v>
      </c>
      <c r="O106" s="70">
        <v>11</v>
      </c>
      <c r="P106" s="70">
        <v>4</v>
      </c>
      <c r="Q106" s="70">
        <v>7</v>
      </c>
      <c r="R106" s="70">
        <v>9</v>
      </c>
      <c r="S106" s="70">
        <v>16</v>
      </c>
      <c r="T106" s="70">
        <v>10</v>
      </c>
      <c r="U106" s="70">
        <v>9</v>
      </c>
      <c r="V106" s="70">
        <v>8</v>
      </c>
      <c r="W106" s="70">
        <v>9</v>
      </c>
      <c r="X106" s="70">
        <v>9</v>
      </c>
      <c r="Y106" s="70">
        <v>13</v>
      </c>
      <c r="Z106" s="70">
        <v>20</v>
      </c>
      <c r="AA106" s="70">
        <v>8</v>
      </c>
      <c r="AB106" s="70">
        <v>12</v>
      </c>
      <c r="AC106" s="70">
        <v>16</v>
      </c>
      <c r="AD106" s="70">
        <v>17</v>
      </c>
      <c r="AE106" s="70">
        <v>17</v>
      </c>
      <c r="AF106" s="70">
        <v>10</v>
      </c>
      <c r="AG106" s="70">
        <v>15</v>
      </c>
      <c r="AH106" s="70">
        <v>10</v>
      </c>
      <c r="AI106" s="70">
        <v>15</v>
      </c>
      <c r="AJ106" s="70">
        <v>15</v>
      </c>
      <c r="AK106" s="70">
        <v>9</v>
      </c>
      <c r="AL106" s="70">
        <v>11</v>
      </c>
      <c r="AM106" s="70">
        <v>18</v>
      </c>
      <c r="AN106" s="70">
        <v>12</v>
      </c>
      <c r="AO106" s="70">
        <v>21</v>
      </c>
      <c r="AP106" s="70">
        <v>12</v>
      </c>
      <c r="AQ106" s="70">
        <v>15</v>
      </c>
      <c r="AR106" s="70">
        <v>15</v>
      </c>
      <c r="AS106" s="70">
        <v>17</v>
      </c>
      <c r="AT106" s="70">
        <v>11</v>
      </c>
      <c r="AU106" s="70">
        <v>18</v>
      </c>
      <c r="AV106" s="70">
        <v>13</v>
      </c>
      <c r="AW106" s="70">
        <v>26</v>
      </c>
      <c r="AX106" s="70">
        <v>14</v>
      </c>
      <c r="AY106" s="70">
        <v>20</v>
      </c>
      <c r="AZ106" s="70">
        <v>12</v>
      </c>
      <c r="BA106" s="70">
        <v>16</v>
      </c>
      <c r="BB106" s="70">
        <v>21</v>
      </c>
      <c r="BC106" s="70">
        <v>16</v>
      </c>
      <c r="BD106" s="70">
        <v>19</v>
      </c>
      <c r="BE106" s="70">
        <v>20</v>
      </c>
      <c r="BF106" s="70">
        <v>25</v>
      </c>
      <c r="BG106" s="70">
        <v>24</v>
      </c>
      <c r="BH106" s="70">
        <v>22</v>
      </c>
      <c r="BI106" s="70">
        <v>19</v>
      </c>
      <c r="BJ106" s="70">
        <v>18</v>
      </c>
      <c r="BK106" s="70">
        <v>17</v>
      </c>
      <c r="BL106" s="70">
        <v>9</v>
      </c>
      <c r="BM106" s="70">
        <v>19</v>
      </c>
      <c r="BN106" s="70">
        <v>16</v>
      </c>
      <c r="BO106" s="70">
        <v>20</v>
      </c>
      <c r="BP106" s="70">
        <v>21</v>
      </c>
      <c r="BQ106" s="70">
        <v>18</v>
      </c>
      <c r="BR106" s="70">
        <v>18</v>
      </c>
      <c r="BS106" s="70">
        <v>19</v>
      </c>
      <c r="BT106" s="70">
        <v>21</v>
      </c>
      <c r="BU106" s="70">
        <v>17</v>
      </c>
      <c r="BV106" s="70">
        <v>24</v>
      </c>
      <c r="BW106" s="70">
        <v>19</v>
      </c>
      <c r="BX106" s="70">
        <v>19</v>
      </c>
      <c r="BY106" s="70">
        <v>18</v>
      </c>
      <c r="BZ106" s="70">
        <v>17</v>
      </c>
      <c r="CA106" s="70">
        <v>15</v>
      </c>
      <c r="CB106" s="70">
        <v>11</v>
      </c>
      <c r="CC106" s="70">
        <v>13</v>
      </c>
      <c r="CD106" s="70">
        <v>11</v>
      </c>
      <c r="CE106" s="70">
        <v>14</v>
      </c>
      <c r="CF106" s="70">
        <v>26</v>
      </c>
      <c r="CG106" s="70">
        <v>21</v>
      </c>
      <c r="CH106" s="70">
        <v>17</v>
      </c>
      <c r="CI106" s="70">
        <v>23</v>
      </c>
      <c r="CJ106" s="70">
        <v>13</v>
      </c>
      <c r="CK106" s="70">
        <v>18</v>
      </c>
      <c r="CL106" s="70">
        <v>14</v>
      </c>
      <c r="CM106" s="70">
        <v>27</v>
      </c>
      <c r="CN106" s="70">
        <v>25</v>
      </c>
      <c r="CO106" s="70">
        <v>18</v>
      </c>
      <c r="CP106" s="70">
        <v>24</v>
      </c>
      <c r="CQ106" s="70">
        <v>24</v>
      </c>
      <c r="CR106" s="70">
        <v>21</v>
      </c>
      <c r="CS106" s="70">
        <v>17</v>
      </c>
      <c r="CT106" s="70">
        <v>34</v>
      </c>
      <c r="CU106" s="70">
        <v>23</v>
      </c>
      <c r="CV106" s="70">
        <v>17</v>
      </c>
      <c r="CW106" s="70">
        <v>23</v>
      </c>
      <c r="CX106" s="70">
        <v>24</v>
      </c>
      <c r="CY106" s="70">
        <v>11</v>
      </c>
      <c r="CZ106" s="70">
        <v>12</v>
      </c>
      <c r="DA106" s="70">
        <v>29</v>
      </c>
      <c r="DB106" s="70">
        <v>13</v>
      </c>
      <c r="DC106" s="70">
        <v>23</v>
      </c>
      <c r="DD106" s="70">
        <v>19</v>
      </c>
      <c r="DE106" s="70">
        <v>19</v>
      </c>
      <c r="DF106" s="70">
        <v>25</v>
      </c>
      <c r="DG106" s="70">
        <v>17</v>
      </c>
      <c r="DH106" s="70">
        <v>19</v>
      </c>
      <c r="DI106" s="70">
        <v>22</v>
      </c>
      <c r="DJ106" s="70">
        <v>30</v>
      </c>
      <c r="DK106" s="70">
        <v>21</v>
      </c>
      <c r="DL106" s="70">
        <v>28</v>
      </c>
      <c r="DM106" s="70">
        <v>28</v>
      </c>
      <c r="DN106" s="70">
        <v>25</v>
      </c>
      <c r="DO106" s="70">
        <v>19</v>
      </c>
      <c r="DP106" s="70">
        <v>17</v>
      </c>
      <c r="DQ106" s="70">
        <v>17</v>
      </c>
      <c r="DR106" s="70">
        <v>25</v>
      </c>
      <c r="DS106" s="70">
        <v>26</v>
      </c>
      <c r="DT106" s="70">
        <v>23</v>
      </c>
      <c r="DU106" s="70">
        <v>31</v>
      </c>
      <c r="DV106" s="70">
        <v>13</v>
      </c>
      <c r="DW106" s="70">
        <v>12</v>
      </c>
      <c r="DX106" s="70">
        <v>16</v>
      </c>
      <c r="DY106" s="70">
        <v>14</v>
      </c>
      <c r="DZ106" s="70">
        <v>31</v>
      </c>
      <c r="EA106" s="70">
        <v>31</v>
      </c>
      <c r="EB106" s="70">
        <v>14</v>
      </c>
      <c r="EC106" s="70">
        <v>16</v>
      </c>
      <c r="ED106" s="70">
        <v>24</v>
      </c>
      <c r="EE106" s="70">
        <v>21</v>
      </c>
      <c r="EF106" s="70">
        <v>22</v>
      </c>
      <c r="EG106" s="70">
        <v>14</v>
      </c>
      <c r="EH106" s="70">
        <v>14</v>
      </c>
      <c r="EI106" s="70">
        <v>13</v>
      </c>
      <c r="EJ106" s="70">
        <v>17</v>
      </c>
      <c r="EK106" s="70">
        <v>17</v>
      </c>
      <c r="EL106" s="70">
        <v>9</v>
      </c>
      <c r="EM106" s="70">
        <v>17</v>
      </c>
      <c r="EN106" s="70">
        <v>21</v>
      </c>
      <c r="EO106" s="70">
        <v>18</v>
      </c>
      <c r="EP106" s="70">
        <v>12</v>
      </c>
      <c r="EQ106" s="70">
        <v>18</v>
      </c>
      <c r="ER106" s="70">
        <v>14</v>
      </c>
      <c r="ES106" s="70">
        <v>10</v>
      </c>
      <c r="ET106" s="70">
        <v>9</v>
      </c>
      <c r="EU106" s="70">
        <v>11</v>
      </c>
      <c r="EV106" s="70">
        <v>12</v>
      </c>
      <c r="EW106" s="70">
        <v>8</v>
      </c>
      <c r="EX106" s="70">
        <v>10</v>
      </c>
      <c r="EY106" s="70">
        <v>8</v>
      </c>
      <c r="EZ106" s="70">
        <v>8</v>
      </c>
      <c r="FA106" s="70">
        <v>11</v>
      </c>
      <c r="FB106" s="70">
        <v>12</v>
      </c>
      <c r="FC106" s="70">
        <v>14</v>
      </c>
      <c r="FD106" s="70">
        <v>12</v>
      </c>
      <c r="FE106" s="70">
        <v>10</v>
      </c>
      <c r="FF106" s="70">
        <v>16</v>
      </c>
      <c r="FG106" s="70">
        <v>17</v>
      </c>
      <c r="FH106" s="70">
        <v>11</v>
      </c>
      <c r="FI106" s="70">
        <v>14</v>
      </c>
      <c r="FJ106" s="70">
        <v>17</v>
      </c>
      <c r="FK106" s="70">
        <v>6</v>
      </c>
      <c r="FL106" s="70">
        <v>11</v>
      </c>
      <c r="FM106" s="70">
        <v>9</v>
      </c>
      <c r="FN106" s="70">
        <v>5</v>
      </c>
      <c r="FO106" s="70">
        <v>6</v>
      </c>
      <c r="FP106" s="70">
        <v>13</v>
      </c>
      <c r="FQ106" s="70">
        <v>3</v>
      </c>
      <c r="FR106" s="70">
        <v>12</v>
      </c>
      <c r="FS106" s="70">
        <v>6</v>
      </c>
      <c r="FT106" s="70">
        <v>16</v>
      </c>
      <c r="FU106" s="70">
        <v>5</v>
      </c>
      <c r="FV106" s="70">
        <v>6</v>
      </c>
      <c r="FW106" s="70">
        <v>2</v>
      </c>
      <c r="FX106" s="70">
        <v>8</v>
      </c>
      <c r="FY106" s="70">
        <v>5</v>
      </c>
      <c r="FZ106" s="70">
        <v>5</v>
      </c>
      <c r="GA106" s="70">
        <v>3</v>
      </c>
      <c r="GB106" s="70">
        <v>7</v>
      </c>
      <c r="GC106" s="70">
        <v>6</v>
      </c>
      <c r="GD106" s="70">
        <v>10</v>
      </c>
      <c r="GE106" s="70">
        <v>4</v>
      </c>
      <c r="GF106" s="70">
        <v>9</v>
      </c>
      <c r="GG106" s="70">
        <v>0</v>
      </c>
      <c r="GH106" s="70">
        <v>8</v>
      </c>
      <c r="GI106" s="70">
        <v>3</v>
      </c>
      <c r="GJ106" s="70">
        <v>7</v>
      </c>
      <c r="GK106" s="70">
        <v>3</v>
      </c>
      <c r="GL106" s="70">
        <v>11</v>
      </c>
      <c r="GM106" s="70">
        <v>4</v>
      </c>
      <c r="GN106" s="70">
        <v>3</v>
      </c>
      <c r="GO106" s="70">
        <v>1</v>
      </c>
      <c r="GP106" s="70">
        <v>9</v>
      </c>
      <c r="GQ106" s="70">
        <v>1</v>
      </c>
      <c r="GR106" s="70">
        <v>3</v>
      </c>
      <c r="GS106" s="70">
        <v>0</v>
      </c>
      <c r="GT106" s="70">
        <v>4</v>
      </c>
      <c r="GU106" s="70">
        <v>0</v>
      </c>
      <c r="GV106" s="70">
        <v>4</v>
      </c>
      <c r="GW106" s="70">
        <v>2</v>
      </c>
      <c r="GX106" s="70">
        <v>1</v>
      </c>
      <c r="GY106" s="70">
        <v>1</v>
      </c>
      <c r="GZ106" s="70">
        <v>2</v>
      </c>
      <c r="HA106" s="70">
        <v>0</v>
      </c>
      <c r="HB106" s="70">
        <v>0</v>
      </c>
      <c r="HC106" s="70">
        <v>0</v>
      </c>
      <c r="HD106" s="70">
        <v>0</v>
      </c>
      <c r="HE106" s="70">
        <v>0</v>
      </c>
      <c r="HF106" s="70">
        <v>0</v>
      </c>
      <c r="HG106" s="70">
        <v>0</v>
      </c>
      <c r="HH106" s="70">
        <v>0</v>
      </c>
      <c r="HI106" s="70">
        <v>0</v>
      </c>
      <c r="HJ106" s="70">
        <v>0</v>
      </c>
      <c r="HK106" s="70">
        <v>0</v>
      </c>
      <c r="HL106" s="70">
        <v>1</v>
      </c>
    </row>
    <row r="107" spans="1:220" ht="20.25" customHeight="1" x14ac:dyDescent="0.3">
      <c r="A107" s="46" t="s">
        <v>820</v>
      </c>
      <c r="B107" s="307">
        <v>2554</v>
      </c>
      <c r="C107" s="70">
        <v>1171</v>
      </c>
      <c r="D107" s="70">
        <v>1383</v>
      </c>
      <c r="E107" s="70">
        <v>174</v>
      </c>
      <c r="F107" s="70">
        <v>172</v>
      </c>
      <c r="G107" s="70">
        <v>753</v>
      </c>
      <c r="H107" s="70">
        <v>827</v>
      </c>
      <c r="I107" s="70">
        <v>244</v>
      </c>
      <c r="J107" s="70">
        <v>384</v>
      </c>
      <c r="K107" s="70">
        <v>5</v>
      </c>
      <c r="L107" s="70">
        <v>7</v>
      </c>
      <c r="M107" s="70">
        <v>14</v>
      </c>
      <c r="N107" s="70">
        <v>6</v>
      </c>
      <c r="O107" s="70">
        <v>9</v>
      </c>
      <c r="P107" s="70">
        <v>5</v>
      </c>
      <c r="Q107" s="70">
        <v>7</v>
      </c>
      <c r="R107" s="70">
        <v>11</v>
      </c>
      <c r="S107" s="70">
        <v>13</v>
      </c>
      <c r="T107" s="70">
        <v>10</v>
      </c>
      <c r="U107" s="70">
        <v>7</v>
      </c>
      <c r="V107" s="70">
        <v>15</v>
      </c>
      <c r="W107" s="70">
        <v>15</v>
      </c>
      <c r="X107" s="70">
        <v>18</v>
      </c>
      <c r="Y107" s="70">
        <v>10</v>
      </c>
      <c r="Z107" s="70">
        <v>13</v>
      </c>
      <c r="AA107" s="70">
        <v>16</v>
      </c>
      <c r="AB107" s="70">
        <v>9</v>
      </c>
      <c r="AC107" s="70">
        <v>17</v>
      </c>
      <c r="AD107" s="70">
        <v>12</v>
      </c>
      <c r="AE107" s="70">
        <v>6</v>
      </c>
      <c r="AF107" s="70">
        <v>13</v>
      </c>
      <c r="AG107" s="70">
        <v>21</v>
      </c>
      <c r="AH107" s="70">
        <v>23</v>
      </c>
      <c r="AI107" s="70">
        <v>15</v>
      </c>
      <c r="AJ107" s="70">
        <v>10</v>
      </c>
      <c r="AK107" s="70">
        <v>11</v>
      </c>
      <c r="AL107" s="70">
        <v>7</v>
      </c>
      <c r="AM107" s="70">
        <v>8</v>
      </c>
      <c r="AN107" s="70">
        <v>13</v>
      </c>
      <c r="AO107" s="70">
        <v>16</v>
      </c>
      <c r="AP107" s="70">
        <v>10</v>
      </c>
      <c r="AQ107" s="70">
        <v>4</v>
      </c>
      <c r="AR107" s="70">
        <v>6</v>
      </c>
      <c r="AS107" s="70">
        <v>10</v>
      </c>
      <c r="AT107" s="70">
        <v>10</v>
      </c>
      <c r="AU107" s="70">
        <v>12</v>
      </c>
      <c r="AV107" s="70">
        <v>6</v>
      </c>
      <c r="AW107" s="70">
        <v>8</v>
      </c>
      <c r="AX107" s="70">
        <v>10</v>
      </c>
      <c r="AY107" s="70">
        <v>4</v>
      </c>
      <c r="AZ107" s="70">
        <v>9</v>
      </c>
      <c r="BA107" s="70">
        <v>8</v>
      </c>
      <c r="BB107" s="70">
        <v>12</v>
      </c>
      <c r="BC107" s="70">
        <v>9</v>
      </c>
      <c r="BD107" s="70">
        <v>9</v>
      </c>
      <c r="BE107" s="70">
        <v>18</v>
      </c>
      <c r="BF107" s="70">
        <v>21</v>
      </c>
      <c r="BG107" s="70">
        <v>11</v>
      </c>
      <c r="BH107" s="70">
        <v>26</v>
      </c>
      <c r="BI107" s="70">
        <v>12</v>
      </c>
      <c r="BJ107" s="70">
        <v>16</v>
      </c>
      <c r="BK107" s="70">
        <v>15</v>
      </c>
      <c r="BL107" s="70">
        <v>14</v>
      </c>
      <c r="BM107" s="70">
        <v>20</v>
      </c>
      <c r="BN107" s="70">
        <v>15</v>
      </c>
      <c r="BO107" s="70">
        <v>13</v>
      </c>
      <c r="BP107" s="70">
        <v>22</v>
      </c>
      <c r="BQ107" s="70">
        <v>10</v>
      </c>
      <c r="BR107" s="70">
        <v>16</v>
      </c>
      <c r="BS107" s="70">
        <v>12</v>
      </c>
      <c r="BT107" s="70">
        <v>11</v>
      </c>
      <c r="BU107" s="70">
        <v>15</v>
      </c>
      <c r="BV107" s="70">
        <v>20</v>
      </c>
      <c r="BW107" s="70">
        <v>12</v>
      </c>
      <c r="BX107" s="70">
        <v>10</v>
      </c>
      <c r="BY107" s="70">
        <v>19</v>
      </c>
      <c r="BZ107" s="70">
        <v>14</v>
      </c>
      <c r="CA107" s="70">
        <v>8</v>
      </c>
      <c r="CB107" s="70">
        <v>19</v>
      </c>
      <c r="CC107" s="70">
        <v>16</v>
      </c>
      <c r="CD107" s="70">
        <v>15</v>
      </c>
      <c r="CE107" s="70">
        <v>12</v>
      </c>
      <c r="CF107" s="70">
        <v>17</v>
      </c>
      <c r="CG107" s="70">
        <v>13</v>
      </c>
      <c r="CH107" s="70">
        <v>15</v>
      </c>
      <c r="CI107" s="70">
        <v>20</v>
      </c>
      <c r="CJ107" s="70">
        <v>13</v>
      </c>
      <c r="CK107" s="70">
        <v>19</v>
      </c>
      <c r="CL107" s="70">
        <v>14</v>
      </c>
      <c r="CM107" s="70">
        <v>21</v>
      </c>
      <c r="CN107" s="70">
        <v>25</v>
      </c>
      <c r="CO107" s="70">
        <v>19</v>
      </c>
      <c r="CP107" s="70">
        <v>20</v>
      </c>
      <c r="CQ107" s="70">
        <v>21</v>
      </c>
      <c r="CR107" s="70">
        <v>32</v>
      </c>
      <c r="CS107" s="70">
        <v>15</v>
      </c>
      <c r="CT107" s="70">
        <v>16</v>
      </c>
      <c r="CU107" s="70">
        <v>13</v>
      </c>
      <c r="CV107" s="70">
        <v>19</v>
      </c>
      <c r="CW107" s="70">
        <v>21</v>
      </c>
      <c r="CX107" s="70">
        <v>24</v>
      </c>
      <c r="CY107" s="70">
        <v>22</v>
      </c>
      <c r="CZ107" s="70">
        <v>20</v>
      </c>
      <c r="DA107" s="70">
        <v>17</v>
      </c>
      <c r="DB107" s="70">
        <v>17</v>
      </c>
      <c r="DC107" s="70">
        <v>15</v>
      </c>
      <c r="DD107" s="70">
        <v>21</v>
      </c>
      <c r="DE107" s="70">
        <v>21</v>
      </c>
      <c r="DF107" s="70">
        <v>16</v>
      </c>
      <c r="DG107" s="70">
        <v>14</v>
      </c>
      <c r="DH107" s="70">
        <v>22</v>
      </c>
      <c r="DI107" s="70">
        <v>23</v>
      </c>
      <c r="DJ107" s="70">
        <v>19</v>
      </c>
      <c r="DK107" s="70">
        <v>22</v>
      </c>
      <c r="DL107" s="70">
        <v>26</v>
      </c>
      <c r="DM107" s="70">
        <v>15</v>
      </c>
      <c r="DN107" s="70">
        <v>24</v>
      </c>
      <c r="DO107" s="70">
        <v>21</v>
      </c>
      <c r="DP107" s="70">
        <v>19</v>
      </c>
      <c r="DQ107" s="70">
        <v>21</v>
      </c>
      <c r="DR107" s="70">
        <v>22</v>
      </c>
      <c r="DS107" s="70">
        <v>17</v>
      </c>
      <c r="DT107" s="70">
        <v>15</v>
      </c>
      <c r="DU107" s="70">
        <v>14</v>
      </c>
      <c r="DV107" s="70">
        <v>19</v>
      </c>
      <c r="DW107" s="70">
        <v>6</v>
      </c>
      <c r="DX107" s="70">
        <v>19</v>
      </c>
      <c r="DY107" s="70">
        <v>19</v>
      </c>
      <c r="DZ107" s="70">
        <v>19</v>
      </c>
      <c r="EA107" s="70">
        <v>19</v>
      </c>
      <c r="EB107" s="70">
        <v>19</v>
      </c>
      <c r="EC107" s="70">
        <v>19</v>
      </c>
      <c r="ED107" s="70">
        <v>16</v>
      </c>
      <c r="EE107" s="70">
        <v>14</v>
      </c>
      <c r="EF107" s="70">
        <v>10</v>
      </c>
      <c r="EG107" s="70">
        <v>12</v>
      </c>
      <c r="EH107" s="70">
        <v>8</v>
      </c>
      <c r="EI107" s="70">
        <v>16</v>
      </c>
      <c r="EJ107" s="70">
        <v>10</v>
      </c>
      <c r="EK107" s="70">
        <v>11</v>
      </c>
      <c r="EL107" s="70">
        <v>9</v>
      </c>
      <c r="EM107" s="70">
        <v>6</v>
      </c>
      <c r="EN107" s="70">
        <v>17</v>
      </c>
      <c r="EO107" s="70">
        <v>16</v>
      </c>
      <c r="EP107" s="70">
        <v>16</v>
      </c>
      <c r="EQ107" s="70">
        <v>8</v>
      </c>
      <c r="ER107" s="70">
        <v>14</v>
      </c>
      <c r="ES107" s="70">
        <v>15</v>
      </c>
      <c r="ET107" s="70">
        <v>10</v>
      </c>
      <c r="EU107" s="70">
        <v>10</v>
      </c>
      <c r="EV107" s="70">
        <v>12</v>
      </c>
      <c r="EW107" s="70">
        <v>7</v>
      </c>
      <c r="EX107" s="70">
        <v>11</v>
      </c>
      <c r="EY107" s="70">
        <v>14</v>
      </c>
      <c r="EZ107" s="70">
        <v>12</v>
      </c>
      <c r="FA107" s="70">
        <v>7</v>
      </c>
      <c r="FB107" s="70">
        <v>10</v>
      </c>
      <c r="FC107" s="70">
        <v>12</v>
      </c>
      <c r="FD107" s="70">
        <v>10</v>
      </c>
      <c r="FE107" s="70">
        <v>10</v>
      </c>
      <c r="FF107" s="70">
        <v>16</v>
      </c>
      <c r="FG107" s="70">
        <v>12</v>
      </c>
      <c r="FH107" s="70">
        <v>11</v>
      </c>
      <c r="FI107" s="70">
        <v>6</v>
      </c>
      <c r="FJ107" s="70">
        <v>21</v>
      </c>
      <c r="FK107" s="70">
        <v>9</v>
      </c>
      <c r="FL107" s="70">
        <v>10</v>
      </c>
      <c r="FM107" s="70">
        <v>5</v>
      </c>
      <c r="FN107" s="70">
        <v>12</v>
      </c>
      <c r="FO107" s="70">
        <v>12</v>
      </c>
      <c r="FP107" s="70">
        <v>15</v>
      </c>
      <c r="FQ107" s="70">
        <v>14</v>
      </c>
      <c r="FR107" s="70">
        <v>13</v>
      </c>
      <c r="FS107" s="70">
        <v>7</v>
      </c>
      <c r="FT107" s="70">
        <v>17</v>
      </c>
      <c r="FU107" s="70">
        <v>3</v>
      </c>
      <c r="FV107" s="70">
        <v>15</v>
      </c>
      <c r="FW107" s="70">
        <v>11</v>
      </c>
      <c r="FX107" s="70">
        <v>16</v>
      </c>
      <c r="FY107" s="70">
        <v>2</v>
      </c>
      <c r="FZ107" s="70">
        <v>14</v>
      </c>
      <c r="GA107" s="70">
        <v>8</v>
      </c>
      <c r="GB107" s="70">
        <v>13</v>
      </c>
      <c r="GC107" s="70">
        <v>5</v>
      </c>
      <c r="GD107" s="70">
        <v>16</v>
      </c>
      <c r="GE107" s="70">
        <v>8</v>
      </c>
      <c r="GF107" s="70">
        <v>9</v>
      </c>
      <c r="GG107" s="70">
        <v>2</v>
      </c>
      <c r="GH107" s="70">
        <v>12</v>
      </c>
      <c r="GI107" s="70">
        <v>3</v>
      </c>
      <c r="GJ107" s="70">
        <v>6</v>
      </c>
      <c r="GK107" s="70">
        <v>1</v>
      </c>
      <c r="GL107" s="70">
        <v>11</v>
      </c>
      <c r="GM107" s="70">
        <v>6</v>
      </c>
      <c r="GN107" s="70">
        <v>4</v>
      </c>
      <c r="GO107" s="70">
        <v>3</v>
      </c>
      <c r="GP107" s="70">
        <v>9</v>
      </c>
      <c r="GQ107" s="70">
        <v>4</v>
      </c>
      <c r="GR107" s="70">
        <v>5</v>
      </c>
      <c r="GS107" s="70">
        <v>3</v>
      </c>
      <c r="GT107" s="70">
        <v>7</v>
      </c>
      <c r="GU107" s="70">
        <v>2</v>
      </c>
      <c r="GV107" s="70">
        <v>5</v>
      </c>
      <c r="GW107" s="70">
        <v>0</v>
      </c>
      <c r="GX107" s="70">
        <v>1</v>
      </c>
      <c r="GY107" s="70">
        <v>1</v>
      </c>
      <c r="GZ107" s="70">
        <v>0</v>
      </c>
      <c r="HA107" s="70">
        <v>1</v>
      </c>
      <c r="HB107" s="70">
        <v>3</v>
      </c>
      <c r="HC107" s="70">
        <v>0</v>
      </c>
      <c r="HD107" s="70">
        <v>1</v>
      </c>
      <c r="HE107" s="70">
        <v>0</v>
      </c>
      <c r="HF107" s="70">
        <v>0</v>
      </c>
      <c r="HG107" s="70">
        <v>0</v>
      </c>
      <c r="HH107" s="70">
        <v>1</v>
      </c>
      <c r="HI107" s="70">
        <v>0</v>
      </c>
      <c r="HJ107" s="70">
        <v>0</v>
      </c>
      <c r="HK107" s="70">
        <v>0</v>
      </c>
      <c r="HL107" s="70">
        <v>0</v>
      </c>
    </row>
    <row r="108" spans="1:220" ht="20.25" customHeight="1" x14ac:dyDescent="0.3">
      <c r="A108" s="46" t="s">
        <v>821</v>
      </c>
      <c r="B108" s="307">
        <v>2689</v>
      </c>
      <c r="C108" s="70">
        <v>1249</v>
      </c>
      <c r="D108" s="70">
        <v>1440</v>
      </c>
      <c r="E108" s="70">
        <v>189</v>
      </c>
      <c r="F108" s="70">
        <v>191</v>
      </c>
      <c r="G108" s="70">
        <v>837</v>
      </c>
      <c r="H108" s="70">
        <v>949</v>
      </c>
      <c r="I108" s="70">
        <v>223</v>
      </c>
      <c r="J108" s="70">
        <v>300</v>
      </c>
      <c r="K108" s="70">
        <v>10</v>
      </c>
      <c r="L108" s="70">
        <v>9</v>
      </c>
      <c r="M108" s="70">
        <v>20</v>
      </c>
      <c r="N108" s="70">
        <v>9</v>
      </c>
      <c r="O108" s="70">
        <v>7</v>
      </c>
      <c r="P108" s="70">
        <v>11</v>
      </c>
      <c r="Q108" s="70">
        <v>10</v>
      </c>
      <c r="R108" s="70">
        <v>20</v>
      </c>
      <c r="S108" s="70">
        <v>10</v>
      </c>
      <c r="T108" s="70">
        <v>20</v>
      </c>
      <c r="U108" s="70">
        <v>18</v>
      </c>
      <c r="V108" s="70">
        <v>10</v>
      </c>
      <c r="W108" s="70">
        <v>10</v>
      </c>
      <c r="X108" s="70">
        <v>11</v>
      </c>
      <c r="Y108" s="70">
        <v>11</v>
      </c>
      <c r="Z108" s="70">
        <v>12</v>
      </c>
      <c r="AA108" s="70">
        <v>12</v>
      </c>
      <c r="AB108" s="70">
        <v>14</v>
      </c>
      <c r="AC108" s="70">
        <v>16</v>
      </c>
      <c r="AD108" s="70">
        <v>9</v>
      </c>
      <c r="AE108" s="70">
        <v>14</v>
      </c>
      <c r="AF108" s="70">
        <v>10</v>
      </c>
      <c r="AG108" s="70">
        <v>14</v>
      </c>
      <c r="AH108" s="70">
        <v>11</v>
      </c>
      <c r="AI108" s="70">
        <v>14</v>
      </c>
      <c r="AJ108" s="70">
        <v>20</v>
      </c>
      <c r="AK108" s="70">
        <v>12</v>
      </c>
      <c r="AL108" s="70">
        <v>11</v>
      </c>
      <c r="AM108" s="70">
        <v>11</v>
      </c>
      <c r="AN108" s="70">
        <v>14</v>
      </c>
      <c r="AO108" s="70">
        <v>10</v>
      </c>
      <c r="AP108" s="70">
        <v>10</v>
      </c>
      <c r="AQ108" s="70">
        <v>6</v>
      </c>
      <c r="AR108" s="70">
        <v>11</v>
      </c>
      <c r="AS108" s="70">
        <v>14</v>
      </c>
      <c r="AT108" s="70">
        <v>12</v>
      </c>
      <c r="AU108" s="70">
        <v>9</v>
      </c>
      <c r="AV108" s="70">
        <v>13</v>
      </c>
      <c r="AW108" s="70">
        <v>8</v>
      </c>
      <c r="AX108" s="70">
        <v>14</v>
      </c>
      <c r="AY108" s="70">
        <v>14</v>
      </c>
      <c r="AZ108" s="70">
        <v>9</v>
      </c>
      <c r="BA108" s="70">
        <v>8</v>
      </c>
      <c r="BB108" s="70">
        <v>11</v>
      </c>
      <c r="BC108" s="70">
        <v>17</v>
      </c>
      <c r="BD108" s="70">
        <v>22</v>
      </c>
      <c r="BE108" s="70">
        <v>11</v>
      </c>
      <c r="BF108" s="70">
        <v>29</v>
      </c>
      <c r="BG108" s="70">
        <v>16</v>
      </c>
      <c r="BH108" s="70">
        <v>35</v>
      </c>
      <c r="BI108" s="70">
        <v>13</v>
      </c>
      <c r="BJ108" s="70">
        <v>18</v>
      </c>
      <c r="BK108" s="70">
        <v>11</v>
      </c>
      <c r="BL108" s="70">
        <v>26</v>
      </c>
      <c r="BM108" s="70">
        <v>19</v>
      </c>
      <c r="BN108" s="70">
        <v>18</v>
      </c>
      <c r="BO108" s="70">
        <v>18</v>
      </c>
      <c r="BP108" s="70">
        <v>17</v>
      </c>
      <c r="BQ108" s="70">
        <v>19</v>
      </c>
      <c r="BR108" s="70">
        <v>21</v>
      </c>
      <c r="BS108" s="70">
        <v>9</v>
      </c>
      <c r="BT108" s="70">
        <v>23</v>
      </c>
      <c r="BU108" s="70">
        <v>19</v>
      </c>
      <c r="BV108" s="70">
        <v>27</v>
      </c>
      <c r="BW108" s="70">
        <v>17</v>
      </c>
      <c r="BX108" s="70">
        <v>20</v>
      </c>
      <c r="BY108" s="70">
        <v>22</v>
      </c>
      <c r="BZ108" s="70">
        <v>23</v>
      </c>
      <c r="CA108" s="70">
        <v>18</v>
      </c>
      <c r="CB108" s="70">
        <v>26</v>
      </c>
      <c r="CC108" s="70">
        <v>25</v>
      </c>
      <c r="CD108" s="70">
        <v>23</v>
      </c>
      <c r="CE108" s="70">
        <v>35</v>
      </c>
      <c r="CF108" s="70">
        <v>23</v>
      </c>
      <c r="CG108" s="70">
        <v>25</v>
      </c>
      <c r="CH108" s="70">
        <v>23</v>
      </c>
      <c r="CI108" s="70">
        <v>14</v>
      </c>
      <c r="CJ108" s="70">
        <v>18</v>
      </c>
      <c r="CK108" s="70">
        <v>20</v>
      </c>
      <c r="CL108" s="70">
        <v>27</v>
      </c>
      <c r="CM108" s="70">
        <v>26</v>
      </c>
      <c r="CN108" s="70">
        <v>19</v>
      </c>
      <c r="CO108" s="70">
        <v>12</v>
      </c>
      <c r="CP108" s="70">
        <v>20</v>
      </c>
      <c r="CQ108" s="70">
        <v>17</v>
      </c>
      <c r="CR108" s="70">
        <v>21</v>
      </c>
      <c r="CS108" s="70">
        <v>11</v>
      </c>
      <c r="CT108" s="70">
        <v>10</v>
      </c>
      <c r="CU108" s="70">
        <v>18</v>
      </c>
      <c r="CV108" s="70">
        <v>20</v>
      </c>
      <c r="CW108" s="70">
        <v>18</v>
      </c>
      <c r="CX108" s="70">
        <v>24</v>
      </c>
      <c r="CY108" s="70">
        <v>19</v>
      </c>
      <c r="CZ108" s="70">
        <v>18</v>
      </c>
      <c r="DA108" s="70">
        <v>17</v>
      </c>
      <c r="DB108" s="70">
        <v>22</v>
      </c>
      <c r="DC108" s="70">
        <v>22</v>
      </c>
      <c r="DD108" s="70">
        <v>20</v>
      </c>
      <c r="DE108" s="70">
        <v>17</v>
      </c>
      <c r="DF108" s="70">
        <v>21</v>
      </c>
      <c r="DG108" s="70">
        <v>24</v>
      </c>
      <c r="DH108" s="70">
        <v>27</v>
      </c>
      <c r="DI108" s="70">
        <v>23</v>
      </c>
      <c r="DJ108" s="70">
        <v>14</v>
      </c>
      <c r="DK108" s="70">
        <v>16</v>
      </c>
      <c r="DL108" s="70">
        <v>23</v>
      </c>
      <c r="DM108" s="70">
        <v>15</v>
      </c>
      <c r="DN108" s="70">
        <v>26</v>
      </c>
      <c r="DO108" s="70">
        <v>24</v>
      </c>
      <c r="DP108" s="70">
        <v>16</v>
      </c>
      <c r="DQ108" s="70">
        <v>17</v>
      </c>
      <c r="DR108" s="70">
        <v>18</v>
      </c>
      <c r="DS108" s="70">
        <v>22</v>
      </c>
      <c r="DT108" s="70">
        <v>20</v>
      </c>
      <c r="DU108" s="70">
        <v>21</v>
      </c>
      <c r="DV108" s="70">
        <v>11</v>
      </c>
      <c r="DW108" s="70">
        <v>11</v>
      </c>
      <c r="DX108" s="70">
        <v>12</v>
      </c>
      <c r="DY108" s="70">
        <v>15</v>
      </c>
      <c r="DZ108" s="70">
        <v>18</v>
      </c>
      <c r="EA108" s="70">
        <v>19</v>
      </c>
      <c r="EB108" s="70">
        <v>21</v>
      </c>
      <c r="EC108" s="70">
        <v>13</v>
      </c>
      <c r="ED108" s="70">
        <v>14</v>
      </c>
      <c r="EE108" s="70">
        <v>13</v>
      </c>
      <c r="EF108" s="70">
        <v>11</v>
      </c>
      <c r="EG108" s="70">
        <v>17</v>
      </c>
      <c r="EH108" s="70">
        <v>10</v>
      </c>
      <c r="EI108" s="70">
        <v>13</v>
      </c>
      <c r="EJ108" s="70">
        <v>14</v>
      </c>
      <c r="EK108" s="70">
        <v>9</v>
      </c>
      <c r="EL108" s="70">
        <v>18</v>
      </c>
      <c r="EM108" s="70">
        <v>11</v>
      </c>
      <c r="EN108" s="70">
        <v>18</v>
      </c>
      <c r="EO108" s="70">
        <v>14</v>
      </c>
      <c r="EP108" s="70">
        <v>8</v>
      </c>
      <c r="EQ108" s="70">
        <v>8</v>
      </c>
      <c r="ER108" s="70">
        <v>10</v>
      </c>
      <c r="ES108" s="70">
        <v>11</v>
      </c>
      <c r="ET108" s="70">
        <v>8</v>
      </c>
      <c r="EU108" s="70">
        <v>6</v>
      </c>
      <c r="EV108" s="70">
        <v>10</v>
      </c>
      <c r="EW108" s="70">
        <v>10</v>
      </c>
      <c r="EX108" s="70">
        <v>19</v>
      </c>
      <c r="EY108" s="70">
        <v>11</v>
      </c>
      <c r="EZ108" s="70">
        <v>12</v>
      </c>
      <c r="FA108" s="70">
        <v>14</v>
      </c>
      <c r="FB108" s="70">
        <v>13</v>
      </c>
      <c r="FC108" s="70">
        <v>16</v>
      </c>
      <c r="FD108" s="70">
        <v>12</v>
      </c>
      <c r="FE108" s="70">
        <v>12</v>
      </c>
      <c r="FF108" s="70">
        <v>10</v>
      </c>
      <c r="FG108" s="70">
        <v>4</v>
      </c>
      <c r="FH108" s="70">
        <v>16</v>
      </c>
      <c r="FI108" s="70">
        <v>12</v>
      </c>
      <c r="FJ108" s="70">
        <v>15</v>
      </c>
      <c r="FK108" s="70">
        <v>9</v>
      </c>
      <c r="FL108" s="70">
        <v>10</v>
      </c>
      <c r="FM108" s="70">
        <v>5</v>
      </c>
      <c r="FN108" s="70">
        <v>9</v>
      </c>
      <c r="FO108" s="70">
        <v>7</v>
      </c>
      <c r="FP108" s="70">
        <v>10</v>
      </c>
      <c r="FQ108" s="70">
        <v>8</v>
      </c>
      <c r="FR108" s="70">
        <v>11</v>
      </c>
      <c r="FS108" s="70">
        <v>7</v>
      </c>
      <c r="FT108" s="70">
        <v>7</v>
      </c>
      <c r="FU108" s="70">
        <v>8</v>
      </c>
      <c r="FV108" s="70">
        <v>11</v>
      </c>
      <c r="FW108" s="70">
        <v>9</v>
      </c>
      <c r="FX108" s="70">
        <v>11</v>
      </c>
      <c r="FY108" s="70">
        <v>7</v>
      </c>
      <c r="FZ108" s="70">
        <v>5</v>
      </c>
      <c r="GA108" s="70">
        <v>2</v>
      </c>
      <c r="GB108" s="70">
        <v>10</v>
      </c>
      <c r="GC108" s="70">
        <v>5</v>
      </c>
      <c r="GD108" s="70">
        <v>6</v>
      </c>
      <c r="GE108" s="70">
        <v>1</v>
      </c>
      <c r="GF108" s="70">
        <v>11</v>
      </c>
      <c r="GG108" s="70">
        <v>6</v>
      </c>
      <c r="GH108" s="70">
        <v>5</v>
      </c>
      <c r="GI108" s="70">
        <v>2</v>
      </c>
      <c r="GJ108" s="70">
        <v>8</v>
      </c>
      <c r="GK108" s="70">
        <v>2</v>
      </c>
      <c r="GL108" s="70">
        <v>2</v>
      </c>
      <c r="GM108" s="70">
        <v>2</v>
      </c>
      <c r="GN108" s="70">
        <v>6</v>
      </c>
      <c r="GO108" s="70">
        <v>1</v>
      </c>
      <c r="GP108" s="70">
        <v>0</v>
      </c>
      <c r="GQ108" s="70">
        <v>2</v>
      </c>
      <c r="GR108" s="70">
        <v>2</v>
      </c>
      <c r="GS108" s="70">
        <v>0</v>
      </c>
      <c r="GT108" s="70">
        <v>2</v>
      </c>
      <c r="GU108" s="70">
        <v>1</v>
      </c>
      <c r="GV108" s="70">
        <v>0</v>
      </c>
      <c r="GW108" s="70">
        <v>1</v>
      </c>
      <c r="GX108" s="70">
        <v>1</v>
      </c>
      <c r="GY108" s="70">
        <v>0</v>
      </c>
      <c r="GZ108" s="70">
        <v>2</v>
      </c>
      <c r="HA108" s="70">
        <v>0</v>
      </c>
      <c r="HB108" s="70">
        <v>1</v>
      </c>
      <c r="HC108" s="70">
        <v>0</v>
      </c>
      <c r="HD108" s="70">
        <v>0</v>
      </c>
      <c r="HE108" s="70">
        <v>0</v>
      </c>
      <c r="HF108" s="70">
        <v>0</v>
      </c>
      <c r="HG108" s="70">
        <v>0</v>
      </c>
      <c r="HH108" s="70">
        <v>0</v>
      </c>
      <c r="HI108" s="70">
        <v>0</v>
      </c>
      <c r="HJ108" s="70">
        <v>0</v>
      </c>
      <c r="HK108" s="70">
        <v>0</v>
      </c>
      <c r="HL108" s="70">
        <v>1</v>
      </c>
    </row>
    <row r="109" spans="1:220" ht="20.25" customHeight="1" thickBot="1" x14ac:dyDescent="0.35">
      <c r="A109" s="68" t="s">
        <v>822</v>
      </c>
      <c r="B109" s="308">
        <v>3873</v>
      </c>
      <c r="C109" s="309">
        <v>1893</v>
      </c>
      <c r="D109" s="309">
        <v>1980</v>
      </c>
      <c r="E109" s="309">
        <v>226</v>
      </c>
      <c r="F109" s="309">
        <v>219</v>
      </c>
      <c r="G109" s="309">
        <v>1226</v>
      </c>
      <c r="H109" s="309">
        <v>1193</v>
      </c>
      <c r="I109" s="309">
        <v>441</v>
      </c>
      <c r="J109" s="309">
        <v>568</v>
      </c>
      <c r="K109" s="309">
        <v>9</v>
      </c>
      <c r="L109" s="309">
        <v>10</v>
      </c>
      <c r="M109" s="309">
        <v>14</v>
      </c>
      <c r="N109" s="309">
        <v>16</v>
      </c>
      <c r="O109" s="309">
        <v>14</v>
      </c>
      <c r="P109" s="309">
        <v>15</v>
      </c>
      <c r="Q109" s="309">
        <v>17</v>
      </c>
      <c r="R109" s="309">
        <v>5</v>
      </c>
      <c r="S109" s="309">
        <v>16</v>
      </c>
      <c r="T109" s="309">
        <v>15</v>
      </c>
      <c r="U109" s="309">
        <v>13</v>
      </c>
      <c r="V109" s="309">
        <v>9</v>
      </c>
      <c r="W109" s="309">
        <v>10</v>
      </c>
      <c r="X109" s="309">
        <v>16</v>
      </c>
      <c r="Y109" s="309">
        <v>14</v>
      </c>
      <c r="Z109" s="309">
        <v>16</v>
      </c>
      <c r="AA109" s="309">
        <v>18</v>
      </c>
      <c r="AB109" s="309">
        <v>14</v>
      </c>
      <c r="AC109" s="309">
        <v>11</v>
      </c>
      <c r="AD109" s="309">
        <v>20</v>
      </c>
      <c r="AE109" s="309">
        <v>23</v>
      </c>
      <c r="AF109" s="309">
        <v>20</v>
      </c>
      <c r="AG109" s="309">
        <v>17</v>
      </c>
      <c r="AH109" s="309">
        <v>17</v>
      </c>
      <c r="AI109" s="309">
        <v>15</v>
      </c>
      <c r="AJ109" s="309">
        <v>21</v>
      </c>
      <c r="AK109" s="309">
        <v>21</v>
      </c>
      <c r="AL109" s="309">
        <v>9</v>
      </c>
      <c r="AM109" s="309">
        <v>14</v>
      </c>
      <c r="AN109" s="309">
        <v>16</v>
      </c>
      <c r="AO109" s="309">
        <v>18</v>
      </c>
      <c r="AP109" s="309">
        <v>13</v>
      </c>
      <c r="AQ109" s="309">
        <v>23</v>
      </c>
      <c r="AR109" s="309">
        <v>16</v>
      </c>
      <c r="AS109" s="309">
        <v>12</v>
      </c>
      <c r="AT109" s="309">
        <v>19</v>
      </c>
      <c r="AU109" s="309">
        <v>16</v>
      </c>
      <c r="AV109" s="309">
        <v>26</v>
      </c>
      <c r="AW109" s="309">
        <v>26</v>
      </c>
      <c r="AX109" s="309">
        <v>17</v>
      </c>
      <c r="AY109" s="309">
        <v>26</v>
      </c>
      <c r="AZ109" s="309">
        <v>28</v>
      </c>
      <c r="BA109" s="309">
        <v>17</v>
      </c>
      <c r="BB109" s="309">
        <v>14</v>
      </c>
      <c r="BC109" s="309">
        <v>34</v>
      </c>
      <c r="BD109" s="309">
        <v>18</v>
      </c>
      <c r="BE109" s="309">
        <v>23</v>
      </c>
      <c r="BF109" s="309">
        <v>20</v>
      </c>
      <c r="BG109" s="309">
        <v>23</v>
      </c>
      <c r="BH109" s="309">
        <v>20</v>
      </c>
      <c r="BI109" s="309">
        <v>24</v>
      </c>
      <c r="BJ109" s="309">
        <v>21</v>
      </c>
      <c r="BK109" s="309">
        <v>19</v>
      </c>
      <c r="BL109" s="309">
        <v>17</v>
      </c>
      <c r="BM109" s="309">
        <v>21</v>
      </c>
      <c r="BN109" s="309">
        <v>15</v>
      </c>
      <c r="BO109" s="309">
        <v>12</v>
      </c>
      <c r="BP109" s="309">
        <v>18</v>
      </c>
      <c r="BQ109" s="309">
        <v>24</v>
      </c>
      <c r="BR109" s="309">
        <v>10</v>
      </c>
      <c r="BS109" s="309">
        <v>18</v>
      </c>
      <c r="BT109" s="309">
        <v>21</v>
      </c>
      <c r="BU109" s="309">
        <v>12</v>
      </c>
      <c r="BV109" s="309">
        <v>21</v>
      </c>
      <c r="BW109" s="309">
        <v>16</v>
      </c>
      <c r="BX109" s="309">
        <v>16</v>
      </c>
      <c r="BY109" s="309">
        <v>21</v>
      </c>
      <c r="BZ109" s="309">
        <v>23</v>
      </c>
      <c r="CA109" s="309">
        <v>17</v>
      </c>
      <c r="CB109" s="309">
        <v>32</v>
      </c>
      <c r="CC109" s="309">
        <v>20</v>
      </c>
      <c r="CD109" s="309">
        <v>22</v>
      </c>
      <c r="CE109" s="309">
        <v>28</v>
      </c>
      <c r="CF109" s="309">
        <v>20</v>
      </c>
      <c r="CG109" s="309">
        <v>22</v>
      </c>
      <c r="CH109" s="309">
        <v>21</v>
      </c>
      <c r="CI109" s="309">
        <v>21</v>
      </c>
      <c r="CJ109" s="309">
        <v>22</v>
      </c>
      <c r="CK109" s="309">
        <v>20</v>
      </c>
      <c r="CL109" s="309">
        <v>23</v>
      </c>
      <c r="CM109" s="309">
        <v>25</v>
      </c>
      <c r="CN109" s="309">
        <v>24</v>
      </c>
      <c r="CO109" s="309">
        <v>21</v>
      </c>
      <c r="CP109" s="309">
        <v>29</v>
      </c>
      <c r="CQ109" s="309">
        <v>25</v>
      </c>
      <c r="CR109" s="309">
        <v>17</v>
      </c>
      <c r="CS109" s="309">
        <v>34</v>
      </c>
      <c r="CT109" s="309">
        <v>23</v>
      </c>
      <c r="CU109" s="309">
        <v>23</v>
      </c>
      <c r="CV109" s="309">
        <v>11</v>
      </c>
      <c r="CW109" s="309">
        <v>25</v>
      </c>
      <c r="CX109" s="309">
        <v>23</v>
      </c>
      <c r="CY109" s="309">
        <v>27</v>
      </c>
      <c r="CZ109" s="309">
        <v>28</v>
      </c>
      <c r="DA109" s="309">
        <v>35</v>
      </c>
      <c r="DB109" s="309">
        <v>23</v>
      </c>
      <c r="DC109" s="309">
        <v>27</v>
      </c>
      <c r="DD109" s="309">
        <v>45</v>
      </c>
      <c r="DE109" s="309">
        <v>29</v>
      </c>
      <c r="DF109" s="309">
        <v>31</v>
      </c>
      <c r="DG109" s="309">
        <v>31</v>
      </c>
      <c r="DH109" s="309">
        <v>35</v>
      </c>
      <c r="DI109" s="309">
        <v>39</v>
      </c>
      <c r="DJ109" s="309">
        <v>32</v>
      </c>
      <c r="DK109" s="309">
        <v>41</v>
      </c>
      <c r="DL109" s="309">
        <v>34</v>
      </c>
      <c r="DM109" s="309">
        <v>30</v>
      </c>
      <c r="DN109" s="309">
        <v>27</v>
      </c>
      <c r="DO109" s="309">
        <v>35</v>
      </c>
      <c r="DP109" s="309">
        <v>37</v>
      </c>
      <c r="DQ109" s="309">
        <v>28</v>
      </c>
      <c r="DR109" s="309">
        <v>37</v>
      </c>
      <c r="DS109" s="309">
        <v>32</v>
      </c>
      <c r="DT109" s="309">
        <v>21</v>
      </c>
      <c r="DU109" s="309">
        <v>28</v>
      </c>
      <c r="DV109" s="309">
        <v>37</v>
      </c>
      <c r="DW109" s="309">
        <v>24</v>
      </c>
      <c r="DX109" s="309">
        <v>22</v>
      </c>
      <c r="DY109" s="309">
        <v>38</v>
      </c>
      <c r="DZ109" s="309">
        <v>35</v>
      </c>
      <c r="EA109" s="309">
        <v>23</v>
      </c>
      <c r="EB109" s="309">
        <v>30</v>
      </c>
      <c r="EC109" s="309">
        <v>25</v>
      </c>
      <c r="ED109" s="309">
        <v>30</v>
      </c>
      <c r="EE109" s="309">
        <v>21</v>
      </c>
      <c r="EF109" s="309">
        <v>27</v>
      </c>
      <c r="EG109" s="309">
        <v>19</v>
      </c>
      <c r="EH109" s="309">
        <v>18</v>
      </c>
      <c r="EI109" s="309">
        <v>28</v>
      </c>
      <c r="EJ109" s="309">
        <v>24</v>
      </c>
      <c r="EK109" s="309">
        <v>23</v>
      </c>
      <c r="EL109" s="309">
        <v>24</v>
      </c>
      <c r="EM109" s="309">
        <v>29</v>
      </c>
      <c r="EN109" s="309">
        <v>26</v>
      </c>
      <c r="EO109" s="309">
        <v>21</v>
      </c>
      <c r="EP109" s="309">
        <v>20</v>
      </c>
      <c r="EQ109" s="309">
        <v>28</v>
      </c>
      <c r="ER109" s="309">
        <v>18</v>
      </c>
      <c r="ES109" s="309">
        <v>23</v>
      </c>
      <c r="ET109" s="309">
        <v>20</v>
      </c>
      <c r="EU109" s="309">
        <v>16</v>
      </c>
      <c r="EV109" s="309">
        <v>25</v>
      </c>
      <c r="EW109" s="309">
        <v>15</v>
      </c>
      <c r="EX109" s="309">
        <v>20</v>
      </c>
      <c r="EY109" s="309">
        <v>13</v>
      </c>
      <c r="EZ109" s="309">
        <v>25</v>
      </c>
      <c r="FA109" s="309">
        <v>22</v>
      </c>
      <c r="FB109" s="309">
        <v>32</v>
      </c>
      <c r="FC109" s="309">
        <v>16</v>
      </c>
      <c r="FD109" s="309">
        <v>19</v>
      </c>
      <c r="FE109" s="309">
        <v>24</v>
      </c>
      <c r="FF109" s="309">
        <v>29</v>
      </c>
      <c r="FG109" s="309">
        <v>25</v>
      </c>
      <c r="FH109" s="309">
        <v>26</v>
      </c>
      <c r="FI109" s="309">
        <v>22</v>
      </c>
      <c r="FJ109" s="309">
        <v>33</v>
      </c>
      <c r="FK109" s="309">
        <v>16</v>
      </c>
      <c r="FL109" s="309">
        <v>16</v>
      </c>
      <c r="FM109" s="309">
        <v>16</v>
      </c>
      <c r="FN109" s="309">
        <v>19</v>
      </c>
      <c r="FO109" s="309">
        <v>11</v>
      </c>
      <c r="FP109" s="309">
        <v>16</v>
      </c>
      <c r="FQ109" s="309">
        <v>14</v>
      </c>
      <c r="FR109" s="309">
        <v>21</v>
      </c>
      <c r="FS109" s="309">
        <v>15</v>
      </c>
      <c r="FT109" s="309">
        <v>12</v>
      </c>
      <c r="FU109" s="309">
        <v>15</v>
      </c>
      <c r="FV109" s="309">
        <v>20</v>
      </c>
      <c r="FW109" s="309">
        <v>11</v>
      </c>
      <c r="FX109" s="309">
        <v>22</v>
      </c>
      <c r="FY109" s="309">
        <v>8</v>
      </c>
      <c r="FZ109" s="309">
        <v>11</v>
      </c>
      <c r="GA109" s="309">
        <v>13</v>
      </c>
      <c r="GB109" s="309">
        <v>11</v>
      </c>
      <c r="GC109" s="309">
        <v>10</v>
      </c>
      <c r="GD109" s="309">
        <v>12</v>
      </c>
      <c r="GE109" s="309">
        <v>4</v>
      </c>
      <c r="GF109" s="309">
        <v>13</v>
      </c>
      <c r="GG109" s="309">
        <v>6</v>
      </c>
      <c r="GH109" s="309">
        <v>14</v>
      </c>
      <c r="GI109" s="309">
        <v>5</v>
      </c>
      <c r="GJ109" s="309">
        <v>6</v>
      </c>
      <c r="GK109" s="309">
        <v>5</v>
      </c>
      <c r="GL109" s="309">
        <v>14</v>
      </c>
      <c r="GM109" s="309">
        <v>5</v>
      </c>
      <c r="GN109" s="309">
        <v>8</v>
      </c>
      <c r="GO109" s="309">
        <v>2</v>
      </c>
      <c r="GP109" s="309">
        <v>8</v>
      </c>
      <c r="GQ109" s="309">
        <v>1</v>
      </c>
      <c r="GR109" s="309">
        <v>8</v>
      </c>
      <c r="GS109" s="309">
        <v>3</v>
      </c>
      <c r="GT109" s="309">
        <v>9</v>
      </c>
      <c r="GU109" s="309">
        <v>3</v>
      </c>
      <c r="GV109" s="309">
        <v>4</v>
      </c>
      <c r="GW109" s="309">
        <v>1</v>
      </c>
      <c r="GX109" s="309">
        <v>2</v>
      </c>
      <c r="GY109" s="309">
        <v>0</v>
      </c>
      <c r="GZ109" s="309">
        <v>3</v>
      </c>
      <c r="HA109" s="309">
        <v>0</v>
      </c>
      <c r="HB109" s="309">
        <v>1</v>
      </c>
      <c r="HC109" s="309">
        <v>0</v>
      </c>
      <c r="HD109" s="309">
        <v>1</v>
      </c>
      <c r="HE109" s="309">
        <v>0</v>
      </c>
      <c r="HF109" s="309">
        <v>0</v>
      </c>
      <c r="HG109" s="309">
        <v>0</v>
      </c>
      <c r="HH109" s="309">
        <v>0</v>
      </c>
      <c r="HI109" s="309">
        <v>0</v>
      </c>
      <c r="HJ109" s="309">
        <v>0</v>
      </c>
      <c r="HK109" s="309">
        <v>0</v>
      </c>
      <c r="HL109" s="309">
        <v>0</v>
      </c>
    </row>
    <row r="110" spans="1:220" ht="20.25" customHeight="1" x14ac:dyDescent="0.3">
      <c r="A110" s="28" t="s">
        <v>823</v>
      </c>
    </row>
    <row r="111" spans="1:220" ht="20.25" customHeight="1" x14ac:dyDescent="0.3">
      <c r="A111" s="28" t="s">
        <v>837</v>
      </c>
    </row>
    <row r="112" spans="1:220" ht="20.25" customHeight="1" x14ac:dyDescent="0.3">
      <c r="A112" s="28"/>
    </row>
  </sheetData>
  <phoneticPr fontId="42" type="Hiragana"/>
  <pageMargins left="0.7" right="0.7" top="0.75" bottom="0.75" header="0.3" footer="0.3"/>
  <pageSetup paperSize="9" orientation="portrait"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300-000000000000}">
  <sheetPr>
    <pageSetUpPr fitToPage="1"/>
  </sheetPr>
  <dimension ref="A1:K23"/>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1" width="14.05859375" style="17" customWidth="1"/>
    <col min="12" max="16384" width="18.64453125" style="17"/>
  </cols>
  <sheetData>
    <row r="1" spans="1:11" ht="21" customHeight="1" x14ac:dyDescent="0.3">
      <c r="A1" s="19" t="str">
        <f>HYPERLINK("#"&amp;"目次"&amp;"!a1","目次へ")</f>
        <v>目次へ</v>
      </c>
    </row>
    <row r="2" spans="1:11" ht="21" customHeight="1" x14ac:dyDescent="0.3">
      <c r="A2" s="44" t="str">
        <f>"１２７．"&amp;目次!E130</f>
        <v>１２７．一般会計性質別歳出決算額の推移（令和元～令和5年度）</v>
      </c>
    </row>
    <row r="3" spans="1:11" ht="21" customHeight="1" x14ac:dyDescent="0.3">
      <c r="A3" s="28" t="s">
        <v>4161</v>
      </c>
    </row>
    <row r="4" spans="1:11" ht="21" customHeight="1" x14ac:dyDescent="0.3">
      <c r="A4" s="494" t="s">
        <v>4162</v>
      </c>
      <c r="B4" s="734" t="s">
        <v>3740</v>
      </c>
      <c r="C4" s="736"/>
      <c r="D4" s="734" t="s">
        <v>3422</v>
      </c>
      <c r="E4" s="736"/>
      <c r="F4" s="734" t="s">
        <v>3434</v>
      </c>
      <c r="G4" s="735"/>
      <c r="H4" s="734" t="s">
        <v>3464</v>
      </c>
      <c r="I4" s="735"/>
      <c r="J4" s="758" t="s">
        <v>4533</v>
      </c>
      <c r="K4" s="759"/>
    </row>
    <row r="5" spans="1:11" ht="21" customHeight="1" x14ac:dyDescent="0.3">
      <c r="A5" s="289"/>
      <c r="B5" s="439" t="s">
        <v>527</v>
      </c>
      <c r="C5" s="514" t="s">
        <v>4163</v>
      </c>
      <c r="D5" s="514" t="s">
        <v>527</v>
      </c>
      <c r="E5" s="514" t="s">
        <v>4163</v>
      </c>
      <c r="F5" s="514" t="s">
        <v>527</v>
      </c>
      <c r="G5" s="514" t="s">
        <v>4163</v>
      </c>
      <c r="H5" s="514" t="s">
        <v>527</v>
      </c>
      <c r="I5" s="514" t="s">
        <v>4163</v>
      </c>
      <c r="J5" s="514" t="s">
        <v>527</v>
      </c>
      <c r="K5" s="514" t="s">
        <v>4163</v>
      </c>
    </row>
    <row r="6" spans="1:11" s="18" customFormat="1" ht="21" customHeight="1" x14ac:dyDescent="0.3">
      <c r="A6" s="82" t="s">
        <v>4164</v>
      </c>
      <c r="B6" s="65">
        <v>141617102</v>
      </c>
      <c r="C6" s="101">
        <v>100</v>
      </c>
      <c r="D6" s="65">
        <v>180615727</v>
      </c>
      <c r="E6" s="101">
        <v>100</v>
      </c>
      <c r="F6" s="65">
        <v>153338351</v>
      </c>
      <c r="G6" s="101">
        <v>100</v>
      </c>
      <c r="H6" s="65">
        <v>162369659</v>
      </c>
      <c r="I6" s="101">
        <v>100</v>
      </c>
      <c r="J6" s="65">
        <v>198672926</v>
      </c>
      <c r="K6" s="101">
        <v>100</v>
      </c>
    </row>
    <row r="7" spans="1:11" ht="21" customHeight="1" x14ac:dyDescent="0.3">
      <c r="A7" s="38" t="s">
        <v>4165</v>
      </c>
      <c r="B7" s="32">
        <v>20105890</v>
      </c>
      <c r="C7" s="35">
        <v>14.2</v>
      </c>
      <c r="D7" s="32">
        <v>20344433</v>
      </c>
      <c r="E7" s="35">
        <v>11.3</v>
      </c>
      <c r="F7" s="32">
        <v>19811459</v>
      </c>
      <c r="G7" s="35">
        <v>12.9</v>
      </c>
      <c r="H7" s="32">
        <v>20236101</v>
      </c>
      <c r="I7" s="35">
        <v>12.5</v>
      </c>
      <c r="J7" s="32">
        <v>19203569</v>
      </c>
      <c r="K7" s="35">
        <v>9.6999999999999993</v>
      </c>
    </row>
    <row r="8" spans="1:11" ht="21" customHeight="1" x14ac:dyDescent="0.3">
      <c r="A8" s="238" t="s">
        <v>4166</v>
      </c>
      <c r="B8" s="32">
        <v>13992663</v>
      </c>
      <c r="C8" s="35">
        <v>9.9</v>
      </c>
      <c r="D8" s="32">
        <v>13618074</v>
      </c>
      <c r="E8" s="35">
        <v>7.5</v>
      </c>
      <c r="F8" s="32">
        <v>13533492</v>
      </c>
      <c r="G8" s="35">
        <v>8.8000000000000007</v>
      </c>
      <c r="H8" s="32">
        <v>13604140</v>
      </c>
      <c r="I8" s="35">
        <v>8.4</v>
      </c>
      <c r="J8" s="32">
        <v>13749982</v>
      </c>
      <c r="K8" s="35">
        <v>6.9</v>
      </c>
    </row>
    <row r="9" spans="1:11" ht="21" customHeight="1" x14ac:dyDescent="0.3">
      <c r="A9" s="38" t="s">
        <v>4167</v>
      </c>
      <c r="B9" s="32">
        <v>20528504</v>
      </c>
      <c r="C9" s="35">
        <v>14.5</v>
      </c>
      <c r="D9" s="32">
        <v>20903873</v>
      </c>
      <c r="E9" s="35">
        <v>11.6</v>
      </c>
      <c r="F9" s="32">
        <v>23908613</v>
      </c>
      <c r="G9" s="35">
        <v>15.6</v>
      </c>
      <c r="H9" s="32">
        <v>25035280</v>
      </c>
      <c r="I9" s="35">
        <v>15.4</v>
      </c>
      <c r="J9" s="32">
        <v>24687520</v>
      </c>
      <c r="K9" s="35">
        <v>12.4</v>
      </c>
    </row>
    <row r="10" spans="1:11" ht="21" customHeight="1" x14ac:dyDescent="0.3">
      <c r="A10" s="38" t="s">
        <v>4168</v>
      </c>
      <c r="B10" s="32">
        <v>1080891</v>
      </c>
      <c r="C10" s="35">
        <v>0.8</v>
      </c>
      <c r="D10" s="32">
        <v>1155100</v>
      </c>
      <c r="E10" s="35">
        <v>0.6</v>
      </c>
      <c r="F10" s="32">
        <v>1165214</v>
      </c>
      <c r="G10" s="35">
        <v>0.8</v>
      </c>
      <c r="H10" s="32">
        <v>1467560</v>
      </c>
      <c r="I10" s="35">
        <v>0.9</v>
      </c>
      <c r="J10" s="32">
        <v>1607588</v>
      </c>
      <c r="K10" s="35">
        <v>0.8</v>
      </c>
    </row>
    <row r="11" spans="1:11" ht="21" customHeight="1" x14ac:dyDescent="0.3">
      <c r="A11" s="38" t="s">
        <v>4169</v>
      </c>
      <c r="B11" s="32">
        <v>40640582</v>
      </c>
      <c r="C11" s="35">
        <v>28.7</v>
      </c>
      <c r="D11" s="32">
        <v>43836465</v>
      </c>
      <c r="E11" s="35">
        <v>24.3</v>
      </c>
      <c r="F11" s="32">
        <v>50875126</v>
      </c>
      <c r="G11" s="35">
        <v>33.200000000000003</v>
      </c>
      <c r="H11" s="32">
        <v>50460365</v>
      </c>
      <c r="I11" s="35">
        <v>31.1</v>
      </c>
      <c r="J11" s="32">
        <v>52571710</v>
      </c>
      <c r="K11" s="684">
        <v>26.5</v>
      </c>
    </row>
    <row r="12" spans="1:11" ht="21" customHeight="1" x14ac:dyDescent="0.3">
      <c r="A12" s="238" t="s">
        <v>4170</v>
      </c>
      <c r="B12" s="32">
        <v>16013142</v>
      </c>
      <c r="C12" s="35">
        <v>11.3</v>
      </c>
      <c r="D12" s="32">
        <v>15934799</v>
      </c>
      <c r="E12" s="35">
        <v>8.8000000000000007</v>
      </c>
      <c r="F12" s="32">
        <v>15678277</v>
      </c>
      <c r="G12" s="35">
        <v>10.199999999999999</v>
      </c>
      <c r="H12" s="32">
        <v>15927990</v>
      </c>
      <c r="I12" s="35">
        <v>9.8000000000000007</v>
      </c>
      <c r="J12" s="32">
        <v>15944130</v>
      </c>
      <c r="K12" s="35">
        <v>8</v>
      </c>
    </row>
    <row r="13" spans="1:11" ht="21" customHeight="1" x14ac:dyDescent="0.3">
      <c r="A13" s="38" t="s">
        <v>4171</v>
      </c>
      <c r="B13" s="32">
        <v>7183068</v>
      </c>
      <c r="C13" s="35">
        <v>5.0999999999999996</v>
      </c>
      <c r="D13" s="32">
        <v>39714420</v>
      </c>
      <c r="E13" s="35">
        <v>22</v>
      </c>
      <c r="F13" s="32">
        <v>6672527</v>
      </c>
      <c r="G13" s="35">
        <v>4.4000000000000004</v>
      </c>
      <c r="H13" s="32">
        <v>9186105</v>
      </c>
      <c r="I13" s="35">
        <v>5.7</v>
      </c>
      <c r="J13" s="32">
        <v>8937751</v>
      </c>
      <c r="K13" s="35">
        <v>4.5</v>
      </c>
    </row>
    <row r="14" spans="1:11" ht="21" customHeight="1" x14ac:dyDescent="0.3">
      <c r="A14" s="38" t="s">
        <v>4172</v>
      </c>
      <c r="B14" s="32">
        <v>26311989</v>
      </c>
      <c r="C14" s="35">
        <v>18.600000000000001</v>
      </c>
      <c r="D14" s="32">
        <v>32133088</v>
      </c>
      <c r="E14" s="35">
        <v>17.8</v>
      </c>
      <c r="F14" s="32">
        <v>28886309</v>
      </c>
      <c r="G14" s="35">
        <v>18.8</v>
      </c>
      <c r="H14" s="32">
        <v>23407905</v>
      </c>
      <c r="I14" s="35">
        <v>14.4</v>
      </c>
      <c r="J14" s="32">
        <v>57699566</v>
      </c>
      <c r="K14" s="35">
        <v>29</v>
      </c>
    </row>
    <row r="15" spans="1:11" ht="21" customHeight="1" x14ac:dyDescent="0.3">
      <c r="A15" s="238" t="s">
        <v>4173</v>
      </c>
      <c r="B15" s="32">
        <v>26311989</v>
      </c>
      <c r="C15" s="35">
        <v>18.600000000000001</v>
      </c>
      <c r="D15" s="32">
        <v>32133088</v>
      </c>
      <c r="E15" s="35">
        <v>17.8</v>
      </c>
      <c r="F15" s="32">
        <v>28886309</v>
      </c>
      <c r="G15" s="35">
        <v>18.8</v>
      </c>
      <c r="H15" s="32">
        <v>23407905</v>
      </c>
      <c r="I15" s="35">
        <v>14.4</v>
      </c>
      <c r="J15" s="32">
        <v>24687520</v>
      </c>
      <c r="K15" s="35">
        <v>12.4</v>
      </c>
    </row>
    <row r="16" spans="1:11" ht="21" customHeight="1" x14ac:dyDescent="0.3">
      <c r="A16" s="238" t="s">
        <v>4174</v>
      </c>
      <c r="B16" s="32">
        <v>0</v>
      </c>
      <c r="C16" s="35">
        <v>0</v>
      </c>
      <c r="D16" s="32">
        <v>0</v>
      </c>
      <c r="E16" s="35">
        <v>0</v>
      </c>
      <c r="F16" s="32">
        <v>0</v>
      </c>
      <c r="G16" s="35">
        <v>0</v>
      </c>
      <c r="H16" s="32">
        <v>0</v>
      </c>
      <c r="I16" s="35">
        <v>0</v>
      </c>
      <c r="J16" s="32">
        <v>0</v>
      </c>
      <c r="K16" s="35">
        <v>0</v>
      </c>
    </row>
    <row r="17" spans="1:11" ht="21" customHeight="1" x14ac:dyDescent="0.3">
      <c r="A17" s="238" t="s">
        <v>4175</v>
      </c>
      <c r="B17" s="32">
        <v>0</v>
      </c>
      <c r="C17" s="35">
        <v>0</v>
      </c>
      <c r="D17" s="32">
        <v>0</v>
      </c>
      <c r="E17" s="35">
        <v>0</v>
      </c>
      <c r="F17" s="32">
        <v>0</v>
      </c>
      <c r="G17" s="35">
        <v>0</v>
      </c>
      <c r="H17" s="32">
        <v>0</v>
      </c>
      <c r="I17" s="35">
        <v>0</v>
      </c>
      <c r="J17" s="32">
        <v>0</v>
      </c>
      <c r="K17" s="35">
        <v>0</v>
      </c>
    </row>
    <row r="18" spans="1:11" ht="21" customHeight="1" x14ac:dyDescent="0.3">
      <c r="A18" s="38" t="s">
        <v>4176</v>
      </c>
      <c r="B18" s="32">
        <v>3137941</v>
      </c>
      <c r="C18" s="35">
        <v>2.2000000000000002</v>
      </c>
      <c r="D18" s="32">
        <v>2093038</v>
      </c>
      <c r="E18" s="35">
        <v>1.2</v>
      </c>
      <c r="F18" s="32">
        <v>1405743</v>
      </c>
      <c r="G18" s="35">
        <v>0.9</v>
      </c>
      <c r="H18" s="32">
        <v>1299262</v>
      </c>
      <c r="I18" s="35">
        <v>0.8</v>
      </c>
      <c r="J18" s="32">
        <v>1439520</v>
      </c>
      <c r="K18" s="35">
        <v>0.7</v>
      </c>
    </row>
    <row r="19" spans="1:11" ht="21" customHeight="1" x14ac:dyDescent="0.3">
      <c r="A19" s="38" t="s">
        <v>4177</v>
      </c>
      <c r="B19" s="32">
        <v>11288055</v>
      </c>
      <c r="C19" s="35">
        <v>8</v>
      </c>
      <c r="D19" s="32">
        <v>9839212</v>
      </c>
      <c r="E19" s="35">
        <v>5.4</v>
      </c>
      <c r="F19" s="32">
        <v>10319405</v>
      </c>
      <c r="G19" s="35">
        <v>6.7</v>
      </c>
      <c r="H19" s="32">
        <v>20671410</v>
      </c>
      <c r="I19" s="35">
        <v>12.7</v>
      </c>
      <c r="J19" s="32">
        <v>19936220</v>
      </c>
      <c r="K19" s="35">
        <v>10</v>
      </c>
    </row>
    <row r="20" spans="1:11" ht="21" customHeight="1" x14ac:dyDescent="0.3">
      <c r="A20" s="38" t="s">
        <v>4178</v>
      </c>
      <c r="B20" s="32">
        <v>10857</v>
      </c>
      <c r="C20" s="35">
        <v>0</v>
      </c>
      <c r="D20" s="32">
        <v>12552</v>
      </c>
      <c r="E20" s="35">
        <v>0</v>
      </c>
      <c r="F20" s="32">
        <v>8167</v>
      </c>
      <c r="G20" s="35">
        <v>0</v>
      </c>
      <c r="H20" s="32">
        <v>18826</v>
      </c>
      <c r="I20" s="35">
        <v>0</v>
      </c>
      <c r="J20" s="32">
        <v>19961</v>
      </c>
      <c r="K20" s="35">
        <v>0</v>
      </c>
    </row>
    <row r="21" spans="1:11" ht="21" customHeight="1" x14ac:dyDescent="0.3">
      <c r="A21" s="316" t="s">
        <v>4179</v>
      </c>
      <c r="B21" s="301">
        <v>11329325</v>
      </c>
      <c r="C21" s="317">
        <v>8</v>
      </c>
      <c r="D21" s="301">
        <v>10583546</v>
      </c>
      <c r="E21" s="317">
        <v>5.9</v>
      </c>
      <c r="F21" s="301">
        <v>10285788</v>
      </c>
      <c r="G21" s="317">
        <v>6.7</v>
      </c>
      <c r="H21" s="301">
        <v>10586845</v>
      </c>
      <c r="I21" s="317">
        <v>6.5</v>
      </c>
      <c r="J21" s="301">
        <v>12569521</v>
      </c>
      <c r="K21" s="317">
        <v>6.3</v>
      </c>
    </row>
    <row r="22" spans="1:11" ht="21" customHeight="1" x14ac:dyDescent="0.3">
      <c r="A22" s="28" t="s">
        <v>4180</v>
      </c>
    </row>
    <row r="23" spans="1:11" ht="21" customHeight="1" x14ac:dyDescent="0.3">
      <c r="A23" s="28" t="s">
        <v>4181</v>
      </c>
    </row>
  </sheetData>
  <mergeCells count="5">
    <mergeCell ref="B4:C4"/>
    <mergeCell ref="D4:E4"/>
    <mergeCell ref="F4:G4"/>
    <mergeCell ref="H4:I4"/>
    <mergeCell ref="J4:K4"/>
  </mergeCells>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400-000000000000}">
  <sheetPr>
    <pageSetUpPr fitToPage="1"/>
  </sheetPr>
  <dimension ref="A1:G16"/>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"１２８．"&amp;目次!E131</f>
        <v>１２８．用地特別会計予算額と決算額（令和4年度,令和5年度）</v>
      </c>
    </row>
    <row r="3" spans="1:7" ht="21" customHeight="1" x14ac:dyDescent="0.3">
      <c r="A3" s="28" t="s">
        <v>4182</v>
      </c>
    </row>
    <row r="4" spans="1:7" ht="21" customHeight="1" x14ac:dyDescent="0.3">
      <c r="A4" s="494" t="s">
        <v>3961</v>
      </c>
      <c r="B4" s="31" t="s">
        <v>534</v>
      </c>
      <c r="C4" s="33"/>
      <c r="D4" s="33"/>
      <c r="E4" s="239" t="s">
        <v>4533</v>
      </c>
      <c r="F4" s="33"/>
      <c r="G4" s="33"/>
    </row>
    <row r="5" spans="1:7" ht="36" customHeight="1" x14ac:dyDescent="0.3">
      <c r="A5" s="289"/>
      <c r="B5" s="515" t="s">
        <v>4184</v>
      </c>
      <c r="C5" s="514" t="s">
        <v>4185</v>
      </c>
      <c r="D5" s="514" t="s">
        <v>4186</v>
      </c>
      <c r="E5" s="515" t="s">
        <v>4184</v>
      </c>
      <c r="F5" s="514" t="s">
        <v>4185</v>
      </c>
      <c r="G5" s="514" t="s">
        <v>4186</v>
      </c>
    </row>
    <row r="6" spans="1:7" s="18" customFormat="1" ht="21" customHeight="1" x14ac:dyDescent="0.3">
      <c r="A6" s="82"/>
      <c r="B6" s="756" t="s">
        <v>531</v>
      </c>
      <c r="C6" s="756"/>
      <c r="D6" s="756"/>
      <c r="E6" s="756"/>
      <c r="F6" s="756"/>
      <c r="G6" s="756"/>
    </row>
    <row r="7" spans="1:7" s="18" customFormat="1" ht="21" customHeight="1" x14ac:dyDescent="0.3">
      <c r="A7" s="82" t="s">
        <v>4164</v>
      </c>
      <c r="B7" s="65">
        <v>304000</v>
      </c>
      <c r="C7" s="65">
        <v>304000</v>
      </c>
      <c r="D7" s="65">
        <v>293979</v>
      </c>
      <c r="E7" s="65">
        <v>8779000</v>
      </c>
      <c r="F7" s="65">
        <v>8789956</v>
      </c>
      <c r="G7" s="65">
        <v>8789160</v>
      </c>
    </row>
    <row r="8" spans="1:7" ht="21" customHeight="1" x14ac:dyDescent="0.3">
      <c r="A8" s="38" t="s">
        <v>4187</v>
      </c>
      <c r="B8" s="32">
        <v>231495</v>
      </c>
      <c r="C8" s="32">
        <v>231495</v>
      </c>
      <c r="D8" s="32">
        <v>225921</v>
      </c>
      <c r="E8" s="32">
        <v>8711256</v>
      </c>
      <c r="F8" s="32">
        <v>8711256</v>
      </c>
      <c r="G8" s="32">
        <v>8711256</v>
      </c>
    </row>
    <row r="9" spans="1:7" ht="21" customHeight="1" x14ac:dyDescent="0.3">
      <c r="A9" s="38" t="s">
        <v>4188</v>
      </c>
      <c r="B9" s="32">
        <v>72505</v>
      </c>
      <c r="C9" s="32">
        <v>72505</v>
      </c>
      <c r="D9" s="32">
        <v>68058</v>
      </c>
      <c r="E9" s="32">
        <v>67744</v>
      </c>
      <c r="F9" s="32">
        <v>78700</v>
      </c>
      <c r="G9" s="32">
        <v>77904</v>
      </c>
    </row>
    <row r="10" spans="1:7" ht="21" customHeight="1" x14ac:dyDescent="0.3">
      <c r="A10" s="38" t="s">
        <v>4189</v>
      </c>
      <c r="B10" s="32" t="s">
        <v>4227</v>
      </c>
      <c r="C10" s="32" t="s">
        <v>4227</v>
      </c>
      <c r="D10" s="32" t="s">
        <v>4227</v>
      </c>
      <c r="E10" s="32" t="s">
        <v>4227</v>
      </c>
      <c r="F10" s="32" t="s">
        <v>4545</v>
      </c>
      <c r="G10" s="32" t="s">
        <v>4227</v>
      </c>
    </row>
    <row r="11" spans="1:7" s="18" customFormat="1" ht="21" customHeight="1" x14ac:dyDescent="0.3">
      <c r="A11" s="82"/>
      <c r="B11" s="748" t="s">
        <v>532</v>
      </c>
      <c r="C11" s="748"/>
      <c r="D11" s="748"/>
      <c r="E11" s="748"/>
      <c r="F11" s="748"/>
      <c r="G11" s="748"/>
    </row>
    <row r="12" spans="1:7" s="18" customFormat="1" ht="21" customHeight="1" x14ac:dyDescent="0.3">
      <c r="A12" s="82" t="s">
        <v>4164</v>
      </c>
      <c r="B12" s="65">
        <v>304000</v>
      </c>
      <c r="C12" s="65">
        <v>304000</v>
      </c>
      <c r="D12" s="65">
        <v>293979</v>
      </c>
      <c r="E12" s="65">
        <v>8779000</v>
      </c>
      <c r="F12" s="65">
        <v>8789956</v>
      </c>
      <c r="G12" s="65">
        <v>8789160</v>
      </c>
    </row>
    <row r="13" spans="1:7" ht="21" customHeight="1" x14ac:dyDescent="0.3">
      <c r="A13" s="38" t="s">
        <v>4176</v>
      </c>
      <c r="B13" s="32">
        <v>304000</v>
      </c>
      <c r="C13" s="32">
        <v>304000</v>
      </c>
      <c r="D13" s="32">
        <v>293979</v>
      </c>
      <c r="E13" s="32">
        <v>8779000</v>
      </c>
      <c r="F13" s="32">
        <v>8789956</v>
      </c>
      <c r="G13" s="32">
        <v>8789160</v>
      </c>
    </row>
    <row r="14" spans="1:7" ht="21" customHeight="1" x14ac:dyDescent="0.3">
      <c r="A14" s="316" t="s">
        <v>4190</v>
      </c>
      <c r="B14" s="301" t="s">
        <v>4227</v>
      </c>
      <c r="C14" s="301" t="s">
        <v>4227</v>
      </c>
      <c r="D14" s="301" t="s">
        <v>4227</v>
      </c>
      <c r="E14" s="301" t="s">
        <v>4227</v>
      </c>
      <c r="F14" s="301" t="s">
        <v>4227</v>
      </c>
      <c r="G14" s="301" t="s">
        <v>4227</v>
      </c>
    </row>
    <row r="15" spans="1:7" ht="21" customHeight="1" x14ac:dyDescent="0.3">
      <c r="A15" s="28" t="s">
        <v>4180</v>
      </c>
    </row>
    <row r="16" spans="1:7" ht="21" customHeight="1" x14ac:dyDescent="0.3">
      <c r="A16" s="28" t="s">
        <v>4191</v>
      </c>
    </row>
  </sheetData>
  <mergeCells count="2">
    <mergeCell ref="B6:G6"/>
    <mergeCell ref="B11:G11"/>
  </mergeCells>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500-000000000000}">
  <sheetPr>
    <pageSetUpPr fitToPage="1"/>
  </sheetPr>
  <dimension ref="A1:G25"/>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7" ht="21" customHeight="1" x14ac:dyDescent="0.3">
      <c r="A1" s="19" t="str">
        <f>HYPERLINK("#"&amp;"目次"&amp;"!a1","目次へ")</f>
        <v>目次へ</v>
      </c>
    </row>
    <row r="2" spans="1:7" ht="21" customHeight="1" x14ac:dyDescent="0.3">
      <c r="A2" s="44" t="str">
        <f>"１２９．"&amp;目次!E132</f>
        <v>１２９．国民健康保険事業特別会計予算額と決算額（令和4年度,令和5年度）</v>
      </c>
    </row>
    <row r="3" spans="1:7" ht="21" customHeight="1" x14ac:dyDescent="0.3">
      <c r="A3" s="286" t="s">
        <v>4182</v>
      </c>
      <c r="B3" s="95"/>
      <c r="C3" s="95"/>
      <c r="D3" s="95"/>
      <c r="E3" s="95"/>
      <c r="F3" s="95"/>
      <c r="G3" s="95"/>
    </row>
    <row r="4" spans="1:7" ht="21" customHeight="1" x14ac:dyDescent="0.3">
      <c r="A4" s="494" t="s">
        <v>4192</v>
      </c>
      <c r="B4" s="31" t="s">
        <v>4615</v>
      </c>
      <c r="C4" s="89"/>
      <c r="D4" s="89"/>
      <c r="E4" s="239" t="s">
        <v>4533</v>
      </c>
      <c r="F4" s="89"/>
      <c r="G4" s="89"/>
    </row>
    <row r="5" spans="1:7" ht="21" customHeight="1" x14ac:dyDescent="0.3">
      <c r="A5" s="289"/>
      <c r="B5" s="514" t="s">
        <v>4193</v>
      </c>
      <c r="C5" s="514" t="s">
        <v>4194</v>
      </c>
      <c r="D5" s="514" t="s">
        <v>4195</v>
      </c>
      <c r="E5" s="514" t="s">
        <v>4193</v>
      </c>
      <c r="F5" s="514" t="s">
        <v>4194</v>
      </c>
      <c r="G5" s="514" t="s">
        <v>4195</v>
      </c>
    </row>
    <row r="6" spans="1:7" s="18" customFormat="1" ht="21" customHeight="1" x14ac:dyDescent="0.3">
      <c r="A6" s="82"/>
      <c r="B6" s="756" t="s">
        <v>531</v>
      </c>
      <c r="C6" s="756"/>
      <c r="D6" s="756"/>
      <c r="E6" s="756"/>
      <c r="F6" s="756"/>
      <c r="G6" s="756"/>
    </row>
    <row r="7" spans="1:7" s="18" customFormat="1" ht="21" customHeight="1" x14ac:dyDescent="0.3">
      <c r="A7" s="82" t="s">
        <v>3697</v>
      </c>
      <c r="B7" s="65">
        <v>32553000</v>
      </c>
      <c r="C7" s="65">
        <v>33484814</v>
      </c>
      <c r="D7" s="65">
        <v>32624942</v>
      </c>
      <c r="E7" s="65">
        <v>36044000</v>
      </c>
      <c r="F7" s="18">
        <v>35138559</v>
      </c>
      <c r="G7" s="65">
        <v>33865794</v>
      </c>
    </row>
    <row r="8" spans="1:7" ht="21" customHeight="1" x14ac:dyDescent="0.3">
      <c r="A8" s="38" t="s">
        <v>4196</v>
      </c>
      <c r="B8" s="32">
        <v>8507229</v>
      </c>
      <c r="C8" s="32">
        <v>8702560</v>
      </c>
      <c r="D8" s="32">
        <v>8974659</v>
      </c>
      <c r="E8" s="32">
        <v>9228009</v>
      </c>
      <c r="F8" s="32">
        <v>8529152</v>
      </c>
      <c r="G8" s="32">
        <v>8740591</v>
      </c>
    </row>
    <row r="9" spans="1:7" ht="21" customHeight="1" x14ac:dyDescent="0.3">
      <c r="A9" s="38" t="s">
        <v>4197</v>
      </c>
      <c r="B9" s="32">
        <v>4</v>
      </c>
      <c r="C9" s="32">
        <v>4</v>
      </c>
      <c r="D9" s="32">
        <v>0</v>
      </c>
      <c r="E9" s="32">
        <v>4</v>
      </c>
      <c r="F9" s="32">
        <v>4</v>
      </c>
      <c r="G9" s="32">
        <v>0</v>
      </c>
    </row>
    <row r="10" spans="1:7" ht="21" customHeight="1" x14ac:dyDescent="0.3">
      <c r="A10" s="38" t="s">
        <v>4138</v>
      </c>
      <c r="B10" s="32">
        <v>1</v>
      </c>
      <c r="C10" s="32">
        <v>396</v>
      </c>
      <c r="D10" s="32">
        <v>391</v>
      </c>
      <c r="E10" s="32">
        <v>1</v>
      </c>
      <c r="F10" s="32">
        <v>1710</v>
      </c>
      <c r="G10" s="32">
        <v>1922</v>
      </c>
    </row>
    <row r="11" spans="1:7" ht="21" customHeight="1" x14ac:dyDescent="0.3">
      <c r="A11" s="38" t="s">
        <v>4139</v>
      </c>
      <c r="B11" s="32">
        <v>19664724</v>
      </c>
      <c r="C11" s="32">
        <v>20337113</v>
      </c>
      <c r="D11" s="32">
        <v>19734271</v>
      </c>
      <c r="E11" s="32">
        <v>21827053</v>
      </c>
      <c r="F11" s="17">
        <v>20627053</v>
      </c>
      <c r="G11" s="32">
        <v>19620184</v>
      </c>
    </row>
    <row r="12" spans="1:7" ht="21" customHeight="1" x14ac:dyDescent="0.3">
      <c r="A12" s="38" t="s">
        <v>4142</v>
      </c>
      <c r="B12" s="32">
        <v>4273293</v>
      </c>
      <c r="C12" s="32">
        <v>3986514</v>
      </c>
      <c r="D12" s="32">
        <v>3452081</v>
      </c>
      <c r="E12" s="32">
        <v>4921083</v>
      </c>
      <c r="F12" s="17">
        <v>5633203</v>
      </c>
      <c r="G12" s="32">
        <v>5121921</v>
      </c>
    </row>
    <row r="13" spans="1:7" ht="21" customHeight="1" x14ac:dyDescent="0.3">
      <c r="A13" s="38" t="s">
        <v>4143</v>
      </c>
      <c r="B13" s="32">
        <v>30004</v>
      </c>
      <c r="C13" s="32">
        <v>380482</v>
      </c>
      <c r="D13" s="32">
        <v>380482</v>
      </c>
      <c r="E13" s="32">
        <v>30004</v>
      </c>
      <c r="F13" s="17">
        <v>309591</v>
      </c>
      <c r="G13" s="32">
        <v>309591</v>
      </c>
    </row>
    <row r="14" spans="1:7" ht="21" customHeight="1" x14ac:dyDescent="0.3">
      <c r="A14" s="38" t="s">
        <v>4144</v>
      </c>
      <c r="B14" s="32">
        <v>77745</v>
      </c>
      <c r="C14" s="32">
        <v>77745</v>
      </c>
      <c r="D14" s="32">
        <v>83058</v>
      </c>
      <c r="E14" s="32">
        <v>37846</v>
      </c>
      <c r="F14" s="17">
        <v>37846</v>
      </c>
      <c r="G14" s="32">
        <v>71584</v>
      </c>
    </row>
    <row r="15" spans="1:7" ht="21" customHeight="1" x14ac:dyDescent="0.3">
      <c r="A15" s="38" t="s">
        <v>4198</v>
      </c>
      <c r="B15" s="32" t="s">
        <v>677</v>
      </c>
      <c r="C15" s="32" t="s">
        <v>677</v>
      </c>
      <c r="D15" s="32" t="s">
        <v>677</v>
      </c>
      <c r="E15" s="32" t="s">
        <v>677</v>
      </c>
      <c r="F15" s="32" t="s">
        <v>677</v>
      </c>
      <c r="G15" s="32" t="s">
        <v>677</v>
      </c>
    </row>
    <row r="16" spans="1:7" ht="21" customHeight="1" x14ac:dyDescent="0.3">
      <c r="A16" s="38"/>
      <c r="B16" s="748" t="s">
        <v>532</v>
      </c>
      <c r="C16" s="748"/>
      <c r="D16" s="748"/>
      <c r="E16" s="748"/>
      <c r="F16" s="748"/>
      <c r="G16" s="748"/>
    </row>
    <row r="17" spans="1:7" s="18" customFormat="1" ht="21" customHeight="1" x14ac:dyDescent="0.3">
      <c r="A17" s="82" t="s">
        <v>3697</v>
      </c>
      <c r="B17" s="65">
        <v>32553000</v>
      </c>
      <c r="C17" s="18">
        <v>33484814</v>
      </c>
      <c r="D17" s="65">
        <v>32315351</v>
      </c>
      <c r="E17" s="65">
        <v>36044000</v>
      </c>
      <c r="F17" s="18">
        <v>35138559</v>
      </c>
      <c r="G17" s="65">
        <v>33538287</v>
      </c>
    </row>
    <row r="18" spans="1:7" ht="21" customHeight="1" x14ac:dyDescent="0.3">
      <c r="A18" s="38" t="s">
        <v>4199</v>
      </c>
      <c r="B18" s="32">
        <v>784786</v>
      </c>
      <c r="C18" s="32">
        <v>784786</v>
      </c>
      <c r="D18" s="32">
        <v>729259</v>
      </c>
      <c r="E18" s="32">
        <v>860840</v>
      </c>
      <c r="F18" s="32">
        <v>867662</v>
      </c>
      <c r="G18" s="32">
        <v>759901</v>
      </c>
    </row>
    <row r="19" spans="1:7" ht="21" customHeight="1" x14ac:dyDescent="0.3">
      <c r="A19" s="38" t="s">
        <v>4200</v>
      </c>
      <c r="B19" s="32">
        <v>19686426</v>
      </c>
      <c r="C19" s="32">
        <v>20296421</v>
      </c>
      <c r="D19" s="32">
        <v>19312998</v>
      </c>
      <c r="E19" s="32">
        <v>21875492</v>
      </c>
      <c r="F19" s="32">
        <v>20675492</v>
      </c>
      <c r="G19" s="32">
        <v>19309067</v>
      </c>
    </row>
    <row r="20" spans="1:7" ht="21" customHeight="1" x14ac:dyDescent="0.3">
      <c r="A20" s="38" t="s">
        <v>4201</v>
      </c>
      <c r="B20" s="32">
        <v>11592797</v>
      </c>
      <c r="C20" s="32">
        <v>11592797</v>
      </c>
      <c r="D20" s="32">
        <v>11592793</v>
      </c>
      <c r="E20" s="32">
        <v>12847920</v>
      </c>
      <c r="F20" s="32">
        <v>12847920</v>
      </c>
      <c r="G20" s="32">
        <v>12847917</v>
      </c>
    </row>
    <row r="21" spans="1:7" ht="21" customHeight="1" x14ac:dyDescent="0.3">
      <c r="A21" s="38" t="s">
        <v>4202</v>
      </c>
      <c r="B21" s="32">
        <v>335759</v>
      </c>
      <c r="C21" s="32">
        <v>335759</v>
      </c>
      <c r="D21" s="32">
        <v>288172</v>
      </c>
      <c r="E21" s="32">
        <v>334739</v>
      </c>
      <c r="F21" s="32">
        <v>334739</v>
      </c>
      <c r="G21" s="32">
        <v>280578</v>
      </c>
    </row>
    <row r="22" spans="1:7" ht="21" customHeight="1" x14ac:dyDescent="0.3">
      <c r="A22" s="38" t="s">
        <v>4203</v>
      </c>
      <c r="B22" s="32">
        <v>123232</v>
      </c>
      <c r="C22" s="32">
        <v>445051</v>
      </c>
      <c r="D22" s="32">
        <v>392128</v>
      </c>
      <c r="E22" s="32">
        <v>95009</v>
      </c>
      <c r="F22" s="32">
        <v>382746</v>
      </c>
      <c r="G22" s="32">
        <v>340825</v>
      </c>
    </row>
    <row r="23" spans="1:7" ht="21" customHeight="1" x14ac:dyDescent="0.3">
      <c r="A23" s="316" t="s">
        <v>4158</v>
      </c>
      <c r="B23" s="301">
        <v>30000</v>
      </c>
      <c r="C23" s="301">
        <v>30000</v>
      </c>
      <c r="D23" s="301">
        <v>0</v>
      </c>
      <c r="E23" s="301">
        <v>30000</v>
      </c>
      <c r="F23" s="301">
        <v>30000</v>
      </c>
      <c r="G23" s="301">
        <v>0</v>
      </c>
    </row>
    <row r="24" spans="1:7" ht="21" customHeight="1" x14ac:dyDescent="0.3">
      <c r="A24" s="28" t="s">
        <v>4159</v>
      </c>
    </row>
    <row r="25" spans="1:7" ht="21" customHeight="1" x14ac:dyDescent="0.3">
      <c r="A25" s="28" t="s">
        <v>4204</v>
      </c>
    </row>
  </sheetData>
  <mergeCells count="2">
    <mergeCell ref="B6:G6"/>
    <mergeCell ref="B16:G16"/>
  </mergeCells>
  <phoneticPr fontId="30"/>
  <pageMargins left="0.23622047244094488" right="0.23622047244094488" top="0.15748031496062992" bottom="0.15748031496062992" header="0.31496062992125984" footer="0"/>
  <pageSetup paperSize="9" scale="73" orientation="portrait" r:id="rId1"/>
  <headerFooter>
    <oddHeader>&amp;C&amp;F</oddHeader>
  </headerFooter>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600-000000000000}">
  <sheetPr>
    <pageSetUpPr fitToPage="1"/>
  </sheetPr>
  <dimension ref="A1:G18"/>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9.3515625" style="17" customWidth="1"/>
    <col min="2" max="16384" width="18.64453125" style="17"/>
  </cols>
  <sheetData>
    <row r="1" spans="1:7" ht="21" customHeight="1" x14ac:dyDescent="0.3">
      <c r="A1" s="19" t="str">
        <f>HYPERLINK("#"&amp;"目次"&amp;"!a1","目次へ")</f>
        <v>目次へ</v>
      </c>
    </row>
    <row r="2" spans="1:7" ht="21" customHeight="1" x14ac:dyDescent="0.3">
      <c r="A2" s="44" t="str">
        <f>"１３０．"&amp;目次!E133</f>
        <v>１３０．後期高齢者医療特別会計予算額と決算額（令和4年度,令和5年度）</v>
      </c>
    </row>
    <row r="3" spans="1:7" ht="21" customHeight="1" x14ac:dyDescent="0.3">
      <c r="A3" s="28" t="s">
        <v>4205</v>
      </c>
    </row>
    <row r="4" spans="1:7" ht="21" customHeight="1" x14ac:dyDescent="0.3">
      <c r="A4" s="494" t="s">
        <v>4192</v>
      </c>
      <c r="B4" s="31" t="s">
        <v>3438</v>
      </c>
      <c r="C4" s="33"/>
      <c r="D4" s="33"/>
      <c r="E4" s="239" t="s">
        <v>4533</v>
      </c>
      <c r="F4" s="33"/>
      <c r="G4" s="33"/>
    </row>
    <row r="5" spans="1:7" ht="21" customHeight="1" x14ac:dyDescent="0.3">
      <c r="A5" s="289"/>
      <c r="B5" s="514" t="s">
        <v>4193</v>
      </c>
      <c r="C5" s="514" t="s">
        <v>4194</v>
      </c>
      <c r="D5" s="514" t="s">
        <v>4195</v>
      </c>
      <c r="E5" s="514" t="s">
        <v>4193</v>
      </c>
      <c r="F5" s="514" t="s">
        <v>4194</v>
      </c>
      <c r="G5" s="514" t="s">
        <v>4195</v>
      </c>
    </row>
    <row r="6" spans="1:7" ht="21" customHeight="1" x14ac:dyDescent="0.3">
      <c r="A6" s="82"/>
      <c r="B6" s="756" t="s">
        <v>531</v>
      </c>
      <c r="C6" s="756"/>
      <c r="D6" s="756"/>
      <c r="E6" s="756"/>
      <c r="F6" s="756"/>
      <c r="G6" s="756"/>
    </row>
    <row r="7" spans="1:7" s="18" customFormat="1" ht="21" customHeight="1" x14ac:dyDescent="0.3">
      <c r="A7" s="82" t="s">
        <v>3697</v>
      </c>
      <c r="B7" s="65">
        <v>7585000</v>
      </c>
      <c r="C7" s="65">
        <v>7599562</v>
      </c>
      <c r="D7" s="65">
        <v>7654510</v>
      </c>
      <c r="E7" s="18">
        <v>7921000</v>
      </c>
      <c r="F7" s="65">
        <v>7648801</v>
      </c>
      <c r="G7" s="65">
        <v>7736438</v>
      </c>
    </row>
    <row r="8" spans="1:7" ht="21" customHeight="1" x14ac:dyDescent="0.3">
      <c r="A8" s="38" t="s">
        <v>4206</v>
      </c>
      <c r="B8" s="32">
        <v>4274270</v>
      </c>
      <c r="C8" s="32">
        <v>4274270</v>
      </c>
      <c r="D8" s="32">
        <v>4328299</v>
      </c>
      <c r="E8" s="32">
        <v>4456319</v>
      </c>
      <c r="F8" s="32">
        <v>4280655</v>
      </c>
      <c r="G8" s="32">
        <v>4366663</v>
      </c>
    </row>
    <row r="9" spans="1:7" ht="21" customHeight="1" x14ac:dyDescent="0.3">
      <c r="A9" s="38" t="s">
        <v>4207</v>
      </c>
      <c r="B9" s="32">
        <v>3200005</v>
      </c>
      <c r="C9" s="32">
        <v>3089408</v>
      </c>
      <c r="D9" s="32">
        <v>3089119</v>
      </c>
      <c r="E9" s="32">
        <v>3357608</v>
      </c>
      <c r="F9" s="32">
        <v>3161838</v>
      </c>
      <c r="G9" s="32">
        <v>3161670</v>
      </c>
    </row>
    <row r="10" spans="1:7" ht="21" customHeight="1" x14ac:dyDescent="0.3">
      <c r="A10" s="38" t="s">
        <v>4208</v>
      </c>
      <c r="B10" s="32">
        <v>12820</v>
      </c>
      <c r="C10" s="32">
        <v>81451</v>
      </c>
      <c r="D10" s="32">
        <v>81452</v>
      </c>
      <c r="E10" s="32">
        <v>12868</v>
      </c>
      <c r="F10" s="32">
        <v>64800</v>
      </c>
      <c r="G10" s="32">
        <v>64799</v>
      </c>
    </row>
    <row r="11" spans="1:7" ht="21" customHeight="1" x14ac:dyDescent="0.3">
      <c r="A11" s="38" t="s">
        <v>4209</v>
      </c>
      <c r="B11" s="32">
        <v>97905</v>
      </c>
      <c r="C11" s="32">
        <v>154433</v>
      </c>
      <c r="D11" s="32">
        <v>155641</v>
      </c>
      <c r="E11" s="32">
        <v>94205</v>
      </c>
      <c r="F11" s="32">
        <v>141508</v>
      </c>
      <c r="G11" s="32">
        <v>143305</v>
      </c>
    </row>
    <row r="12" spans="1:7" ht="21" customHeight="1" x14ac:dyDescent="0.3">
      <c r="A12" s="38"/>
      <c r="B12" s="748" t="s">
        <v>532</v>
      </c>
      <c r="C12" s="748"/>
      <c r="D12" s="748"/>
      <c r="E12" s="748"/>
      <c r="F12" s="748"/>
      <c r="G12" s="748"/>
    </row>
    <row r="13" spans="1:7" s="18" customFormat="1" ht="21" customHeight="1" x14ac:dyDescent="0.3">
      <c r="A13" s="82" t="s">
        <v>3697</v>
      </c>
      <c r="B13" s="65">
        <v>7585000</v>
      </c>
      <c r="C13" s="65">
        <v>7599562</v>
      </c>
      <c r="D13" s="65">
        <v>7589710</v>
      </c>
      <c r="E13" s="65">
        <v>7921000</v>
      </c>
      <c r="F13" s="65">
        <v>7648801</v>
      </c>
      <c r="G13" s="65">
        <v>7633925</v>
      </c>
    </row>
    <row r="14" spans="1:7" ht="21" customHeight="1" x14ac:dyDescent="0.3">
      <c r="A14" s="38" t="s">
        <v>4210</v>
      </c>
      <c r="B14" s="17">
        <v>7474279</v>
      </c>
      <c r="C14" s="32">
        <v>7473787</v>
      </c>
      <c r="D14" s="17">
        <v>7473231</v>
      </c>
      <c r="E14" s="17">
        <v>7813931</v>
      </c>
      <c r="F14" s="32">
        <v>7518976</v>
      </c>
      <c r="G14" s="17">
        <v>7518821</v>
      </c>
    </row>
    <row r="15" spans="1:7" ht="21" customHeight="1" x14ac:dyDescent="0.3">
      <c r="A15" s="38" t="s">
        <v>4211</v>
      </c>
      <c r="B15" s="32">
        <v>97900</v>
      </c>
      <c r="C15" s="32">
        <v>97900</v>
      </c>
      <c r="D15" s="32">
        <v>97900</v>
      </c>
      <c r="E15" s="32">
        <v>94200</v>
      </c>
      <c r="F15" s="408">
        <v>103550</v>
      </c>
      <c r="G15" s="32">
        <v>97600</v>
      </c>
    </row>
    <row r="16" spans="1:7" ht="21" customHeight="1" x14ac:dyDescent="0.3">
      <c r="A16" s="316" t="s">
        <v>4212</v>
      </c>
      <c r="B16" s="301">
        <v>12821</v>
      </c>
      <c r="C16" s="301">
        <v>27875</v>
      </c>
      <c r="D16" s="301">
        <v>18579</v>
      </c>
      <c r="E16" s="301">
        <v>12869</v>
      </c>
      <c r="F16" s="301">
        <v>26275</v>
      </c>
      <c r="G16" s="301">
        <v>17503</v>
      </c>
    </row>
    <row r="17" spans="1:1" ht="21" customHeight="1" x14ac:dyDescent="0.3">
      <c r="A17" s="28" t="s">
        <v>4159</v>
      </c>
    </row>
    <row r="18" spans="1:1" ht="21" customHeight="1" x14ac:dyDescent="0.3">
      <c r="A18" s="28" t="s">
        <v>4204</v>
      </c>
    </row>
  </sheetData>
  <mergeCells count="2">
    <mergeCell ref="B6:G6"/>
    <mergeCell ref="B12:G12"/>
  </mergeCells>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700-000000000000}">
  <sheetPr>
    <pageSetUpPr fitToPage="1"/>
  </sheetPr>
  <dimension ref="A1:G26"/>
  <sheetViews>
    <sheetView zoomScaleSheetLayoutView="80" workbookViewId="0">
      <pane xSplit="1" ySplit="5" topLeftCell="B2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"１３１．"&amp;目次!E134</f>
        <v>１３１．介護保険特別会計予算額及び決算額（令和4年度,令和5年度）</v>
      </c>
    </row>
    <row r="3" spans="1:7" ht="21" customHeight="1" x14ac:dyDescent="0.3">
      <c r="A3" s="28" t="s">
        <v>4182</v>
      </c>
    </row>
    <row r="4" spans="1:7" ht="21" customHeight="1" x14ac:dyDescent="0.3">
      <c r="A4" s="494" t="s">
        <v>3961</v>
      </c>
      <c r="B4" s="420" t="s">
        <v>3438</v>
      </c>
      <c r="C4" s="33"/>
      <c r="D4" s="33"/>
      <c r="E4" s="239" t="s">
        <v>4533</v>
      </c>
      <c r="F4" s="33"/>
      <c r="G4" s="33"/>
    </row>
    <row r="5" spans="1:7" ht="21" customHeight="1" x14ac:dyDescent="0.3">
      <c r="A5" s="289"/>
      <c r="B5" s="514" t="s">
        <v>4193</v>
      </c>
      <c r="C5" s="514" t="s">
        <v>4194</v>
      </c>
      <c r="D5" s="514" t="s">
        <v>4195</v>
      </c>
      <c r="E5" s="514" t="s">
        <v>4193</v>
      </c>
      <c r="F5" s="514" t="s">
        <v>4194</v>
      </c>
      <c r="G5" s="514" t="s">
        <v>4195</v>
      </c>
    </row>
    <row r="6" spans="1:7" s="18" customFormat="1" ht="21" customHeight="1" x14ac:dyDescent="0.3">
      <c r="A6" s="82"/>
      <c r="B6" s="756" t="s">
        <v>531</v>
      </c>
      <c r="C6" s="756"/>
      <c r="D6" s="756"/>
      <c r="E6" s="756"/>
      <c r="F6" s="756"/>
      <c r="G6" s="756"/>
    </row>
    <row r="7" spans="1:7" s="18" customFormat="1" ht="21" customHeight="1" x14ac:dyDescent="0.3">
      <c r="A7" s="82" t="s">
        <v>3697</v>
      </c>
      <c r="B7" s="65">
        <v>24034000</v>
      </c>
      <c r="C7" s="65">
        <v>24570341</v>
      </c>
      <c r="D7" s="65">
        <v>24269573</v>
      </c>
      <c r="E7" s="65">
        <v>24458000</v>
      </c>
      <c r="F7" s="65">
        <v>25098360</v>
      </c>
      <c r="G7" s="65">
        <v>25041816</v>
      </c>
    </row>
    <row r="8" spans="1:7" ht="21" customHeight="1" x14ac:dyDescent="0.3">
      <c r="A8" s="38" t="s">
        <v>4213</v>
      </c>
      <c r="B8" s="32">
        <v>4819685</v>
      </c>
      <c r="C8" s="32">
        <v>4819685</v>
      </c>
      <c r="D8" s="32">
        <v>4765215</v>
      </c>
      <c r="E8" s="32">
        <v>4783764</v>
      </c>
      <c r="F8" s="32">
        <v>4783764</v>
      </c>
      <c r="G8" s="32">
        <v>4740783</v>
      </c>
    </row>
    <row r="9" spans="1:7" ht="21" customHeight="1" x14ac:dyDescent="0.3">
      <c r="A9" s="38" t="s">
        <v>4137</v>
      </c>
      <c r="B9" s="32">
        <v>1</v>
      </c>
      <c r="C9" s="32">
        <v>1</v>
      </c>
      <c r="D9" s="32">
        <v>0</v>
      </c>
      <c r="E9" s="32">
        <v>1</v>
      </c>
      <c r="F9" s="32">
        <v>1</v>
      </c>
      <c r="G9" s="32">
        <v>0</v>
      </c>
    </row>
    <row r="10" spans="1:7" ht="21" customHeight="1" x14ac:dyDescent="0.3">
      <c r="A10" s="38" t="s">
        <v>4138</v>
      </c>
      <c r="B10" s="32">
        <v>5272828</v>
      </c>
      <c r="C10" s="32">
        <v>5330467</v>
      </c>
      <c r="D10" s="32">
        <v>5550644</v>
      </c>
      <c r="E10" s="32">
        <v>5510358</v>
      </c>
      <c r="F10" s="32">
        <v>5595852</v>
      </c>
      <c r="G10" s="32">
        <v>5639067</v>
      </c>
    </row>
    <row r="11" spans="1:7" ht="21" customHeight="1" x14ac:dyDescent="0.3">
      <c r="A11" s="38" t="s">
        <v>4214</v>
      </c>
      <c r="B11" s="32">
        <v>6241527</v>
      </c>
      <c r="C11" s="32">
        <v>6185467</v>
      </c>
      <c r="D11" s="32">
        <v>6007527</v>
      </c>
      <c r="E11" s="32">
        <v>6342547</v>
      </c>
      <c r="F11" s="32">
        <v>6333506</v>
      </c>
      <c r="G11" s="32">
        <v>6234893</v>
      </c>
    </row>
    <row r="12" spans="1:7" ht="21" customHeight="1" x14ac:dyDescent="0.3">
      <c r="A12" s="38" t="s">
        <v>4139</v>
      </c>
      <c r="B12" s="32">
        <v>3346771</v>
      </c>
      <c r="C12" s="32">
        <v>3346771</v>
      </c>
      <c r="D12" s="32">
        <v>3295903</v>
      </c>
      <c r="E12" s="32">
        <v>3394528</v>
      </c>
      <c r="F12" s="32">
        <v>3394528</v>
      </c>
      <c r="G12" s="32">
        <v>3335515</v>
      </c>
    </row>
    <row r="13" spans="1:7" ht="21" customHeight="1" x14ac:dyDescent="0.3">
      <c r="A13" s="38" t="s">
        <v>4140</v>
      </c>
      <c r="B13" s="32">
        <v>1</v>
      </c>
      <c r="C13" s="32">
        <v>900</v>
      </c>
      <c r="D13" s="32">
        <v>831</v>
      </c>
      <c r="E13" s="32">
        <v>1</v>
      </c>
      <c r="F13" s="32">
        <v>10</v>
      </c>
      <c r="G13" s="32">
        <v>10</v>
      </c>
    </row>
    <row r="14" spans="1:7" ht="21" customHeight="1" x14ac:dyDescent="0.3">
      <c r="A14" s="38" t="s">
        <v>4142</v>
      </c>
      <c r="B14" s="32">
        <v>4339080</v>
      </c>
      <c r="C14" s="32">
        <v>4340611</v>
      </c>
      <c r="D14" s="32">
        <v>4100564</v>
      </c>
      <c r="E14" s="32">
        <v>4411251</v>
      </c>
      <c r="F14" s="32">
        <v>4456164</v>
      </c>
      <c r="G14" s="32">
        <v>4556908</v>
      </c>
    </row>
    <row r="15" spans="1:7" ht="21" customHeight="1" x14ac:dyDescent="0.3">
      <c r="A15" s="38" t="s">
        <v>4143</v>
      </c>
      <c r="B15" s="32">
        <v>13222</v>
      </c>
      <c r="C15" s="32">
        <v>545554</v>
      </c>
      <c r="D15" s="32">
        <v>545555</v>
      </c>
      <c r="E15" s="32">
        <v>14150</v>
      </c>
      <c r="F15" s="32">
        <v>533135</v>
      </c>
      <c r="G15" s="32">
        <v>533135</v>
      </c>
    </row>
    <row r="16" spans="1:7" ht="21" customHeight="1" x14ac:dyDescent="0.3">
      <c r="A16" s="38" t="s">
        <v>4144</v>
      </c>
      <c r="B16" s="32">
        <v>885</v>
      </c>
      <c r="C16" s="32">
        <v>885</v>
      </c>
      <c r="D16" s="32">
        <v>3334</v>
      </c>
      <c r="E16" s="32">
        <v>1400</v>
      </c>
      <c r="F16" s="32">
        <v>1400</v>
      </c>
      <c r="G16" s="32">
        <v>1506</v>
      </c>
    </row>
    <row r="17" spans="1:7" ht="21" customHeight="1" x14ac:dyDescent="0.3">
      <c r="A17" s="38"/>
      <c r="B17" s="748" t="s">
        <v>532</v>
      </c>
      <c r="C17" s="748"/>
      <c r="D17" s="748"/>
      <c r="E17" s="748"/>
      <c r="F17" s="748"/>
      <c r="G17" s="748"/>
    </row>
    <row r="18" spans="1:7" s="18" customFormat="1" ht="21" customHeight="1" x14ac:dyDescent="0.3">
      <c r="A18" s="82" t="s">
        <v>3697</v>
      </c>
      <c r="B18" s="65">
        <v>24034000</v>
      </c>
      <c r="C18" s="65">
        <v>24570341</v>
      </c>
      <c r="D18" s="65">
        <v>23736438</v>
      </c>
      <c r="E18" s="65">
        <v>24458000</v>
      </c>
      <c r="F18" s="648">
        <v>25098360</v>
      </c>
      <c r="G18" s="65">
        <v>24628155</v>
      </c>
    </row>
    <row r="19" spans="1:7" ht="21" customHeight="1" x14ac:dyDescent="0.3">
      <c r="A19" s="38" t="s">
        <v>4215</v>
      </c>
      <c r="B19" s="32">
        <v>703960</v>
      </c>
      <c r="C19" s="32">
        <v>703960</v>
      </c>
      <c r="D19" s="32">
        <v>581731</v>
      </c>
      <c r="E19" s="32">
        <v>739298</v>
      </c>
      <c r="F19" s="32">
        <v>781195</v>
      </c>
      <c r="G19" s="32">
        <v>694080</v>
      </c>
    </row>
    <row r="20" spans="1:7" ht="21" customHeight="1" x14ac:dyDescent="0.3">
      <c r="A20" s="38" t="s">
        <v>4211</v>
      </c>
      <c r="B20" s="32">
        <v>21998399</v>
      </c>
      <c r="C20" s="32">
        <v>21998399</v>
      </c>
      <c r="D20" s="32">
        <v>21416966</v>
      </c>
      <c r="E20" s="32">
        <v>22372040</v>
      </c>
      <c r="F20" s="32">
        <v>22372040</v>
      </c>
      <c r="G20" s="32">
        <v>22114458</v>
      </c>
    </row>
    <row r="21" spans="1:7" ht="21" customHeight="1" x14ac:dyDescent="0.3">
      <c r="A21" s="38" t="s">
        <v>4216</v>
      </c>
      <c r="B21" s="32">
        <v>1239477</v>
      </c>
      <c r="C21" s="32">
        <v>1239477</v>
      </c>
      <c r="D21" s="32">
        <v>1123632</v>
      </c>
      <c r="E21" s="32">
        <v>1252520</v>
      </c>
      <c r="F21" s="32">
        <v>1252520</v>
      </c>
      <c r="G21" s="32">
        <v>1140727</v>
      </c>
    </row>
    <row r="22" spans="1:7" ht="21" customHeight="1" x14ac:dyDescent="0.3">
      <c r="A22" s="38" t="s">
        <v>4217</v>
      </c>
      <c r="B22" s="32">
        <v>1</v>
      </c>
      <c r="C22" s="32">
        <v>355921</v>
      </c>
      <c r="D22" s="32">
        <v>355921</v>
      </c>
      <c r="E22" s="32">
        <v>1</v>
      </c>
      <c r="F22" s="32">
        <v>385991</v>
      </c>
      <c r="G22" s="32">
        <v>385991</v>
      </c>
    </row>
    <row r="23" spans="1:7" ht="21" customHeight="1" x14ac:dyDescent="0.3">
      <c r="A23" s="38" t="s">
        <v>4203</v>
      </c>
      <c r="B23" s="32">
        <v>82163</v>
      </c>
      <c r="C23" s="32">
        <v>262584</v>
      </c>
      <c r="D23" s="32">
        <v>258187</v>
      </c>
      <c r="E23" s="32">
        <v>84141</v>
      </c>
      <c r="F23" s="32">
        <v>296614</v>
      </c>
      <c r="G23" s="32">
        <v>292900</v>
      </c>
    </row>
    <row r="24" spans="1:7" ht="21" customHeight="1" x14ac:dyDescent="0.3">
      <c r="A24" s="316" t="s">
        <v>4158</v>
      </c>
      <c r="B24" s="301">
        <v>10000</v>
      </c>
      <c r="C24" s="301">
        <v>10000</v>
      </c>
      <c r="D24" s="301">
        <v>0</v>
      </c>
      <c r="E24" s="301">
        <v>10000</v>
      </c>
      <c r="F24" s="301">
        <v>10000</v>
      </c>
      <c r="G24" s="301">
        <v>0</v>
      </c>
    </row>
    <row r="25" spans="1:7" ht="21" customHeight="1" x14ac:dyDescent="0.3">
      <c r="A25" s="28" t="s">
        <v>4159</v>
      </c>
    </row>
    <row r="26" spans="1:7" ht="21" customHeight="1" x14ac:dyDescent="0.3">
      <c r="A26" s="28" t="s">
        <v>4204</v>
      </c>
    </row>
  </sheetData>
  <mergeCells count="2">
    <mergeCell ref="B6:G6"/>
    <mergeCell ref="B17:G17"/>
  </mergeCells>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800-000000000000}">
  <sheetPr>
    <pageSetUpPr fitToPage="1"/>
  </sheetPr>
  <dimension ref="A1:F34"/>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6" ht="21" customHeight="1" x14ac:dyDescent="0.3">
      <c r="A1" s="19" t="str">
        <f>HYPERLINK("#"&amp;"目次"&amp;"!a1","目次へ")</f>
        <v>目次へ</v>
      </c>
    </row>
    <row r="2" spans="1:6" ht="21" customHeight="1" x14ac:dyDescent="0.3">
      <c r="A2" s="44" t="str">
        <f>"１３２．"&amp;目次!E135</f>
        <v>１３２．国税徴収状況（平成30～令和4年度）</v>
      </c>
      <c r="B2" s="29"/>
      <c r="C2" s="29"/>
      <c r="D2" s="29"/>
    </row>
    <row r="3" spans="1:6" ht="21" customHeight="1" x14ac:dyDescent="0.3">
      <c r="A3" s="28" t="s">
        <v>4205</v>
      </c>
      <c r="D3" s="95"/>
      <c r="E3" s="95"/>
      <c r="F3" s="95"/>
    </row>
    <row r="4" spans="1:6" ht="21" customHeight="1" x14ac:dyDescent="0.3">
      <c r="A4" s="384" t="s">
        <v>4192</v>
      </c>
      <c r="B4" s="385" t="s">
        <v>3421</v>
      </c>
      <c r="C4" s="385" t="s">
        <v>2978</v>
      </c>
      <c r="D4" s="25" t="s">
        <v>3422</v>
      </c>
      <c r="E4" s="25" t="s">
        <v>4183</v>
      </c>
      <c r="F4" s="240" t="s">
        <v>534</v>
      </c>
    </row>
    <row r="5" spans="1:6" ht="21" customHeight="1" x14ac:dyDescent="0.3">
      <c r="A5" s="82"/>
      <c r="B5" s="748" t="s">
        <v>4218</v>
      </c>
      <c r="C5" s="748"/>
      <c r="D5" s="748"/>
      <c r="E5" s="748"/>
      <c r="F5" s="748"/>
    </row>
    <row r="6" spans="1:6" ht="21" customHeight="1" x14ac:dyDescent="0.3">
      <c r="A6" s="82" t="s">
        <v>3697</v>
      </c>
      <c r="B6" s="65">
        <v>256425546</v>
      </c>
      <c r="C6" s="65">
        <v>239940434</v>
      </c>
      <c r="D6" s="18">
        <v>259898181</v>
      </c>
      <c r="E6" s="18">
        <v>315053942</v>
      </c>
      <c r="F6" s="18">
        <v>312252394</v>
      </c>
    </row>
    <row r="7" spans="1:6" ht="21" customHeight="1" x14ac:dyDescent="0.3">
      <c r="A7" s="38" t="s">
        <v>4219</v>
      </c>
      <c r="B7" s="32">
        <v>329863</v>
      </c>
      <c r="C7" s="32">
        <v>312543</v>
      </c>
      <c r="D7" s="17">
        <v>228762</v>
      </c>
      <c r="E7" s="17">
        <v>212537</v>
      </c>
      <c r="F7" s="17">
        <v>221478</v>
      </c>
    </row>
    <row r="8" spans="1:6" ht="21" customHeight="1" x14ac:dyDescent="0.3">
      <c r="A8" s="38" t="s">
        <v>4220</v>
      </c>
      <c r="B8" s="32">
        <v>76057822</v>
      </c>
      <c r="C8" s="32">
        <v>63734785</v>
      </c>
      <c r="D8" s="17">
        <v>57278813</v>
      </c>
      <c r="E8" s="17">
        <v>65457675</v>
      </c>
      <c r="F8" s="17">
        <v>59544089</v>
      </c>
    </row>
    <row r="9" spans="1:6" ht="21" customHeight="1" x14ac:dyDescent="0.3">
      <c r="A9" s="38" t="s">
        <v>4221</v>
      </c>
      <c r="B9" s="32">
        <v>487276</v>
      </c>
      <c r="C9" s="32">
        <v>423113</v>
      </c>
      <c r="D9" s="17">
        <v>355092</v>
      </c>
      <c r="E9" s="17">
        <v>388422</v>
      </c>
      <c r="F9" s="17">
        <v>371414</v>
      </c>
    </row>
    <row r="10" spans="1:6" ht="21" customHeight="1" x14ac:dyDescent="0.3">
      <c r="A10" s="38" t="s">
        <v>4222</v>
      </c>
      <c r="B10" s="32">
        <v>18323883</v>
      </c>
      <c r="C10" s="32">
        <v>19832312</v>
      </c>
      <c r="D10" s="17">
        <v>19399392</v>
      </c>
      <c r="E10" s="17">
        <v>27362923</v>
      </c>
      <c r="F10" s="17">
        <v>25085445</v>
      </c>
    </row>
    <row r="11" spans="1:6" ht="21" customHeight="1" x14ac:dyDescent="0.3">
      <c r="A11" s="38" t="s">
        <v>4223</v>
      </c>
      <c r="B11" s="32">
        <v>16755634</v>
      </c>
      <c r="C11" s="32">
        <v>14059724</v>
      </c>
      <c r="D11" s="17">
        <v>14641949</v>
      </c>
      <c r="E11" s="17">
        <v>54854296</v>
      </c>
      <c r="F11" s="17">
        <v>54959370</v>
      </c>
    </row>
    <row r="12" spans="1:6" ht="21" customHeight="1" x14ac:dyDescent="0.3">
      <c r="A12" s="38" t="s">
        <v>4224</v>
      </c>
      <c r="B12" s="32">
        <v>42585497</v>
      </c>
      <c r="C12" s="32">
        <v>36848574</v>
      </c>
      <c r="D12" s="17">
        <v>51405661</v>
      </c>
      <c r="E12" s="17">
        <v>48004303</v>
      </c>
      <c r="F12" s="17">
        <v>53431246</v>
      </c>
    </row>
    <row r="13" spans="1:6" ht="21" customHeight="1" x14ac:dyDescent="0.3">
      <c r="A13" s="38" t="s">
        <v>4225</v>
      </c>
      <c r="B13" s="32">
        <v>1957922</v>
      </c>
      <c r="C13" s="32">
        <v>2172921</v>
      </c>
      <c r="D13" s="17">
        <v>4826096</v>
      </c>
      <c r="E13" s="17">
        <v>6019594</v>
      </c>
      <c r="F13" s="17">
        <v>6448222</v>
      </c>
    </row>
    <row r="14" spans="1:6" ht="21" customHeight="1" x14ac:dyDescent="0.3">
      <c r="A14" s="38" t="s">
        <v>4226</v>
      </c>
      <c r="B14" s="32" t="s">
        <v>677</v>
      </c>
      <c r="C14" s="32" t="s">
        <v>677</v>
      </c>
      <c r="D14" s="32" t="s">
        <v>677</v>
      </c>
      <c r="E14" s="32" t="s">
        <v>677</v>
      </c>
      <c r="F14" s="32" t="s">
        <v>677</v>
      </c>
    </row>
    <row r="15" spans="1:6" ht="21" customHeight="1" x14ac:dyDescent="0.3">
      <c r="A15" s="38" t="s">
        <v>4228</v>
      </c>
      <c r="B15" s="32">
        <v>98699938</v>
      </c>
      <c r="C15" s="32">
        <v>101490886</v>
      </c>
      <c r="D15" s="17">
        <v>110761482</v>
      </c>
      <c r="E15" s="17">
        <v>111606413</v>
      </c>
      <c r="F15" s="17">
        <v>111505403</v>
      </c>
    </row>
    <row r="16" spans="1:6" ht="21" customHeight="1" x14ac:dyDescent="0.3">
      <c r="A16" s="38" t="s">
        <v>2984</v>
      </c>
      <c r="B16" s="32">
        <v>218</v>
      </c>
      <c r="C16" s="32">
        <v>1065364</v>
      </c>
      <c r="D16" s="32">
        <v>1000934</v>
      </c>
      <c r="E16" s="32">
        <v>1147779</v>
      </c>
      <c r="F16" s="32">
        <v>685727</v>
      </c>
    </row>
    <row r="17" spans="1:6" s="18" customFormat="1" ht="21" customHeight="1" x14ac:dyDescent="0.3">
      <c r="A17" s="82"/>
      <c r="B17" s="748" t="s">
        <v>4229</v>
      </c>
      <c r="C17" s="748"/>
      <c r="D17" s="748"/>
      <c r="E17" s="748"/>
      <c r="F17" s="748"/>
    </row>
    <row r="18" spans="1:6" s="18" customFormat="1" ht="21" customHeight="1" x14ac:dyDescent="0.3">
      <c r="A18" s="82" t="s">
        <v>3697</v>
      </c>
      <c r="B18" s="65">
        <v>251472046</v>
      </c>
      <c r="C18" s="417">
        <v>235232162</v>
      </c>
      <c r="D18" s="18">
        <v>255546171</v>
      </c>
      <c r="E18" s="18">
        <v>279071221</v>
      </c>
      <c r="F18" s="18">
        <v>308245024</v>
      </c>
    </row>
    <row r="19" spans="1:6" ht="21" customHeight="1" x14ac:dyDescent="0.3">
      <c r="A19" s="38" t="s">
        <v>4219</v>
      </c>
      <c r="B19" s="32">
        <v>39173</v>
      </c>
      <c r="C19" s="418">
        <v>73393</v>
      </c>
      <c r="D19" s="17">
        <v>32705</v>
      </c>
      <c r="E19" s="17">
        <v>27635</v>
      </c>
      <c r="F19" s="17">
        <v>40330</v>
      </c>
    </row>
    <row r="20" spans="1:6" ht="21" customHeight="1" x14ac:dyDescent="0.3">
      <c r="A20" s="38" t="s">
        <v>4220</v>
      </c>
      <c r="B20" s="32">
        <v>75909045</v>
      </c>
      <c r="C20" s="418">
        <v>63570037</v>
      </c>
      <c r="D20" s="17">
        <v>57038496</v>
      </c>
      <c r="E20" s="17">
        <v>65211727</v>
      </c>
      <c r="F20" s="17">
        <v>59298082</v>
      </c>
    </row>
    <row r="21" spans="1:6" ht="21" customHeight="1" x14ac:dyDescent="0.3">
      <c r="A21" s="38" t="s">
        <v>4221</v>
      </c>
      <c r="B21" s="32">
        <v>48860</v>
      </c>
      <c r="C21" s="418">
        <v>38201</v>
      </c>
      <c r="D21" s="17">
        <v>16063</v>
      </c>
      <c r="E21" s="17">
        <v>40144</v>
      </c>
      <c r="F21" s="17">
        <v>45711</v>
      </c>
    </row>
    <row r="22" spans="1:6" ht="21" customHeight="1" x14ac:dyDescent="0.3">
      <c r="A22" s="38" t="s">
        <v>4222</v>
      </c>
      <c r="B22" s="32">
        <v>17929342</v>
      </c>
      <c r="C22" s="418">
        <v>19001898</v>
      </c>
      <c r="D22" s="17">
        <v>18079794</v>
      </c>
      <c r="E22" s="17">
        <v>26785081</v>
      </c>
      <c r="F22" s="17">
        <v>24498942</v>
      </c>
    </row>
    <row r="23" spans="1:6" ht="21" customHeight="1" x14ac:dyDescent="0.3">
      <c r="A23" s="38" t="s">
        <v>4223</v>
      </c>
      <c r="B23" s="32">
        <v>14985506</v>
      </c>
      <c r="C23" s="418">
        <v>13844528</v>
      </c>
      <c r="D23" s="17">
        <v>14492466</v>
      </c>
      <c r="E23" s="17">
        <v>22443031</v>
      </c>
      <c r="F23" s="17">
        <v>54869508</v>
      </c>
    </row>
    <row r="24" spans="1:6" ht="21" customHeight="1" x14ac:dyDescent="0.3">
      <c r="A24" s="38" t="s">
        <v>4224</v>
      </c>
      <c r="B24" s="32">
        <v>42286804</v>
      </c>
      <c r="C24" s="418">
        <v>36374402</v>
      </c>
      <c r="D24" s="17">
        <v>51145119</v>
      </c>
      <c r="E24" s="17">
        <v>47661132</v>
      </c>
      <c r="F24" s="17">
        <v>53180743</v>
      </c>
    </row>
    <row r="25" spans="1:6" ht="21" customHeight="1" x14ac:dyDescent="0.3">
      <c r="A25" s="38" t="s">
        <v>4225</v>
      </c>
      <c r="B25" s="32">
        <v>1950985</v>
      </c>
      <c r="C25" s="418">
        <v>2155620</v>
      </c>
      <c r="D25" s="17">
        <v>4808804</v>
      </c>
      <c r="E25" s="17">
        <v>6003618</v>
      </c>
      <c r="F25" s="17">
        <v>6430778</v>
      </c>
    </row>
    <row r="26" spans="1:6" ht="21" customHeight="1" x14ac:dyDescent="0.3">
      <c r="A26" s="38" t="s">
        <v>4226</v>
      </c>
      <c r="B26" s="32" t="s">
        <v>677</v>
      </c>
      <c r="C26" s="32" t="s">
        <v>677</v>
      </c>
      <c r="D26" s="32" t="s">
        <v>677</v>
      </c>
      <c r="E26" s="32" t="s">
        <v>677</v>
      </c>
      <c r="F26" s="32" t="s">
        <v>677</v>
      </c>
    </row>
    <row r="27" spans="1:6" ht="21" customHeight="1" x14ac:dyDescent="0.3">
      <c r="A27" s="38" t="s">
        <v>4228</v>
      </c>
      <c r="B27" s="32">
        <v>97096825</v>
      </c>
      <c r="C27" s="418">
        <v>99113457</v>
      </c>
      <c r="D27" s="17">
        <v>108933066</v>
      </c>
      <c r="E27" s="17">
        <v>109751962</v>
      </c>
      <c r="F27" s="17">
        <v>109196238</v>
      </c>
    </row>
    <row r="28" spans="1:6" ht="21" customHeight="1" x14ac:dyDescent="0.3">
      <c r="A28" s="316" t="s">
        <v>2984</v>
      </c>
      <c r="B28" s="301">
        <v>218</v>
      </c>
      <c r="C28" s="419">
        <v>1060414</v>
      </c>
      <c r="D28" s="95">
        <v>999658</v>
      </c>
      <c r="E28" s="95">
        <v>1146891</v>
      </c>
      <c r="F28" s="301">
        <v>684692</v>
      </c>
    </row>
    <row r="29" spans="1:6" ht="21" customHeight="1" x14ac:dyDescent="0.3">
      <c r="A29" s="28" t="s">
        <v>4230</v>
      </c>
    </row>
    <row r="30" spans="1:6" ht="21" customHeight="1" x14ac:dyDescent="0.3">
      <c r="A30" s="28" t="s">
        <v>4231</v>
      </c>
    </row>
    <row r="31" spans="1:6" ht="21" customHeight="1" x14ac:dyDescent="0.3">
      <c r="A31" s="28" t="s">
        <v>4232</v>
      </c>
    </row>
    <row r="32" spans="1:6" ht="21" customHeight="1" x14ac:dyDescent="0.3">
      <c r="A32" s="28" t="s">
        <v>4233</v>
      </c>
    </row>
    <row r="33" spans="1:1" ht="21" customHeight="1" x14ac:dyDescent="0.3">
      <c r="A33" s="28" t="s">
        <v>4234</v>
      </c>
    </row>
    <row r="34" spans="1:1" ht="21" customHeight="1" x14ac:dyDescent="0.3">
      <c r="A34" s="28" t="s">
        <v>4235</v>
      </c>
    </row>
  </sheetData>
  <mergeCells count="2">
    <mergeCell ref="B5:F5"/>
    <mergeCell ref="B17:F17"/>
  </mergeCells>
  <phoneticPr fontId="30"/>
  <pageMargins left="0.23622047244094488" right="0.23622047244094488" top="0.15748031496062992" bottom="0.15748031496062992" header="0.31496062992125984" footer="0"/>
  <pageSetup paperSize="9" scale="52" orientation="portrait" r:id="rId1"/>
  <headerFooter>
    <oddHeader>&amp;C&amp;F</oddHeader>
  </headerFooter>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900-000000000000}">
  <sheetPr>
    <pageSetUpPr fitToPage="1"/>
  </sheetPr>
  <dimension ref="A1:F35"/>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6" ht="21" customHeight="1" x14ac:dyDescent="0.3">
      <c r="A1" s="19" t="str">
        <f>HYPERLINK("#"&amp;"目次"&amp;"!a1","目次へ")</f>
        <v>目次へ</v>
      </c>
    </row>
    <row r="2" spans="1:6" ht="21" customHeight="1" x14ac:dyDescent="0.3">
      <c r="A2" s="44" t="str">
        <f>"１３３．"&amp;目次!E136</f>
        <v>１３３．都税徴収状況（令和元～令和5年度）</v>
      </c>
    </row>
    <row r="3" spans="1:6" ht="21" customHeight="1" x14ac:dyDescent="0.3">
      <c r="A3" s="28" t="s">
        <v>4205</v>
      </c>
      <c r="C3" s="95"/>
    </row>
    <row r="4" spans="1:6" ht="21" customHeight="1" x14ac:dyDescent="0.3">
      <c r="A4" s="384" t="s">
        <v>4192</v>
      </c>
      <c r="B4" s="369" t="s">
        <v>4236</v>
      </c>
      <c r="C4" s="269" t="s">
        <v>4237</v>
      </c>
      <c r="D4" s="73" t="s">
        <v>4238</v>
      </c>
      <c r="E4" s="73" t="s">
        <v>4239</v>
      </c>
      <c r="F4" s="80" t="s">
        <v>4538</v>
      </c>
    </row>
    <row r="5" spans="1:6" ht="21" customHeight="1" x14ac:dyDescent="0.3">
      <c r="A5" s="38"/>
      <c r="B5" s="748" t="s">
        <v>3710</v>
      </c>
      <c r="C5" s="748"/>
      <c r="D5" s="748"/>
      <c r="E5" s="748"/>
      <c r="F5" s="748"/>
    </row>
    <row r="6" spans="1:6" ht="21" customHeight="1" x14ac:dyDescent="0.3">
      <c r="A6" s="82" t="s">
        <v>4164</v>
      </c>
      <c r="B6" s="65">
        <v>50994086</v>
      </c>
      <c r="C6" s="65">
        <v>51720108</v>
      </c>
      <c r="D6" s="65">
        <v>51427090</v>
      </c>
      <c r="E6" s="65">
        <v>54730032</v>
      </c>
      <c r="F6" s="65">
        <v>55589051</v>
      </c>
    </row>
    <row r="7" spans="1:6" ht="21" customHeight="1" x14ac:dyDescent="0.3">
      <c r="A7" s="38" t="s">
        <v>4240</v>
      </c>
      <c r="B7" s="32">
        <v>22730546</v>
      </c>
      <c r="C7" s="32">
        <v>23516790</v>
      </c>
      <c r="D7" s="32">
        <v>23251786</v>
      </c>
      <c r="E7" s="32">
        <v>24573258</v>
      </c>
      <c r="F7" s="32">
        <v>24654026</v>
      </c>
    </row>
    <row r="8" spans="1:6" ht="21" customHeight="1" x14ac:dyDescent="0.3">
      <c r="A8" s="38" t="s">
        <v>4241</v>
      </c>
      <c r="B8" s="32">
        <v>22582969</v>
      </c>
      <c r="C8" s="32">
        <v>23361020</v>
      </c>
      <c r="D8" s="32">
        <v>23099388</v>
      </c>
      <c r="E8" s="32">
        <v>24430851</v>
      </c>
      <c r="F8" s="32">
        <v>24545397</v>
      </c>
    </row>
    <row r="9" spans="1:6" ht="21" customHeight="1" x14ac:dyDescent="0.3">
      <c r="A9" s="38" t="s">
        <v>4242</v>
      </c>
      <c r="B9" s="32">
        <v>147576</v>
      </c>
      <c r="C9" s="32">
        <v>155770</v>
      </c>
      <c r="D9" s="32">
        <v>152398</v>
      </c>
      <c r="E9" s="32">
        <v>142406</v>
      </c>
      <c r="F9" s="32">
        <v>108630</v>
      </c>
    </row>
    <row r="10" spans="1:6" ht="21" customHeight="1" x14ac:dyDescent="0.3">
      <c r="A10" s="38" t="s">
        <v>4243</v>
      </c>
      <c r="B10" s="32">
        <v>150539</v>
      </c>
      <c r="C10" s="32">
        <v>183439</v>
      </c>
      <c r="D10" s="32">
        <v>173938</v>
      </c>
      <c r="E10" s="32">
        <v>204356</v>
      </c>
      <c r="F10" s="32">
        <v>155203</v>
      </c>
    </row>
    <row r="11" spans="1:6" ht="21" customHeight="1" x14ac:dyDescent="0.3">
      <c r="A11" s="38" t="s">
        <v>4241</v>
      </c>
      <c r="B11" s="32">
        <v>55023</v>
      </c>
      <c r="C11" s="32">
        <v>54064</v>
      </c>
      <c r="D11" s="32">
        <v>48223</v>
      </c>
      <c r="E11" s="32">
        <v>90051</v>
      </c>
      <c r="F11" s="32">
        <v>87377</v>
      </c>
    </row>
    <row r="12" spans="1:6" ht="21" customHeight="1" x14ac:dyDescent="0.3">
      <c r="A12" s="38" t="s">
        <v>4242</v>
      </c>
      <c r="B12" s="32">
        <v>95515</v>
      </c>
      <c r="C12" s="32">
        <v>129375</v>
      </c>
      <c r="D12" s="32">
        <v>125716</v>
      </c>
      <c r="E12" s="32">
        <v>114305</v>
      </c>
      <c r="F12" s="32">
        <v>67826</v>
      </c>
    </row>
    <row r="13" spans="1:6" ht="21" customHeight="1" x14ac:dyDescent="0.3">
      <c r="A13" s="38" t="s">
        <v>4244</v>
      </c>
      <c r="B13" s="32">
        <v>1848213</v>
      </c>
      <c r="C13" s="32">
        <v>1336408</v>
      </c>
      <c r="D13" s="32">
        <v>1559148</v>
      </c>
      <c r="E13" s="32">
        <v>2303508</v>
      </c>
      <c r="F13" s="32">
        <v>2071016</v>
      </c>
    </row>
    <row r="14" spans="1:6" ht="21" customHeight="1" x14ac:dyDescent="0.3">
      <c r="A14" s="38" t="s">
        <v>4245</v>
      </c>
      <c r="B14" s="32">
        <v>265</v>
      </c>
      <c r="C14" s="32">
        <v>5241</v>
      </c>
      <c r="D14" s="32">
        <v>0</v>
      </c>
      <c r="E14" s="32">
        <v>0</v>
      </c>
      <c r="F14" s="32">
        <v>0</v>
      </c>
    </row>
    <row r="15" spans="1:6" ht="21" customHeight="1" x14ac:dyDescent="0.3">
      <c r="A15" s="38" t="s">
        <v>4246</v>
      </c>
      <c r="B15" s="32">
        <v>77241</v>
      </c>
      <c r="C15" s="32">
        <v>56070</v>
      </c>
      <c r="D15" s="32">
        <v>64252</v>
      </c>
      <c r="E15" s="32">
        <v>57784</v>
      </c>
      <c r="F15" s="32">
        <v>59025</v>
      </c>
    </row>
    <row r="16" spans="1:6" ht="21" customHeight="1" x14ac:dyDescent="0.3">
      <c r="A16" s="38" t="s">
        <v>4247</v>
      </c>
      <c r="B16" s="32">
        <v>26187254</v>
      </c>
      <c r="C16" s="32">
        <v>26622160</v>
      </c>
      <c r="D16" s="32">
        <v>26377967</v>
      </c>
      <c r="E16" s="32">
        <v>27591126</v>
      </c>
      <c r="F16" s="32">
        <v>28649780</v>
      </c>
    </row>
    <row r="17" spans="1:6" ht="21" customHeight="1" x14ac:dyDescent="0.3">
      <c r="A17" s="38" t="s">
        <v>4248</v>
      </c>
      <c r="B17" s="32">
        <v>29</v>
      </c>
      <c r="C17" s="32">
        <v>0</v>
      </c>
      <c r="D17" s="32">
        <v>0</v>
      </c>
      <c r="E17" s="32">
        <v>0</v>
      </c>
      <c r="F17" s="32">
        <v>0</v>
      </c>
    </row>
    <row r="18" spans="1:6" ht="21" customHeight="1" x14ac:dyDescent="0.3">
      <c r="A18" s="38"/>
      <c r="B18" s="748" t="s">
        <v>4249</v>
      </c>
      <c r="C18" s="748"/>
      <c r="D18" s="748"/>
      <c r="E18" s="748"/>
      <c r="F18" s="748"/>
    </row>
    <row r="19" spans="1:6" ht="21" customHeight="1" x14ac:dyDescent="0.3">
      <c r="A19" s="82" t="s">
        <v>4164</v>
      </c>
      <c r="B19" s="65">
        <v>49683297</v>
      </c>
      <c r="C19" s="65">
        <v>50418449</v>
      </c>
      <c r="D19" s="65">
        <v>50415156</v>
      </c>
      <c r="E19" s="65">
        <v>53704272</v>
      </c>
      <c r="F19" s="65">
        <v>54704168</v>
      </c>
    </row>
    <row r="20" spans="1:6" ht="21" customHeight="1" x14ac:dyDescent="0.3">
      <c r="A20" s="38" t="s">
        <v>4240</v>
      </c>
      <c r="B20" s="32">
        <v>21727533</v>
      </c>
      <c r="C20" s="32">
        <v>22567438</v>
      </c>
      <c r="D20" s="32">
        <v>22535548</v>
      </c>
      <c r="E20" s="32">
        <v>23819891</v>
      </c>
      <c r="F20" s="32">
        <v>23974990</v>
      </c>
    </row>
    <row r="21" spans="1:6" ht="21" customHeight="1" x14ac:dyDescent="0.3">
      <c r="A21" s="38" t="s">
        <v>4241</v>
      </c>
      <c r="B21" s="32">
        <v>21670304</v>
      </c>
      <c r="C21" s="32">
        <v>22503121</v>
      </c>
      <c r="D21" s="32">
        <v>22472354</v>
      </c>
      <c r="E21" s="32">
        <v>23762136</v>
      </c>
      <c r="F21" s="32">
        <v>23925226</v>
      </c>
    </row>
    <row r="22" spans="1:6" ht="21" customHeight="1" x14ac:dyDescent="0.3">
      <c r="A22" s="38" t="s">
        <v>4242</v>
      </c>
      <c r="B22" s="32">
        <v>57229</v>
      </c>
      <c r="C22" s="32">
        <v>64317</v>
      </c>
      <c r="D22" s="32">
        <v>63194</v>
      </c>
      <c r="E22" s="32">
        <v>57755</v>
      </c>
      <c r="F22" s="32">
        <v>49764</v>
      </c>
    </row>
    <row r="23" spans="1:6" ht="21" customHeight="1" x14ac:dyDescent="0.3">
      <c r="A23" s="38" t="s">
        <v>4243</v>
      </c>
      <c r="B23" s="32">
        <v>72198</v>
      </c>
      <c r="C23" s="32">
        <v>88884</v>
      </c>
      <c r="D23" s="32">
        <v>88328</v>
      </c>
      <c r="E23" s="32">
        <v>101600</v>
      </c>
      <c r="F23" s="32">
        <v>91606</v>
      </c>
    </row>
    <row r="24" spans="1:6" ht="21" customHeight="1" x14ac:dyDescent="0.3">
      <c r="A24" s="38" t="s">
        <v>4241</v>
      </c>
      <c r="B24" s="32">
        <v>35835</v>
      </c>
      <c r="C24" s="32">
        <v>32393</v>
      </c>
      <c r="D24" s="32">
        <v>32337</v>
      </c>
      <c r="E24" s="32">
        <v>55296</v>
      </c>
      <c r="F24" s="32">
        <v>58744</v>
      </c>
    </row>
    <row r="25" spans="1:6" ht="21" customHeight="1" x14ac:dyDescent="0.3">
      <c r="A25" s="38" t="s">
        <v>4242</v>
      </c>
      <c r="B25" s="32">
        <v>36363</v>
      </c>
      <c r="C25" s="32">
        <v>56491</v>
      </c>
      <c r="D25" s="32">
        <v>55991</v>
      </c>
      <c r="E25" s="32">
        <v>46303</v>
      </c>
      <c r="F25" s="32">
        <v>32862</v>
      </c>
    </row>
    <row r="26" spans="1:6" ht="21" customHeight="1" x14ac:dyDescent="0.3">
      <c r="A26" s="38" t="s">
        <v>4244</v>
      </c>
      <c r="B26" s="32">
        <v>1821478</v>
      </c>
      <c r="C26" s="32">
        <v>1308831</v>
      </c>
      <c r="D26" s="32">
        <v>1535230</v>
      </c>
      <c r="E26" s="32">
        <v>2281421</v>
      </c>
      <c r="F26" s="32">
        <v>2058394</v>
      </c>
    </row>
    <row r="27" spans="1:6" ht="21" customHeight="1" x14ac:dyDescent="0.3">
      <c r="A27" s="38" t="s">
        <v>4245</v>
      </c>
      <c r="B27" s="32">
        <v>265</v>
      </c>
      <c r="C27" s="32">
        <v>5241</v>
      </c>
      <c r="D27" s="32">
        <v>0</v>
      </c>
      <c r="E27" s="32">
        <v>0</v>
      </c>
      <c r="F27" s="32">
        <v>0</v>
      </c>
    </row>
    <row r="28" spans="1:6" ht="21" customHeight="1" x14ac:dyDescent="0.3">
      <c r="A28" s="38" t="s">
        <v>4246</v>
      </c>
      <c r="B28" s="32">
        <v>60523</v>
      </c>
      <c r="C28" s="32">
        <v>37921</v>
      </c>
      <c r="D28" s="32">
        <v>51183</v>
      </c>
      <c r="E28" s="32">
        <v>44759</v>
      </c>
      <c r="F28" s="32">
        <v>47257</v>
      </c>
    </row>
    <row r="29" spans="1:6" ht="21" customHeight="1" x14ac:dyDescent="0.3">
      <c r="A29" s="38" t="s">
        <v>4247</v>
      </c>
      <c r="B29" s="32">
        <v>26001271</v>
      </c>
      <c r="C29" s="32">
        <v>26410134</v>
      </c>
      <c r="D29" s="32">
        <v>26204866</v>
      </c>
      <c r="E29" s="32">
        <v>27456601</v>
      </c>
      <c r="F29" s="32">
        <v>28531920</v>
      </c>
    </row>
    <row r="30" spans="1:6" ht="21" customHeight="1" x14ac:dyDescent="0.3">
      <c r="A30" s="316" t="s">
        <v>4248</v>
      </c>
      <c r="B30" s="301">
        <v>29</v>
      </c>
      <c r="C30" s="301">
        <v>0</v>
      </c>
      <c r="D30" s="301">
        <v>0</v>
      </c>
      <c r="E30" s="301">
        <v>0</v>
      </c>
      <c r="F30" s="301">
        <v>0</v>
      </c>
    </row>
    <row r="31" spans="1:6" ht="21" customHeight="1" x14ac:dyDescent="0.3">
      <c r="A31" s="28" t="s">
        <v>4250</v>
      </c>
    </row>
    <row r="32" spans="1:6" ht="21" customHeight="1" x14ac:dyDescent="0.3">
      <c r="A32" s="28" t="s">
        <v>4251</v>
      </c>
    </row>
    <row r="33" spans="1:1" ht="21" customHeight="1" x14ac:dyDescent="0.3">
      <c r="A33" s="28" t="s">
        <v>4252</v>
      </c>
    </row>
    <row r="34" spans="1:1" ht="21" customHeight="1" x14ac:dyDescent="0.3">
      <c r="A34" s="28" t="s">
        <v>4253</v>
      </c>
    </row>
    <row r="35" spans="1:1" ht="21" customHeight="1" x14ac:dyDescent="0.3">
      <c r="A35" s="28" t="s">
        <v>4254</v>
      </c>
    </row>
  </sheetData>
  <mergeCells count="2">
    <mergeCell ref="B5:F5"/>
    <mergeCell ref="B18:F18"/>
  </mergeCells>
  <phoneticPr fontId="30"/>
  <pageMargins left="0.23622047244094488" right="0.23622047244094488" top="0.15748031496062992" bottom="0.15748031496062992" header="0.31496062992125984" footer="0"/>
  <pageSetup paperSize="9" scale="85" orientation="portrait" r:id="rId1"/>
  <headerFooter>
    <oddHeader>&amp;C&amp;F</oddHeader>
  </headerFooter>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A00-000000000000}">
  <sheetPr>
    <pageSetUpPr fitToPage="1"/>
  </sheetPr>
  <dimension ref="A1:F15"/>
  <sheetViews>
    <sheetView zoomScaleSheetLayoutView="80" workbookViewId="0">
      <pane xSplit="1" ySplit="4" topLeftCell="D5"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6" ht="21" customHeight="1" x14ac:dyDescent="0.3">
      <c r="A1" s="19" t="str">
        <f>HYPERLINK("#"&amp;"目次"&amp;"!a1","目次へ")</f>
        <v>目次へ</v>
      </c>
    </row>
    <row r="2" spans="1:6" ht="21" customHeight="1" x14ac:dyDescent="0.3">
      <c r="A2" s="44" t="str">
        <f>"１３４．"&amp;目次!E137</f>
        <v>１３４．特別区税調定額及び収入額（令和元～令和5年度）</v>
      </c>
    </row>
    <row r="3" spans="1:6" ht="21" customHeight="1" x14ac:dyDescent="0.3">
      <c r="A3" s="286" t="s">
        <v>4205</v>
      </c>
      <c r="B3" s="95"/>
      <c r="C3" s="95"/>
      <c r="D3" s="95"/>
    </row>
    <row r="4" spans="1:6" ht="21" customHeight="1" x14ac:dyDescent="0.3">
      <c r="A4" s="384" t="s">
        <v>4192</v>
      </c>
      <c r="B4" s="386" t="s">
        <v>4621</v>
      </c>
      <c r="C4" s="469" t="s">
        <v>3422</v>
      </c>
      <c r="D4" s="469" t="s">
        <v>3434</v>
      </c>
      <c r="E4" s="369" t="s">
        <v>3438</v>
      </c>
      <c r="F4" s="387" t="s">
        <v>4531</v>
      </c>
    </row>
    <row r="5" spans="1:6" s="18" customFormat="1" ht="21" customHeight="1" x14ac:dyDescent="0.3">
      <c r="A5" s="82"/>
      <c r="B5" s="756" t="s">
        <v>3710</v>
      </c>
      <c r="C5" s="756"/>
      <c r="D5" s="756"/>
      <c r="E5" s="756"/>
      <c r="F5" s="756"/>
    </row>
    <row r="6" spans="1:6" ht="21" customHeight="1" x14ac:dyDescent="0.3">
      <c r="A6" s="82" t="s">
        <v>4125</v>
      </c>
      <c r="B6" s="65">
        <v>36124335</v>
      </c>
      <c r="C6" s="65">
        <v>37308520</v>
      </c>
      <c r="D6" s="65">
        <v>37102616</v>
      </c>
      <c r="E6" s="18">
        <v>39104632</v>
      </c>
      <c r="F6" s="18">
        <v>39297178</v>
      </c>
    </row>
    <row r="7" spans="1:6" ht="21" customHeight="1" x14ac:dyDescent="0.3">
      <c r="A7" s="38" t="s">
        <v>4255</v>
      </c>
      <c r="B7" s="32">
        <v>34098349</v>
      </c>
      <c r="C7" s="32">
        <v>35277871</v>
      </c>
      <c r="D7" s="32">
        <v>34988154</v>
      </c>
      <c r="E7" s="17">
        <v>36889405</v>
      </c>
      <c r="F7" s="418">
        <v>37038556</v>
      </c>
    </row>
    <row r="8" spans="1:6" ht="21" customHeight="1" x14ac:dyDescent="0.3">
      <c r="A8" s="38" t="s">
        <v>4256</v>
      </c>
      <c r="B8" s="32">
        <v>121986</v>
      </c>
      <c r="C8" s="32">
        <v>126223</v>
      </c>
      <c r="D8" s="32">
        <v>129257</v>
      </c>
      <c r="E8" s="17">
        <v>134598</v>
      </c>
      <c r="F8" s="418">
        <v>136426</v>
      </c>
    </row>
    <row r="9" spans="1:6" ht="21" customHeight="1" x14ac:dyDescent="0.3">
      <c r="A9" s="38" t="s">
        <v>4257</v>
      </c>
      <c r="B9" s="32">
        <v>1903999</v>
      </c>
      <c r="C9" s="32">
        <v>1904426</v>
      </c>
      <c r="D9" s="32">
        <v>1985205</v>
      </c>
      <c r="E9" s="17">
        <v>2080628</v>
      </c>
      <c r="F9" s="418">
        <v>2122195</v>
      </c>
    </row>
    <row r="10" spans="1:6" ht="21" customHeight="1" x14ac:dyDescent="0.3">
      <c r="A10" s="82"/>
      <c r="B10" s="748" t="s">
        <v>4249</v>
      </c>
      <c r="C10" s="748"/>
      <c r="D10" s="748"/>
      <c r="E10" s="748"/>
      <c r="F10" s="748"/>
    </row>
    <row r="11" spans="1:6" ht="21" customHeight="1" x14ac:dyDescent="0.3">
      <c r="A11" s="82" t="s">
        <v>4258</v>
      </c>
      <c r="B11" s="65">
        <v>34734459</v>
      </c>
      <c r="C11" s="65">
        <v>36085362</v>
      </c>
      <c r="D11" s="65">
        <v>36083700</v>
      </c>
      <c r="E11" s="18">
        <v>38153538</v>
      </c>
      <c r="F11" s="18">
        <v>38446556</v>
      </c>
    </row>
    <row r="12" spans="1:6" ht="21" customHeight="1" x14ac:dyDescent="0.3">
      <c r="A12" s="38" t="s">
        <v>4255</v>
      </c>
      <c r="B12" s="32">
        <v>32717067</v>
      </c>
      <c r="C12" s="32">
        <v>34062857</v>
      </c>
      <c r="D12" s="32">
        <v>33977756</v>
      </c>
      <c r="E12" s="17">
        <v>35946915</v>
      </c>
      <c r="F12" s="418">
        <v>36194283</v>
      </c>
    </row>
    <row r="13" spans="1:6" ht="21" customHeight="1" x14ac:dyDescent="0.3">
      <c r="A13" s="38" t="s">
        <v>4256</v>
      </c>
      <c r="B13" s="32">
        <v>113421</v>
      </c>
      <c r="C13" s="32">
        <v>118079</v>
      </c>
      <c r="D13" s="32">
        <v>120739</v>
      </c>
      <c r="E13" s="17">
        <v>125995</v>
      </c>
      <c r="F13" s="418">
        <v>130078</v>
      </c>
    </row>
    <row r="14" spans="1:6" ht="21" customHeight="1" x14ac:dyDescent="0.3">
      <c r="A14" s="316" t="s">
        <v>4257</v>
      </c>
      <c r="B14" s="301">
        <v>1903971</v>
      </c>
      <c r="C14" s="301">
        <v>1904426</v>
      </c>
      <c r="D14" s="301">
        <v>1985205</v>
      </c>
      <c r="E14" s="301">
        <v>2080628</v>
      </c>
      <c r="F14" s="667">
        <v>2122195</v>
      </c>
    </row>
    <row r="15" spans="1:6" ht="21" customHeight="1" x14ac:dyDescent="0.3">
      <c r="A15" s="28" t="s">
        <v>4259</v>
      </c>
    </row>
  </sheetData>
  <mergeCells count="2">
    <mergeCell ref="B5:F5"/>
    <mergeCell ref="B10:F10"/>
  </mergeCells>
  <phoneticPr fontId="30"/>
  <pageMargins left="0.23622047244094488" right="0.23622047244094488" top="0.15748031496062992" bottom="0.15748031496062992" header="0.31496062992125984" footer="0"/>
  <pageSetup paperSize="9" scale="85" orientation="portrait" r:id="rId1"/>
  <headerFooter>
    <oddHeader>&amp;C&amp;F</oddHeader>
  </headerFooter>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B00-000000000000}">
  <sheetPr>
    <pageSetUpPr fitToPage="1"/>
  </sheetPr>
  <dimension ref="A1:I11"/>
  <sheetViews>
    <sheetView zoomScaleSheetLayoutView="80" workbookViewId="0">
      <pane ySplit="3" topLeftCell="A4" activePane="bottomLeft" state="frozen"/>
      <selection pane="bottomLeft"/>
    </sheetView>
  </sheetViews>
  <sheetFormatPr defaultColWidth="18.64453125" defaultRowHeight="21" customHeight="1" x14ac:dyDescent="0.3"/>
  <cols>
    <col min="1" max="1" width="18.64453125" style="17"/>
    <col min="2" max="9" width="15.64453125" style="17" customWidth="1"/>
    <col min="10" max="16384" width="18.64453125" style="17"/>
  </cols>
  <sheetData>
    <row r="1" spans="1:9" ht="21" customHeight="1" x14ac:dyDescent="0.3">
      <c r="A1" s="19" t="str">
        <f>HYPERLINK("#"&amp;"目次"&amp;"!a1","目次へ")</f>
        <v>目次へ</v>
      </c>
    </row>
    <row r="2" spans="1:9" ht="21" customHeight="1" x14ac:dyDescent="0.3">
      <c r="A2" s="44" t="str">
        <f>"１３５．"&amp;目次!E138</f>
        <v>１３５．区有財産の推移（令和元～令和5年度）</v>
      </c>
      <c r="B2" s="29"/>
      <c r="C2" s="29"/>
      <c r="D2" s="29"/>
      <c r="E2" s="29"/>
      <c r="F2" s="29"/>
      <c r="G2" s="29"/>
      <c r="H2" s="29"/>
    </row>
    <row r="3" spans="1:9" ht="21" customHeight="1" x14ac:dyDescent="0.3">
      <c r="A3" s="388" t="s">
        <v>2865</v>
      </c>
      <c r="B3" s="385" t="s">
        <v>4260</v>
      </c>
      <c r="C3" s="385" t="s">
        <v>4261</v>
      </c>
      <c r="D3" s="386" t="s">
        <v>4262</v>
      </c>
      <c r="E3" s="385" t="s">
        <v>4263</v>
      </c>
      <c r="F3" s="385" t="s">
        <v>4264</v>
      </c>
      <c r="G3" s="385" t="s">
        <v>4265</v>
      </c>
      <c r="H3" s="385" t="s">
        <v>4266</v>
      </c>
      <c r="I3" s="385" t="s">
        <v>4267</v>
      </c>
    </row>
    <row r="4" spans="1:9" ht="21" customHeight="1" x14ac:dyDescent="0.3">
      <c r="A4" s="24"/>
      <c r="B4" s="284" t="s">
        <v>409</v>
      </c>
      <c r="C4" s="32" t="s">
        <v>409</v>
      </c>
      <c r="D4" s="32" t="s">
        <v>396</v>
      </c>
      <c r="E4" s="32" t="s">
        <v>4268</v>
      </c>
      <c r="F4" s="32" t="s">
        <v>411</v>
      </c>
      <c r="G4" s="32" t="s">
        <v>4269</v>
      </c>
      <c r="H4" s="32" t="s">
        <v>401</v>
      </c>
      <c r="I4" s="32" t="s">
        <v>401</v>
      </c>
    </row>
    <row r="5" spans="1:9" ht="21" customHeight="1" x14ac:dyDescent="0.3">
      <c r="A5" s="24" t="s">
        <v>3740</v>
      </c>
      <c r="B5" s="284">
        <v>1010252.92</v>
      </c>
      <c r="C5" s="32">
        <v>453105.59</v>
      </c>
      <c r="D5" s="32">
        <v>18</v>
      </c>
      <c r="E5" s="32">
        <v>14469</v>
      </c>
      <c r="F5" s="32">
        <v>47308</v>
      </c>
      <c r="G5" s="32">
        <v>2452</v>
      </c>
      <c r="H5" s="32">
        <v>2774754</v>
      </c>
      <c r="I5" s="32">
        <v>70250580</v>
      </c>
    </row>
    <row r="6" spans="1:9" ht="21" customHeight="1" x14ac:dyDescent="0.3">
      <c r="A6" s="24">
        <v>2</v>
      </c>
      <c r="B6" s="284">
        <v>1026836.65</v>
      </c>
      <c r="C6" s="32">
        <v>480417.51</v>
      </c>
      <c r="D6" s="32">
        <v>21</v>
      </c>
      <c r="E6" s="32">
        <v>14469</v>
      </c>
      <c r="F6" s="32">
        <v>47308</v>
      </c>
      <c r="G6" s="32">
        <v>2722</v>
      </c>
      <c r="H6" s="32">
        <v>2769672</v>
      </c>
      <c r="I6" s="32">
        <v>62848972</v>
      </c>
    </row>
    <row r="7" spans="1:9" ht="21" customHeight="1" x14ac:dyDescent="0.3">
      <c r="A7" s="55">
        <v>3</v>
      </c>
      <c r="B7" s="32">
        <v>1034304.15</v>
      </c>
      <c r="C7" s="32">
        <v>503516.72</v>
      </c>
      <c r="D7" s="32">
        <v>21</v>
      </c>
      <c r="E7" s="32">
        <v>14469</v>
      </c>
      <c r="F7" s="32">
        <v>47308</v>
      </c>
      <c r="G7" s="32">
        <v>2960</v>
      </c>
      <c r="H7" s="32">
        <v>2758038</v>
      </c>
      <c r="I7" s="32">
        <v>66924749</v>
      </c>
    </row>
    <row r="8" spans="1:9" ht="21" customHeight="1" x14ac:dyDescent="0.3">
      <c r="A8" s="55">
        <v>4</v>
      </c>
      <c r="B8" s="32">
        <v>1034792.7</v>
      </c>
      <c r="C8" s="32">
        <v>501955.15</v>
      </c>
      <c r="D8" s="32">
        <v>21</v>
      </c>
      <c r="E8" s="32">
        <v>14469</v>
      </c>
      <c r="F8" s="32">
        <v>47308</v>
      </c>
      <c r="G8" s="32">
        <v>2949</v>
      </c>
      <c r="H8" s="32">
        <v>2765953</v>
      </c>
      <c r="I8" s="32">
        <v>69158469</v>
      </c>
    </row>
    <row r="9" spans="1:9" s="18" customFormat="1" ht="21" customHeight="1" x14ac:dyDescent="0.3">
      <c r="A9" s="236">
        <v>5</v>
      </c>
      <c r="B9" s="190">
        <v>1014586</v>
      </c>
      <c r="C9" s="179">
        <v>536308.04</v>
      </c>
      <c r="D9" s="179">
        <v>22</v>
      </c>
      <c r="E9" s="179">
        <v>14469</v>
      </c>
      <c r="F9" s="179">
        <v>47308</v>
      </c>
      <c r="G9" s="179">
        <v>3076</v>
      </c>
      <c r="H9" s="179">
        <v>1803725</v>
      </c>
      <c r="I9" s="179">
        <v>79266064</v>
      </c>
    </row>
    <row r="10" spans="1:9" ht="21" customHeight="1" x14ac:dyDescent="0.3">
      <c r="A10" s="28" t="s">
        <v>4270</v>
      </c>
    </row>
    <row r="11" spans="1:9" ht="21" customHeight="1" x14ac:dyDescent="0.3">
      <c r="A11" s="28" t="s">
        <v>4271</v>
      </c>
    </row>
  </sheetData>
  <phoneticPr fontId="30"/>
  <pageMargins left="0.23622047244094488" right="0.23622047244094488" top="0.15748031496062992" bottom="0.15748031496062992" header="0.31496062992125984" footer="0"/>
  <pageSetup paperSize="9" scale="70" orientation="portrait" r:id="rId1"/>
  <headerFooter>
    <oddHeader>&amp;C&amp;F</oddHeader>
  </headerFooter>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C00-000000000000}">
  <sheetPr>
    <pageSetUpPr fitToPage="1"/>
  </sheetPr>
  <dimension ref="A1:H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"１３６．"&amp;目次!E139</f>
        <v>１３６．区職員数と平均年齢の推移（令和2～令和6年）</v>
      </c>
      <c r="B2" s="29"/>
      <c r="C2" s="29"/>
      <c r="D2" s="62"/>
      <c r="E2" s="62"/>
      <c r="F2" s="62" t="s">
        <v>4272</v>
      </c>
      <c r="G2" s="29"/>
      <c r="H2" s="29"/>
    </row>
    <row r="3" spans="1:8" ht="21" customHeight="1" x14ac:dyDescent="0.3">
      <c r="A3" s="388"/>
      <c r="B3" s="386" t="s">
        <v>4635</v>
      </c>
      <c r="C3" s="386" t="s">
        <v>4636</v>
      </c>
      <c r="D3" s="386" t="s">
        <v>878</v>
      </c>
      <c r="E3" s="386" t="s">
        <v>883</v>
      </c>
      <c r="F3" s="389" t="s">
        <v>884</v>
      </c>
    </row>
    <row r="4" spans="1:8" ht="21" customHeight="1" x14ac:dyDescent="0.3">
      <c r="A4" s="596" t="s">
        <v>4273</v>
      </c>
      <c r="B4" s="555">
        <v>2084</v>
      </c>
      <c r="C4" s="555">
        <v>2089</v>
      </c>
      <c r="D4" s="555">
        <v>2103</v>
      </c>
      <c r="E4" s="555">
        <v>2173</v>
      </c>
      <c r="F4" s="558">
        <v>2202</v>
      </c>
    </row>
    <row r="5" spans="1:8" s="241" customFormat="1" ht="21" customHeight="1" x14ac:dyDescent="0.3">
      <c r="A5" s="390" t="s">
        <v>4274</v>
      </c>
      <c r="B5" s="95">
        <v>41.2</v>
      </c>
      <c r="C5" s="95">
        <v>40.799999999999997</v>
      </c>
      <c r="D5" s="283">
        <v>40.4</v>
      </c>
      <c r="E5" s="283">
        <v>40.1</v>
      </c>
      <c r="F5" s="391">
        <v>40</v>
      </c>
    </row>
    <row r="6" spans="1:8" ht="21" customHeight="1" x14ac:dyDescent="0.3">
      <c r="A6" s="28" t="s">
        <v>4275</v>
      </c>
      <c r="D6" s="18"/>
      <c r="E6" s="18"/>
    </row>
    <row r="7" spans="1:8" ht="21" customHeight="1" x14ac:dyDescent="0.3">
      <c r="A7" s="28" t="s">
        <v>4276</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L24"/>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2" width="14.05859375" style="17" customWidth="1"/>
    <col min="13" max="16384" width="18.64453125" style="17"/>
  </cols>
  <sheetData>
    <row r="1" spans="1:12" ht="21" customHeight="1" x14ac:dyDescent="0.3">
      <c r="A1" s="19" t="str">
        <f>HYPERLINK("#"&amp;"目次"&amp;"!a1","目次へ")</f>
        <v>目次へ</v>
      </c>
    </row>
    <row r="2" spans="1:12" ht="21" customHeight="1" x14ac:dyDescent="0.3">
      <c r="A2" s="44" t="str">
        <f>"１１．"&amp;目次!E14</f>
        <v>１１．自然動態（令和2～令和6年）</v>
      </c>
      <c r="B2" s="29"/>
      <c r="C2" s="29"/>
      <c r="D2" s="29"/>
      <c r="E2" s="29"/>
      <c r="F2" s="29"/>
      <c r="G2" s="29"/>
      <c r="H2" s="29"/>
      <c r="I2" s="29"/>
      <c r="J2" s="29"/>
      <c r="K2" s="29"/>
      <c r="L2" s="29"/>
    </row>
    <row r="3" spans="1:12" ht="21" customHeight="1" x14ac:dyDescent="0.3">
      <c r="A3" s="286" t="s">
        <v>838</v>
      </c>
      <c r="B3" s="95"/>
    </row>
    <row r="4" spans="1:12" ht="21" customHeight="1" x14ac:dyDescent="0.3">
      <c r="A4" s="485" t="s">
        <v>313</v>
      </c>
      <c r="B4" s="40" t="s">
        <v>351</v>
      </c>
      <c r="C4" s="40"/>
      <c r="D4" s="40"/>
      <c r="E4" s="40" t="s">
        <v>352</v>
      </c>
      <c r="F4" s="40"/>
      <c r="G4" s="40"/>
      <c r="H4" s="40" t="s">
        <v>839</v>
      </c>
      <c r="I4" s="40"/>
      <c r="J4" s="40"/>
      <c r="K4" s="467" t="s">
        <v>840</v>
      </c>
      <c r="L4" s="460" t="s">
        <v>841</v>
      </c>
    </row>
    <row r="5" spans="1:12" ht="21" customHeight="1" x14ac:dyDescent="0.3">
      <c r="A5" s="310"/>
      <c r="B5" s="269" t="s">
        <v>655</v>
      </c>
      <c r="C5" s="269" t="s">
        <v>461</v>
      </c>
      <c r="D5" s="269" t="s">
        <v>462</v>
      </c>
      <c r="E5" s="269" t="s">
        <v>655</v>
      </c>
      <c r="F5" s="269" t="s">
        <v>461</v>
      </c>
      <c r="G5" s="269" t="s">
        <v>462</v>
      </c>
      <c r="H5" s="269" t="s">
        <v>655</v>
      </c>
      <c r="I5" s="269" t="s">
        <v>461</v>
      </c>
      <c r="J5" s="269" t="s">
        <v>462</v>
      </c>
      <c r="K5" s="269"/>
      <c r="L5" s="25"/>
    </row>
    <row r="6" spans="1:12" ht="21" customHeight="1" x14ac:dyDescent="0.3">
      <c r="A6" s="55" t="s">
        <v>4461</v>
      </c>
      <c r="B6" s="32">
        <v>2530</v>
      </c>
      <c r="C6" s="32">
        <v>1320</v>
      </c>
      <c r="D6" s="32">
        <v>1210</v>
      </c>
      <c r="E6" s="32">
        <v>2833</v>
      </c>
      <c r="F6" s="32">
        <v>1457</v>
      </c>
      <c r="G6" s="32">
        <v>1376</v>
      </c>
      <c r="H6" s="32">
        <v>-303</v>
      </c>
      <c r="I6" s="32">
        <v>-137</v>
      </c>
      <c r="J6" s="32">
        <v>-166</v>
      </c>
      <c r="K6" s="32">
        <v>2471</v>
      </c>
      <c r="L6" s="32">
        <v>561</v>
      </c>
    </row>
    <row r="7" spans="1:12" ht="21" customHeight="1" x14ac:dyDescent="0.3">
      <c r="A7" s="24">
        <v>3</v>
      </c>
      <c r="B7" s="32">
        <v>2481</v>
      </c>
      <c r="C7" s="32">
        <v>1309</v>
      </c>
      <c r="D7" s="32">
        <v>1172</v>
      </c>
      <c r="E7" s="32">
        <v>2963</v>
      </c>
      <c r="F7" s="32">
        <v>1557</v>
      </c>
      <c r="G7" s="32">
        <v>1406</v>
      </c>
      <c r="H7" s="32" t="s">
        <v>842</v>
      </c>
      <c r="I7" s="32" t="s">
        <v>843</v>
      </c>
      <c r="J7" s="32" t="s">
        <v>844</v>
      </c>
      <c r="K7" s="32">
        <v>2264</v>
      </c>
      <c r="L7" s="32">
        <v>441</v>
      </c>
    </row>
    <row r="8" spans="1:12" ht="21" customHeight="1" x14ac:dyDescent="0.3">
      <c r="A8" s="639">
        <v>4</v>
      </c>
      <c r="B8" s="408">
        <v>2334</v>
      </c>
      <c r="C8" s="408">
        <v>1194</v>
      </c>
      <c r="D8" s="408">
        <v>1140</v>
      </c>
      <c r="E8" s="408">
        <v>3092</v>
      </c>
      <c r="F8" s="408">
        <v>1624</v>
      </c>
      <c r="G8" s="408">
        <v>1468</v>
      </c>
      <c r="H8" s="408" t="s">
        <v>845</v>
      </c>
      <c r="I8" s="408" t="s">
        <v>846</v>
      </c>
      <c r="J8" s="408" t="s">
        <v>847</v>
      </c>
      <c r="K8" s="408">
        <v>2405</v>
      </c>
      <c r="L8" s="408">
        <v>459</v>
      </c>
    </row>
    <row r="9" spans="1:12" s="18" customFormat="1" ht="21" customHeight="1" x14ac:dyDescent="0.3">
      <c r="A9" s="639">
        <v>5</v>
      </c>
      <c r="B9" s="408">
        <v>2238</v>
      </c>
      <c r="C9" s="408">
        <v>1143</v>
      </c>
      <c r="D9" s="408">
        <v>1095</v>
      </c>
      <c r="E9" s="408">
        <v>3031</v>
      </c>
      <c r="F9" s="408">
        <v>1520</v>
      </c>
      <c r="G9" s="408">
        <v>1511</v>
      </c>
      <c r="H9" s="408" t="s">
        <v>4462</v>
      </c>
      <c r="I9" s="408" t="s">
        <v>4463</v>
      </c>
      <c r="J9" s="408" t="s">
        <v>4464</v>
      </c>
      <c r="K9" s="408">
        <v>2550</v>
      </c>
      <c r="L9" s="408">
        <v>489</v>
      </c>
    </row>
    <row r="10" spans="1:12" ht="21" customHeight="1" x14ac:dyDescent="0.3">
      <c r="A10" s="71">
        <v>6</v>
      </c>
      <c r="B10" s="18">
        <v>2188</v>
      </c>
      <c r="C10" s="18">
        <v>1095</v>
      </c>
      <c r="D10" s="18">
        <v>1093</v>
      </c>
      <c r="E10" s="18">
        <v>3098</v>
      </c>
      <c r="F10" s="18">
        <v>1582</v>
      </c>
      <c r="G10" s="18">
        <v>1516</v>
      </c>
      <c r="H10" s="18">
        <v>-910</v>
      </c>
      <c r="I10" s="18">
        <v>-487</v>
      </c>
      <c r="J10" s="18">
        <v>-423</v>
      </c>
      <c r="K10" s="18">
        <v>2406</v>
      </c>
      <c r="L10" s="18">
        <v>475</v>
      </c>
    </row>
    <row r="11" spans="1:12" ht="21" customHeight="1" x14ac:dyDescent="0.3">
      <c r="A11" s="55" t="s">
        <v>848</v>
      </c>
      <c r="B11" s="32">
        <v>205</v>
      </c>
      <c r="C11" s="32">
        <v>96</v>
      </c>
      <c r="D11" s="32">
        <v>109</v>
      </c>
      <c r="E11" s="32">
        <v>309</v>
      </c>
      <c r="F11" s="32">
        <v>146</v>
      </c>
      <c r="G11" s="32">
        <v>163</v>
      </c>
      <c r="H11" s="32">
        <v>-104</v>
      </c>
      <c r="I11" s="32">
        <v>-50</v>
      </c>
      <c r="J11" s="32">
        <v>-54</v>
      </c>
      <c r="K11" s="32">
        <v>205</v>
      </c>
      <c r="L11" s="32">
        <v>42</v>
      </c>
    </row>
    <row r="12" spans="1:12" ht="21" customHeight="1" x14ac:dyDescent="0.3">
      <c r="A12" s="55">
        <v>2</v>
      </c>
      <c r="B12" s="32">
        <v>133</v>
      </c>
      <c r="C12" s="32">
        <v>71</v>
      </c>
      <c r="D12" s="32">
        <v>62</v>
      </c>
      <c r="E12" s="32">
        <v>265</v>
      </c>
      <c r="F12" s="32">
        <v>136</v>
      </c>
      <c r="G12" s="32">
        <v>129</v>
      </c>
      <c r="H12" s="32">
        <v>-132</v>
      </c>
      <c r="I12" s="32">
        <v>-65</v>
      </c>
      <c r="J12" s="32">
        <v>-67</v>
      </c>
      <c r="K12" s="32">
        <v>180</v>
      </c>
      <c r="L12" s="32">
        <v>39</v>
      </c>
    </row>
    <row r="13" spans="1:12" ht="21" customHeight="1" x14ac:dyDescent="0.3">
      <c r="A13" s="55">
        <v>3</v>
      </c>
      <c r="B13" s="32">
        <v>161</v>
      </c>
      <c r="C13" s="32">
        <v>87</v>
      </c>
      <c r="D13" s="32">
        <v>74</v>
      </c>
      <c r="E13" s="32">
        <v>269</v>
      </c>
      <c r="F13" s="32">
        <v>146</v>
      </c>
      <c r="G13" s="32">
        <v>123</v>
      </c>
      <c r="H13" s="32">
        <v>-108</v>
      </c>
      <c r="I13" s="32">
        <v>-59</v>
      </c>
      <c r="J13" s="32">
        <v>-49</v>
      </c>
      <c r="K13" s="32">
        <v>310</v>
      </c>
      <c r="L13" s="32">
        <v>55</v>
      </c>
    </row>
    <row r="14" spans="1:12" ht="21" customHeight="1" x14ac:dyDescent="0.3">
      <c r="A14" s="55">
        <v>4</v>
      </c>
      <c r="B14" s="32">
        <v>189</v>
      </c>
      <c r="C14" s="32">
        <v>96</v>
      </c>
      <c r="D14" s="32">
        <v>93</v>
      </c>
      <c r="E14" s="32">
        <v>252</v>
      </c>
      <c r="F14" s="32">
        <v>130</v>
      </c>
      <c r="G14" s="32">
        <v>122</v>
      </c>
      <c r="H14" s="32">
        <v>-63</v>
      </c>
      <c r="I14" s="32">
        <v>-34</v>
      </c>
      <c r="J14" s="32">
        <v>-29</v>
      </c>
      <c r="K14" s="32">
        <v>149</v>
      </c>
      <c r="L14" s="32">
        <v>25</v>
      </c>
    </row>
    <row r="15" spans="1:12" ht="21" customHeight="1" x14ac:dyDescent="0.3">
      <c r="A15" s="55">
        <v>5</v>
      </c>
      <c r="B15" s="32">
        <v>198</v>
      </c>
      <c r="C15" s="32">
        <v>100</v>
      </c>
      <c r="D15" s="32">
        <v>98</v>
      </c>
      <c r="E15" s="32">
        <v>241</v>
      </c>
      <c r="F15" s="32">
        <v>126</v>
      </c>
      <c r="G15" s="32">
        <v>115</v>
      </c>
      <c r="H15" s="32">
        <v>-43</v>
      </c>
      <c r="I15" s="32">
        <v>-26</v>
      </c>
      <c r="J15" s="32">
        <v>-17</v>
      </c>
      <c r="K15" s="32">
        <v>233</v>
      </c>
      <c r="L15" s="32">
        <v>31</v>
      </c>
    </row>
    <row r="16" spans="1:12" ht="21" customHeight="1" x14ac:dyDescent="0.3">
      <c r="A16" s="55">
        <v>6</v>
      </c>
      <c r="B16" s="32">
        <v>163</v>
      </c>
      <c r="C16" s="32">
        <v>80</v>
      </c>
      <c r="D16" s="32">
        <v>83</v>
      </c>
      <c r="E16" s="32">
        <v>227</v>
      </c>
      <c r="F16" s="32">
        <v>116</v>
      </c>
      <c r="G16" s="32">
        <v>111</v>
      </c>
      <c r="H16" s="32">
        <v>-64</v>
      </c>
      <c r="I16" s="32">
        <v>-36</v>
      </c>
      <c r="J16" s="32">
        <v>-28</v>
      </c>
      <c r="K16" s="32">
        <v>137</v>
      </c>
      <c r="L16" s="32">
        <v>30</v>
      </c>
    </row>
    <row r="17" spans="1:12" ht="21" customHeight="1" x14ac:dyDescent="0.3">
      <c r="A17" s="55">
        <v>7</v>
      </c>
      <c r="B17" s="32">
        <v>217</v>
      </c>
      <c r="C17" s="32">
        <v>96</v>
      </c>
      <c r="D17" s="32">
        <v>121</v>
      </c>
      <c r="E17" s="32">
        <v>251</v>
      </c>
      <c r="F17" s="32">
        <v>121</v>
      </c>
      <c r="G17" s="32">
        <v>130</v>
      </c>
      <c r="H17" s="32">
        <v>-34</v>
      </c>
      <c r="I17" s="32">
        <v>-25</v>
      </c>
      <c r="J17" s="32">
        <v>-9</v>
      </c>
      <c r="K17" s="32">
        <v>188</v>
      </c>
      <c r="L17" s="32">
        <v>42</v>
      </c>
    </row>
    <row r="18" spans="1:12" ht="21" customHeight="1" x14ac:dyDescent="0.3">
      <c r="A18" s="55">
        <v>8</v>
      </c>
      <c r="B18" s="32">
        <v>178</v>
      </c>
      <c r="C18" s="32">
        <v>90</v>
      </c>
      <c r="D18" s="32">
        <v>88</v>
      </c>
      <c r="E18" s="32">
        <v>263</v>
      </c>
      <c r="F18" s="32">
        <v>140</v>
      </c>
      <c r="G18" s="32">
        <v>123</v>
      </c>
      <c r="H18" s="32">
        <v>-85</v>
      </c>
      <c r="I18" s="32">
        <v>-50</v>
      </c>
      <c r="J18" s="32">
        <v>-35</v>
      </c>
      <c r="K18" s="32">
        <v>211</v>
      </c>
      <c r="L18" s="32">
        <v>43</v>
      </c>
    </row>
    <row r="19" spans="1:12" ht="21" customHeight="1" x14ac:dyDescent="0.3">
      <c r="A19" s="55">
        <v>9</v>
      </c>
      <c r="B19" s="32">
        <v>179</v>
      </c>
      <c r="C19" s="32">
        <v>101</v>
      </c>
      <c r="D19" s="32">
        <v>78</v>
      </c>
      <c r="E19" s="32">
        <v>241</v>
      </c>
      <c r="F19" s="32">
        <v>121</v>
      </c>
      <c r="G19" s="32">
        <v>120</v>
      </c>
      <c r="H19" s="32">
        <v>-62</v>
      </c>
      <c r="I19" s="32">
        <v>-20</v>
      </c>
      <c r="J19" s="32">
        <v>-42</v>
      </c>
      <c r="K19" s="32">
        <v>141</v>
      </c>
      <c r="L19" s="32">
        <v>41</v>
      </c>
    </row>
    <row r="20" spans="1:12" ht="21" customHeight="1" x14ac:dyDescent="0.3">
      <c r="A20" s="55">
        <v>10</v>
      </c>
      <c r="B20" s="32">
        <v>206</v>
      </c>
      <c r="C20" s="32">
        <v>100</v>
      </c>
      <c r="D20" s="32">
        <v>106</v>
      </c>
      <c r="E20" s="32">
        <v>282</v>
      </c>
      <c r="F20" s="32">
        <v>119</v>
      </c>
      <c r="G20" s="32">
        <v>163</v>
      </c>
      <c r="H20" s="32">
        <v>-76</v>
      </c>
      <c r="I20" s="32">
        <v>-19</v>
      </c>
      <c r="J20" s="32">
        <v>-57</v>
      </c>
      <c r="K20" s="32">
        <v>174</v>
      </c>
      <c r="L20" s="32">
        <v>42</v>
      </c>
    </row>
    <row r="21" spans="1:12" ht="21" customHeight="1" x14ac:dyDescent="0.3">
      <c r="A21" s="55">
        <v>11</v>
      </c>
      <c r="B21" s="32">
        <v>164</v>
      </c>
      <c r="C21" s="32">
        <v>84</v>
      </c>
      <c r="D21" s="32">
        <v>80</v>
      </c>
      <c r="E21" s="32">
        <v>223</v>
      </c>
      <c r="F21" s="32">
        <v>121</v>
      </c>
      <c r="G21" s="32">
        <v>102</v>
      </c>
      <c r="H21" s="32">
        <v>-59</v>
      </c>
      <c r="I21" s="32">
        <v>-37</v>
      </c>
      <c r="J21" s="32">
        <v>-22</v>
      </c>
      <c r="K21" s="32">
        <v>273</v>
      </c>
      <c r="L21" s="32">
        <v>37</v>
      </c>
    </row>
    <row r="22" spans="1:12" ht="21" customHeight="1" thickBot="1" x14ac:dyDescent="0.35">
      <c r="A22" s="640">
        <v>12</v>
      </c>
      <c r="B22" s="641">
        <v>195</v>
      </c>
      <c r="C22" s="642">
        <v>94</v>
      </c>
      <c r="D22" s="642">
        <v>101</v>
      </c>
      <c r="E22" s="642">
        <v>275</v>
      </c>
      <c r="F22" s="642">
        <v>160</v>
      </c>
      <c r="G22" s="642">
        <v>115</v>
      </c>
      <c r="H22" s="642">
        <v>-80</v>
      </c>
      <c r="I22" s="642">
        <v>-66</v>
      </c>
      <c r="J22" s="642">
        <v>-14</v>
      </c>
      <c r="K22" s="642">
        <v>205</v>
      </c>
      <c r="L22" s="642">
        <v>48</v>
      </c>
    </row>
    <row r="23" spans="1:12" ht="21" customHeight="1" x14ac:dyDescent="0.3">
      <c r="A23" s="28" t="s">
        <v>4694</v>
      </c>
      <c r="B23" s="32"/>
      <c r="C23" s="32"/>
      <c r="D23" s="32"/>
      <c r="E23" s="32"/>
      <c r="F23" s="32"/>
      <c r="G23" s="32"/>
      <c r="H23" s="32"/>
      <c r="I23" s="32"/>
      <c r="J23" s="32"/>
      <c r="K23" s="32"/>
      <c r="L23" s="32"/>
    </row>
    <row r="24" spans="1:12" ht="21" customHeight="1" x14ac:dyDescent="0.3">
      <c r="A24" s="28" t="s">
        <v>849</v>
      </c>
    </row>
  </sheetData>
  <phoneticPr fontId="30"/>
  <pageMargins left="0.23622047244094488" right="0.23622047244094488" top="0.15748031496062992" bottom="0.15748031496062992" header="0.31496062992125984" footer="0"/>
  <pageSetup paperSize="9" scale="58" orientation="portrait" r:id="rId1"/>
  <headerFooter>
    <oddHeader>&amp;C&amp;F</oddHeader>
  </headerFooter>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D00-000000000000}">
  <sheetPr>
    <pageSetUpPr fitToPage="1"/>
  </sheetPr>
  <dimension ref="A1:F6"/>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"１３７．"&amp;目次!E140</f>
        <v>１３７．分限･懲戒処分数の推移（平成31～令和5年度）</v>
      </c>
      <c r="B2" s="95"/>
      <c r="C2" s="95"/>
      <c r="D2" s="95"/>
      <c r="E2" s="95"/>
      <c r="F2" s="95"/>
    </row>
    <row r="3" spans="1:6" ht="21" customHeight="1" x14ac:dyDescent="0.3">
      <c r="A3" s="33" t="s">
        <v>4277</v>
      </c>
      <c r="B3" s="269" t="s">
        <v>3866</v>
      </c>
      <c r="C3" s="25" t="s">
        <v>3841</v>
      </c>
      <c r="D3" s="25" t="s">
        <v>3434</v>
      </c>
      <c r="E3" s="25" t="s">
        <v>3438</v>
      </c>
      <c r="F3" s="240" t="s">
        <v>4531</v>
      </c>
    </row>
    <row r="4" spans="1:6" ht="21" customHeight="1" x14ac:dyDescent="0.3">
      <c r="A4" s="596" t="s">
        <v>4278</v>
      </c>
      <c r="B4" s="518">
        <v>41</v>
      </c>
      <c r="C4" s="518">
        <v>36</v>
      </c>
      <c r="D4" s="518">
        <v>39</v>
      </c>
      <c r="E4" s="518">
        <v>37</v>
      </c>
      <c r="F4" s="556">
        <v>47</v>
      </c>
    </row>
    <row r="5" spans="1:6" ht="21" customHeight="1" x14ac:dyDescent="0.3">
      <c r="A5" s="272" t="s">
        <v>4279</v>
      </c>
      <c r="B5" s="301">
        <v>3</v>
      </c>
      <c r="C5" s="301" t="s">
        <v>677</v>
      </c>
      <c r="D5" s="301" t="s">
        <v>677</v>
      </c>
      <c r="E5" s="301" t="s">
        <v>677</v>
      </c>
      <c r="F5" s="179" t="s">
        <v>677</v>
      </c>
    </row>
    <row r="6" spans="1:6" ht="21" customHeight="1" x14ac:dyDescent="0.3">
      <c r="A6" s="28" t="s">
        <v>4276</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E00-000000000000}">
  <sheetPr>
    <pageSetUpPr fitToPage="1"/>
  </sheetPr>
  <dimension ref="A1:F14"/>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"１３８．"&amp;目次!E141</f>
        <v>１３８．病気休暇等の取得状況（平成31～令和5年度）</v>
      </c>
    </row>
    <row r="3" spans="1:6" ht="21" customHeight="1" x14ac:dyDescent="0.3">
      <c r="A3" s="286" t="s">
        <v>838</v>
      </c>
    </row>
    <row r="4" spans="1:6" ht="21" customHeight="1" x14ac:dyDescent="0.3">
      <c r="A4" s="485" t="s">
        <v>4277</v>
      </c>
      <c r="B4" s="386" t="s">
        <v>3866</v>
      </c>
      <c r="C4" s="469" t="s">
        <v>3422</v>
      </c>
      <c r="D4" s="385" t="s">
        <v>3434</v>
      </c>
      <c r="E4" s="385" t="s">
        <v>3438</v>
      </c>
      <c r="F4" s="392" t="s">
        <v>4531</v>
      </c>
    </row>
    <row r="5" spans="1:6" ht="21" customHeight="1" x14ac:dyDescent="0.3">
      <c r="A5" s="547" t="s">
        <v>4280</v>
      </c>
      <c r="B5" s="518">
        <v>149</v>
      </c>
      <c r="C5" s="518">
        <v>140</v>
      </c>
      <c r="D5" s="518">
        <v>127</v>
      </c>
      <c r="E5" s="518">
        <v>141</v>
      </c>
      <c r="F5" s="556">
        <v>246</v>
      </c>
    </row>
    <row r="6" spans="1:6" ht="21" customHeight="1" x14ac:dyDescent="0.3">
      <c r="A6" s="242" t="s">
        <v>4281</v>
      </c>
      <c r="B6" s="32">
        <v>27</v>
      </c>
      <c r="C6" s="32">
        <v>34</v>
      </c>
      <c r="D6" s="32">
        <v>30</v>
      </c>
      <c r="E6" s="32">
        <v>34</v>
      </c>
      <c r="F6" s="65">
        <v>38</v>
      </c>
    </row>
    <row r="7" spans="1:6" ht="21" customHeight="1" x14ac:dyDescent="0.3">
      <c r="A7" s="242" t="s">
        <v>4282</v>
      </c>
      <c r="B7" s="32">
        <v>19</v>
      </c>
      <c r="C7" s="32">
        <v>24</v>
      </c>
      <c r="D7" s="32">
        <v>31</v>
      </c>
      <c r="E7" s="32">
        <v>34</v>
      </c>
      <c r="F7" s="65">
        <v>49</v>
      </c>
    </row>
    <row r="8" spans="1:6" ht="21" customHeight="1" x14ac:dyDescent="0.3">
      <c r="A8" s="242" t="s">
        <v>4283</v>
      </c>
      <c r="B8" s="32">
        <v>1</v>
      </c>
      <c r="C8" s="32" t="s">
        <v>677</v>
      </c>
      <c r="D8" s="32">
        <v>3</v>
      </c>
      <c r="E8" s="32" t="s">
        <v>677</v>
      </c>
      <c r="F8" s="65">
        <v>1</v>
      </c>
    </row>
    <row r="9" spans="1:6" ht="21" customHeight="1" x14ac:dyDescent="0.3">
      <c r="A9" s="242" t="s">
        <v>4284</v>
      </c>
      <c r="B9" s="32">
        <v>4</v>
      </c>
      <c r="C9" s="32">
        <v>8</v>
      </c>
      <c r="D9" s="32">
        <v>10</v>
      </c>
      <c r="E9" s="32">
        <v>7</v>
      </c>
      <c r="F9" s="65">
        <v>6</v>
      </c>
    </row>
    <row r="10" spans="1:6" ht="21" customHeight="1" x14ac:dyDescent="0.3">
      <c r="A10" s="242" t="s">
        <v>4285</v>
      </c>
      <c r="B10" s="32">
        <v>104</v>
      </c>
      <c r="C10" s="32">
        <v>126</v>
      </c>
      <c r="D10" s="32">
        <v>134</v>
      </c>
      <c r="E10" s="32">
        <v>147</v>
      </c>
      <c r="F10" s="65">
        <v>179</v>
      </c>
    </row>
    <row r="11" spans="1:6" ht="21" customHeight="1" x14ac:dyDescent="0.3">
      <c r="A11" s="242" t="s">
        <v>4286</v>
      </c>
      <c r="B11" s="32" t="s">
        <v>4287</v>
      </c>
      <c r="C11" s="32" t="s">
        <v>4288</v>
      </c>
      <c r="D11" s="32" t="s">
        <v>4289</v>
      </c>
      <c r="E11" s="32" t="s">
        <v>4639</v>
      </c>
      <c r="F11" s="65" t="s">
        <v>4642</v>
      </c>
    </row>
    <row r="12" spans="1:6" ht="21" customHeight="1" x14ac:dyDescent="0.3">
      <c r="A12" s="393" t="s">
        <v>4290</v>
      </c>
      <c r="B12" s="301" t="s">
        <v>4291</v>
      </c>
      <c r="C12" s="301" t="s">
        <v>4292</v>
      </c>
      <c r="D12" s="301" t="s">
        <v>4293</v>
      </c>
      <c r="E12" s="301" t="s">
        <v>4640</v>
      </c>
      <c r="F12" s="179" t="s">
        <v>4641</v>
      </c>
    </row>
    <row r="13" spans="1:6" ht="21" customHeight="1" x14ac:dyDescent="0.3">
      <c r="A13" s="28" t="s">
        <v>4294</v>
      </c>
    </row>
    <row r="14" spans="1:6" ht="21" customHeight="1" x14ac:dyDescent="0.3">
      <c r="A14" s="28" t="s">
        <v>4276</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8F00-000000000000}">
  <sheetPr>
    <pageSetUpPr fitToPage="1"/>
  </sheetPr>
  <dimension ref="A1:H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8" width="15.64453125" style="17" customWidth="1"/>
    <col min="9" max="16384" width="18.64453125" style="17"/>
  </cols>
  <sheetData>
    <row r="1" spans="1:8" ht="21" customHeight="1" x14ac:dyDescent="0.3">
      <c r="A1" s="19" t="str">
        <f>HYPERLINK("#"&amp;"目次"&amp;"!a1","目次へ")</f>
        <v>目次へ</v>
      </c>
    </row>
    <row r="2" spans="1:8" ht="21" customHeight="1" x14ac:dyDescent="0.3">
      <c r="A2" s="44" t="str">
        <f>"１３９．"&amp;目次!E142</f>
        <v>１３９．公務災害件数の推移（平成31～令和5年度）</v>
      </c>
    </row>
    <row r="3" spans="1:8" ht="21" customHeight="1" thickBot="1" x14ac:dyDescent="0.35">
      <c r="A3" s="286" t="s">
        <v>838</v>
      </c>
      <c r="B3" s="95"/>
      <c r="C3" s="95"/>
      <c r="D3" s="95"/>
      <c r="E3" s="95"/>
      <c r="F3" s="95"/>
      <c r="G3" s="95"/>
      <c r="H3" s="95"/>
    </row>
    <row r="4" spans="1:8" ht="21" customHeight="1" x14ac:dyDescent="0.3">
      <c r="A4" s="368" t="s">
        <v>3934</v>
      </c>
      <c r="B4" s="386" t="s">
        <v>1414</v>
      </c>
      <c r="C4" s="386" t="s">
        <v>4295</v>
      </c>
      <c r="D4" s="269" t="s">
        <v>4296</v>
      </c>
      <c r="E4" s="269" t="s">
        <v>4297</v>
      </c>
      <c r="F4" s="269" t="s">
        <v>4298</v>
      </c>
      <c r="G4" s="25" t="s">
        <v>4299</v>
      </c>
      <c r="H4" s="385" t="s">
        <v>683</v>
      </c>
    </row>
    <row r="5" spans="1:8" ht="21" customHeight="1" x14ac:dyDescent="0.3">
      <c r="A5" s="55" t="s">
        <v>4644</v>
      </c>
      <c r="B5" s="284">
        <v>9</v>
      </c>
      <c r="C5" s="32">
        <v>2</v>
      </c>
      <c r="D5" s="32">
        <v>1</v>
      </c>
      <c r="E5" s="32">
        <v>1</v>
      </c>
      <c r="F5" s="32">
        <v>2</v>
      </c>
      <c r="G5" s="32">
        <v>1</v>
      </c>
      <c r="H5" s="32">
        <v>2</v>
      </c>
    </row>
    <row r="6" spans="1:8" ht="21" customHeight="1" x14ac:dyDescent="0.3">
      <c r="A6" s="24" t="s">
        <v>3422</v>
      </c>
      <c r="B6" s="284">
        <v>17</v>
      </c>
      <c r="C6" s="32">
        <v>3</v>
      </c>
      <c r="D6" s="32">
        <v>5</v>
      </c>
      <c r="E6" s="32">
        <v>2</v>
      </c>
      <c r="F6" s="32">
        <v>2</v>
      </c>
      <c r="G6" s="32">
        <v>1</v>
      </c>
      <c r="H6" s="32">
        <v>4</v>
      </c>
    </row>
    <row r="7" spans="1:8" ht="21" customHeight="1" x14ac:dyDescent="0.3">
      <c r="A7" s="24">
        <v>3</v>
      </c>
      <c r="B7" s="284">
        <v>13</v>
      </c>
      <c r="C7" s="32">
        <v>6</v>
      </c>
      <c r="D7" s="32">
        <v>4</v>
      </c>
      <c r="E7" s="32">
        <v>2</v>
      </c>
      <c r="F7" s="32">
        <v>1</v>
      </c>
      <c r="G7" s="32" t="s">
        <v>677</v>
      </c>
      <c r="H7" s="32" t="s">
        <v>677</v>
      </c>
    </row>
    <row r="8" spans="1:8" ht="21" customHeight="1" x14ac:dyDescent="0.3">
      <c r="A8" s="24">
        <v>4</v>
      </c>
      <c r="B8" s="284">
        <v>12</v>
      </c>
      <c r="C8" s="32">
        <v>3</v>
      </c>
      <c r="D8" s="32">
        <v>2</v>
      </c>
      <c r="E8" s="32">
        <v>2</v>
      </c>
      <c r="F8" s="32">
        <v>0</v>
      </c>
      <c r="G8" s="32">
        <v>1</v>
      </c>
      <c r="H8" s="32">
        <v>4</v>
      </c>
    </row>
    <row r="9" spans="1:8" ht="21" customHeight="1" thickBot="1" x14ac:dyDescent="0.35">
      <c r="A9" s="206">
        <v>5</v>
      </c>
      <c r="B9" s="190" t="s">
        <v>4623</v>
      </c>
      <c r="C9" s="179" t="s">
        <v>412</v>
      </c>
      <c r="D9" s="179" t="s">
        <v>412</v>
      </c>
      <c r="E9" s="179" t="s">
        <v>412</v>
      </c>
      <c r="F9" s="179" t="s">
        <v>412</v>
      </c>
      <c r="G9" s="179" t="s">
        <v>412</v>
      </c>
      <c r="H9" s="179" t="s">
        <v>412</v>
      </c>
    </row>
    <row r="10" spans="1:8" ht="21" customHeight="1" x14ac:dyDescent="0.3">
      <c r="A10" s="682" t="s">
        <v>4660</v>
      </c>
      <c r="B10" s="65"/>
      <c r="C10" s="65"/>
      <c r="D10" s="65"/>
      <c r="E10" s="65"/>
      <c r="F10" s="65"/>
      <c r="G10" s="65"/>
      <c r="H10" s="65"/>
    </row>
    <row r="11" spans="1:8" ht="21" customHeight="1" x14ac:dyDescent="0.3">
      <c r="A11" s="28" t="s">
        <v>4276</v>
      </c>
    </row>
  </sheetData>
  <phoneticPr fontId="30"/>
  <pageMargins left="0.23622047244094488" right="0.23622047244094488" top="0.15748031496062992" bottom="0.15748031496062992" header="0.31496062992125984" footer="0"/>
  <pageSetup paperSize="9" scale="70" orientation="portrait" r:id="rId1"/>
  <headerFooter>
    <oddHeader>&amp;C&amp;F</oddHeader>
  </headerFooter>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000-000000000000}">
  <sheetPr>
    <pageSetUpPr fitToPage="1"/>
  </sheetPr>
  <dimension ref="A1:D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18.64453125" style="17" bestFit="1" customWidth="1"/>
    <col min="2" max="16384" width="18.64453125" style="17"/>
  </cols>
  <sheetData>
    <row r="1" spans="1:4" ht="21" customHeight="1" x14ac:dyDescent="0.3">
      <c r="A1" s="19" t="str">
        <f>HYPERLINK("#"&amp;"目次"&amp;"!a1","目次へ")</f>
        <v>目次へ</v>
      </c>
    </row>
    <row r="2" spans="1:4" ht="21" customHeight="1" x14ac:dyDescent="0.3">
      <c r="A2" s="44" t="str">
        <f>"１４０．"&amp;目次!E143</f>
        <v>１４０．審議会への女性委員登用率（令和2～令和6年度）</v>
      </c>
    </row>
    <row r="3" spans="1:4" ht="21" customHeight="1" x14ac:dyDescent="0.3">
      <c r="A3" s="388" t="s">
        <v>3934</v>
      </c>
      <c r="B3" s="394" t="s">
        <v>4300</v>
      </c>
      <c r="C3" s="394" t="s">
        <v>4301</v>
      </c>
      <c r="D3" s="394" t="s">
        <v>4302</v>
      </c>
    </row>
    <row r="4" spans="1:4" ht="21" customHeight="1" x14ac:dyDescent="0.3">
      <c r="A4" s="24" t="s">
        <v>678</v>
      </c>
      <c r="B4" s="284">
        <v>1111</v>
      </c>
      <c r="C4" s="32">
        <v>397</v>
      </c>
      <c r="D4" s="35">
        <v>35.700000000000003</v>
      </c>
    </row>
    <row r="5" spans="1:4" ht="21" customHeight="1" x14ac:dyDescent="0.3">
      <c r="A5" s="24">
        <v>3</v>
      </c>
      <c r="B5" s="284">
        <v>1113</v>
      </c>
      <c r="C5" s="32">
        <v>397</v>
      </c>
      <c r="D5" s="35">
        <v>35.700000000000003</v>
      </c>
    </row>
    <row r="6" spans="1:4" ht="21" customHeight="1" x14ac:dyDescent="0.3">
      <c r="A6" s="55">
        <v>4</v>
      </c>
      <c r="B6" s="32">
        <v>1435</v>
      </c>
      <c r="C6" s="32">
        <v>626</v>
      </c>
      <c r="D6" s="35">
        <v>43.62</v>
      </c>
    </row>
    <row r="7" spans="1:4" ht="21" customHeight="1" x14ac:dyDescent="0.3">
      <c r="A7" s="24">
        <v>5</v>
      </c>
      <c r="B7" s="32">
        <v>1496</v>
      </c>
      <c r="C7" s="32">
        <v>653</v>
      </c>
      <c r="D7" s="35">
        <v>43.6</v>
      </c>
    </row>
    <row r="8" spans="1:4" ht="21" customHeight="1" x14ac:dyDescent="0.3">
      <c r="A8" s="236">
        <v>6</v>
      </c>
      <c r="B8" s="190">
        <v>1567</v>
      </c>
      <c r="C8" s="179">
        <v>701</v>
      </c>
      <c r="D8" s="208">
        <v>44.7</v>
      </c>
    </row>
    <row r="9" spans="1:4" ht="21" customHeight="1" x14ac:dyDescent="0.3">
      <c r="A9" s="28" t="s">
        <v>4303</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100-000000000000}">
  <sheetPr>
    <pageSetUpPr fitToPage="1"/>
  </sheetPr>
  <dimension ref="A1:H11"/>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thickBot="1" x14ac:dyDescent="0.35">
      <c r="A2" s="44" t="str">
        <f>"１４１．"&amp;目次!E144</f>
        <v>１４１．区議会議員党派別年齢別構成（令和7年1月1日）</v>
      </c>
      <c r="B2" s="29"/>
      <c r="C2" s="29"/>
      <c r="D2" s="29"/>
      <c r="E2" s="29"/>
      <c r="F2" s="29"/>
      <c r="G2" s="95"/>
      <c r="H2" s="95"/>
    </row>
    <row r="3" spans="1:8" ht="20.7" x14ac:dyDescent="0.3">
      <c r="A3" s="378" t="s">
        <v>4647</v>
      </c>
      <c r="B3" s="395" t="s">
        <v>655</v>
      </c>
      <c r="C3" s="395" t="s">
        <v>4648</v>
      </c>
      <c r="D3" s="395" t="s">
        <v>4304</v>
      </c>
      <c r="E3" s="395" t="s">
        <v>4305</v>
      </c>
      <c r="F3" s="395" t="s">
        <v>4306</v>
      </c>
      <c r="G3" s="25" t="s">
        <v>4649</v>
      </c>
      <c r="H3" s="25" t="s">
        <v>4307</v>
      </c>
    </row>
    <row r="4" spans="1:8" ht="21" customHeight="1" x14ac:dyDescent="0.3">
      <c r="A4" s="223" t="s">
        <v>4650</v>
      </c>
      <c r="B4" s="297">
        <v>42</v>
      </c>
      <c r="C4" s="65">
        <v>11</v>
      </c>
      <c r="D4" s="65">
        <v>8</v>
      </c>
      <c r="E4" s="65">
        <v>8</v>
      </c>
      <c r="F4" s="65">
        <v>5</v>
      </c>
      <c r="G4" s="65">
        <v>3</v>
      </c>
      <c r="H4" s="65">
        <v>7</v>
      </c>
    </row>
    <row r="5" spans="1:8" ht="21" customHeight="1" x14ac:dyDescent="0.3">
      <c r="A5" s="41" t="s">
        <v>4651</v>
      </c>
      <c r="B5" s="284">
        <v>1</v>
      </c>
      <c r="C5" s="32">
        <v>1</v>
      </c>
      <c r="D5" s="32" t="s">
        <v>677</v>
      </c>
      <c r="E5" s="32" t="s">
        <v>677</v>
      </c>
      <c r="F5" s="32" t="s">
        <v>677</v>
      </c>
      <c r="G5" s="32" t="s">
        <v>677</v>
      </c>
      <c r="H5" s="32" t="s">
        <v>677</v>
      </c>
    </row>
    <row r="6" spans="1:8" ht="21" customHeight="1" x14ac:dyDescent="0.3">
      <c r="A6" s="41" t="s">
        <v>4308</v>
      </c>
      <c r="B6" s="284">
        <v>4</v>
      </c>
      <c r="C6" s="32" t="s">
        <v>677</v>
      </c>
      <c r="D6" s="32">
        <v>1</v>
      </c>
      <c r="E6" s="32" t="s">
        <v>677</v>
      </c>
      <c r="F6" s="32">
        <v>1</v>
      </c>
      <c r="G6" s="32">
        <v>1</v>
      </c>
      <c r="H6" s="32">
        <v>1</v>
      </c>
    </row>
    <row r="7" spans="1:8" ht="21" customHeight="1" x14ac:dyDescent="0.3">
      <c r="A7" s="41" t="s">
        <v>4309</v>
      </c>
      <c r="B7" s="284">
        <v>13</v>
      </c>
      <c r="C7" s="32">
        <v>6</v>
      </c>
      <c r="D7" s="32">
        <v>2</v>
      </c>
      <c r="E7" s="32">
        <v>1</v>
      </c>
      <c r="F7" s="32">
        <v>2</v>
      </c>
      <c r="G7" s="32" t="s">
        <v>677</v>
      </c>
      <c r="H7" s="32">
        <v>2</v>
      </c>
    </row>
    <row r="8" spans="1:8" ht="21" customHeight="1" x14ac:dyDescent="0.3">
      <c r="A8" s="41" t="s">
        <v>4310</v>
      </c>
      <c r="B8" s="284">
        <v>13</v>
      </c>
      <c r="C8" s="32">
        <v>2</v>
      </c>
      <c r="D8" s="32">
        <v>1</v>
      </c>
      <c r="E8" s="32">
        <v>4</v>
      </c>
      <c r="F8" s="32">
        <v>2</v>
      </c>
      <c r="G8" s="32">
        <v>1</v>
      </c>
      <c r="H8" s="32">
        <v>3</v>
      </c>
    </row>
    <row r="9" spans="1:8" ht="21" customHeight="1" x14ac:dyDescent="0.3">
      <c r="A9" s="41" t="s">
        <v>4311</v>
      </c>
      <c r="B9" s="284">
        <v>11</v>
      </c>
      <c r="C9" s="32">
        <v>2</v>
      </c>
      <c r="D9" s="32">
        <v>4</v>
      </c>
      <c r="E9" s="32">
        <v>3</v>
      </c>
      <c r="F9" s="32" t="s">
        <v>677</v>
      </c>
      <c r="G9" s="32">
        <v>1</v>
      </c>
      <c r="H9" s="32">
        <v>1</v>
      </c>
    </row>
    <row r="10" spans="1:8" ht="21" customHeight="1" thickBot="1" x14ac:dyDescent="0.35">
      <c r="A10" s="272" t="s">
        <v>4312</v>
      </c>
      <c r="B10" s="300" t="s">
        <v>677</v>
      </c>
      <c r="C10" s="301" t="s">
        <v>677</v>
      </c>
      <c r="D10" s="301" t="s">
        <v>677</v>
      </c>
      <c r="E10" s="301" t="s">
        <v>677</v>
      </c>
      <c r="F10" s="301" t="s">
        <v>677</v>
      </c>
      <c r="G10" s="301" t="s">
        <v>677</v>
      </c>
      <c r="H10" s="301" t="s">
        <v>677</v>
      </c>
    </row>
    <row r="11" spans="1:8" ht="21" customHeight="1" x14ac:dyDescent="0.3">
      <c r="A11" s="28" t="s">
        <v>4313</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200-000000000000}">
  <sheetPr>
    <pageSetUpPr fitToPage="1"/>
  </sheetPr>
  <dimension ref="A1:I30"/>
  <sheetViews>
    <sheetView zoomScaleSheetLayoutView="80" workbookViewId="0">
      <pane xSplit="4" ySplit="3" topLeftCell="E4" activePane="bottomRight" state="frozen"/>
      <selection pane="topRight"/>
      <selection pane="bottomLeft"/>
      <selection pane="bottomRight"/>
    </sheetView>
  </sheetViews>
  <sheetFormatPr defaultColWidth="18.64453125" defaultRowHeight="21" customHeight="1" x14ac:dyDescent="0.3"/>
  <cols>
    <col min="1" max="1" width="18.64453125" style="17"/>
    <col min="2" max="3" width="10.05859375" style="17" customWidth="1"/>
    <col min="4" max="4" width="15.05859375" style="17" customWidth="1"/>
    <col min="5" max="16384" width="18.64453125" style="17"/>
  </cols>
  <sheetData>
    <row r="1" spans="1:9" ht="21" customHeight="1" x14ac:dyDescent="0.3">
      <c r="A1" s="19" t="str">
        <f>HYPERLINK("#"&amp;"目次"&amp;"!a1","目次へ")</f>
        <v>目次へ</v>
      </c>
    </row>
    <row r="2" spans="1:9" ht="21" customHeight="1" thickBot="1" x14ac:dyDescent="0.35">
      <c r="A2" s="44" t="str">
        <f>"１４２．"&amp;目次!E145</f>
        <v>１４２．本会議･委員会の開会状況（令和元～令和5年）</v>
      </c>
      <c r="B2" s="29"/>
      <c r="C2" s="29"/>
      <c r="D2" s="29"/>
      <c r="E2" s="705"/>
      <c r="F2" s="706"/>
      <c r="G2" s="29"/>
      <c r="H2" s="29"/>
    </row>
    <row r="3" spans="1:9" ht="21" customHeight="1" x14ac:dyDescent="0.3">
      <c r="A3" s="686" t="s">
        <v>4314</v>
      </c>
      <c r="B3" s="686"/>
      <c r="C3" s="686"/>
      <c r="D3" s="686"/>
      <c r="E3" s="703" t="s">
        <v>4653</v>
      </c>
      <c r="F3" s="704" t="s">
        <v>4654</v>
      </c>
      <c r="G3" s="687" t="s">
        <v>877</v>
      </c>
      <c r="H3" s="687" t="s">
        <v>4655</v>
      </c>
      <c r="I3" s="688" t="s">
        <v>883</v>
      </c>
    </row>
    <row r="4" spans="1:9" ht="21" customHeight="1" x14ac:dyDescent="0.3">
      <c r="A4" s="548"/>
      <c r="B4" s="689" t="s">
        <v>4316</v>
      </c>
      <c r="C4" s="690" t="s">
        <v>4317</v>
      </c>
      <c r="D4" s="549"/>
      <c r="E4" s="32">
        <v>4</v>
      </c>
      <c r="F4" s="32">
        <v>4</v>
      </c>
      <c r="G4" s="32">
        <v>4</v>
      </c>
      <c r="H4" s="32">
        <v>4</v>
      </c>
      <c r="I4" s="408">
        <v>4</v>
      </c>
    </row>
    <row r="5" spans="1:9" ht="21" customHeight="1" x14ac:dyDescent="0.3">
      <c r="A5" s="691" t="s">
        <v>4318</v>
      </c>
      <c r="B5" s="181"/>
      <c r="C5" s="244" t="s">
        <v>4319</v>
      </c>
      <c r="D5" s="396"/>
      <c r="E5" s="32">
        <v>1</v>
      </c>
      <c r="F5" s="32">
        <v>1</v>
      </c>
      <c r="G5" s="32">
        <v>2</v>
      </c>
      <c r="H5" s="32">
        <v>2</v>
      </c>
      <c r="I5" s="408">
        <v>1</v>
      </c>
    </row>
    <row r="6" spans="1:9" ht="21" customHeight="1" x14ac:dyDescent="0.3">
      <c r="A6" s="397"/>
      <c r="B6" s="529" t="s">
        <v>4320</v>
      </c>
      <c r="C6" s="601"/>
      <c r="D6" s="530"/>
      <c r="E6" s="32" t="s">
        <v>4321</v>
      </c>
      <c r="F6" s="32" t="s">
        <v>4322</v>
      </c>
      <c r="G6" s="32" t="s">
        <v>4323</v>
      </c>
      <c r="H6" s="32" t="s">
        <v>4324</v>
      </c>
      <c r="I6" s="408" t="s">
        <v>4656</v>
      </c>
    </row>
    <row r="7" spans="1:9" ht="21" customHeight="1" x14ac:dyDescent="0.3">
      <c r="A7" s="601" t="s">
        <v>4325</v>
      </c>
      <c r="B7" s="601"/>
      <c r="C7" s="601"/>
      <c r="D7" s="530"/>
      <c r="E7" s="32">
        <v>29</v>
      </c>
      <c r="F7" s="32">
        <v>31</v>
      </c>
      <c r="G7" s="32">
        <v>36</v>
      </c>
      <c r="H7" s="32">
        <v>33</v>
      </c>
      <c r="I7" s="408">
        <v>31</v>
      </c>
    </row>
    <row r="8" spans="1:9" ht="21" customHeight="1" x14ac:dyDescent="0.3">
      <c r="A8" s="550"/>
      <c r="B8" s="692" t="s">
        <v>4326</v>
      </c>
      <c r="C8" s="693"/>
      <c r="D8" s="549"/>
      <c r="E8" s="32">
        <v>20</v>
      </c>
      <c r="F8" s="32">
        <v>24</v>
      </c>
      <c r="G8" s="32">
        <v>28</v>
      </c>
      <c r="H8" s="32">
        <v>25</v>
      </c>
      <c r="I8" s="408">
        <v>21</v>
      </c>
    </row>
    <row r="9" spans="1:9" ht="21" customHeight="1" x14ac:dyDescent="0.3">
      <c r="A9" s="694"/>
      <c r="B9" s="398" t="s">
        <v>4327</v>
      </c>
      <c r="C9" s="41"/>
      <c r="D9" s="695"/>
      <c r="E9" s="32">
        <v>14</v>
      </c>
      <c r="F9" s="32">
        <v>17</v>
      </c>
      <c r="G9" s="32">
        <v>16</v>
      </c>
      <c r="H9" s="32">
        <v>16</v>
      </c>
      <c r="I9" s="408">
        <v>15</v>
      </c>
    </row>
    <row r="10" spans="1:9" ht="21" customHeight="1" x14ac:dyDescent="0.3">
      <c r="A10" s="691" t="s">
        <v>4328</v>
      </c>
      <c r="B10" s="398" t="s">
        <v>4329</v>
      </c>
      <c r="C10" s="41"/>
      <c r="D10" s="695"/>
      <c r="E10" s="32">
        <v>15</v>
      </c>
      <c r="F10" s="32">
        <v>22</v>
      </c>
      <c r="G10" s="32">
        <v>19</v>
      </c>
      <c r="H10" s="32">
        <v>19</v>
      </c>
      <c r="I10" s="408">
        <v>15</v>
      </c>
    </row>
    <row r="11" spans="1:9" ht="21" customHeight="1" x14ac:dyDescent="0.3">
      <c r="A11" s="694"/>
      <c r="B11" s="398" t="s">
        <v>4330</v>
      </c>
      <c r="C11" s="41"/>
      <c r="D11" s="695"/>
      <c r="E11" s="32">
        <v>18</v>
      </c>
      <c r="F11" s="32">
        <v>14</v>
      </c>
      <c r="G11" s="32">
        <v>15</v>
      </c>
      <c r="H11" s="32">
        <v>16</v>
      </c>
      <c r="I11" s="408">
        <v>14</v>
      </c>
    </row>
    <row r="12" spans="1:9" ht="21" customHeight="1" x14ac:dyDescent="0.3">
      <c r="A12" s="399"/>
      <c r="B12" s="243" t="s">
        <v>4331</v>
      </c>
      <c r="C12" s="245"/>
      <c r="D12" s="396"/>
      <c r="E12" s="32">
        <v>16</v>
      </c>
      <c r="F12" s="32">
        <v>24</v>
      </c>
      <c r="G12" s="32">
        <v>23</v>
      </c>
      <c r="H12" s="32">
        <v>19</v>
      </c>
      <c r="I12" s="408">
        <v>21</v>
      </c>
    </row>
    <row r="13" spans="1:9" ht="21" customHeight="1" x14ac:dyDescent="0.3">
      <c r="A13" s="691"/>
      <c r="B13" s="398" t="s">
        <v>4332</v>
      </c>
      <c r="C13" s="41"/>
      <c r="D13" s="695"/>
      <c r="E13" s="32" t="s">
        <v>677</v>
      </c>
      <c r="F13" s="32" t="s">
        <v>677</v>
      </c>
      <c r="G13" s="32" t="s">
        <v>677</v>
      </c>
      <c r="H13" s="32" t="s">
        <v>677</v>
      </c>
      <c r="I13" s="408" t="s">
        <v>677</v>
      </c>
    </row>
    <row r="14" spans="1:9" ht="21" customHeight="1" x14ac:dyDescent="0.3">
      <c r="A14" s="691" t="s">
        <v>4333</v>
      </c>
      <c r="B14" s="398" t="s">
        <v>4334</v>
      </c>
      <c r="C14" s="41"/>
      <c r="D14" s="695"/>
      <c r="E14" s="32">
        <v>2</v>
      </c>
      <c r="F14" s="32" t="s">
        <v>677</v>
      </c>
      <c r="G14" s="32" t="s">
        <v>677</v>
      </c>
      <c r="H14" s="32" t="s">
        <v>677</v>
      </c>
      <c r="I14" s="408" t="s">
        <v>677</v>
      </c>
    </row>
    <row r="15" spans="1:9" ht="21" customHeight="1" x14ac:dyDescent="0.3">
      <c r="A15" s="694"/>
      <c r="B15" s="398" t="s">
        <v>4335</v>
      </c>
      <c r="C15" s="41"/>
      <c r="D15" s="695"/>
      <c r="E15" s="32" t="s">
        <v>677</v>
      </c>
      <c r="F15" s="32" t="s">
        <v>677</v>
      </c>
      <c r="G15" s="32" t="s">
        <v>677</v>
      </c>
      <c r="H15" s="32" t="s">
        <v>677</v>
      </c>
      <c r="I15" s="408" t="s">
        <v>677</v>
      </c>
    </row>
    <row r="16" spans="1:9" ht="21" customHeight="1" x14ac:dyDescent="0.3">
      <c r="A16" s="694"/>
      <c r="B16" s="398" t="s">
        <v>4336</v>
      </c>
      <c r="C16" s="41"/>
      <c r="D16" s="695"/>
      <c r="E16" s="32">
        <v>2</v>
      </c>
      <c r="F16" s="32" t="s">
        <v>677</v>
      </c>
      <c r="G16" s="32" t="s">
        <v>677</v>
      </c>
      <c r="H16" s="32" t="s">
        <v>677</v>
      </c>
      <c r="I16" s="408" t="s">
        <v>677</v>
      </c>
    </row>
    <row r="17" spans="1:9" ht="21" customHeight="1" x14ac:dyDescent="0.3">
      <c r="A17" s="694"/>
      <c r="B17" s="398" t="s">
        <v>4337</v>
      </c>
      <c r="C17" s="41"/>
      <c r="D17" s="695"/>
      <c r="E17" s="32">
        <v>3</v>
      </c>
      <c r="F17" s="32" t="s">
        <v>677</v>
      </c>
      <c r="G17" s="32" t="s">
        <v>677</v>
      </c>
      <c r="H17" s="32" t="s">
        <v>677</v>
      </c>
      <c r="I17" s="408" t="s">
        <v>677</v>
      </c>
    </row>
    <row r="18" spans="1:9" ht="21" customHeight="1" x14ac:dyDescent="0.3">
      <c r="A18" s="694"/>
      <c r="B18" s="398" t="s">
        <v>4338</v>
      </c>
      <c r="C18" s="41"/>
      <c r="D18" s="695"/>
      <c r="E18" s="32">
        <v>6</v>
      </c>
      <c r="F18" s="32">
        <v>6</v>
      </c>
      <c r="G18" s="32">
        <v>3</v>
      </c>
      <c r="H18" s="32" t="s">
        <v>677</v>
      </c>
      <c r="I18" s="408" t="s">
        <v>677</v>
      </c>
    </row>
    <row r="19" spans="1:9" ht="21" customHeight="1" x14ac:dyDescent="0.3">
      <c r="A19" s="694"/>
      <c r="B19" s="398" t="s">
        <v>4339</v>
      </c>
      <c r="C19" s="41"/>
      <c r="D19" s="695"/>
      <c r="E19" s="32">
        <v>4</v>
      </c>
      <c r="F19" s="32">
        <v>7</v>
      </c>
      <c r="G19" s="32">
        <v>2</v>
      </c>
      <c r="H19" s="32" t="s">
        <v>677</v>
      </c>
      <c r="I19" s="408" t="s">
        <v>677</v>
      </c>
    </row>
    <row r="20" spans="1:9" ht="21" customHeight="1" x14ac:dyDescent="0.3">
      <c r="A20" s="694"/>
      <c r="B20" s="398" t="s">
        <v>4340</v>
      </c>
      <c r="C20" s="41"/>
      <c r="D20" s="695"/>
      <c r="E20" s="32">
        <v>4</v>
      </c>
      <c r="F20" s="32">
        <v>5</v>
      </c>
      <c r="G20" s="32">
        <v>1</v>
      </c>
      <c r="H20" s="32" t="s">
        <v>677</v>
      </c>
      <c r="I20" s="408" t="s">
        <v>677</v>
      </c>
    </row>
    <row r="21" spans="1:9" ht="21" customHeight="1" x14ac:dyDescent="0.3">
      <c r="A21" s="694"/>
      <c r="B21" s="398" t="s">
        <v>4341</v>
      </c>
      <c r="C21" s="41"/>
      <c r="D21" s="695"/>
      <c r="E21" s="32" t="s">
        <v>677</v>
      </c>
      <c r="F21" s="32" t="s">
        <v>677</v>
      </c>
      <c r="G21" s="32">
        <v>7</v>
      </c>
      <c r="H21" s="32">
        <v>8</v>
      </c>
      <c r="I21" s="408">
        <v>2</v>
      </c>
    </row>
    <row r="22" spans="1:9" ht="21" customHeight="1" x14ac:dyDescent="0.3">
      <c r="A22" s="694"/>
      <c r="B22" s="398" t="s">
        <v>4342</v>
      </c>
      <c r="C22" s="41"/>
      <c r="D22" s="695"/>
      <c r="E22" s="32" t="s">
        <v>677</v>
      </c>
      <c r="F22" s="32" t="s">
        <v>677</v>
      </c>
      <c r="G22" s="32">
        <v>7</v>
      </c>
      <c r="H22" s="32">
        <v>8</v>
      </c>
      <c r="I22" s="408">
        <v>1</v>
      </c>
    </row>
    <row r="23" spans="1:9" ht="21" customHeight="1" x14ac:dyDescent="0.3">
      <c r="A23" s="694"/>
      <c r="B23" s="398" t="s">
        <v>4343</v>
      </c>
      <c r="C23" s="41"/>
      <c r="D23" s="695"/>
      <c r="E23" s="32" t="s">
        <v>677</v>
      </c>
      <c r="F23" s="32" t="s">
        <v>677</v>
      </c>
      <c r="G23" s="32">
        <v>6</v>
      </c>
      <c r="H23" s="32">
        <v>8</v>
      </c>
      <c r="I23" s="408">
        <v>2</v>
      </c>
    </row>
    <row r="24" spans="1:9" ht="21" customHeight="1" x14ac:dyDescent="0.3">
      <c r="A24" s="694"/>
      <c r="B24" s="697" t="s">
        <v>4341</v>
      </c>
      <c r="C24" s="41"/>
      <c r="D24" s="695"/>
      <c r="E24" s="408" t="s">
        <v>679</v>
      </c>
      <c r="F24" s="408" t="s">
        <v>679</v>
      </c>
      <c r="G24" s="408" t="s">
        <v>679</v>
      </c>
      <c r="H24" s="408" t="s">
        <v>679</v>
      </c>
      <c r="I24" s="408">
        <v>6</v>
      </c>
    </row>
    <row r="25" spans="1:9" ht="21" customHeight="1" x14ac:dyDescent="0.3">
      <c r="A25" s="694"/>
      <c r="B25" s="697" t="s">
        <v>4657</v>
      </c>
      <c r="C25" s="696"/>
      <c r="D25" s="695"/>
      <c r="E25" s="408" t="s">
        <v>677</v>
      </c>
      <c r="F25" s="408" t="s">
        <v>677</v>
      </c>
      <c r="G25" s="408" t="s">
        <v>677</v>
      </c>
      <c r="H25" s="408" t="s">
        <v>677</v>
      </c>
      <c r="I25" s="408">
        <v>5</v>
      </c>
    </row>
    <row r="26" spans="1:9" ht="21" customHeight="1" x14ac:dyDescent="0.3">
      <c r="A26" s="694"/>
      <c r="B26" s="697" t="s">
        <v>4658</v>
      </c>
      <c r="C26" s="696"/>
      <c r="D26" s="695"/>
      <c r="E26" s="408" t="s">
        <v>677</v>
      </c>
      <c r="F26" s="408" t="s">
        <v>677</v>
      </c>
      <c r="G26" s="408" t="s">
        <v>677</v>
      </c>
      <c r="H26" s="408" t="s">
        <v>677</v>
      </c>
      <c r="I26" s="408">
        <v>5</v>
      </c>
    </row>
    <row r="27" spans="1:9" ht="21" customHeight="1" x14ac:dyDescent="0.3">
      <c r="A27" s="694"/>
      <c r="B27" s="697" t="s">
        <v>4344</v>
      </c>
      <c r="C27" s="696"/>
      <c r="D27" s="695"/>
      <c r="E27" s="408">
        <v>7</v>
      </c>
      <c r="F27" s="408">
        <v>10</v>
      </c>
      <c r="G27" s="408">
        <v>11</v>
      </c>
      <c r="H27" s="408">
        <v>10</v>
      </c>
      <c r="I27" s="408">
        <v>7</v>
      </c>
    </row>
    <row r="28" spans="1:9" ht="21" customHeight="1" thickBot="1" x14ac:dyDescent="0.35">
      <c r="A28" s="698"/>
      <c r="B28" s="699" t="s">
        <v>4345</v>
      </c>
      <c r="C28" s="700"/>
      <c r="D28" s="701"/>
      <c r="E28" s="702">
        <v>10</v>
      </c>
      <c r="F28" s="702">
        <v>10</v>
      </c>
      <c r="G28" s="702">
        <v>10</v>
      </c>
      <c r="H28" s="702">
        <v>10</v>
      </c>
      <c r="I28" s="702">
        <v>10</v>
      </c>
    </row>
    <row r="29" spans="1:9" ht="21" customHeight="1" x14ac:dyDescent="0.3">
      <c r="A29" s="682" t="s">
        <v>4346</v>
      </c>
    </row>
    <row r="30" spans="1:9" ht="21" customHeight="1" x14ac:dyDescent="0.3">
      <c r="A30" s="682" t="s">
        <v>4347</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300-000000000000}">
  <sheetPr>
    <pageSetUpPr fitToPage="1"/>
  </sheetPr>
  <dimension ref="A1:AL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38" ht="21" customHeight="1" x14ac:dyDescent="0.3">
      <c r="A1" s="19" t="str">
        <f>HYPERLINK("#"&amp;"目次"&amp;"!a1","目次へ")</f>
        <v>目次へ</v>
      </c>
    </row>
    <row r="2" spans="1:38" ht="21" customHeight="1" x14ac:dyDescent="0.3">
      <c r="A2" s="44" t="str">
        <f>"１４３．"&amp;目次!E146</f>
        <v>１４３．選挙人名簿登録者数（令和2～令和6年）</v>
      </c>
      <c r="B2" s="44"/>
      <c r="C2" s="44"/>
      <c r="D2" s="44"/>
      <c r="E2" s="44"/>
      <c r="F2" s="44"/>
      <c r="G2" s="62" t="s">
        <v>4348</v>
      </c>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row>
    <row r="3" spans="1:38" ht="21" customHeight="1" x14ac:dyDescent="0.3">
      <c r="A3" s="388" t="s">
        <v>4349</v>
      </c>
      <c r="B3" s="385" t="s">
        <v>1228</v>
      </c>
      <c r="C3" s="385" t="s">
        <v>4350</v>
      </c>
      <c r="D3" s="385" t="s">
        <v>461</v>
      </c>
      <c r="E3" s="385" t="s">
        <v>4350</v>
      </c>
      <c r="F3" s="385" t="s">
        <v>462</v>
      </c>
      <c r="G3" s="385" t="s">
        <v>4350</v>
      </c>
    </row>
    <row r="4" spans="1:38" ht="21" customHeight="1" x14ac:dyDescent="0.3">
      <c r="A4" s="24" t="s">
        <v>678</v>
      </c>
      <c r="B4" s="284">
        <v>284997</v>
      </c>
      <c r="C4" s="32">
        <v>2750</v>
      </c>
      <c r="D4" s="32">
        <v>143388</v>
      </c>
      <c r="E4" s="32">
        <v>1343</v>
      </c>
      <c r="F4" s="32">
        <v>141609</v>
      </c>
      <c r="G4" s="32">
        <v>1407</v>
      </c>
    </row>
    <row r="5" spans="1:38" ht="21" customHeight="1" x14ac:dyDescent="0.3">
      <c r="A5" s="24">
        <v>3</v>
      </c>
      <c r="B5" s="284">
        <v>285103</v>
      </c>
      <c r="C5" s="32">
        <v>106</v>
      </c>
      <c r="D5" s="32">
        <v>143334</v>
      </c>
      <c r="E5" s="32">
        <v>-54</v>
      </c>
      <c r="F5" s="32">
        <v>141769</v>
      </c>
      <c r="G5" s="32">
        <v>160</v>
      </c>
    </row>
    <row r="6" spans="1:38" s="18" customFormat="1" ht="21" customHeight="1" x14ac:dyDescent="0.3">
      <c r="A6" s="55">
        <v>4</v>
      </c>
      <c r="B6" s="32">
        <v>284471</v>
      </c>
      <c r="C6" s="32">
        <v>-632</v>
      </c>
      <c r="D6" s="32">
        <v>142907</v>
      </c>
      <c r="E6" s="32">
        <v>-427</v>
      </c>
      <c r="F6" s="32">
        <v>141564</v>
      </c>
      <c r="G6" s="32">
        <v>-205</v>
      </c>
    </row>
    <row r="7" spans="1:38" s="18" customFormat="1" ht="21" customHeight="1" x14ac:dyDescent="0.3">
      <c r="A7" s="24">
        <v>5</v>
      </c>
      <c r="B7" s="32">
        <v>284441</v>
      </c>
      <c r="C7" s="32">
        <v>-30</v>
      </c>
      <c r="D7" s="32">
        <v>142938</v>
      </c>
      <c r="E7" s="32">
        <v>31</v>
      </c>
      <c r="F7" s="32">
        <v>141503</v>
      </c>
      <c r="G7" s="32">
        <v>-61</v>
      </c>
    </row>
    <row r="8" spans="1:38" s="18" customFormat="1" ht="21" customHeight="1" x14ac:dyDescent="0.3">
      <c r="A8" s="236">
        <v>6</v>
      </c>
      <c r="B8" s="190">
        <v>285214</v>
      </c>
      <c r="C8" s="179">
        <v>773</v>
      </c>
      <c r="D8" s="179">
        <v>143396</v>
      </c>
      <c r="E8" s="179">
        <v>458</v>
      </c>
      <c r="F8" s="179">
        <v>141818</v>
      </c>
      <c r="G8" s="179">
        <v>315</v>
      </c>
    </row>
    <row r="9" spans="1:38" ht="21" customHeight="1" x14ac:dyDescent="0.3">
      <c r="A9" s="28" t="s">
        <v>4351</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4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"１４４．"&amp;目次!E147</f>
        <v>１４４．衆議院議員選挙投票･開票状況〔小選挙区〕（平成29～令和6年）</v>
      </c>
      <c r="B2" s="305"/>
      <c r="C2" s="305"/>
      <c r="D2" s="305"/>
      <c r="E2" s="305"/>
      <c r="F2" s="305"/>
      <c r="G2" s="305"/>
      <c r="H2" s="305"/>
      <c r="I2" s="305"/>
      <c r="J2" s="305"/>
    </row>
    <row r="3" spans="1:10" ht="21" customHeight="1" x14ac:dyDescent="0.3">
      <c r="A3" s="488" t="s">
        <v>4352</v>
      </c>
      <c r="B3" s="400" t="s">
        <v>4353</v>
      </c>
      <c r="C3" s="400"/>
      <c r="D3" s="400"/>
      <c r="E3" s="400" t="s">
        <v>4354</v>
      </c>
      <c r="F3" s="400"/>
      <c r="G3" s="400"/>
      <c r="H3" s="33" t="s">
        <v>4355</v>
      </c>
      <c r="I3" s="33"/>
      <c r="J3" s="33"/>
    </row>
    <row r="4" spans="1:10" ht="21" customHeight="1" x14ac:dyDescent="0.3">
      <c r="A4" s="23"/>
      <c r="B4" s="439" t="s">
        <v>655</v>
      </c>
      <c r="C4" s="439" t="s">
        <v>715</v>
      </c>
      <c r="D4" s="439" t="s">
        <v>716</v>
      </c>
      <c r="E4" s="439" t="s">
        <v>655</v>
      </c>
      <c r="F4" s="439" t="s">
        <v>715</v>
      </c>
      <c r="G4" s="439" t="s">
        <v>716</v>
      </c>
      <c r="H4" s="559" t="s">
        <v>4356</v>
      </c>
      <c r="I4" s="514" t="s">
        <v>715</v>
      </c>
      <c r="J4" s="514" t="s">
        <v>716</v>
      </c>
    </row>
    <row r="5" spans="1:10" ht="21" customHeight="1" x14ac:dyDescent="0.3">
      <c r="A5" s="246" t="s">
        <v>4357</v>
      </c>
      <c r="B5" s="284">
        <v>278542</v>
      </c>
      <c r="C5" s="32">
        <v>140094</v>
      </c>
      <c r="D5" s="32">
        <v>138448</v>
      </c>
      <c r="E5" s="32">
        <v>147777</v>
      </c>
      <c r="F5" s="32">
        <v>73451</v>
      </c>
      <c r="G5" s="32">
        <v>74326</v>
      </c>
      <c r="H5" s="26">
        <v>53.05</v>
      </c>
      <c r="I5" s="26">
        <v>52.43</v>
      </c>
      <c r="J5" s="26">
        <v>53.69</v>
      </c>
    </row>
    <row r="6" spans="1:10" ht="21" customHeight="1" x14ac:dyDescent="0.3">
      <c r="A6" s="247" t="s">
        <v>4358</v>
      </c>
      <c r="B6" s="32">
        <v>283757</v>
      </c>
      <c r="C6" s="32">
        <v>142475</v>
      </c>
      <c r="D6" s="32">
        <v>141282</v>
      </c>
      <c r="E6" s="32">
        <v>160951</v>
      </c>
      <c r="F6" s="32">
        <v>79347</v>
      </c>
      <c r="G6" s="32">
        <v>81604</v>
      </c>
      <c r="H6" s="26">
        <v>56.72</v>
      </c>
      <c r="I6" s="26">
        <v>55.69</v>
      </c>
      <c r="J6" s="26">
        <v>57.76</v>
      </c>
    </row>
    <row r="7" spans="1:10" s="18" customFormat="1" ht="21" customHeight="1" x14ac:dyDescent="0.3">
      <c r="A7" s="401" t="s">
        <v>4662</v>
      </c>
      <c r="B7" s="179">
        <v>284134</v>
      </c>
      <c r="C7" s="179">
        <v>142768</v>
      </c>
      <c r="D7" s="179">
        <v>141366</v>
      </c>
      <c r="E7" s="179">
        <v>157512</v>
      </c>
      <c r="F7" s="179">
        <v>78763</v>
      </c>
      <c r="G7" s="179">
        <v>78749</v>
      </c>
      <c r="H7" s="285">
        <v>55.44</v>
      </c>
      <c r="I7" s="285">
        <v>55.17</v>
      </c>
      <c r="J7" s="285">
        <v>55.71</v>
      </c>
    </row>
    <row r="8" spans="1:10" ht="21" customHeight="1" x14ac:dyDescent="0.3">
      <c r="A8" s="28" t="s">
        <v>4359</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5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"１４５．"&amp;目次!E148</f>
        <v>１４５．参議院議員選挙投票･開票状況〔選挙区〕（平成28～令和4年）</v>
      </c>
      <c r="B2" s="305"/>
      <c r="C2" s="305"/>
      <c r="D2" s="305"/>
      <c r="E2" s="305"/>
      <c r="F2" s="305"/>
      <c r="G2" s="305"/>
      <c r="H2" s="305"/>
      <c r="I2" s="305"/>
      <c r="J2" s="305"/>
    </row>
    <row r="3" spans="1:10" ht="21" customHeight="1" x14ac:dyDescent="0.3">
      <c r="A3" s="488" t="s">
        <v>4352</v>
      </c>
      <c r="B3" s="400" t="s">
        <v>4353</v>
      </c>
      <c r="C3" s="400"/>
      <c r="D3" s="400"/>
      <c r="E3" s="400" t="s">
        <v>4354</v>
      </c>
      <c r="F3" s="400"/>
      <c r="G3" s="400"/>
      <c r="H3" s="33" t="s">
        <v>4355</v>
      </c>
      <c r="I3" s="33"/>
      <c r="J3" s="33"/>
    </row>
    <row r="4" spans="1:10" ht="21" customHeight="1" x14ac:dyDescent="0.3">
      <c r="A4" s="23"/>
      <c r="B4" s="439" t="s">
        <v>655</v>
      </c>
      <c r="C4" s="439" t="s">
        <v>715</v>
      </c>
      <c r="D4" s="439" t="s">
        <v>716</v>
      </c>
      <c r="E4" s="439" t="s">
        <v>655</v>
      </c>
      <c r="F4" s="439" t="s">
        <v>715</v>
      </c>
      <c r="G4" s="439" t="s">
        <v>716</v>
      </c>
      <c r="H4" s="559" t="s">
        <v>4356</v>
      </c>
      <c r="I4" s="514" t="s">
        <v>715</v>
      </c>
      <c r="J4" s="514" t="s">
        <v>716</v>
      </c>
    </row>
    <row r="5" spans="1:10" ht="21" customHeight="1" x14ac:dyDescent="0.3">
      <c r="A5" s="246" t="s">
        <v>4360</v>
      </c>
      <c r="B5" s="284">
        <v>276107</v>
      </c>
      <c r="C5" s="32">
        <v>138853</v>
      </c>
      <c r="D5" s="32">
        <v>137254</v>
      </c>
      <c r="E5" s="32">
        <v>156139</v>
      </c>
      <c r="F5" s="32">
        <v>77459</v>
      </c>
      <c r="G5" s="32">
        <v>78680</v>
      </c>
      <c r="H5" s="26">
        <v>56.55</v>
      </c>
      <c r="I5" s="26">
        <v>55.78</v>
      </c>
      <c r="J5" s="26">
        <v>57.32</v>
      </c>
    </row>
    <row r="6" spans="1:10" ht="21" customHeight="1" x14ac:dyDescent="0.3">
      <c r="A6" s="246" t="s">
        <v>4361</v>
      </c>
      <c r="B6" s="284">
        <v>281223</v>
      </c>
      <c r="C6" s="32">
        <v>141449</v>
      </c>
      <c r="D6" s="32">
        <v>139774</v>
      </c>
      <c r="E6" s="32">
        <v>142785</v>
      </c>
      <c r="F6" s="32">
        <v>71322</v>
      </c>
      <c r="G6" s="32">
        <v>71463</v>
      </c>
      <c r="H6" s="26">
        <v>50.77</v>
      </c>
      <c r="I6" s="26">
        <v>50.42</v>
      </c>
      <c r="J6" s="26">
        <v>51.13</v>
      </c>
    </row>
    <row r="7" spans="1:10" s="18" customFormat="1" ht="21" customHeight="1" x14ac:dyDescent="0.3">
      <c r="A7" s="401" t="s">
        <v>4362</v>
      </c>
      <c r="B7" s="190">
        <v>282197</v>
      </c>
      <c r="C7" s="179">
        <v>141591</v>
      </c>
      <c r="D7" s="179">
        <v>140606</v>
      </c>
      <c r="E7" s="179">
        <v>156100</v>
      </c>
      <c r="F7" s="179">
        <v>77136</v>
      </c>
      <c r="G7" s="179">
        <v>78964</v>
      </c>
      <c r="H7" s="285">
        <v>55.32</v>
      </c>
      <c r="I7" s="285">
        <v>54.48</v>
      </c>
      <c r="J7" s="285">
        <v>56.16</v>
      </c>
    </row>
    <row r="8" spans="1:10" ht="21" customHeight="1" x14ac:dyDescent="0.3">
      <c r="A8" s="28" t="s">
        <v>4363</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6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"１４６．"&amp;目次!E149</f>
        <v>１４６．都知事選挙投票･開票状況（平成28～令和6年）</v>
      </c>
      <c r="B2" s="305"/>
      <c r="C2" s="305"/>
      <c r="D2" s="305"/>
      <c r="E2" s="305"/>
      <c r="F2" s="305"/>
      <c r="G2" s="305"/>
      <c r="H2" s="305"/>
      <c r="I2" s="305"/>
      <c r="J2" s="305"/>
    </row>
    <row r="3" spans="1:10" ht="21" customHeight="1" x14ac:dyDescent="0.3">
      <c r="A3" s="488" t="s">
        <v>4352</v>
      </c>
      <c r="B3" s="400" t="s">
        <v>4353</v>
      </c>
      <c r="C3" s="400"/>
      <c r="D3" s="400"/>
      <c r="E3" s="400" t="s">
        <v>4354</v>
      </c>
      <c r="F3" s="400"/>
      <c r="G3" s="400"/>
      <c r="H3" s="33" t="s">
        <v>4355</v>
      </c>
      <c r="I3" s="33"/>
      <c r="J3" s="33"/>
    </row>
    <row r="4" spans="1:10" ht="21" customHeight="1" x14ac:dyDescent="0.3">
      <c r="A4" s="23"/>
      <c r="B4" s="439" t="s">
        <v>655</v>
      </c>
      <c r="C4" s="439" t="s">
        <v>715</v>
      </c>
      <c r="D4" s="439" t="s">
        <v>716</v>
      </c>
      <c r="E4" s="439" t="s">
        <v>655</v>
      </c>
      <c r="F4" s="439" t="s">
        <v>715</v>
      </c>
      <c r="G4" s="439" t="s">
        <v>716</v>
      </c>
      <c r="H4" s="559" t="s">
        <v>4356</v>
      </c>
      <c r="I4" s="514" t="s">
        <v>715</v>
      </c>
      <c r="J4" s="514" t="s">
        <v>716</v>
      </c>
    </row>
    <row r="5" spans="1:10" ht="21" customHeight="1" x14ac:dyDescent="0.3">
      <c r="A5" s="602" t="s">
        <v>4364</v>
      </c>
      <c r="B5" s="284">
        <v>274278</v>
      </c>
      <c r="C5" s="32">
        <v>137843</v>
      </c>
      <c r="D5" s="32">
        <v>136435</v>
      </c>
      <c r="E5" s="32">
        <v>159467</v>
      </c>
      <c r="F5" s="32">
        <v>76986</v>
      </c>
      <c r="G5" s="32">
        <v>82481</v>
      </c>
      <c r="H5" s="26">
        <v>58.14</v>
      </c>
      <c r="I5" s="26">
        <v>55.85</v>
      </c>
      <c r="J5" s="26">
        <v>60.45</v>
      </c>
    </row>
    <row r="6" spans="1:10" ht="21" customHeight="1" x14ac:dyDescent="0.3">
      <c r="A6" s="246" t="s">
        <v>4365</v>
      </c>
      <c r="B6" s="284">
        <v>278345</v>
      </c>
      <c r="C6" s="32">
        <v>139731</v>
      </c>
      <c r="D6" s="32">
        <v>138614</v>
      </c>
      <c r="E6" s="32">
        <v>155211</v>
      </c>
      <c r="F6" s="32">
        <v>74972</v>
      </c>
      <c r="G6" s="32">
        <v>80239</v>
      </c>
      <c r="H6" s="26">
        <v>55.76</v>
      </c>
      <c r="I6" s="26">
        <v>53.65</v>
      </c>
      <c r="J6" s="26">
        <v>57.89</v>
      </c>
    </row>
    <row r="7" spans="1:10" s="18" customFormat="1" ht="21" customHeight="1" thickBot="1" x14ac:dyDescent="0.35">
      <c r="A7" s="401" t="s">
        <v>4665</v>
      </c>
      <c r="B7" s="124">
        <v>279279</v>
      </c>
      <c r="C7" s="301">
        <v>140152</v>
      </c>
      <c r="D7" s="301">
        <v>139127</v>
      </c>
      <c r="E7" s="301">
        <v>169138</v>
      </c>
      <c r="F7" s="301">
        <v>84167</v>
      </c>
      <c r="G7" s="301">
        <v>84971</v>
      </c>
      <c r="H7" s="292">
        <v>60.56</v>
      </c>
      <c r="I7" s="707">
        <v>60.05</v>
      </c>
      <c r="J7" s="708">
        <v>61.07</v>
      </c>
    </row>
    <row r="8" spans="1:10" ht="21" customHeight="1" x14ac:dyDescent="0.3">
      <c r="A8" s="28" t="s">
        <v>4363</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24"/>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1" width="14.05859375" style="17" customWidth="1"/>
    <col min="12" max="16384" width="18.64453125" style="17"/>
  </cols>
  <sheetData>
    <row r="1" spans="1:12" ht="21" customHeight="1" x14ac:dyDescent="0.3">
      <c r="A1" s="19" t="str">
        <f>HYPERLINK("#"&amp;"目次"&amp;"!a1","目次へ")</f>
        <v>目次へ</v>
      </c>
    </row>
    <row r="2" spans="1:12" ht="21" customHeight="1" x14ac:dyDescent="0.3">
      <c r="A2" s="44" t="str">
        <f>"１２．"&amp;目次!E15</f>
        <v>１２．社会動態（令和2～令和6年）</v>
      </c>
      <c r="B2" s="29"/>
      <c r="C2" s="29"/>
      <c r="D2" s="29"/>
      <c r="E2" s="29"/>
      <c r="F2" s="29"/>
      <c r="G2" s="29"/>
      <c r="H2" s="29"/>
      <c r="I2" s="29"/>
      <c r="J2" s="29"/>
      <c r="K2" s="29"/>
      <c r="L2" s="29"/>
    </row>
    <row r="3" spans="1:12" ht="21" customHeight="1" x14ac:dyDescent="0.3">
      <c r="A3" s="286" t="s">
        <v>838</v>
      </c>
      <c r="B3" s="95"/>
    </row>
    <row r="4" spans="1:12" ht="21" customHeight="1" x14ac:dyDescent="0.3">
      <c r="A4" s="494" t="s">
        <v>313</v>
      </c>
      <c r="B4" s="40" t="s">
        <v>348</v>
      </c>
      <c r="C4" s="40"/>
      <c r="D4" s="40"/>
      <c r="E4" s="40" t="s">
        <v>349</v>
      </c>
      <c r="F4" s="40"/>
      <c r="G4" s="40"/>
      <c r="H4" s="40" t="s">
        <v>850</v>
      </c>
      <c r="I4" s="40"/>
      <c r="J4" s="40"/>
      <c r="K4" s="461" t="s">
        <v>851</v>
      </c>
    </row>
    <row r="5" spans="1:12" ht="21" customHeight="1" x14ac:dyDescent="0.3">
      <c r="A5" s="289"/>
      <c r="B5" s="439" t="s">
        <v>655</v>
      </c>
      <c r="C5" s="439" t="s">
        <v>852</v>
      </c>
      <c r="D5" s="439" t="s">
        <v>853</v>
      </c>
      <c r="E5" s="439" t="s">
        <v>655</v>
      </c>
      <c r="F5" s="439" t="s">
        <v>852</v>
      </c>
      <c r="G5" s="439" t="s">
        <v>853</v>
      </c>
      <c r="H5" s="439" t="s">
        <v>655</v>
      </c>
      <c r="I5" s="439" t="s">
        <v>852</v>
      </c>
      <c r="J5" s="439" t="s">
        <v>853</v>
      </c>
      <c r="K5" s="25" t="s">
        <v>854</v>
      </c>
    </row>
    <row r="6" spans="1:12" ht="21" customHeight="1" x14ac:dyDescent="0.3">
      <c r="A6" s="55" t="s">
        <v>659</v>
      </c>
      <c r="B6" s="32">
        <v>31475</v>
      </c>
      <c r="C6" s="32">
        <v>17913</v>
      </c>
      <c r="D6" s="32">
        <v>13562</v>
      </c>
      <c r="E6" s="32">
        <v>30765</v>
      </c>
      <c r="F6" s="32">
        <v>18887</v>
      </c>
      <c r="G6" s="32">
        <v>11878</v>
      </c>
      <c r="H6" s="32">
        <v>710</v>
      </c>
      <c r="I6" s="32">
        <v>-974</v>
      </c>
      <c r="J6" s="32">
        <v>1684</v>
      </c>
      <c r="K6" s="32">
        <v>-1312</v>
      </c>
    </row>
    <row r="7" spans="1:12" ht="21" customHeight="1" x14ac:dyDescent="0.3">
      <c r="A7" s="55">
        <v>3</v>
      </c>
      <c r="B7" s="32">
        <v>30574</v>
      </c>
      <c r="C7" s="32">
        <v>17391</v>
      </c>
      <c r="D7" s="32">
        <v>13183</v>
      </c>
      <c r="E7" s="32">
        <v>31572</v>
      </c>
      <c r="F7" s="32">
        <v>19388</v>
      </c>
      <c r="G7" s="32">
        <v>12184</v>
      </c>
      <c r="H7" s="32" t="s">
        <v>855</v>
      </c>
      <c r="I7" s="32" t="s">
        <v>856</v>
      </c>
      <c r="J7" s="32">
        <v>999</v>
      </c>
      <c r="K7" s="32" t="s">
        <v>857</v>
      </c>
    </row>
    <row r="8" spans="1:12" ht="21" customHeight="1" x14ac:dyDescent="0.3">
      <c r="A8" s="24">
        <v>4</v>
      </c>
      <c r="B8" s="279">
        <v>30079</v>
      </c>
      <c r="C8" s="17">
        <v>16691</v>
      </c>
      <c r="D8" s="17">
        <v>13388</v>
      </c>
      <c r="E8" s="17">
        <v>30287</v>
      </c>
      <c r="F8" s="17">
        <v>18970</v>
      </c>
      <c r="G8" s="17">
        <v>11317</v>
      </c>
      <c r="H8" s="32" t="s">
        <v>858</v>
      </c>
      <c r="I8" s="32" t="s">
        <v>859</v>
      </c>
      <c r="J8" s="32">
        <v>2071</v>
      </c>
      <c r="K8" s="32">
        <v>1784</v>
      </c>
    </row>
    <row r="9" spans="1:12" ht="21" customHeight="1" x14ac:dyDescent="0.3">
      <c r="A9" s="55">
        <v>5</v>
      </c>
      <c r="B9" s="17">
        <v>30947</v>
      </c>
      <c r="C9" s="17">
        <v>17086</v>
      </c>
      <c r="D9" s="17">
        <v>13861</v>
      </c>
      <c r="E9" s="17">
        <v>29256</v>
      </c>
      <c r="F9" s="17">
        <v>18037</v>
      </c>
      <c r="G9" s="17">
        <v>11219</v>
      </c>
      <c r="H9" s="32">
        <v>1691</v>
      </c>
      <c r="I9" s="32">
        <v>-951</v>
      </c>
      <c r="J9" s="32">
        <v>2642</v>
      </c>
      <c r="K9" s="32">
        <v>2093</v>
      </c>
    </row>
    <row r="10" spans="1:12" s="18" customFormat="1" ht="21" customHeight="1" x14ac:dyDescent="0.3">
      <c r="A10" s="71">
        <v>6</v>
      </c>
      <c r="B10" s="18">
        <v>31150</v>
      </c>
      <c r="C10" s="18">
        <v>17215</v>
      </c>
      <c r="D10" s="18">
        <v>13935</v>
      </c>
      <c r="E10" s="18">
        <v>29453</v>
      </c>
      <c r="F10" s="18">
        <v>18502</v>
      </c>
      <c r="G10" s="18">
        <v>10951</v>
      </c>
      <c r="H10" s="65">
        <v>1697</v>
      </c>
      <c r="I10" s="65">
        <v>-1287</v>
      </c>
      <c r="J10" s="65">
        <v>2984</v>
      </c>
      <c r="K10" s="65">
        <v>2248</v>
      </c>
    </row>
    <row r="11" spans="1:12" ht="21" customHeight="1" x14ac:dyDescent="0.3">
      <c r="A11" s="55" t="s">
        <v>848</v>
      </c>
      <c r="B11" s="32">
        <v>2014</v>
      </c>
      <c r="C11" s="32">
        <v>1149</v>
      </c>
      <c r="D11" s="32">
        <v>865</v>
      </c>
      <c r="E11" s="32">
        <v>1960</v>
      </c>
      <c r="F11" s="32">
        <v>1286</v>
      </c>
      <c r="G11" s="32">
        <v>674</v>
      </c>
      <c r="H11" s="32">
        <v>54</v>
      </c>
      <c r="I11" s="32">
        <v>-137</v>
      </c>
      <c r="J11" s="32">
        <v>191</v>
      </c>
      <c r="K11" s="32">
        <v>-30</v>
      </c>
    </row>
    <row r="12" spans="1:12" ht="21" customHeight="1" x14ac:dyDescent="0.3">
      <c r="A12" s="55">
        <v>2</v>
      </c>
      <c r="B12" s="32">
        <v>2388</v>
      </c>
      <c r="C12" s="32">
        <v>1415</v>
      </c>
      <c r="D12" s="32">
        <v>973</v>
      </c>
      <c r="E12" s="32">
        <v>2146</v>
      </c>
      <c r="F12" s="32">
        <v>1376</v>
      </c>
      <c r="G12" s="32">
        <v>770</v>
      </c>
      <c r="H12" s="32">
        <v>242</v>
      </c>
      <c r="I12" s="32">
        <v>39</v>
      </c>
      <c r="J12" s="32">
        <v>203</v>
      </c>
      <c r="K12" s="32">
        <v>-128</v>
      </c>
    </row>
    <row r="13" spans="1:12" ht="21" customHeight="1" x14ac:dyDescent="0.3">
      <c r="A13" s="55">
        <v>3</v>
      </c>
      <c r="B13" s="32">
        <v>5025</v>
      </c>
      <c r="C13" s="32">
        <v>1952</v>
      </c>
      <c r="D13" s="32">
        <v>3073</v>
      </c>
      <c r="E13" s="32">
        <v>4066</v>
      </c>
      <c r="F13" s="32">
        <v>2109</v>
      </c>
      <c r="G13" s="32">
        <v>1957</v>
      </c>
      <c r="H13" s="32">
        <v>959</v>
      </c>
      <c r="I13" s="32">
        <v>-157</v>
      </c>
      <c r="J13" s="32">
        <v>1116</v>
      </c>
      <c r="K13" s="32">
        <v>326</v>
      </c>
    </row>
    <row r="14" spans="1:12" ht="21" customHeight="1" x14ac:dyDescent="0.3">
      <c r="A14" s="55">
        <v>4</v>
      </c>
      <c r="B14" s="32">
        <v>3889</v>
      </c>
      <c r="C14" s="32">
        <v>1766</v>
      </c>
      <c r="D14" s="32">
        <v>2123</v>
      </c>
      <c r="E14" s="32">
        <v>3152</v>
      </c>
      <c r="F14" s="32">
        <v>1841</v>
      </c>
      <c r="G14" s="32">
        <v>1311</v>
      </c>
      <c r="H14" s="32">
        <v>737</v>
      </c>
      <c r="I14" s="32">
        <v>-75</v>
      </c>
      <c r="J14" s="32">
        <v>812</v>
      </c>
      <c r="K14" s="32">
        <v>885</v>
      </c>
    </row>
    <row r="15" spans="1:12" ht="21" customHeight="1" x14ac:dyDescent="0.3">
      <c r="A15" s="55">
        <v>5</v>
      </c>
      <c r="B15" s="32">
        <v>2566</v>
      </c>
      <c r="C15" s="32">
        <v>1537</v>
      </c>
      <c r="D15" s="32">
        <v>1029</v>
      </c>
      <c r="E15" s="32">
        <v>2251</v>
      </c>
      <c r="F15" s="32">
        <v>1422</v>
      </c>
      <c r="G15" s="32">
        <v>829</v>
      </c>
      <c r="H15" s="32">
        <v>315</v>
      </c>
      <c r="I15" s="32">
        <v>115</v>
      </c>
      <c r="J15" s="32">
        <v>200</v>
      </c>
      <c r="K15" s="32">
        <v>8</v>
      </c>
    </row>
    <row r="16" spans="1:12" ht="21" customHeight="1" x14ac:dyDescent="0.3">
      <c r="A16" s="55">
        <v>6</v>
      </c>
      <c r="B16" s="32">
        <v>2128</v>
      </c>
      <c r="C16" s="32">
        <v>1240</v>
      </c>
      <c r="D16" s="32">
        <v>888</v>
      </c>
      <c r="E16" s="32">
        <v>2177</v>
      </c>
      <c r="F16" s="32">
        <v>1379</v>
      </c>
      <c r="G16" s="32">
        <v>798</v>
      </c>
      <c r="H16" s="32">
        <v>-49</v>
      </c>
      <c r="I16" s="32">
        <v>-139</v>
      </c>
      <c r="J16" s="32">
        <v>90</v>
      </c>
      <c r="K16" s="32">
        <v>156</v>
      </c>
    </row>
    <row r="17" spans="1:11" ht="21" customHeight="1" x14ac:dyDescent="0.3">
      <c r="A17" s="55">
        <v>7</v>
      </c>
      <c r="B17" s="32">
        <v>2486</v>
      </c>
      <c r="C17" s="32">
        <v>1494</v>
      </c>
      <c r="D17" s="32">
        <v>992</v>
      </c>
      <c r="E17" s="32">
        <v>2440</v>
      </c>
      <c r="F17" s="32">
        <v>1594</v>
      </c>
      <c r="G17" s="32">
        <v>846</v>
      </c>
      <c r="H17" s="32">
        <v>46</v>
      </c>
      <c r="I17" s="32">
        <v>-100</v>
      </c>
      <c r="J17" s="32">
        <v>146</v>
      </c>
      <c r="K17" s="32">
        <v>496</v>
      </c>
    </row>
    <row r="18" spans="1:11" ht="21" customHeight="1" x14ac:dyDescent="0.3">
      <c r="A18" s="55">
        <v>8</v>
      </c>
      <c r="B18" s="32">
        <v>2073</v>
      </c>
      <c r="C18" s="32">
        <v>1212</v>
      </c>
      <c r="D18" s="32">
        <v>861</v>
      </c>
      <c r="E18" s="32">
        <v>2258</v>
      </c>
      <c r="F18" s="32">
        <v>1493</v>
      </c>
      <c r="G18" s="32">
        <v>765</v>
      </c>
      <c r="H18" s="32">
        <v>-185</v>
      </c>
      <c r="I18" s="32">
        <v>-281</v>
      </c>
      <c r="J18" s="32">
        <v>96</v>
      </c>
      <c r="K18" s="32">
        <v>-178</v>
      </c>
    </row>
    <row r="19" spans="1:11" ht="21" customHeight="1" x14ac:dyDescent="0.3">
      <c r="A19" s="55">
        <v>9</v>
      </c>
      <c r="B19" s="32">
        <v>2207</v>
      </c>
      <c r="C19" s="32">
        <v>1318</v>
      </c>
      <c r="D19" s="32">
        <v>889</v>
      </c>
      <c r="E19" s="32">
        <v>2247</v>
      </c>
      <c r="F19" s="32">
        <v>1476</v>
      </c>
      <c r="G19" s="32">
        <v>771</v>
      </c>
      <c r="H19" s="32">
        <v>-40</v>
      </c>
      <c r="I19" s="32">
        <v>-158</v>
      </c>
      <c r="J19" s="32">
        <v>118</v>
      </c>
      <c r="K19" s="32">
        <v>449</v>
      </c>
    </row>
    <row r="20" spans="1:11" ht="21" customHeight="1" x14ac:dyDescent="0.3">
      <c r="A20" s="55">
        <v>10</v>
      </c>
      <c r="B20" s="32">
        <v>2225</v>
      </c>
      <c r="C20" s="32">
        <v>1389</v>
      </c>
      <c r="D20" s="32">
        <v>836</v>
      </c>
      <c r="E20" s="32">
        <v>2374</v>
      </c>
      <c r="F20" s="32">
        <v>1625</v>
      </c>
      <c r="G20" s="32">
        <v>749</v>
      </c>
      <c r="H20" s="32">
        <v>-149</v>
      </c>
      <c r="I20" s="32">
        <v>-236</v>
      </c>
      <c r="J20" s="32">
        <v>87</v>
      </c>
      <c r="K20" s="32">
        <v>434</v>
      </c>
    </row>
    <row r="21" spans="1:11" ht="21" customHeight="1" x14ac:dyDescent="0.3">
      <c r="A21" s="55">
        <v>11</v>
      </c>
      <c r="B21" s="32">
        <v>1998</v>
      </c>
      <c r="C21" s="32">
        <v>1280</v>
      </c>
      <c r="D21" s="32">
        <v>718</v>
      </c>
      <c r="E21" s="32">
        <v>2190</v>
      </c>
      <c r="F21" s="32">
        <v>1428</v>
      </c>
      <c r="G21" s="32">
        <v>762</v>
      </c>
      <c r="H21" s="32">
        <v>-192</v>
      </c>
      <c r="I21" s="32">
        <v>-148</v>
      </c>
      <c r="J21" s="32">
        <v>-44</v>
      </c>
      <c r="K21" s="32">
        <v>-33</v>
      </c>
    </row>
    <row r="22" spans="1:11" ht="21" customHeight="1" x14ac:dyDescent="0.3">
      <c r="A22" s="225">
        <v>12</v>
      </c>
      <c r="B22" s="301">
        <v>2151</v>
      </c>
      <c r="C22" s="301">
        <v>1463</v>
      </c>
      <c r="D22" s="301">
        <v>688</v>
      </c>
      <c r="E22" s="301">
        <v>2192</v>
      </c>
      <c r="F22" s="301">
        <v>1473</v>
      </c>
      <c r="G22" s="301">
        <v>719</v>
      </c>
      <c r="H22" s="301">
        <v>-41</v>
      </c>
      <c r="I22" s="301">
        <v>-10</v>
      </c>
      <c r="J22" s="301">
        <v>-31</v>
      </c>
      <c r="K22" s="301">
        <v>-137</v>
      </c>
    </row>
    <row r="23" spans="1:11" ht="21" customHeight="1" x14ac:dyDescent="0.3">
      <c r="A23" s="28" t="s">
        <v>860</v>
      </c>
    </row>
    <row r="24" spans="1:11" ht="21" customHeight="1" x14ac:dyDescent="0.3">
      <c r="A24" s="28" t="s">
        <v>849</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7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"１４７．"&amp;目次!E150</f>
        <v>１４７．都議会議員選挙投票･開票状況（平成25～令和3年）</v>
      </c>
      <c r="B2" s="29"/>
      <c r="C2" s="29"/>
      <c r="D2" s="29"/>
      <c r="E2" s="29"/>
      <c r="F2" s="29"/>
      <c r="G2" s="29"/>
      <c r="H2" s="29"/>
      <c r="I2" s="29"/>
      <c r="J2" s="29"/>
    </row>
    <row r="3" spans="1:10" ht="21" customHeight="1" x14ac:dyDescent="0.3">
      <c r="A3" s="488" t="s">
        <v>4366</v>
      </c>
      <c r="B3" s="31" t="s">
        <v>4367</v>
      </c>
      <c r="C3" s="33"/>
      <c r="D3" s="33"/>
      <c r="E3" s="31" t="s">
        <v>4368</v>
      </c>
      <c r="F3" s="33"/>
      <c r="G3" s="33"/>
      <c r="H3" s="31" t="s">
        <v>4369</v>
      </c>
      <c r="I3" s="33"/>
      <c r="J3" s="33"/>
    </row>
    <row r="4" spans="1:10" ht="21" customHeight="1" x14ac:dyDescent="0.3">
      <c r="A4" s="23"/>
      <c r="B4" s="514" t="s">
        <v>4370</v>
      </c>
      <c r="C4" s="514" t="s">
        <v>461</v>
      </c>
      <c r="D4" s="514" t="s">
        <v>462</v>
      </c>
      <c r="E4" s="514" t="s">
        <v>4370</v>
      </c>
      <c r="F4" s="514" t="s">
        <v>461</v>
      </c>
      <c r="G4" s="514" t="s">
        <v>462</v>
      </c>
      <c r="H4" s="514" t="s">
        <v>4371</v>
      </c>
      <c r="I4" s="514" t="s">
        <v>461</v>
      </c>
      <c r="J4" s="514" t="s">
        <v>462</v>
      </c>
    </row>
    <row r="5" spans="1:10" ht="21" customHeight="1" x14ac:dyDescent="0.3">
      <c r="A5" s="246" t="s">
        <v>4372</v>
      </c>
      <c r="B5" s="284">
        <v>262093</v>
      </c>
      <c r="C5" s="32">
        <v>131397</v>
      </c>
      <c r="D5" s="32">
        <v>130696</v>
      </c>
      <c r="E5" s="32">
        <v>112967</v>
      </c>
      <c r="F5" s="32">
        <v>54683</v>
      </c>
      <c r="G5" s="32">
        <v>58284</v>
      </c>
      <c r="H5" s="26">
        <v>43.1</v>
      </c>
      <c r="I5" s="26">
        <v>41.62</v>
      </c>
      <c r="J5" s="26">
        <v>44.6</v>
      </c>
    </row>
    <row r="6" spans="1:10" ht="21" customHeight="1" x14ac:dyDescent="0.3">
      <c r="A6" s="247" t="s">
        <v>4373</v>
      </c>
      <c r="B6" s="32">
        <v>273400</v>
      </c>
      <c r="C6" s="32">
        <v>137293</v>
      </c>
      <c r="D6" s="32">
        <v>136107</v>
      </c>
      <c r="E6" s="32">
        <v>138677</v>
      </c>
      <c r="F6" s="32">
        <v>68011</v>
      </c>
      <c r="G6" s="32">
        <v>70666</v>
      </c>
      <c r="H6" s="26">
        <v>50.72</v>
      </c>
      <c r="I6" s="26">
        <v>49.54</v>
      </c>
      <c r="J6" s="26">
        <v>51.92</v>
      </c>
    </row>
    <row r="7" spans="1:10" s="18" customFormat="1" ht="21" customHeight="1" x14ac:dyDescent="0.3">
      <c r="A7" s="401" t="s">
        <v>4374</v>
      </c>
      <c r="B7" s="190">
        <v>279101</v>
      </c>
      <c r="C7" s="179">
        <v>140065</v>
      </c>
      <c r="D7" s="179">
        <v>139036</v>
      </c>
      <c r="E7" s="179">
        <v>121573</v>
      </c>
      <c r="F7" s="179">
        <v>59253</v>
      </c>
      <c r="G7" s="179">
        <v>62320</v>
      </c>
      <c r="H7" s="285">
        <v>43.56</v>
      </c>
      <c r="I7" s="285">
        <v>42.3</v>
      </c>
      <c r="J7" s="285">
        <v>44.82</v>
      </c>
    </row>
    <row r="8" spans="1:10" ht="21" customHeight="1" x14ac:dyDescent="0.3">
      <c r="A8" s="28" t="s">
        <v>4363</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8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"１４８．"&amp;目次!E151</f>
        <v>１４８．区長選挙投票･開票状況（平成26～令和4年）</v>
      </c>
      <c r="B2" s="305"/>
      <c r="C2" s="305"/>
      <c r="D2" s="305"/>
      <c r="E2" s="305"/>
      <c r="F2" s="305"/>
      <c r="G2" s="305"/>
      <c r="H2" s="305"/>
      <c r="I2" s="305"/>
      <c r="J2" s="305"/>
    </row>
    <row r="3" spans="1:10" ht="21" customHeight="1" x14ac:dyDescent="0.3">
      <c r="A3" s="488" t="s">
        <v>4366</v>
      </c>
      <c r="B3" s="31" t="s">
        <v>4375</v>
      </c>
      <c r="C3" s="33"/>
      <c r="D3" s="33"/>
      <c r="E3" s="31" t="s">
        <v>4376</v>
      </c>
      <c r="F3" s="33"/>
      <c r="G3" s="33"/>
      <c r="H3" s="31" t="s">
        <v>4369</v>
      </c>
      <c r="I3" s="33"/>
      <c r="J3" s="33"/>
    </row>
    <row r="4" spans="1:10" ht="21" customHeight="1" x14ac:dyDescent="0.3">
      <c r="A4" s="23"/>
      <c r="B4" s="514" t="s">
        <v>4370</v>
      </c>
      <c r="C4" s="514" t="s">
        <v>461</v>
      </c>
      <c r="D4" s="514" t="s">
        <v>462</v>
      </c>
      <c r="E4" s="514" t="s">
        <v>4370</v>
      </c>
      <c r="F4" s="514" t="s">
        <v>461</v>
      </c>
      <c r="G4" s="514" t="s">
        <v>462</v>
      </c>
      <c r="H4" s="514" t="s">
        <v>4371</v>
      </c>
      <c r="I4" s="514" t="s">
        <v>461</v>
      </c>
      <c r="J4" s="514" t="s">
        <v>462</v>
      </c>
    </row>
    <row r="5" spans="1:10" ht="21" customHeight="1" x14ac:dyDescent="0.3">
      <c r="A5" s="246" t="s">
        <v>4377</v>
      </c>
      <c r="B5" s="284">
        <v>259862</v>
      </c>
      <c r="C5" s="32">
        <v>130180</v>
      </c>
      <c r="D5" s="32">
        <v>129682</v>
      </c>
      <c r="E5" s="32">
        <v>76632</v>
      </c>
      <c r="F5" s="32">
        <v>36514</v>
      </c>
      <c r="G5" s="32">
        <v>40118</v>
      </c>
      <c r="H5" s="26">
        <v>29.49</v>
      </c>
      <c r="I5" s="26">
        <v>28.05</v>
      </c>
      <c r="J5" s="26">
        <v>30.94</v>
      </c>
    </row>
    <row r="6" spans="1:10" ht="21" customHeight="1" x14ac:dyDescent="0.3">
      <c r="A6" s="246" t="s">
        <v>4378</v>
      </c>
      <c r="B6" s="284">
        <v>269735</v>
      </c>
      <c r="C6" s="32">
        <v>135439</v>
      </c>
      <c r="D6" s="32">
        <v>134296</v>
      </c>
      <c r="E6" s="32">
        <v>92923</v>
      </c>
      <c r="F6" s="32">
        <v>44687</v>
      </c>
      <c r="G6" s="32">
        <v>48236</v>
      </c>
      <c r="H6" s="26">
        <v>34.450000000000003</v>
      </c>
      <c r="I6" s="26">
        <v>32.99</v>
      </c>
      <c r="J6" s="26">
        <v>35.92</v>
      </c>
    </row>
    <row r="7" spans="1:10" s="18" customFormat="1" ht="21" customHeight="1" x14ac:dyDescent="0.3">
      <c r="A7" s="401" t="s">
        <v>4379</v>
      </c>
      <c r="B7" s="190">
        <v>273389</v>
      </c>
      <c r="C7" s="179">
        <v>136972</v>
      </c>
      <c r="D7" s="179">
        <v>136417</v>
      </c>
      <c r="E7" s="179">
        <v>92174</v>
      </c>
      <c r="F7" s="179">
        <v>44578</v>
      </c>
      <c r="G7" s="179">
        <v>47596</v>
      </c>
      <c r="H7" s="285">
        <v>33.72</v>
      </c>
      <c r="I7" s="285">
        <v>32.549999999999997</v>
      </c>
      <c r="J7" s="285">
        <v>34.89</v>
      </c>
    </row>
    <row r="8" spans="1:10" ht="21" customHeight="1" x14ac:dyDescent="0.3">
      <c r="A8" s="28" t="s">
        <v>4363</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900-000000000000}">
  <sheetPr>
    <pageSetUpPr fitToPage="1"/>
  </sheetPr>
  <dimension ref="A1:J8"/>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20.3515625" style="17" customWidth="1"/>
    <col min="2" max="10" width="15.64453125" style="17" customWidth="1"/>
    <col min="11" max="16384" width="18.64453125" style="17"/>
  </cols>
  <sheetData>
    <row r="1" spans="1:10" ht="21" customHeight="1" x14ac:dyDescent="0.3">
      <c r="A1" s="19" t="str">
        <f>HYPERLINK("#"&amp;"目次"&amp;"!a1","目次へ")</f>
        <v>目次へ</v>
      </c>
    </row>
    <row r="2" spans="1:10" ht="21" customHeight="1" x14ac:dyDescent="0.3">
      <c r="A2" s="44" t="str">
        <f>"１４９．"&amp;目次!E152</f>
        <v>１４９．区議会議員選挙投票･開票状況（平成27～令和5年）</v>
      </c>
      <c r="B2" s="305"/>
      <c r="C2" s="305"/>
      <c r="D2" s="305"/>
      <c r="E2" s="305"/>
      <c r="F2" s="305"/>
      <c r="G2" s="305"/>
      <c r="H2" s="305"/>
      <c r="I2" s="305"/>
      <c r="J2" s="305"/>
    </row>
    <row r="3" spans="1:10" ht="21" customHeight="1" x14ac:dyDescent="0.3">
      <c r="A3" s="488" t="s">
        <v>4366</v>
      </c>
      <c r="B3" s="31" t="s">
        <v>4375</v>
      </c>
      <c r="C3" s="33"/>
      <c r="D3" s="33"/>
      <c r="E3" s="31" t="s">
        <v>4376</v>
      </c>
      <c r="F3" s="33"/>
      <c r="G3" s="33"/>
      <c r="H3" s="31" t="s">
        <v>4369</v>
      </c>
      <c r="I3" s="33"/>
      <c r="J3" s="33"/>
    </row>
    <row r="4" spans="1:10" ht="21" customHeight="1" x14ac:dyDescent="0.3">
      <c r="A4" s="23"/>
      <c r="B4" s="514" t="s">
        <v>4370</v>
      </c>
      <c r="C4" s="514" t="s">
        <v>461</v>
      </c>
      <c r="D4" s="514" t="s">
        <v>462</v>
      </c>
      <c r="E4" s="514" t="s">
        <v>4370</v>
      </c>
      <c r="F4" s="514" t="s">
        <v>461</v>
      </c>
      <c r="G4" s="514" t="s">
        <v>462</v>
      </c>
      <c r="H4" s="514" t="s">
        <v>4371</v>
      </c>
      <c r="I4" s="514" t="s">
        <v>461</v>
      </c>
      <c r="J4" s="514" t="s">
        <v>462</v>
      </c>
    </row>
    <row r="5" spans="1:10" ht="21" customHeight="1" x14ac:dyDescent="0.3">
      <c r="A5" s="246" t="s">
        <v>4380</v>
      </c>
      <c r="B5" s="284">
        <v>260671</v>
      </c>
      <c r="C5" s="32">
        <v>130749</v>
      </c>
      <c r="D5" s="32">
        <v>129922</v>
      </c>
      <c r="E5" s="32">
        <v>105417</v>
      </c>
      <c r="F5" s="32">
        <v>50632</v>
      </c>
      <c r="G5" s="32">
        <v>54785</v>
      </c>
      <c r="H5" s="26">
        <v>40.44</v>
      </c>
      <c r="I5" s="26">
        <v>38.72</v>
      </c>
      <c r="J5" s="26">
        <v>42.17</v>
      </c>
    </row>
    <row r="6" spans="1:10" ht="21" customHeight="1" x14ac:dyDescent="0.3">
      <c r="A6" s="246" t="s">
        <v>4381</v>
      </c>
      <c r="B6" s="284">
        <v>270940</v>
      </c>
      <c r="C6" s="32">
        <v>136086</v>
      </c>
      <c r="D6" s="32">
        <v>134854</v>
      </c>
      <c r="E6" s="32">
        <v>109623</v>
      </c>
      <c r="F6" s="32">
        <v>52886</v>
      </c>
      <c r="G6" s="32">
        <v>56737</v>
      </c>
      <c r="H6" s="26">
        <v>40.46</v>
      </c>
      <c r="I6" s="26">
        <v>38.86</v>
      </c>
      <c r="J6" s="26">
        <v>42.07</v>
      </c>
    </row>
    <row r="7" spans="1:10" s="18" customFormat="1" ht="21" customHeight="1" x14ac:dyDescent="0.3">
      <c r="A7" s="401" t="s">
        <v>4382</v>
      </c>
      <c r="B7" s="190">
        <v>273209</v>
      </c>
      <c r="C7" s="179">
        <v>136967</v>
      </c>
      <c r="D7" s="179">
        <v>136242</v>
      </c>
      <c r="E7" s="179">
        <v>114756</v>
      </c>
      <c r="F7" s="179">
        <v>55530</v>
      </c>
      <c r="G7" s="179">
        <v>59226</v>
      </c>
      <c r="H7" s="285">
        <v>42</v>
      </c>
      <c r="I7" s="285">
        <v>40.54</v>
      </c>
      <c r="J7" s="285">
        <v>43.47</v>
      </c>
    </row>
    <row r="8" spans="1:10" ht="21" customHeight="1" x14ac:dyDescent="0.3">
      <c r="A8" s="28" t="s">
        <v>4363</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9A00-000000000000}">
  <sheetPr>
    <pageSetUpPr fitToPage="1"/>
  </sheetPr>
  <dimension ref="A1:O18"/>
  <sheetViews>
    <sheetView zoomScaleSheetLayoutView="80" workbookViewId="0"/>
  </sheetViews>
  <sheetFormatPr defaultColWidth="18.64453125" defaultRowHeight="21" customHeight="1" x14ac:dyDescent="0.3"/>
  <cols>
    <col min="1" max="1" width="18.64453125" style="246"/>
    <col min="2" max="2" width="12.3515625" style="24" customWidth="1"/>
    <col min="3" max="3" width="30.29296875" style="24" customWidth="1"/>
    <col min="4" max="4" width="30.29296875" style="248" customWidth="1"/>
    <col min="5" max="5" width="30.29296875" style="249" customWidth="1"/>
    <col min="6" max="6" width="30.29296875" style="250" customWidth="1"/>
    <col min="7" max="7" width="30.29296875" style="251" customWidth="1"/>
    <col min="8" max="9" width="30.29296875" style="24" customWidth="1"/>
    <col min="10" max="10" width="35" style="24" bestFit="1" customWidth="1"/>
    <col min="11" max="14" width="30.29296875" style="24" customWidth="1"/>
    <col min="15" max="15" width="18.64453125" style="24"/>
  </cols>
  <sheetData>
    <row r="1" spans="1:15" ht="21" customHeight="1" x14ac:dyDescent="0.3">
      <c r="A1" s="253" t="str">
        <f>HYPERLINK("#"&amp;"目次"&amp;"!a1","目次へ")</f>
        <v>目次へ</v>
      </c>
      <c r="B1" s="253"/>
      <c r="I1" s="17"/>
      <c r="L1" s="17"/>
      <c r="M1" s="17"/>
      <c r="N1" s="17"/>
      <c r="O1" s="17"/>
    </row>
    <row r="2" spans="1:15" s="17" customFormat="1" ht="21" customHeight="1" x14ac:dyDescent="0.3">
      <c r="A2" s="44" t="str">
        <f>"１５０．"&amp;目次!E153</f>
        <v>１５０．主要選挙党派別得票数･開票状況</v>
      </c>
      <c r="B2" s="257"/>
      <c r="C2" s="259"/>
      <c r="D2" s="259"/>
      <c r="E2" s="261"/>
      <c r="F2" s="259"/>
      <c r="G2" s="262"/>
      <c r="H2" s="24"/>
      <c r="J2" s="24"/>
      <c r="K2" s="24"/>
    </row>
    <row r="3" spans="1:15" s="24" customFormat="1" ht="21" customHeight="1" x14ac:dyDescent="0.3">
      <c r="A3" s="402"/>
      <c r="B3" s="402"/>
      <c r="C3" s="403" t="s">
        <v>459</v>
      </c>
      <c r="D3" s="403" t="s">
        <v>4384</v>
      </c>
      <c r="E3" s="403" t="s">
        <v>4383</v>
      </c>
      <c r="F3" s="403" t="s">
        <v>4687</v>
      </c>
      <c r="G3" s="404" t="s">
        <v>4688</v>
      </c>
      <c r="H3" s="720"/>
      <c r="I3" s="263"/>
      <c r="J3" s="263"/>
      <c r="K3" s="263"/>
      <c r="L3" s="263"/>
      <c r="M3" s="263"/>
      <c r="N3" s="263"/>
    </row>
    <row r="4" spans="1:15" ht="21" customHeight="1" x14ac:dyDescent="0.3">
      <c r="A4" s="405" t="s">
        <v>4387</v>
      </c>
      <c r="B4" s="258" t="s">
        <v>4388</v>
      </c>
      <c r="C4" s="260">
        <v>152981</v>
      </c>
      <c r="D4" s="260">
        <v>84298</v>
      </c>
      <c r="E4" s="260">
        <v>44388</v>
      </c>
      <c r="F4" s="260">
        <v>16582</v>
      </c>
      <c r="G4" s="721">
        <v>7713</v>
      </c>
      <c r="H4" s="412"/>
      <c r="I4" s="412"/>
      <c r="J4" s="260"/>
      <c r="K4" s="260"/>
      <c r="L4" s="260"/>
      <c r="M4" s="260"/>
      <c r="N4" s="625"/>
      <c r="O4" s="626"/>
    </row>
    <row r="5" spans="1:15" ht="21" customHeight="1" x14ac:dyDescent="0.3">
      <c r="A5" s="405" t="s">
        <v>4686</v>
      </c>
      <c r="B5" s="258" t="s">
        <v>4389</v>
      </c>
      <c r="C5" s="618">
        <v>100</v>
      </c>
      <c r="D5" s="618">
        <v>55.1</v>
      </c>
      <c r="E5" s="618">
        <v>29.02</v>
      </c>
      <c r="F5" s="618">
        <v>10.84</v>
      </c>
      <c r="G5" s="621">
        <v>5.04</v>
      </c>
      <c r="H5" s="620"/>
      <c r="I5" s="260"/>
      <c r="J5" s="260"/>
      <c r="K5" s="260"/>
      <c r="L5" s="260"/>
      <c r="M5" s="260"/>
      <c r="N5" s="625"/>
      <c r="O5" s="626"/>
    </row>
    <row r="6" spans="1:15" s="24" customFormat="1" ht="21" customHeight="1" x14ac:dyDescent="0.3">
      <c r="A6" s="531"/>
      <c r="B6" s="531"/>
      <c r="C6" s="627" t="s">
        <v>459</v>
      </c>
      <c r="D6" s="627" t="s">
        <v>4383</v>
      </c>
      <c r="E6" s="627" t="s">
        <v>4384</v>
      </c>
      <c r="F6" s="627" t="s">
        <v>4390</v>
      </c>
      <c r="G6" s="627" t="s">
        <v>4391</v>
      </c>
      <c r="H6" s="627" t="s">
        <v>4392</v>
      </c>
      <c r="I6" s="628" t="s">
        <v>4393</v>
      </c>
      <c r="J6" s="627" t="s">
        <v>4385</v>
      </c>
      <c r="K6" s="627" t="s">
        <v>4394</v>
      </c>
      <c r="L6" s="627" t="s">
        <v>4395</v>
      </c>
      <c r="M6" s="627" t="s">
        <v>4396</v>
      </c>
      <c r="N6" s="627" t="s">
        <v>4386</v>
      </c>
      <c r="O6" s="626"/>
    </row>
    <row r="7" spans="1:15" ht="21" customHeight="1" x14ac:dyDescent="0.3">
      <c r="A7" s="254" t="s">
        <v>4397</v>
      </c>
      <c r="B7" s="406" t="s">
        <v>4388</v>
      </c>
      <c r="C7" s="260">
        <v>152618.99799999999</v>
      </c>
      <c r="D7" s="260">
        <v>31661</v>
      </c>
      <c r="E7" s="260">
        <v>25606</v>
      </c>
      <c r="F7" s="260">
        <v>18499</v>
      </c>
      <c r="G7" s="260">
        <v>15608</v>
      </c>
      <c r="H7" s="412">
        <v>15006</v>
      </c>
      <c r="I7" s="412">
        <v>13585</v>
      </c>
      <c r="J7" s="260">
        <v>11248</v>
      </c>
      <c r="K7" s="260">
        <v>3490</v>
      </c>
      <c r="L7" s="260">
        <v>2356.4780000000001</v>
      </c>
      <c r="M7" s="260">
        <v>7423.0150000000003</v>
      </c>
      <c r="N7" s="264">
        <v>8136.5050000000001</v>
      </c>
      <c r="O7" s="626"/>
    </row>
    <row r="8" spans="1:15" ht="21" customHeight="1" x14ac:dyDescent="0.3">
      <c r="A8" s="254" t="s">
        <v>4362</v>
      </c>
      <c r="B8" s="407" t="s">
        <v>4389</v>
      </c>
      <c r="C8" s="620">
        <v>100</v>
      </c>
      <c r="D8" s="620">
        <v>20.75</v>
      </c>
      <c r="E8" s="620">
        <v>16.78</v>
      </c>
      <c r="F8" s="620">
        <v>12.12</v>
      </c>
      <c r="G8" s="620">
        <v>10.23</v>
      </c>
      <c r="H8" s="620">
        <v>9.83</v>
      </c>
      <c r="I8" s="620">
        <v>8.9</v>
      </c>
      <c r="J8" s="620">
        <v>7.37</v>
      </c>
      <c r="K8" s="620">
        <v>2.29</v>
      </c>
      <c r="L8" s="620">
        <v>1.54</v>
      </c>
      <c r="M8" s="620">
        <v>4.8600000000000003</v>
      </c>
      <c r="N8" s="621">
        <v>5.33</v>
      </c>
      <c r="O8" s="626"/>
    </row>
    <row r="9" spans="1:15" s="252" customFormat="1" ht="21" customHeight="1" x14ac:dyDescent="0.3">
      <c r="A9" s="454"/>
      <c r="B9" s="531"/>
      <c r="C9" s="627" t="s">
        <v>459</v>
      </c>
      <c r="D9" s="627" t="s">
        <v>4384</v>
      </c>
      <c r="E9" s="627" t="s">
        <v>4398</v>
      </c>
      <c r="F9" s="627" t="s">
        <v>4391</v>
      </c>
      <c r="G9" s="627" t="s">
        <v>4383</v>
      </c>
      <c r="H9" s="628" t="s">
        <v>4386</v>
      </c>
      <c r="I9" s="629"/>
      <c r="J9" s="629"/>
      <c r="K9" s="629"/>
      <c r="L9" s="629"/>
      <c r="M9" s="629"/>
      <c r="N9" s="629"/>
      <c r="O9" s="626"/>
    </row>
    <row r="10" spans="1:15" ht="21" customHeight="1" x14ac:dyDescent="0.3">
      <c r="A10" s="255" t="s">
        <v>4399</v>
      </c>
      <c r="B10" s="258" t="s">
        <v>4388</v>
      </c>
      <c r="C10" s="260">
        <v>119209</v>
      </c>
      <c r="D10" s="260">
        <v>35749</v>
      </c>
      <c r="E10" s="260">
        <v>32743</v>
      </c>
      <c r="F10" s="260">
        <v>24364</v>
      </c>
      <c r="G10" s="412">
        <v>22527</v>
      </c>
      <c r="H10" s="264">
        <v>3826</v>
      </c>
      <c r="I10" s="412"/>
      <c r="J10" s="412"/>
      <c r="K10" s="412"/>
      <c r="L10" s="412"/>
      <c r="M10" s="412"/>
      <c r="N10" s="629"/>
      <c r="O10" s="626"/>
    </row>
    <row r="11" spans="1:15" ht="21" customHeight="1" x14ac:dyDescent="0.3">
      <c r="A11" s="255" t="s">
        <v>4374</v>
      </c>
      <c r="B11" s="258" t="s">
        <v>4389</v>
      </c>
      <c r="C11" s="617">
        <v>100</v>
      </c>
      <c r="D11" s="617">
        <v>29.99</v>
      </c>
      <c r="E11" s="617">
        <v>27.47</v>
      </c>
      <c r="F11" s="617">
        <v>20.440000000000001</v>
      </c>
      <c r="G11" s="617">
        <v>18.899999999999999</v>
      </c>
      <c r="H11" s="619">
        <v>3.21</v>
      </c>
      <c r="I11" s="412"/>
      <c r="J11" s="412"/>
      <c r="K11" s="412"/>
      <c r="L11" s="412"/>
      <c r="M11" s="412"/>
      <c r="N11" s="629"/>
      <c r="O11" s="626"/>
    </row>
    <row r="12" spans="1:15" s="252" customFormat="1" ht="21" customHeight="1" x14ac:dyDescent="0.3">
      <c r="A12" s="410"/>
      <c r="B12" s="411"/>
      <c r="C12" s="630" t="s">
        <v>459</v>
      </c>
      <c r="D12" s="630" t="s">
        <v>4383</v>
      </c>
      <c r="E12" s="630" t="s">
        <v>4384</v>
      </c>
      <c r="F12" s="630" t="s">
        <v>4391</v>
      </c>
      <c r="G12" s="630" t="s">
        <v>4390</v>
      </c>
      <c r="H12" s="630" t="s">
        <v>4398</v>
      </c>
      <c r="I12" s="630" t="s">
        <v>4400</v>
      </c>
      <c r="J12" s="630" t="s">
        <v>4401</v>
      </c>
      <c r="K12" s="630" t="s">
        <v>4402</v>
      </c>
      <c r="L12" s="630" t="s">
        <v>4403</v>
      </c>
      <c r="M12" s="631" t="s">
        <v>4404</v>
      </c>
      <c r="N12" s="631" t="s">
        <v>4405</v>
      </c>
      <c r="O12" s="632" t="s">
        <v>4386</v>
      </c>
    </row>
    <row r="13" spans="1:15" ht="21" customHeight="1" x14ac:dyDescent="0.3">
      <c r="A13" s="255" t="s">
        <v>4406</v>
      </c>
      <c r="B13" s="258" t="s">
        <v>4388</v>
      </c>
      <c r="C13" s="412">
        <v>112740.993</v>
      </c>
      <c r="D13" s="412">
        <v>21732.018</v>
      </c>
      <c r="E13" s="412">
        <v>19486.151999999998</v>
      </c>
      <c r="F13" s="412">
        <v>15963.383</v>
      </c>
      <c r="G13" s="412">
        <v>13107</v>
      </c>
      <c r="H13" s="412">
        <v>8330</v>
      </c>
      <c r="I13" s="412">
        <v>5413</v>
      </c>
      <c r="J13" s="412">
        <v>3224</v>
      </c>
      <c r="K13" s="412">
        <v>2652</v>
      </c>
      <c r="L13" s="412">
        <v>2150</v>
      </c>
      <c r="M13" s="412">
        <v>1674</v>
      </c>
      <c r="N13" s="412">
        <v>3722.8319999999999</v>
      </c>
      <c r="O13" s="416">
        <v>15286.608</v>
      </c>
    </row>
    <row r="14" spans="1:15" ht="21" customHeight="1" x14ac:dyDescent="0.3">
      <c r="A14" s="413" t="s">
        <v>4382</v>
      </c>
      <c r="B14" s="414" t="s">
        <v>4389</v>
      </c>
      <c r="C14" s="622">
        <v>100</v>
      </c>
      <c r="D14" s="623">
        <v>19.276056935209006</v>
      </c>
      <c r="E14" s="623">
        <v>17.283998908897317</v>
      </c>
      <c r="F14" s="623">
        <v>14.159342201287869</v>
      </c>
      <c r="G14" s="623">
        <v>11.625762423433686</v>
      </c>
      <c r="H14" s="623">
        <v>7.3886168449837948</v>
      </c>
      <c r="I14" s="623">
        <v>4.8012704660140795</v>
      </c>
      <c r="J14" s="623">
        <v>2.8596519457656369</v>
      </c>
      <c r="K14" s="623">
        <v>2.3522943424846368</v>
      </c>
      <c r="L14" s="623">
        <v>1.9070259563883745</v>
      </c>
      <c r="M14" s="623">
        <v>1.4848192795321575</v>
      </c>
      <c r="N14" s="623">
        <v>3.3021103512898811</v>
      </c>
      <c r="O14" s="624">
        <v>13.559050344713569</v>
      </c>
    </row>
    <row r="15" spans="1:15" ht="21" customHeight="1" x14ac:dyDescent="0.3">
      <c r="A15" s="256" t="s">
        <v>4407</v>
      </c>
      <c r="B15" s="415"/>
      <c r="C15" s="415"/>
      <c r="H15" s="415"/>
      <c r="I15" s="415"/>
      <c r="J15" s="415"/>
      <c r="K15" s="415"/>
      <c r="L15" s="415"/>
    </row>
    <row r="16" spans="1:15" ht="21" customHeight="1" x14ac:dyDescent="0.3">
      <c r="A16" s="256" t="s">
        <v>4408</v>
      </c>
    </row>
    <row r="17" spans="3:15" ht="21" customHeight="1" x14ac:dyDescent="0.3">
      <c r="C17" s="248"/>
      <c r="D17" s="249"/>
      <c r="E17" s="250"/>
      <c r="F17" s="251"/>
      <c r="G17" s="24"/>
      <c r="O17"/>
    </row>
    <row r="18" spans="3:15" ht="21" customHeight="1" x14ac:dyDescent="0.3">
      <c r="E18" s="409"/>
    </row>
  </sheetData>
  <phoneticPr fontId="30"/>
  <pageMargins left="0.23622047244094488" right="0.23622047244094488" top="0.15748031496062992" bottom="0.15748031496062992" header="0.31496062992125984" footer="0"/>
  <pageSetup paperSize="9" scale="37" orientation="landscape" r:id="rId1"/>
  <headerFooter>
    <oddHeader>&amp;C&amp;F</oddHead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H29"/>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"１３．"&amp;目次!E16</f>
        <v>１３．人口動態率の推移（平成17～令和6年）</v>
      </c>
      <c r="B2" s="29"/>
      <c r="C2" s="29"/>
      <c r="D2" s="29"/>
      <c r="E2" s="29"/>
      <c r="F2" s="29"/>
      <c r="G2" s="29"/>
      <c r="H2" s="29"/>
    </row>
    <row r="3" spans="1:8" ht="21" customHeight="1" x14ac:dyDescent="0.3">
      <c r="A3" s="28" t="s">
        <v>861</v>
      </c>
    </row>
    <row r="4" spans="1:8" ht="21" customHeight="1" x14ac:dyDescent="0.3">
      <c r="A4" s="488" t="s">
        <v>313</v>
      </c>
      <c r="B4" s="31" t="s">
        <v>318</v>
      </c>
      <c r="C4" s="33"/>
      <c r="D4" s="460" t="s">
        <v>317</v>
      </c>
      <c r="E4" s="482"/>
      <c r="F4" s="460" t="s">
        <v>862</v>
      </c>
      <c r="G4" s="460" t="s">
        <v>863</v>
      </c>
    </row>
    <row r="5" spans="1:8" ht="21" customHeight="1" x14ac:dyDescent="0.3">
      <c r="A5" s="23"/>
      <c r="B5" s="514" t="s">
        <v>864</v>
      </c>
      <c r="C5" s="514" t="s">
        <v>865</v>
      </c>
      <c r="D5" s="514" t="s">
        <v>866</v>
      </c>
      <c r="E5" s="514" t="s">
        <v>867</v>
      </c>
      <c r="F5" s="72"/>
      <c r="G5" s="72"/>
    </row>
    <row r="6" spans="1:8" ht="21" customHeight="1" x14ac:dyDescent="0.3">
      <c r="A6" s="24" t="s">
        <v>4467</v>
      </c>
      <c r="B6" s="311">
        <v>6.8</v>
      </c>
      <c r="C6" s="35">
        <v>7.9</v>
      </c>
      <c r="D6" s="35">
        <v>91.4</v>
      </c>
      <c r="E6" s="35">
        <v>92.5</v>
      </c>
      <c r="F6" s="35">
        <v>8.9</v>
      </c>
      <c r="G6" s="35">
        <v>2.7</v>
      </c>
    </row>
    <row r="7" spans="1:8" ht="21" customHeight="1" x14ac:dyDescent="0.3">
      <c r="A7" s="24">
        <v>18</v>
      </c>
      <c r="B7" s="311">
        <v>6.8</v>
      </c>
      <c r="C7" s="35">
        <v>7.7</v>
      </c>
      <c r="D7" s="35">
        <v>90.9</v>
      </c>
      <c r="E7" s="35">
        <v>88</v>
      </c>
      <c r="F7" s="35">
        <v>9</v>
      </c>
      <c r="G7" s="35">
        <v>2.5</v>
      </c>
    </row>
    <row r="8" spans="1:8" ht="21" customHeight="1" x14ac:dyDescent="0.3">
      <c r="A8" s="24">
        <v>19</v>
      </c>
      <c r="B8" s="311">
        <v>7.1</v>
      </c>
      <c r="C8" s="35">
        <v>8</v>
      </c>
      <c r="D8" s="35">
        <v>91.8</v>
      </c>
      <c r="E8" s="35">
        <v>87.1</v>
      </c>
      <c r="F8" s="35">
        <v>9</v>
      </c>
      <c r="G8" s="35">
        <v>2.5</v>
      </c>
    </row>
    <row r="9" spans="1:8" ht="21" customHeight="1" x14ac:dyDescent="0.3">
      <c r="A9" s="24">
        <v>20</v>
      </c>
      <c r="B9" s="311">
        <v>7.3</v>
      </c>
      <c r="C9" s="35">
        <v>8</v>
      </c>
      <c r="D9" s="35">
        <v>86.9</v>
      </c>
      <c r="E9" s="35">
        <v>83.6</v>
      </c>
      <c r="F9" s="35">
        <v>9.4</v>
      </c>
      <c r="G9" s="35">
        <v>2.2999999999999998</v>
      </c>
    </row>
    <row r="10" spans="1:8" ht="21" customHeight="1" x14ac:dyDescent="0.3">
      <c r="A10" s="24">
        <v>21</v>
      </c>
      <c r="B10" s="311">
        <v>7.8</v>
      </c>
      <c r="C10" s="35">
        <v>7.7</v>
      </c>
      <c r="D10" s="35">
        <v>86</v>
      </c>
      <c r="E10" s="35">
        <v>87.5</v>
      </c>
      <c r="F10" s="35">
        <v>9.4</v>
      </c>
      <c r="G10" s="35">
        <v>2.4</v>
      </c>
    </row>
    <row r="11" spans="1:8" ht="21" customHeight="1" x14ac:dyDescent="0.3">
      <c r="A11" s="24">
        <v>22</v>
      </c>
      <c r="B11" s="311">
        <v>7.7</v>
      </c>
      <c r="C11" s="35">
        <v>8.6999999999999993</v>
      </c>
      <c r="D11" s="35">
        <v>86.9</v>
      </c>
      <c r="E11" s="35">
        <v>88.6</v>
      </c>
      <c r="F11" s="35">
        <v>9.6</v>
      </c>
      <c r="G11" s="35">
        <v>2.4</v>
      </c>
    </row>
    <row r="12" spans="1:8" ht="21" customHeight="1" x14ac:dyDescent="0.3">
      <c r="A12" s="24">
        <v>23</v>
      </c>
      <c r="B12" s="311">
        <v>7.5</v>
      </c>
      <c r="C12" s="35">
        <v>8.6999999999999993</v>
      </c>
      <c r="D12" s="35">
        <v>88.8</v>
      </c>
      <c r="E12" s="35">
        <v>84.7</v>
      </c>
      <c r="F12" s="35">
        <v>9</v>
      </c>
      <c r="G12" s="35">
        <v>2.2000000000000002</v>
      </c>
    </row>
    <row r="13" spans="1:8" ht="21" customHeight="1" x14ac:dyDescent="0.3">
      <c r="A13" s="24">
        <v>24</v>
      </c>
      <c r="B13" s="311">
        <v>7.4</v>
      </c>
      <c r="C13" s="35">
        <v>8.6</v>
      </c>
      <c r="D13" s="35">
        <v>88.3</v>
      </c>
      <c r="E13" s="35">
        <v>80.599999999999994</v>
      </c>
      <c r="F13" s="35">
        <v>9.8000000000000007</v>
      </c>
      <c r="G13" s="35">
        <v>1.9</v>
      </c>
    </row>
    <row r="14" spans="1:8" ht="21" customHeight="1" x14ac:dyDescent="0.3">
      <c r="A14" s="24">
        <v>25</v>
      </c>
      <c r="B14" s="311">
        <v>7.8</v>
      </c>
      <c r="C14" s="35">
        <v>8.4</v>
      </c>
      <c r="D14" s="35">
        <v>95.3</v>
      </c>
      <c r="E14" s="35">
        <v>87.1</v>
      </c>
      <c r="F14" s="35">
        <v>9.5</v>
      </c>
      <c r="G14" s="35">
        <v>2.1</v>
      </c>
    </row>
    <row r="15" spans="1:8" ht="21" customHeight="1" x14ac:dyDescent="0.3">
      <c r="A15" s="24">
        <v>26</v>
      </c>
      <c r="B15" s="311">
        <v>8.0568495854717739</v>
      </c>
      <c r="C15" s="35">
        <v>8.4642716146861421</v>
      </c>
      <c r="D15" s="35">
        <v>92.440584287406239</v>
      </c>
      <c r="E15" s="35">
        <v>85.015396762731939</v>
      </c>
      <c r="F15" s="35">
        <v>9.0927753651796284</v>
      </c>
      <c r="G15" s="35">
        <v>2.0055270430319778</v>
      </c>
    </row>
    <row r="16" spans="1:8" ht="21" customHeight="1" x14ac:dyDescent="0.3">
      <c r="A16" s="24">
        <v>27</v>
      </c>
      <c r="B16" s="311">
        <v>8.4977030714814106</v>
      </c>
      <c r="C16" s="35">
        <v>8.6033804322825684</v>
      </c>
      <c r="D16" s="35">
        <v>101.66783740605594</v>
      </c>
      <c r="E16" s="35">
        <v>89.744944581548737</v>
      </c>
      <c r="F16" s="35">
        <v>8.9483859337216458</v>
      </c>
      <c r="G16" s="35">
        <v>1.8400293410084108</v>
      </c>
    </row>
    <row r="17" spans="1:8" s="18" customFormat="1" ht="21" customHeight="1" x14ac:dyDescent="0.3">
      <c r="A17" s="24">
        <v>28</v>
      </c>
      <c r="B17" s="311">
        <v>8.5</v>
      </c>
      <c r="C17" s="35">
        <v>8.1</v>
      </c>
      <c r="D17" s="35">
        <v>94.1</v>
      </c>
      <c r="E17" s="35">
        <v>88.2</v>
      </c>
      <c r="F17" s="35">
        <v>8.8000000000000007</v>
      </c>
      <c r="G17" s="35">
        <v>1.8</v>
      </c>
      <c r="H17" s="17"/>
    </row>
    <row r="18" spans="1:8" ht="21" customHeight="1" x14ac:dyDescent="0.3">
      <c r="A18" s="24">
        <v>29</v>
      </c>
      <c r="B18" s="311">
        <v>8.1999999999999993</v>
      </c>
      <c r="C18" s="35">
        <v>8.3000000000000007</v>
      </c>
      <c r="D18" s="35">
        <v>93.8</v>
      </c>
      <c r="E18" s="35">
        <v>90.5</v>
      </c>
      <c r="F18" s="35">
        <v>8.8000000000000007</v>
      </c>
      <c r="G18" s="35">
        <v>1.8</v>
      </c>
    </row>
    <row r="19" spans="1:8" ht="21" customHeight="1" x14ac:dyDescent="0.3">
      <c r="A19" s="24">
        <v>30</v>
      </c>
      <c r="B19" s="311">
        <v>7.8</v>
      </c>
      <c r="C19" s="35">
        <v>8.3000000000000007</v>
      </c>
      <c r="D19" s="35">
        <v>95</v>
      </c>
      <c r="E19" s="35">
        <v>90.1</v>
      </c>
      <c r="F19" s="35">
        <v>8.1999999999999993</v>
      </c>
      <c r="G19" s="35">
        <v>1.8</v>
      </c>
    </row>
    <row r="20" spans="1:8" ht="21" customHeight="1" x14ac:dyDescent="0.3">
      <c r="A20" s="24">
        <v>31</v>
      </c>
      <c r="B20" s="311">
        <v>7.3</v>
      </c>
      <c r="C20" s="35">
        <v>8.4</v>
      </c>
      <c r="D20" s="35">
        <v>99.3</v>
      </c>
      <c r="E20" s="35">
        <v>89.9</v>
      </c>
      <c r="F20" s="35">
        <v>8.6999999999999993</v>
      </c>
      <c r="G20" s="35">
        <v>1.8</v>
      </c>
    </row>
    <row r="21" spans="1:8" ht="21" customHeight="1" x14ac:dyDescent="0.3">
      <c r="A21" s="24" t="s">
        <v>659</v>
      </c>
      <c r="B21" s="311">
        <v>7.5605441201080588</v>
      </c>
      <c r="C21" s="35">
        <v>8.4660164001051896</v>
      </c>
      <c r="D21" s="35">
        <v>94.058547897391762</v>
      </c>
      <c r="E21" s="35">
        <v>91.936814171985944</v>
      </c>
      <c r="F21" s="35">
        <v>7.3842310358841958</v>
      </c>
      <c r="G21" s="35">
        <v>1.6764684788065696</v>
      </c>
    </row>
    <row r="22" spans="1:8" ht="21" customHeight="1" x14ac:dyDescent="0.3">
      <c r="A22" s="24">
        <v>3</v>
      </c>
      <c r="B22" s="311">
        <v>7.5</v>
      </c>
      <c r="C22" s="35">
        <v>8.9</v>
      </c>
      <c r="D22" s="35">
        <v>92.1</v>
      </c>
      <c r="E22" s="35">
        <v>95.1</v>
      </c>
      <c r="F22" s="35">
        <v>6.8</v>
      </c>
      <c r="G22" s="35">
        <v>1.3</v>
      </c>
    </row>
    <row r="23" spans="1:8" ht="21" customHeight="1" x14ac:dyDescent="0.3">
      <c r="A23" s="24">
        <v>4</v>
      </c>
      <c r="B23" s="311">
        <v>7</v>
      </c>
      <c r="C23" s="35">
        <v>9.3000000000000007</v>
      </c>
      <c r="D23" s="35">
        <v>90.2</v>
      </c>
      <c r="E23" s="35">
        <v>90.8</v>
      </c>
      <c r="F23" s="35">
        <v>7.2</v>
      </c>
      <c r="G23" s="35">
        <v>1.4</v>
      </c>
    </row>
    <row r="24" spans="1:8" ht="21" customHeight="1" x14ac:dyDescent="0.3">
      <c r="A24" s="24">
        <v>5</v>
      </c>
      <c r="B24" s="311">
        <v>6.6</v>
      </c>
      <c r="C24" s="35">
        <v>9</v>
      </c>
      <c r="D24" s="35">
        <v>91.7</v>
      </c>
      <c r="E24" s="35">
        <v>86.7</v>
      </c>
      <c r="F24" s="35">
        <v>7.6</v>
      </c>
      <c r="G24" s="35">
        <v>1.4</v>
      </c>
    </row>
    <row r="25" spans="1:8" ht="21" customHeight="1" x14ac:dyDescent="0.3">
      <c r="A25" s="236">
        <v>6</v>
      </c>
      <c r="B25" s="312">
        <v>6.4103690942863336</v>
      </c>
      <c r="C25" s="208">
        <v>9.0764732422756236</v>
      </c>
      <c r="D25" s="208">
        <v>91.262795835017968</v>
      </c>
      <c r="E25" s="208">
        <v>86.290951066734635</v>
      </c>
      <c r="F25" s="208">
        <v>7.0490621758925593</v>
      </c>
      <c r="G25" s="208">
        <v>1.3916477695548484</v>
      </c>
    </row>
    <row r="26" spans="1:8" ht="21" customHeight="1" x14ac:dyDescent="0.3">
      <c r="A26" s="28" t="s">
        <v>868</v>
      </c>
    </row>
    <row r="27" spans="1:8" ht="21" customHeight="1" x14ac:dyDescent="0.3">
      <c r="A27" s="28" t="s">
        <v>869</v>
      </c>
    </row>
    <row r="28" spans="1:8" ht="21" customHeight="1" x14ac:dyDescent="0.3">
      <c r="A28" s="28" t="s">
        <v>870</v>
      </c>
    </row>
    <row r="29" spans="1:8" ht="21" customHeight="1" x14ac:dyDescent="0.3">
      <c r="A29" s="28" t="s">
        <v>711</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K8"/>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18.64453125" style="17"/>
    <col min="2" max="11" width="14.05859375" style="17" customWidth="1"/>
    <col min="12" max="16384" width="18.64453125" style="17"/>
  </cols>
  <sheetData>
    <row r="1" spans="1:11" ht="21" customHeight="1" x14ac:dyDescent="0.3">
      <c r="A1" s="19" t="str">
        <f>HYPERLINK("#"&amp;"目次"&amp;"!a1","目次へ")</f>
        <v>目次へ</v>
      </c>
    </row>
    <row r="2" spans="1:11" ht="21" customHeight="1" thickBot="1" x14ac:dyDescent="0.35">
      <c r="A2" s="44" t="str">
        <f>"１４．"&amp;目次!E17</f>
        <v>１４．合計特殊出生率の推移（平成26～令和5年）</v>
      </c>
      <c r="B2" s="305"/>
      <c r="C2" s="305"/>
      <c r="D2" s="305"/>
      <c r="E2" s="305"/>
    </row>
    <row r="3" spans="1:11" ht="21" customHeight="1" x14ac:dyDescent="0.3">
      <c r="A3" s="73" t="s">
        <v>871</v>
      </c>
      <c r="B3" s="74" t="s">
        <v>872</v>
      </c>
      <c r="C3" s="75" t="s">
        <v>873</v>
      </c>
      <c r="D3" s="74" t="s">
        <v>874</v>
      </c>
      <c r="E3" s="75" t="s">
        <v>4469</v>
      </c>
      <c r="F3" s="74" t="s">
        <v>875</v>
      </c>
      <c r="G3" s="75" t="s">
        <v>876</v>
      </c>
      <c r="H3" s="75" t="s">
        <v>678</v>
      </c>
      <c r="I3" s="75" t="s">
        <v>877</v>
      </c>
      <c r="J3" s="75" t="s">
        <v>878</v>
      </c>
      <c r="K3" s="77" t="s">
        <v>883</v>
      </c>
    </row>
    <row r="4" spans="1:11" ht="21" customHeight="1" x14ac:dyDescent="0.3">
      <c r="A4" s="46" t="s">
        <v>547</v>
      </c>
      <c r="B4" s="26">
        <v>0.99</v>
      </c>
      <c r="C4" s="553">
        <v>1.03</v>
      </c>
      <c r="D4" s="553">
        <v>1.06</v>
      </c>
      <c r="E4" s="26">
        <v>1.04</v>
      </c>
      <c r="F4" s="26">
        <v>1</v>
      </c>
      <c r="G4" s="26">
        <v>0.93</v>
      </c>
      <c r="H4" s="26">
        <v>0.97</v>
      </c>
      <c r="I4" s="26">
        <v>0.96</v>
      </c>
      <c r="J4" s="634">
        <v>0.92</v>
      </c>
      <c r="K4" s="610">
        <v>0.86</v>
      </c>
    </row>
    <row r="5" spans="1:11" ht="21" customHeight="1" x14ac:dyDescent="0.3">
      <c r="A5" s="46" t="s">
        <v>879</v>
      </c>
      <c r="B5" s="26">
        <v>1.19</v>
      </c>
      <c r="C5" s="26">
        <v>1.22</v>
      </c>
      <c r="D5" s="26">
        <v>1.22</v>
      </c>
      <c r="E5" s="26">
        <v>1.2</v>
      </c>
      <c r="F5" s="26">
        <v>1.19</v>
      </c>
      <c r="G5" s="26">
        <v>1.1299999999999999</v>
      </c>
      <c r="H5" s="26">
        <v>1.1200000000000001</v>
      </c>
      <c r="I5" s="26">
        <v>1.0900000000000001</v>
      </c>
      <c r="J5" s="634">
        <v>1.04</v>
      </c>
      <c r="K5" s="610">
        <v>0.98</v>
      </c>
    </row>
    <row r="6" spans="1:11" ht="21" customHeight="1" thickBot="1" x14ac:dyDescent="0.35">
      <c r="A6" s="304" t="s">
        <v>880</v>
      </c>
      <c r="B6" s="292">
        <v>1.1499999999999999</v>
      </c>
      <c r="C6" s="76">
        <v>1.24</v>
      </c>
      <c r="D6" s="76">
        <v>1.24</v>
      </c>
      <c r="E6" s="292">
        <v>1.21</v>
      </c>
      <c r="F6" s="292">
        <v>1.2</v>
      </c>
      <c r="G6" s="292">
        <v>1.1499999999999999</v>
      </c>
      <c r="H6" s="292">
        <v>1.1200000000000001</v>
      </c>
      <c r="I6" s="292">
        <v>1.08</v>
      </c>
      <c r="J6" s="643">
        <v>1.04</v>
      </c>
      <c r="K6" s="637">
        <v>0.99</v>
      </c>
    </row>
    <row r="7" spans="1:11" ht="21" customHeight="1" x14ac:dyDescent="0.3">
      <c r="A7" s="28" t="s">
        <v>881</v>
      </c>
    </row>
    <row r="8" spans="1:11" ht="21" customHeight="1" x14ac:dyDescent="0.3">
      <c r="A8" s="28" t="s">
        <v>4695</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I183"/>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9" ht="21" customHeight="1" x14ac:dyDescent="0.3">
      <c r="A1" s="19" t="str">
        <f>HYPERLINK("#"&amp;"目次"&amp;"!a1","目次へ")</f>
        <v>目次へ</v>
      </c>
    </row>
    <row r="2" spans="1:9" ht="21" customHeight="1" x14ac:dyDescent="0.3">
      <c r="A2" s="44" t="str">
        <f>"１５．"&amp;目次!E18</f>
        <v>１５．国籍別外国人数（令和5～令和7年）</v>
      </c>
      <c r="B2" s="62"/>
      <c r="C2" s="62"/>
      <c r="D2" s="32" t="s">
        <v>664</v>
      </c>
      <c r="E2" s="29"/>
      <c r="F2" s="29"/>
      <c r="G2" s="29"/>
      <c r="H2" s="29"/>
      <c r="I2" s="29"/>
    </row>
    <row r="3" spans="1:9" ht="21" customHeight="1" x14ac:dyDescent="0.3">
      <c r="A3" s="78" t="s">
        <v>882</v>
      </c>
      <c r="B3" s="73" t="s">
        <v>883</v>
      </c>
      <c r="C3" s="73" t="s">
        <v>884</v>
      </c>
      <c r="D3" s="646" t="s">
        <v>4471</v>
      </c>
    </row>
    <row r="4" spans="1:9" ht="21" customHeight="1" x14ac:dyDescent="0.3">
      <c r="A4" s="47" t="s">
        <v>885</v>
      </c>
      <c r="B4" s="648">
        <v>18272</v>
      </c>
      <c r="C4" s="648">
        <v>21213</v>
      </c>
      <c r="D4" s="649">
        <v>24632</v>
      </c>
    </row>
    <row r="5" spans="1:9" ht="21" customHeight="1" x14ac:dyDescent="0.3">
      <c r="A5" s="47" t="s">
        <v>886</v>
      </c>
      <c r="B5" s="648">
        <v>9527</v>
      </c>
      <c r="C5" s="648">
        <v>11166</v>
      </c>
      <c r="D5" s="650">
        <v>13104</v>
      </c>
    </row>
    <row r="6" spans="1:9" ht="21" customHeight="1" x14ac:dyDescent="0.3">
      <c r="A6" s="47" t="s">
        <v>887</v>
      </c>
      <c r="B6" s="648">
        <v>8745</v>
      </c>
      <c r="C6" s="648">
        <v>10047</v>
      </c>
      <c r="D6" s="650">
        <v>11528</v>
      </c>
    </row>
    <row r="7" spans="1:9" ht="21" customHeight="1" x14ac:dyDescent="0.3">
      <c r="A7" s="47"/>
      <c r="B7" s="65"/>
      <c r="C7" s="65"/>
      <c r="D7" s="538"/>
    </row>
    <row r="8" spans="1:9" ht="21" customHeight="1" x14ac:dyDescent="0.3">
      <c r="A8" s="38" t="s">
        <v>888</v>
      </c>
      <c r="B8" s="32">
        <v>1</v>
      </c>
      <c r="C8" s="32">
        <v>1</v>
      </c>
      <c r="D8" s="539">
        <v>3</v>
      </c>
    </row>
    <row r="9" spans="1:9" ht="21" customHeight="1" x14ac:dyDescent="0.3">
      <c r="A9" s="38" t="s">
        <v>889</v>
      </c>
      <c r="B9" s="32">
        <v>13</v>
      </c>
      <c r="C9" s="32">
        <v>15</v>
      </c>
      <c r="D9" s="539">
        <v>15</v>
      </c>
    </row>
    <row r="10" spans="1:9" ht="21" customHeight="1" x14ac:dyDescent="0.3">
      <c r="A10" s="38" t="s">
        <v>890</v>
      </c>
      <c r="B10" s="32">
        <v>1</v>
      </c>
      <c r="C10" s="32">
        <v>1</v>
      </c>
      <c r="D10" s="539">
        <v>2</v>
      </c>
    </row>
    <row r="11" spans="1:9" ht="21" customHeight="1" x14ac:dyDescent="0.3">
      <c r="A11" s="38" t="s">
        <v>4472</v>
      </c>
      <c r="B11" s="32" t="s">
        <v>677</v>
      </c>
      <c r="C11" s="32" t="s">
        <v>677</v>
      </c>
      <c r="D11" s="539">
        <v>5</v>
      </c>
    </row>
    <row r="12" spans="1:9" ht="21" customHeight="1" x14ac:dyDescent="0.3">
      <c r="A12" s="38" t="s">
        <v>891</v>
      </c>
      <c r="B12" s="32" t="s">
        <v>677</v>
      </c>
      <c r="C12" s="32">
        <v>4</v>
      </c>
      <c r="D12" s="539">
        <v>4</v>
      </c>
    </row>
    <row r="13" spans="1:9" ht="21" customHeight="1" x14ac:dyDescent="0.3">
      <c r="A13" s="38" t="s">
        <v>892</v>
      </c>
      <c r="B13" s="32">
        <v>2</v>
      </c>
      <c r="C13" s="32">
        <v>2</v>
      </c>
      <c r="D13" s="539">
        <v>5</v>
      </c>
    </row>
    <row r="14" spans="1:9" ht="21" customHeight="1" x14ac:dyDescent="0.3">
      <c r="A14" s="38" t="s">
        <v>893</v>
      </c>
      <c r="B14" s="32">
        <v>17</v>
      </c>
      <c r="C14" s="32">
        <v>25</v>
      </c>
      <c r="D14" s="539">
        <v>40</v>
      </c>
    </row>
    <row r="15" spans="1:9" ht="21" customHeight="1" x14ac:dyDescent="0.3">
      <c r="A15" s="313" t="s">
        <v>894</v>
      </c>
      <c r="B15" s="32">
        <v>1</v>
      </c>
      <c r="C15" s="32">
        <v>1</v>
      </c>
      <c r="D15" s="539" t="s">
        <v>677</v>
      </c>
    </row>
    <row r="16" spans="1:9" ht="21" customHeight="1" x14ac:dyDescent="0.3">
      <c r="A16" s="38" t="s">
        <v>895</v>
      </c>
      <c r="B16" s="32">
        <v>1</v>
      </c>
      <c r="C16" s="32">
        <v>1</v>
      </c>
      <c r="D16" s="539">
        <v>1</v>
      </c>
    </row>
    <row r="17" spans="1:4" ht="21" customHeight="1" x14ac:dyDescent="0.3">
      <c r="A17" s="38" t="s">
        <v>896</v>
      </c>
      <c r="B17" s="32">
        <v>1</v>
      </c>
      <c r="C17" s="32">
        <v>2</v>
      </c>
      <c r="D17" s="539" t="s">
        <v>677</v>
      </c>
    </row>
    <row r="18" spans="1:4" ht="21" customHeight="1" x14ac:dyDescent="0.3">
      <c r="A18" s="38" t="s">
        <v>897</v>
      </c>
      <c r="B18" s="32">
        <v>10</v>
      </c>
      <c r="C18" s="32">
        <v>11</v>
      </c>
      <c r="D18" s="539">
        <v>14</v>
      </c>
    </row>
    <row r="19" spans="1:4" ht="21" customHeight="1" x14ac:dyDescent="0.3">
      <c r="A19" s="38" t="s">
        <v>898</v>
      </c>
      <c r="B19" s="32">
        <v>93</v>
      </c>
      <c r="C19" s="32">
        <v>99</v>
      </c>
      <c r="D19" s="539">
        <v>114</v>
      </c>
    </row>
    <row r="20" spans="1:4" ht="21" customHeight="1" x14ac:dyDescent="0.3">
      <c r="A20" s="38" t="s">
        <v>899</v>
      </c>
      <c r="B20" s="32">
        <v>1</v>
      </c>
      <c r="C20" s="32">
        <v>2</v>
      </c>
      <c r="D20" s="539">
        <v>1</v>
      </c>
    </row>
    <row r="21" spans="1:4" ht="21" customHeight="1" x14ac:dyDescent="0.3">
      <c r="A21" s="38" t="s">
        <v>900</v>
      </c>
      <c r="B21" s="32">
        <v>34</v>
      </c>
      <c r="C21" s="32">
        <v>37</v>
      </c>
      <c r="D21" s="539">
        <v>38</v>
      </c>
    </row>
    <row r="22" spans="1:4" ht="21" customHeight="1" x14ac:dyDescent="0.3">
      <c r="A22" s="38" t="s">
        <v>901</v>
      </c>
      <c r="B22" s="32">
        <v>97</v>
      </c>
      <c r="C22" s="32">
        <v>125</v>
      </c>
      <c r="D22" s="539">
        <v>133</v>
      </c>
    </row>
    <row r="23" spans="1:4" ht="21" customHeight="1" x14ac:dyDescent="0.3">
      <c r="A23" s="38" t="s">
        <v>902</v>
      </c>
      <c r="B23" s="32">
        <v>139</v>
      </c>
      <c r="C23" s="32">
        <v>188</v>
      </c>
      <c r="D23" s="539">
        <v>232</v>
      </c>
    </row>
    <row r="24" spans="1:4" ht="21" customHeight="1" x14ac:dyDescent="0.3">
      <c r="A24" s="38" t="s">
        <v>903</v>
      </c>
      <c r="B24" s="32">
        <v>7</v>
      </c>
      <c r="C24" s="32">
        <v>7</v>
      </c>
      <c r="D24" s="539">
        <v>7</v>
      </c>
    </row>
    <row r="25" spans="1:4" ht="21" customHeight="1" x14ac:dyDescent="0.3">
      <c r="A25" s="38" t="s">
        <v>904</v>
      </c>
      <c r="B25" s="32">
        <v>20</v>
      </c>
      <c r="C25" s="32">
        <v>17</v>
      </c>
      <c r="D25" s="539">
        <v>20</v>
      </c>
    </row>
    <row r="26" spans="1:4" ht="21" customHeight="1" x14ac:dyDescent="0.3">
      <c r="A26" s="38" t="s">
        <v>905</v>
      </c>
      <c r="B26" s="32">
        <v>101</v>
      </c>
      <c r="C26" s="32">
        <v>160</v>
      </c>
      <c r="D26" s="539">
        <v>207</v>
      </c>
    </row>
    <row r="27" spans="1:4" ht="21" customHeight="1" x14ac:dyDescent="0.3">
      <c r="A27" s="38" t="s">
        <v>906</v>
      </c>
      <c r="B27" s="32">
        <v>1</v>
      </c>
      <c r="C27" s="32">
        <v>2</v>
      </c>
      <c r="D27" s="539">
        <v>3</v>
      </c>
    </row>
    <row r="28" spans="1:4" ht="21" customHeight="1" x14ac:dyDescent="0.3">
      <c r="A28" s="38" t="s">
        <v>1016</v>
      </c>
      <c r="B28" s="32">
        <v>194</v>
      </c>
      <c r="C28" s="32">
        <v>207</v>
      </c>
      <c r="D28" s="539">
        <v>207</v>
      </c>
    </row>
    <row r="29" spans="1:4" ht="21" customHeight="1" x14ac:dyDescent="0.3">
      <c r="A29" s="38" t="s">
        <v>907</v>
      </c>
      <c r="B29" s="32">
        <v>3</v>
      </c>
      <c r="C29" s="32">
        <v>3</v>
      </c>
      <c r="D29" s="539">
        <v>3</v>
      </c>
    </row>
    <row r="30" spans="1:4" ht="21" customHeight="1" x14ac:dyDescent="0.3">
      <c r="A30" s="38" t="s">
        <v>908</v>
      </c>
      <c r="B30" s="32">
        <v>6</v>
      </c>
      <c r="C30" s="32">
        <v>10</v>
      </c>
      <c r="D30" s="539">
        <v>10</v>
      </c>
    </row>
    <row r="31" spans="1:4" ht="21" customHeight="1" x14ac:dyDescent="0.3">
      <c r="A31" s="38" t="s">
        <v>4474</v>
      </c>
      <c r="B31" s="32" t="s">
        <v>677</v>
      </c>
      <c r="C31" s="32" t="s">
        <v>677</v>
      </c>
      <c r="D31" s="539">
        <v>1</v>
      </c>
    </row>
    <row r="32" spans="1:4" ht="21" customHeight="1" x14ac:dyDescent="0.3">
      <c r="A32" s="38" t="s">
        <v>909</v>
      </c>
      <c r="B32" s="32">
        <v>1</v>
      </c>
      <c r="C32" s="32">
        <v>1</v>
      </c>
      <c r="D32" s="539">
        <v>1</v>
      </c>
    </row>
    <row r="33" spans="1:4" ht="21" customHeight="1" x14ac:dyDescent="0.3">
      <c r="A33" s="38" t="s">
        <v>910</v>
      </c>
      <c r="B33" s="32">
        <v>107</v>
      </c>
      <c r="C33" s="32">
        <v>120</v>
      </c>
      <c r="D33" s="539">
        <v>119</v>
      </c>
    </row>
    <row r="34" spans="1:4" ht="21" customHeight="1" x14ac:dyDescent="0.3">
      <c r="A34" s="38" t="s">
        <v>911</v>
      </c>
      <c r="B34" s="32">
        <v>8</v>
      </c>
      <c r="C34" s="32">
        <v>9</v>
      </c>
      <c r="D34" s="539">
        <v>9</v>
      </c>
    </row>
    <row r="35" spans="1:4" ht="21" customHeight="1" x14ac:dyDescent="0.3">
      <c r="A35" s="38" t="s">
        <v>912</v>
      </c>
      <c r="B35" s="32" t="s">
        <v>677</v>
      </c>
      <c r="C35" s="32">
        <v>1</v>
      </c>
      <c r="D35" s="539">
        <v>1</v>
      </c>
    </row>
    <row r="36" spans="1:4" ht="21" customHeight="1" x14ac:dyDescent="0.3">
      <c r="A36" s="38" t="s">
        <v>913</v>
      </c>
      <c r="B36" s="32">
        <v>13</v>
      </c>
      <c r="C36" s="32">
        <v>24</v>
      </c>
      <c r="D36" s="539">
        <v>21</v>
      </c>
    </row>
    <row r="37" spans="1:4" ht="21" customHeight="1" x14ac:dyDescent="0.3">
      <c r="A37" s="38" t="s">
        <v>914</v>
      </c>
      <c r="B37" s="32">
        <v>11</v>
      </c>
      <c r="C37" s="32">
        <v>10</v>
      </c>
      <c r="D37" s="539">
        <v>10</v>
      </c>
    </row>
    <row r="38" spans="1:4" ht="21" customHeight="1" x14ac:dyDescent="0.3">
      <c r="A38" s="38" t="s">
        <v>915</v>
      </c>
      <c r="B38" s="32">
        <v>6</v>
      </c>
      <c r="C38" s="32">
        <v>12</v>
      </c>
      <c r="D38" s="539">
        <v>7</v>
      </c>
    </row>
    <row r="39" spans="1:4" ht="21" customHeight="1" x14ac:dyDescent="0.3">
      <c r="A39" s="38" t="s">
        <v>916</v>
      </c>
      <c r="B39" s="32">
        <v>1</v>
      </c>
      <c r="C39" s="32">
        <v>1</v>
      </c>
      <c r="D39" s="539" t="s">
        <v>677</v>
      </c>
    </row>
    <row r="40" spans="1:4" ht="21" customHeight="1" x14ac:dyDescent="0.3">
      <c r="A40" s="38" t="s">
        <v>917</v>
      </c>
      <c r="B40" s="32">
        <v>112</v>
      </c>
      <c r="C40" s="32">
        <v>127</v>
      </c>
      <c r="D40" s="539">
        <v>132</v>
      </c>
    </row>
    <row r="41" spans="1:4" ht="21" customHeight="1" x14ac:dyDescent="0.3">
      <c r="A41" s="38" t="s">
        <v>918</v>
      </c>
      <c r="B41" s="32" t="s">
        <v>677</v>
      </c>
      <c r="C41" s="32">
        <v>3</v>
      </c>
      <c r="D41" s="539">
        <v>5</v>
      </c>
    </row>
    <row r="42" spans="1:4" ht="21" customHeight="1" x14ac:dyDescent="0.3">
      <c r="A42" s="38" t="s">
        <v>1017</v>
      </c>
      <c r="B42" s="32">
        <v>2700</v>
      </c>
      <c r="C42" s="32">
        <v>2811</v>
      </c>
      <c r="D42" s="539">
        <v>2905</v>
      </c>
    </row>
    <row r="43" spans="1:4" ht="21" customHeight="1" x14ac:dyDescent="0.3">
      <c r="A43" s="38" t="s">
        <v>4473</v>
      </c>
      <c r="B43" s="32" t="s">
        <v>677</v>
      </c>
      <c r="C43" s="32" t="s">
        <v>677</v>
      </c>
      <c r="D43" s="539">
        <v>1</v>
      </c>
    </row>
    <row r="44" spans="1:4" ht="21" customHeight="1" x14ac:dyDescent="0.3">
      <c r="A44" s="38" t="s">
        <v>919</v>
      </c>
      <c r="B44" s="32">
        <v>17</v>
      </c>
      <c r="C44" s="32">
        <v>37</v>
      </c>
      <c r="D44" s="539">
        <v>44</v>
      </c>
    </row>
    <row r="45" spans="1:4" ht="21" customHeight="1" x14ac:dyDescent="0.3">
      <c r="A45" s="38" t="s">
        <v>920</v>
      </c>
      <c r="B45" s="32">
        <v>5</v>
      </c>
      <c r="C45" s="32">
        <v>4</v>
      </c>
      <c r="D45" s="539">
        <v>6</v>
      </c>
    </row>
    <row r="46" spans="1:4" ht="21" customHeight="1" x14ac:dyDescent="0.3">
      <c r="A46" s="38" t="s">
        <v>4475</v>
      </c>
      <c r="B46" s="32" t="s">
        <v>677</v>
      </c>
      <c r="C46" s="32" t="s">
        <v>677</v>
      </c>
      <c r="D46" s="539">
        <v>1</v>
      </c>
    </row>
    <row r="47" spans="1:4" ht="21" customHeight="1" x14ac:dyDescent="0.3">
      <c r="A47" s="38" t="s">
        <v>921</v>
      </c>
      <c r="B47" s="32">
        <v>1</v>
      </c>
      <c r="C47" s="32">
        <v>2</v>
      </c>
      <c r="D47" s="539">
        <v>1</v>
      </c>
    </row>
    <row r="48" spans="1:4" ht="21" customHeight="1" x14ac:dyDescent="0.3">
      <c r="A48" s="38" t="s">
        <v>922</v>
      </c>
      <c r="B48" s="32">
        <v>2</v>
      </c>
      <c r="C48" s="32">
        <v>3</v>
      </c>
      <c r="D48" s="539">
        <v>7</v>
      </c>
    </row>
    <row r="49" spans="1:4" ht="21" customHeight="1" x14ac:dyDescent="0.3">
      <c r="A49" s="38" t="s">
        <v>923</v>
      </c>
      <c r="B49" s="32">
        <v>10</v>
      </c>
      <c r="C49" s="32">
        <v>6</v>
      </c>
      <c r="D49" s="539">
        <v>5</v>
      </c>
    </row>
    <row r="50" spans="1:4" ht="21" customHeight="1" x14ac:dyDescent="0.3">
      <c r="A50" s="38" t="s">
        <v>924</v>
      </c>
      <c r="B50" s="32">
        <v>1</v>
      </c>
      <c r="C50" s="32">
        <v>1</v>
      </c>
      <c r="D50" s="539" t="s">
        <v>677</v>
      </c>
    </row>
    <row r="51" spans="1:4" ht="21" customHeight="1" x14ac:dyDescent="0.3">
      <c r="A51" s="38" t="s">
        <v>925</v>
      </c>
      <c r="B51" s="32" t="s">
        <v>677</v>
      </c>
      <c r="C51" s="32">
        <v>1</v>
      </c>
      <c r="D51" s="539">
        <v>2</v>
      </c>
    </row>
    <row r="52" spans="1:4" ht="21" customHeight="1" x14ac:dyDescent="0.3">
      <c r="A52" s="38" t="s">
        <v>926</v>
      </c>
      <c r="B52" s="32">
        <v>4</v>
      </c>
      <c r="C52" s="32">
        <v>3</v>
      </c>
      <c r="D52" s="539">
        <v>6</v>
      </c>
    </row>
    <row r="53" spans="1:4" ht="21" customHeight="1" x14ac:dyDescent="0.3">
      <c r="A53" s="38" t="s">
        <v>927</v>
      </c>
      <c r="B53" s="32">
        <v>3</v>
      </c>
      <c r="C53" s="32">
        <v>2</v>
      </c>
      <c r="D53" s="539">
        <v>1</v>
      </c>
    </row>
    <row r="54" spans="1:4" ht="21" customHeight="1" x14ac:dyDescent="0.3">
      <c r="A54" s="38" t="s">
        <v>928</v>
      </c>
      <c r="B54" s="32">
        <v>6</v>
      </c>
      <c r="C54" s="32">
        <v>5</v>
      </c>
      <c r="D54" s="539">
        <v>3</v>
      </c>
    </row>
    <row r="55" spans="1:4" ht="21" customHeight="1" x14ac:dyDescent="0.3">
      <c r="A55" s="38" t="s">
        <v>929</v>
      </c>
      <c r="B55" s="32">
        <v>12</v>
      </c>
      <c r="C55" s="32">
        <v>12</v>
      </c>
      <c r="D55" s="539">
        <v>16</v>
      </c>
    </row>
    <row r="56" spans="1:4" ht="21" customHeight="1" x14ac:dyDescent="0.3">
      <c r="A56" s="38" t="s">
        <v>930</v>
      </c>
      <c r="B56" s="32">
        <v>4</v>
      </c>
      <c r="C56" s="32">
        <v>8</v>
      </c>
      <c r="D56" s="539">
        <v>7</v>
      </c>
    </row>
    <row r="57" spans="1:4" ht="21" customHeight="1" x14ac:dyDescent="0.3">
      <c r="A57" s="38" t="s">
        <v>931</v>
      </c>
      <c r="B57" s="32">
        <v>6</v>
      </c>
      <c r="C57" s="32">
        <v>8</v>
      </c>
      <c r="D57" s="539">
        <v>8</v>
      </c>
    </row>
    <row r="58" spans="1:4" ht="21" customHeight="1" x14ac:dyDescent="0.3">
      <c r="A58" s="38" t="s">
        <v>932</v>
      </c>
      <c r="B58" s="32">
        <v>1</v>
      </c>
      <c r="C58" s="32">
        <v>1</v>
      </c>
      <c r="D58" s="539">
        <v>1</v>
      </c>
    </row>
    <row r="59" spans="1:4" ht="21" customHeight="1" x14ac:dyDescent="0.3">
      <c r="A59" s="38" t="s">
        <v>933</v>
      </c>
      <c r="B59" s="32">
        <v>1</v>
      </c>
      <c r="C59" s="32" t="s">
        <v>677</v>
      </c>
      <c r="D59" s="539" t="s">
        <v>677</v>
      </c>
    </row>
    <row r="60" spans="1:4" ht="21" customHeight="1" x14ac:dyDescent="0.3">
      <c r="A60" s="38" t="s">
        <v>934</v>
      </c>
      <c r="B60" s="32">
        <v>1</v>
      </c>
      <c r="C60" s="32" t="s">
        <v>677</v>
      </c>
      <c r="D60" s="539" t="s">
        <v>677</v>
      </c>
    </row>
    <row r="61" spans="1:4" ht="21" customHeight="1" x14ac:dyDescent="0.3">
      <c r="A61" s="38" t="s">
        <v>935</v>
      </c>
      <c r="B61" s="32">
        <v>4</v>
      </c>
      <c r="C61" s="32">
        <v>5</v>
      </c>
      <c r="D61" s="539">
        <v>5</v>
      </c>
    </row>
    <row r="62" spans="1:4" ht="21" customHeight="1" x14ac:dyDescent="0.3">
      <c r="A62" s="38" t="s">
        <v>936</v>
      </c>
      <c r="B62" s="32">
        <v>1</v>
      </c>
      <c r="C62" s="32">
        <v>1</v>
      </c>
      <c r="D62" s="539">
        <v>1</v>
      </c>
    </row>
    <row r="63" spans="1:4" ht="21" customHeight="1" x14ac:dyDescent="0.3">
      <c r="A63" s="38" t="s">
        <v>937</v>
      </c>
      <c r="B63" s="32">
        <v>3</v>
      </c>
      <c r="C63" s="32">
        <v>2</v>
      </c>
      <c r="D63" s="539">
        <v>3</v>
      </c>
    </row>
    <row r="64" spans="1:4" ht="21" customHeight="1" x14ac:dyDescent="0.3">
      <c r="A64" s="38" t="s">
        <v>938</v>
      </c>
      <c r="B64" s="32">
        <v>40</v>
      </c>
      <c r="C64" s="32">
        <v>53</v>
      </c>
      <c r="D64" s="539">
        <v>61</v>
      </c>
    </row>
    <row r="65" spans="1:4" ht="21" customHeight="1" x14ac:dyDescent="0.3">
      <c r="A65" s="38" t="s">
        <v>939</v>
      </c>
      <c r="B65" s="32">
        <v>19</v>
      </c>
      <c r="C65" s="32">
        <v>17</v>
      </c>
      <c r="D65" s="539">
        <v>18</v>
      </c>
    </row>
    <row r="66" spans="1:4" ht="21" customHeight="1" x14ac:dyDescent="0.3">
      <c r="A66" s="38" t="s">
        <v>940</v>
      </c>
      <c r="B66" s="32">
        <v>28</v>
      </c>
      <c r="C66" s="32">
        <v>23</v>
      </c>
      <c r="D66" s="539">
        <v>31</v>
      </c>
    </row>
    <row r="67" spans="1:4" ht="21" customHeight="1" x14ac:dyDescent="0.3">
      <c r="A67" s="38" t="s">
        <v>941</v>
      </c>
      <c r="B67" s="32">
        <v>1</v>
      </c>
      <c r="C67" s="32">
        <v>1</v>
      </c>
      <c r="D67" s="539" t="s">
        <v>677</v>
      </c>
    </row>
    <row r="68" spans="1:4" ht="21" customHeight="1" x14ac:dyDescent="0.3">
      <c r="A68" s="38" t="s">
        <v>942</v>
      </c>
      <c r="B68" s="32">
        <v>84</v>
      </c>
      <c r="C68" s="32">
        <v>94</v>
      </c>
      <c r="D68" s="539">
        <v>107</v>
      </c>
    </row>
    <row r="69" spans="1:4" ht="21" customHeight="1" x14ac:dyDescent="0.3">
      <c r="A69" s="38" t="s">
        <v>943</v>
      </c>
      <c r="B69" s="32">
        <v>166</v>
      </c>
      <c r="C69" s="32">
        <v>328</v>
      </c>
      <c r="D69" s="539">
        <v>459</v>
      </c>
    </row>
    <row r="70" spans="1:4" ht="21" customHeight="1" x14ac:dyDescent="0.3">
      <c r="A70" s="38" t="s">
        <v>944</v>
      </c>
      <c r="B70" s="32">
        <v>5</v>
      </c>
      <c r="C70" s="32">
        <v>5</v>
      </c>
      <c r="D70" s="539">
        <v>5</v>
      </c>
    </row>
    <row r="71" spans="1:4" ht="21" customHeight="1" x14ac:dyDescent="0.3">
      <c r="A71" s="38" t="s">
        <v>945</v>
      </c>
      <c r="B71" s="32">
        <v>1</v>
      </c>
      <c r="C71" s="32" t="s">
        <v>677</v>
      </c>
      <c r="D71" s="539">
        <v>2</v>
      </c>
    </row>
    <row r="72" spans="1:4" ht="21" customHeight="1" x14ac:dyDescent="0.3">
      <c r="A72" s="38" t="s">
        <v>946</v>
      </c>
      <c r="B72" s="32">
        <v>5</v>
      </c>
      <c r="C72" s="32">
        <v>4</v>
      </c>
      <c r="D72" s="539">
        <v>6</v>
      </c>
    </row>
    <row r="73" spans="1:4" ht="21" customHeight="1" x14ac:dyDescent="0.3">
      <c r="A73" s="38" t="s">
        <v>947</v>
      </c>
      <c r="B73" s="32" t="s">
        <v>677</v>
      </c>
      <c r="C73" s="32">
        <v>3</v>
      </c>
      <c r="D73" s="539">
        <v>1</v>
      </c>
    </row>
    <row r="74" spans="1:4" ht="21" customHeight="1" x14ac:dyDescent="0.3">
      <c r="A74" s="38" t="s">
        <v>948</v>
      </c>
      <c r="B74" s="32">
        <v>1</v>
      </c>
      <c r="C74" s="32" t="s">
        <v>677</v>
      </c>
      <c r="D74" s="539" t="s">
        <v>677</v>
      </c>
    </row>
    <row r="75" spans="1:4" ht="21" customHeight="1" x14ac:dyDescent="0.3">
      <c r="A75" s="38" t="s">
        <v>949</v>
      </c>
      <c r="B75" s="32">
        <v>1</v>
      </c>
      <c r="C75" s="32" t="s">
        <v>677</v>
      </c>
      <c r="D75" s="539" t="s">
        <v>677</v>
      </c>
    </row>
    <row r="76" spans="1:4" ht="21" customHeight="1" x14ac:dyDescent="0.3">
      <c r="A76" s="38" t="s">
        <v>950</v>
      </c>
      <c r="B76" s="32">
        <v>1</v>
      </c>
      <c r="C76" s="32">
        <v>1</v>
      </c>
      <c r="D76" s="539">
        <v>1</v>
      </c>
    </row>
    <row r="77" spans="1:4" ht="21" customHeight="1" x14ac:dyDescent="0.3">
      <c r="A77" s="38" t="s">
        <v>951</v>
      </c>
      <c r="B77" s="32">
        <v>247</v>
      </c>
      <c r="C77" s="32">
        <v>257</v>
      </c>
      <c r="D77" s="539">
        <v>284</v>
      </c>
    </row>
    <row r="78" spans="1:4" ht="21" customHeight="1" x14ac:dyDescent="0.3">
      <c r="A78" s="38" t="s">
        <v>1019</v>
      </c>
      <c r="B78" s="32">
        <v>800</v>
      </c>
      <c r="C78" s="32">
        <v>934</v>
      </c>
      <c r="D78" s="539">
        <v>1013</v>
      </c>
    </row>
    <row r="79" spans="1:4" ht="21" customHeight="1" x14ac:dyDescent="0.3">
      <c r="A79" s="38" t="s">
        <v>952</v>
      </c>
      <c r="B79" s="32" t="s">
        <v>677</v>
      </c>
      <c r="C79" s="32">
        <v>2</v>
      </c>
      <c r="D79" s="539" t="s">
        <v>677</v>
      </c>
    </row>
    <row r="80" spans="1:4" ht="21" customHeight="1" x14ac:dyDescent="0.3">
      <c r="A80" s="38" t="s">
        <v>953</v>
      </c>
      <c r="B80" s="32">
        <v>2</v>
      </c>
      <c r="C80" s="32">
        <v>2</v>
      </c>
      <c r="D80" s="539">
        <v>2</v>
      </c>
    </row>
    <row r="81" spans="1:4" ht="21" customHeight="1" x14ac:dyDescent="0.3">
      <c r="A81" s="38" t="s">
        <v>954</v>
      </c>
      <c r="B81" s="32">
        <v>4</v>
      </c>
      <c r="C81" s="32">
        <v>4</v>
      </c>
      <c r="D81" s="539">
        <v>5</v>
      </c>
    </row>
    <row r="82" spans="1:4" ht="21" customHeight="1" x14ac:dyDescent="0.3">
      <c r="A82" s="38" t="s">
        <v>1020</v>
      </c>
      <c r="B82" s="32">
        <v>1</v>
      </c>
      <c r="C82" s="32">
        <v>1</v>
      </c>
      <c r="D82" s="539" t="s">
        <v>677</v>
      </c>
    </row>
    <row r="83" spans="1:4" ht="21" customHeight="1" x14ac:dyDescent="0.3">
      <c r="A83" s="38" t="s">
        <v>1021</v>
      </c>
      <c r="B83" s="32">
        <v>6819</v>
      </c>
      <c r="C83" s="32">
        <v>7927</v>
      </c>
      <c r="D83" s="539">
        <v>8832</v>
      </c>
    </row>
    <row r="84" spans="1:4" ht="21" customHeight="1" x14ac:dyDescent="0.3">
      <c r="A84" s="38" t="s">
        <v>955</v>
      </c>
      <c r="B84" s="32">
        <v>4</v>
      </c>
      <c r="C84" s="32">
        <v>3</v>
      </c>
      <c r="D84" s="539">
        <v>7</v>
      </c>
    </row>
    <row r="85" spans="1:4" ht="21" customHeight="1" x14ac:dyDescent="0.3">
      <c r="A85" s="38" t="s">
        <v>956</v>
      </c>
      <c r="B85" s="32">
        <v>29</v>
      </c>
      <c r="C85" s="32">
        <v>33</v>
      </c>
      <c r="D85" s="539">
        <v>32</v>
      </c>
    </row>
    <row r="86" spans="1:4" ht="21" customHeight="1" x14ac:dyDescent="0.3">
      <c r="A86" s="38" t="s">
        <v>957</v>
      </c>
      <c r="B86" s="32">
        <v>7</v>
      </c>
      <c r="C86" s="32">
        <v>12</v>
      </c>
      <c r="D86" s="539">
        <v>10</v>
      </c>
    </row>
    <row r="87" spans="1:4" ht="21" customHeight="1" x14ac:dyDescent="0.3">
      <c r="A87" s="313" t="s">
        <v>958</v>
      </c>
      <c r="B87" s="32">
        <v>84</v>
      </c>
      <c r="C87" s="32">
        <v>93</v>
      </c>
      <c r="D87" s="539">
        <v>121</v>
      </c>
    </row>
    <row r="88" spans="1:4" ht="21" customHeight="1" x14ac:dyDescent="0.3">
      <c r="A88" s="38" t="s">
        <v>959</v>
      </c>
      <c r="B88" s="32">
        <v>1</v>
      </c>
      <c r="C88" s="32">
        <v>2</v>
      </c>
      <c r="D88" s="539">
        <v>2</v>
      </c>
    </row>
    <row r="89" spans="1:4" ht="21" customHeight="1" x14ac:dyDescent="0.3">
      <c r="A89" s="38" t="s">
        <v>960</v>
      </c>
      <c r="B89" s="32">
        <v>2</v>
      </c>
      <c r="C89" s="32">
        <v>2</v>
      </c>
      <c r="D89" s="539">
        <v>2</v>
      </c>
    </row>
    <row r="90" spans="1:4" ht="21" customHeight="1" x14ac:dyDescent="0.3">
      <c r="A90" s="38" t="s">
        <v>961</v>
      </c>
      <c r="B90" s="32">
        <v>1</v>
      </c>
      <c r="C90" s="32">
        <v>2</v>
      </c>
      <c r="D90" s="539">
        <v>1</v>
      </c>
    </row>
    <row r="91" spans="1:4" ht="21" customHeight="1" x14ac:dyDescent="0.3">
      <c r="A91" s="38" t="s">
        <v>962</v>
      </c>
      <c r="B91" s="32" t="s">
        <v>677</v>
      </c>
      <c r="C91" s="32" t="s">
        <v>677</v>
      </c>
      <c r="D91" s="539" t="s">
        <v>677</v>
      </c>
    </row>
    <row r="92" spans="1:4" ht="21" customHeight="1" x14ac:dyDescent="0.3">
      <c r="A92" s="38" t="s">
        <v>963</v>
      </c>
      <c r="B92" s="32">
        <v>72</v>
      </c>
      <c r="C92" s="32">
        <v>75</v>
      </c>
      <c r="D92" s="539">
        <v>102</v>
      </c>
    </row>
    <row r="93" spans="1:4" ht="21" customHeight="1" x14ac:dyDescent="0.3">
      <c r="A93" s="38" t="s">
        <v>964</v>
      </c>
      <c r="B93" s="32" t="s">
        <v>677</v>
      </c>
      <c r="C93" s="32" t="s">
        <v>677</v>
      </c>
      <c r="D93" s="539" t="s">
        <v>677</v>
      </c>
    </row>
    <row r="94" spans="1:4" ht="21" customHeight="1" x14ac:dyDescent="0.3">
      <c r="A94" s="38" t="s">
        <v>965</v>
      </c>
      <c r="B94" s="32">
        <v>16</v>
      </c>
      <c r="C94" s="32">
        <v>15</v>
      </c>
      <c r="D94" s="539">
        <v>21</v>
      </c>
    </row>
    <row r="95" spans="1:4" ht="21" customHeight="1" x14ac:dyDescent="0.3">
      <c r="A95" s="38" t="s">
        <v>966</v>
      </c>
      <c r="B95" s="32">
        <v>1</v>
      </c>
      <c r="C95" s="32">
        <v>2</v>
      </c>
      <c r="D95" s="539" t="s">
        <v>677</v>
      </c>
    </row>
    <row r="96" spans="1:4" ht="21" customHeight="1" x14ac:dyDescent="0.3">
      <c r="A96" s="38" t="s">
        <v>967</v>
      </c>
      <c r="B96" s="32" t="s">
        <v>677</v>
      </c>
      <c r="C96" s="32" t="s">
        <v>677</v>
      </c>
      <c r="D96" s="539" t="s">
        <v>677</v>
      </c>
    </row>
    <row r="97" spans="1:4" ht="21" customHeight="1" x14ac:dyDescent="0.3">
      <c r="A97" s="38" t="s">
        <v>968</v>
      </c>
      <c r="B97" s="32">
        <v>16</v>
      </c>
      <c r="C97" s="32">
        <v>18</v>
      </c>
      <c r="D97" s="539">
        <v>21</v>
      </c>
    </row>
    <row r="98" spans="1:4" ht="21" customHeight="1" x14ac:dyDescent="0.3">
      <c r="A98" s="38" t="s">
        <v>969</v>
      </c>
      <c r="B98" s="32">
        <v>1984</v>
      </c>
      <c r="C98" s="32">
        <v>2305</v>
      </c>
      <c r="D98" s="539">
        <v>3184</v>
      </c>
    </row>
    <row r="99" spans="1:4" ht="21" customHeight="1" x14ac:dyDescent="0.3">
      <c r="A99" s="38" t="s">
        <v>970</v>
      </c>
      <c r="B99" s="32">
        <v>6</v>
      </c>
      <c r="C99" s="32">
        <v>9</v>
      </c>
      <c r="D99" s="539">
        <v>12</v>
      </c>
    </row>
    <row r="100" spans="1:4" ht="21" customHeight="1" x14ac:dyDescent="0.3">
      <c r="A100" s="38" t="s">
        <v>971</v>
      </c>
      <c r="B100" s="32">
        <v>1</v>
      </c>
      <c r="C100" s="32">
        <v>1</v>
      </c>
      <c r="D100" s="539">
        <v>1</v>
      </c>
    </row>
    <row r="101" spans="1:4" ht="21" customHeight="1" x14ac:dyDescent="0.3">
      <c r="A101" s="38" t="s">
        <v>4480</v>
      </c>
      <c r="B101" s="32">
        <v>16</v>
      </c>
      <c r="C101" s="32">
        <v>23</v>
      </c>
      <c r="D101" s="539">
        <v>36</v>
      </c>
    </row>
    <row r="102" spans="1:4" ht="21" customHeight="1" x14ac:dyDescent="0.3">
      <c r="A102" s="38" t="s">
        <v>4476</v>
      </c>
      <c r="B102" s="32" t="s">
        <v>677</v>
      </c>
      <c r="C102" s="32" t="s">
        <v>677</v>
      </c>
      <c r="D102" s="539">
        <v>1</v>
      </c>
    </row>
    <row r="103" spans="1:4" ht="21" customHeight="1" x14ac:dyDescent="0.3">
      <c r="A103" s="38" t="s">
        <v>972</v>
      </c>
      <c r="B103" s="32">
        <v>1</v>
      </c>
      <c r="C103" s="32" t="s">
        <v>677</v>
      </c>
      <c r="D103" s="539" t="s">
        <v>677</v>
      </c>
    </row>
    <row r="104" spans="1:4" ht="21" customHeight="1" x14ac:dyDescent="0.3">
      <c r="A104" s="38" t="s">
        <v>973</v>
      </c>
      <c r="B104" s="32">
        <v>1</v>
      </c>
      <c r="C104" s="32">
        <v>1</v>
      </c>
      <c r="D104" s="539">
        <v>1</v>
      </c>
    </row>
    <row r="105" spans="1:4" ht="21" customHeight="1" x14ac:dyDescent="0.3">
      <c r="A105" s="38" t="s">
        <v>974</v>
      </c>
      <c r="B105" s="32">
        <v>3</v>
      </c>
      <c r="C105" s="32">
        <v>3</v>
      </c>
      <c r="D105" s="539">
        <v>4</v>
      </c>
    </row>
    <row r="106" spans="1:4" ht="21" customHeight="1" x14ac:dyDescent="0.3">
      <c r="A106" s="38" t="s">
        <v>975</v>
      </c>
      <c r="B106" s="32" t="s">
        <v>677</v>
      </c>
      <c r="C106" s="32">
        <v>1</v>
      </c>
      <c r="D106" s="539">
        <v>1</v>
      </c>
    </row>
    <row r="107" spans="1:4" ht="21" customHeight="1" x14ac:dyDescent="0.3">
      <c r="A107" s="38" t="s">
        <v>976</v>
      </c>
      <c r="B107" s="32">
        <v>8</v>
      </c>
      <c r="C107" s="32">
        <v>9</v>
      </c>
      <c r="D107" s="539">
        <v>9</v>
      </c>
    </row>
    <row r="108" spans="1:4" ht="21" customHeight="1" x14ac:dyDescent="0.3">
      <c r="A108" s="38" t="s">
        <v>977</v>
      </c>
      <c r="B108" s="32">
        <v>104</v>
      </c>
      <c r="C108" s="32">
        <v>122</v>
      </c>
      <c r="D108" s="539">
        <v>145</v>
      </c>
    </row>
    <row r="109" spans="1:4" ht="21" customHeight="1" x14ac:dyDescent="0.3">
      <c r="A109" s="38" t="s">
        <v>1022</v>
      </c>
      <c r="B109" s="32">
        <v>1</v>
      </c>
      <c r="C109" s="32">
        <v>1</v>
      </c>
      <c r="D109" s="539">
        <v>1</v>
      </c>
    </row>
    <row r="110" spans="1:4" ht="21" customHeight="1" x14ac:dyDescent="0.3">
      <c r="A110" s="38" t="s">
        <v>978</v>
      </c>
      <c r="B110" s="32">
        <v>1</v>
      </c>
      <c r="C110" s="32">
        <v>2</v>
      </c>
      <c r="D110" s="539">
        <v>1</v>
      </c>
    </row>
    <row r="111" spans="1:4" ht="21" customHeight="1" x14ac:dyDescent="0.3">
      <c r="A111" s="38" t="s">
        <v>979</v>
      </c>
      <c r="B111" s="32">
        <v>544</v>
      </c>
      <c r="C111" s="32">
        <v>557</v>
      </c>
      <c r="D111" s="539">
        <v>583</v>
      </c>
    </row>
    <row r="112" spans="1:4" ht="21" customHeight="1" x14ac:dyDescent="0.3">
      <c r="A112" s="38" t="s">
        <v>980</v>
      </c>
      <c r="B112" s="32">
        <v>15</v>
      </c>
      <c r="C112" s="32">
        <v>14</v>
      </c>
      <c r="D112" s="539">
        <v>8</v>
      </c>
    </row>
    <row r="113" spans="1:4" ht="21" customHeight="1" x14ac:dyDescent="0.3">
      <c r="A113" s="38" t="s">
        <v>981</v>
      </c>
      <c r="B113" s="32" t="s">
        <v>677</v>
      </c>
      <c r="C113" s="32">
        <v>1</v>
      </c>
      <c r="D113" s="539" t="s">
        <v>677</v>
      </c>
    </row>
    <row r="114" spans="1:4" ht="21" customHeight="1" x14ac:dyDescent="0.3">
      <c r="A114" s="38" t="s">
        <v>982</v>
      </c>
      <c r="B114" s="32">
        <v>103</v>
      </c>
      <c r="C114" s="32">
        <v>104</v>
      </c>
      <c r="D114" s="539">
        <v>111</v>
      </c>
    </row>
    <row r="115" spans="1:4" ht="21" customHeight="1" x14ac:dyDescent="0.3">
      <c r="A115" s="38" t="s">
        <v>983</v>
      </c>
      <c r="B115" s="32">
        <v>261</v>
      </c>
      <c r="C115" s="32">
        <v>283</v>
      </c>
      <c r="D115" s="539">
        <v>311</v>
      </c>
    </row>
    <row r="116" spans="1:4" ht="21" customHeight="1" x14ac:dyDescent="0.3">
      <c r="A116" s="38" t="s">
        <v>984</v>
      </c>
      <c r="B116" s="32">
        <v>3</v>
      </c>
      <c r="C116" s="32">
        <v>2</v>
      </c>
      <c r="D116" s="539">
        <v>2</v>
      </c>
    </row>
    <row r="117" spans="1:4" ht="21" customHeight="1" x14ac:dyDescent="0.3">
      <c r="A117" s="38" t="s">
        <v>4477</v>
      </c>
      <c r="B117" s="32" t="s">
        <v>677</v>
      </c>
      <c r="C117" s="32" t="s">
        <v>677</v>
      </c>
      <c r="D117" s="539">
        <v>1</v>
      </c>
    </row>
    <row r="118" spans="1:4" ht="21" customHeight="1" x14ac:dyDescent="0.3">
      <c r="A118" s="38" t="s">
        <v>985</v>
      </c>
      <c r="B118" s="32">
        <v>1</v>
      </c>
      <c r="C118" s="32">
        <v>2</v>
      </c>
      <c r="D118" s="539">
        <v>2</v>
      </c>
    </row>
    <row r="119" spans="1:4" ht="21" customHeight="1" x14ac:dyDescent="0.3">
      <c r="A119" s="38" t="s">
        <v>986</v>
      </c>
      <c r="B119" s="32">
        <v>1</v>
      </c>
      <c r="C119" s="32">
        <v>2</v>
      </c>
      <c r="D119" s="539">
        <v>2</v>
      </c>
    </row>
    <row r="120" spans="1:4" ht="21" customHeight="1" x14ac:dyDescent="0.3">
      <c r="A120" s="38" t="s">
        <v>1024</v>
      </c>
      <c r="B120" s="32">
        <v>540</v>
      </c>
      <c r="C120" s="32">
        <v>594</v>
      </c>
      <c r="D120" s="539">
        <v>618</v>
      </c>
    </row>
    <row r="121" spans="1:4" ht="21" customHeight="1" x14ac:dyDescent="0.3">
      <c r="A121" s="38" t="s">
        <v>987</v>
      </c>
      <c r="B121" s="32">
        <v>1419</v>
      </c>
      <c r="C121" s="32">
        <v>1728</v>
      </c>
      <c r="D121" s="539">
        <v>2163</v>
      </c>
    </row>
    <row r="122" spans="1:4" ht="21" customHeight="1" x14ac:dyDescent="0.3">
      <c r="A122" s="38" t="s">
        <v>988</v>
      </c>
      <c r="B122" s="32">
        <v>5</v>
      </c>
      <c r="C122" s="32">
        <v>4</v>
      </c>
      <c r="D122" s="539">
        <v>4</v>
      </c>
    </row>
    <row r="123" spans="1:4" ht="21" customHeight="1" x14ac:dyDescent="0.3">
      <c r="A123" s="38" t="s">
        <v>989</v>
      </c>
      <c r="B123" s="32">
        <v>3</v>
      </c>
      <c r="C123" s="32">
        <v>6</v>
      </c>
      <c r="D123" s="539">
        <v>3</v>
      </c>
    </row>
    <row r="124" spans="1:4" ht="21" customHeight="1" x14ac:dyDescent="0.3">
      <c r="A124" s="38" t="s">
        <v>990</v>
      </c>
      <c r="B124" s="32">
        <v>1</v>
      </c>
      <c r="C124" s="32">
        <v>1</v>
      </c>
      <c r="D124" s="539">
        <v>1</v>
      </c>
    </row>
    <row r="125" spans="1:4" ht="21" customHeight="1" x14ac:dyDescent="0.3">
      <c r="A125" s="38" t="s">
        <v>991</v>
      </c>
      <c r="B125" s="32">
        <v>42</v>
      </c>
      <c r="C125" s="32">
        <v>44</v>
      </c>
      <c r="D125" s="539">
        <v>39</v>
      </c>
    </row>
    <row r="126" spans="1:4" ht="21" customHeight="1" x14ac:dyDescent="0.3">
      <c r="A126" s="38" t="s">
        <v>992</v>
      </c>
      <c r="B126" s="32">
        <v>15</v>
      </c>
      <c r="C126" s="32">
        <v>17</v>
      </c>
      <c r="D126" s="539">
        <v>24</v>
      </c>
    </row>
    <row r="127" spans="1:4" ht="21" customHeight="1" x14ac:dyDescent="0.3">
      <c r="A127" s="38" t="s">
        <v>993</v>
      </c>
      <c r="B127" s="32">
        <v>23</v>
      </c>
      <c r="C127" s="32">
        <v>22</v>
      </c>
      <c r="D127" s="539">
        <v>26</v>
      </c>
    </row>
    <row r="128" spans="1:4" ht="21" customHeight="1" x14ac:dyDescent="0.3">
      <c r="A128" s="38" t="s">
        <v>994</v>
      </c>
      <c r="B128" s="32">
        <v>1</v>
      </c>
      <c r="C128" s="32" t="s">
        <v>677</v>
      </c>
      <c r="D128" s="539">
        <v>1</v>
      </c>
    </row>
    <row r="129" spans="1:4" ht="21" customHeight="1" x14ac:dyDescent="0.3">
      <c r="A129" s="38" t="s">
        <v>995</v>
      </c>
      <c r="B129" s="32">
        <v>6</v>
      </c>
      <c r="C129" s="32">
        <v>7</v>
      </c>
      <c r="D129" s="539">
        <v>6</v>
      </c>
    </row>
    <row r="130" spans="1:4" ht="21" customHeight="1" x14ac:dyDescent="0.3">
      <c r="A130" s="38" t="s">
        <v>996</v>
      </c>
      <c r="B130" s="32">
        <v>10</v>
      </c>
      <c r="C130" s="32">
        <v>8</v>
      </c>
      <c r="D130" s="539">
        <v>10</v>
      </c>
    </row>
    <row r="131" spans="1:4" ht="21" customHeight="1" x14ac:dyDescent="0.3">
      <c r="A131" s="38" t="s">
        <v>4478</v>
      </c>
      <c r="B131" s="32" t="s">
        <v>677</v>
      </c>
      <c r="C131" s="32" t="s">
        <v>677</v>
      </c>
      <c r="D131" s="539">
        <v>2</v>
      </c>
    </row>
    <row r="132" spans="1:4" ht="21" customHeight="1" x14ac:dyDescent="0.3">
      <c r="A132" s="38" t="s">
        <v>997</v>
      </c>
      <c r="B132" s="32">
        <v>2</v>
      </c>
      <c r="C132" s="32">
        <v>5</v>
      </c>
      <c r="D132" s="539">
        <v>5</v>
      </c>
    </row>
    <row r="133" spans="1:4" ht="21" customHeight="1" x14ac:dyDescent="0.3">
      <c r="A133" s="38" t="s">
        <v>998</v>
      </c>
      <c r="B133" s="32" t="s">
        <v>677</v>
      </c>
      <c r="C133" s="32">
        <v>1</v>
      </c>
      <c r="D133" s="539" t="s">
        <v>677</v>
      </c>
    </row>
    <row r="134" spans="1:4" ht="21" customHeight="1" x14ac:dyDescent="0.3">
      <c r="A134" s="38" t="s">
        <v>999</v>
      </c>
      <c r="B134" s="32">
        <v>96</v>
      </c>
      <c r="C134" s="32">
        <v>103</v>
      </c>
      <c r="D134" s="539">
        <v>128</v>
      </c>
    </row>
    <row r="135" spans="1:4" ht="21" customHeight="1" x14ac:dyDescent="0.3">
      <c r="A135" s="38" t="s">
        <v>1023</v>
      </c>
      <c r="B135" s="32">
        <v>4</v>
      </c>
      <c r="C135" s="32">
        <v>6</v>
      </c>
      <c r="D135" s="539">
        <v>8</v>
      </c>
    </row>
    <row r="136" spans="1:4" ht="21" customHeight="1" x14ac:dyDescent="0.3">
      <c r="A136" s="38" t="s">
        <v>1000</v>
      </c>
      <c r="B136" s="32">
        <v>522</v>
      </c>
      <c r="C136" s="32">
        <v>813</v>
      </c>
      <c r="D136" s="539">
        <v>1221</v>
      </c>
    </row>
    <row r="137" spans="1:4" ht="21" customHeight="1" x14ac:dyDescent="0.3">
      <c r="A137" s="38" t="s">
        <v>1001</v>
      </c>
      <c r="B137" s="32">
        <v>30</v>
      </c>
      <c r="C137" s="32">
        <v>28</v>
      </c>
      <c r="D137" s="539">
        <v>34</v>
      </c>
    </row>
    <row r="138" spans="1:4" ht="21" customHeight="1" x14ac:dyDescent="0.3">
      <c r="A138" s="38" t="s">
        <v>1002</v>
      </c>
      <c r="B138" s="32" t="s">
        <v>677</v>
      </c>
      <c r="C138" s="32">
        <v>1</v>
      </c>
      <c r="D138" s="539">
        <v>1</v>
      </c>
    </row>
    <row r="139" spans="1:4" ht="21" customHeight="1" x14ac:dyDescent="0.3">
      <c r="A139" s="38" t="s">
        <v>1003</v>
      </c>
      <c r="B139" s="32" t="s">
        <v>677</v>
      </c>
      <c r="C139" s="32">
        <v>1</v>
      </c>
      <c r="D139" s="539" t="s">
        <v>677</v>
      </c>
    </row>
    <row r="140" spans="1:4" ht="21" customHeight="1" x14ac:dyDescent="0.3">
      <c r="A140" s="38" t="s">
        <v>1004</v>
      </c>
      <c r="B140" s="32" t="s">
        <v>677</v>
      </c>
      <c r="C140" s="32">
        <v>2</v>
      </c>
      <c r="D140" s="539">
        <v>1</v>
      </c>
    </row>
    <row r="141" spans="1:4" ht="21" customHeight="1" x14ac:dyDescent="0.3">
      <c r="A141" s="38" t="s">
        <v>1005</v>
      </c>
      <c r="B141" s="32">
        <v>3</v>
      </c>
      <c r="C141" s="32">
        <v>4</v>
      </c>
      <c r="D141" s="539">
        <v>8</v>
      </c>
    </row>
    <row r="142" spans="1:4" ht="21" customHeight="1" x14ac:dyDescent="0.3">
      <c r="A142" s="38" t="s">
        <v>1006</v>
      </c>
      <c r="B142" s="32">
        <v>104</v>
      </c>
      <c r="C142" s="32">
        <v>146</v>
      </c>
      <c r="D142" s="539">
        <v>187</v>
      </c>
    </row>
    <row r="143" spans="1:4" ht="21" customHeight="1" x14ac:dyDescent="0.3">
      <c r="A143" s="315" t="s">
        <v>4479</v>
      </c>
      <c r="B143" s="32" t="s">
        <v>677</v>
      </c>
      <c r="C143" s="32" t="s">
        <v>677</v>
      </c>
      <c r="D143" s="540">
        <v>1</v>
      </c>
    </row>
    <row r="144" spans="1:4" ht="21" customHeight="1" x14ac:dyDescent="0.25">
      <c r="A144" s="315" t="s">
        <v>1007</v>
      </c>
      <c r="B144" s="79">
        <v>4</v>
      </c>
      <c r="C144" s="17">
        <v>7</v>
      </c>
      <c r="D144" s="540">
        <v>8</v>
      </c>
    </row>
    <row r="145" spans="1:4" ht="21" customHeight="1" x14ac:dyDescent="0.3">
      <c r="A145" s="315" t="s">
        <v>1008</v>
      </c>
      <c r="B145" s="32">
        <v>1</v>
      </c>
      <c r="C145" s="32">
        <v>2</v>
      </c>
      <c r="D145" s="539">
        <v>1</v>
      </c>
    </row>
    <row r="146" spans="1:4" ht="21" customHeight="1" x14ac:dyDescent="0.3">
      <c r="A146" s="315" t="s">
        <v>1009</v>
      </c>
      <c r="B146" s="32">
        <v>8</v>
      </c>
      <c r="C146" s="32">
        <v>8</v>
      </c>
      <c r="D146" s="539">
        <v>7</v>
      </c>
    </row>
    <row r="147" spans="1:4" ht="21" customHeight="1" x14ac:dyDescent="0.3">
      <c r="A147" s="315" t="s">
        <v>1010</v>
      </c>
      <c r="B147" s="32">
        <v>1</v>
      </c>
      <c r="C147" s="32">
        <v>1</v>
      </c>
      <c r="D147" s="539">
        <v>1</v>
      </c>
    </row>
    <row r="148" spans="1:4" ht="21" customHeight="1" x14ac:dyDescent="0.3">
      <c r="A148" s="315" t="s">
        <v>1011</v>
      </c>
      <c r="B148" s="32">
        <v>6</v>
      </c>
      <c r="C148" s="32">
        <v>6</v>
      </c>
      <c r="D148" s="539">
        <v>6</v>
      </c>
    </row>
    <row r="149" spans="1:4" ht="21" customHeight="1" x14ac:dyDescent="0.3">
      <c r="A149" s="315" t="s">
        <v>1012</v>
      </c>
      <c r="B149" s="32">
        <v>1</v>
      </c>
      <c r="C149" s="32">
        <v>2</v>
      </c>
      <c r="D149" s="539">
        <v>1</v>
      </c>
    </row>
    <row r="150" spans="1:4" ht="21" customHeight="1" x14ac:dyDescent="0.3">
      <c r="A150" s="315" t="s">
        <v>1013</v>
      </c>
      <c r="B150" s="32" t="s">
        <v>677</v>
      </c>
      <c r="C150" s="32" t="s">
        <v>677</v>
      </c>
      <c r="D150" s="539">
        <v>1</v>
      </c>
    </row>
    <row r="151" spans="1:4" ht="21" customHeight="1" x14ac:dyDescent="0.3">
      <c r="A151" s="315" t="s">
        <v>1014</v>
      </c>
      <c r="B151" s="32">
        <v>1</v>
      </c>
      <c r="C151" s="32">
        <v>1</v>
      </c>
      <c r="D151" s="647">
        <v>1</v>
      </c>
    </row>
    <row r="152" spans="1:4" ht="21" customHeight="1" x14ac:dyDescent="0.3">
      <c r="A152" s="315" t="s">
        <v>1015</v>
      </c>
      <c r="B152" s="17">
        <v>119</v>
      </c>
      <c r="C152" s="17">
        <v>136</v>
      </c>
      <c r="D152" s="651">
        <v>148</v>
      </c>
    </row>
    <row r="153" spans="1:4" ht="21" customHeight="1" thickBot="1" x14ac:dyDescent="0.35">
      <c r="A153" s="644" t="s">
        <v>1025</v>
      </c>
      <c r="B153" s="652">
        <v>9</v>
      </c>
      <c r="C153" s="653">
        <v>14</v>
      </c>
      <c r="D153" s="654">
        <v>12</v>
      </c>
    </row>
    <row r="154" spans="1:4" ht="21" customHeight="1" x14ac:dyDescent="0.25">
      <c r="A154" s="645" t="s">
        <v>1018</v>
      </c>
      <c r="B154" s="537"/>
      <c r="C154" s="537"/>
      <c r="D154" s="536"/>
    </row>
    <row r="155" spans="1:4" ht="21" customHeight="1" x14ac:dyDescent="0.25">
      <c r="A155" s="536"/>
      <c r="B155" s="537"/>
      <c r="C155" s="537"/>
      <c r="D155" s="536"/>
    </row>
    <row r="156" spans="1:4" ht="21" customHeight="1" x14ac:dyDescent="0.25">
      <c r="A156" s="536"/>
      <c r="B156" s="537"/>
      <c r="C156" s="537"/>
      <c r="D156" s="536"/>
    </row>
    <row r="157" spans="1:4" ht="21" customHeight="1" x14ac:dyDescent="0.25">
      <c r="A157" s="536"/>
      <c r="B157" s="537"/>
      <c r="C157" s="537"/>
      <c r="D157" s="536"/>
    </row>
    <row r="158" spans="1:4" ht="21" customHeight="1" x14ac:dyDescent="0.25">
      <c r="A158" s="79"/>
      <c r="B158" s="79"/>
    </row>
    <row r="159" spans="1:4" ht="21" customHeight="1" x14ac:dyDescent="0.25">
      <c r="A159" s="79"/>
      <c r="B159" s="79"/>
    </row>
    <row r="160" spans="1:4" ht="21" customHeight="1" x14ac:dyDescent="0.25">
      <c r="A160" s="79"/>
      <c r="B160" s="79"/>
    </row>
    <row r="161" spans="1:2" ht="21" customHeight="1" x14ac:dyDescent="0.25">
      <c r="A161" s="79"/>
      <c r="B161" s="79"/>
    </row>
    <row r="162" spans="1:2" ht="21" customHeight="1" x14ac:dyDescent="0.25">
      <c r="A162" s="79"/>
      <c r="B162" s="79"/>
    </row>
    <row r="163" spans="1:2" ht="21" customHeight="1" x14ac:dyDescent="0.25">
      <c r="A163" s="79"/>
      <c r="B163" s="79"/>
    </row>
    <row r="164" spans="1:2" ht="21" customHeight="1" x14ac:dyDescent="0.25">
      <c r="A164" s="79"/>
      <c r="B164" s="79"/>
    </row>
    <row r="165" spans="1:2" ht="21" customHeight="1" x14ac:dyDescent="0.25">
      <c r="A165" s="79"/>
      <c r="B165" s="79"/>
    </row>
    <row r="166" spans="1:2" ht="21" customHeight="1" x14ac:dyDescent="0.25">
      <c r="A166" s="79"/>
      <c r="B166" s="79"/>
    </row>
    <row r="167" spans="1:2" ht="21" customHeight="1" x14ac:dyDescent="0.25">
      <c r="A167" s="79"/>
      <c r="B167" s="79"/>
    </row>
    <row r="168" spans="1:2" ht="21" customHeight="1" x14ac:dyDescent="0.25">
      <c r="A168" s="79"/>
      <c r="B168" s="79"/>
    </row>
    <row r="169" spans="1:2" ht="21" customHeight="1" x14ac:dyDescent="0.25">
      <c r="A169" s="79"/>
      <c r="B169" s="79"/>
    </row>
    <row r="170" spans="1:2" ht="21" customHeight="1" x14ac:dyDescent="0.25">
      <c r="A170" s="79"/>
      <c r="B170" s="79"/>
    </row>
    <row r="171" spans="1:2" ht="21" customHeight="1" x14ac:dyDescent="0.25">
      <c r="A171" s="79"/>
      <c r="B171" s="79"/>
    </row>
    <row r="172" spans="1:2" ht="21" customHeight="1" x14ac:dyDescent="0.25">
      <c r="A172" s="79"/>
      <c r="B172" s="79"/>
    </row>
    <row r="173" spans="1:2" ht="21" customHeight="1" x14ac:dyDescent="0.25">
      <c r="A173" s="79"/>
      <c r="B173" s="79"/>
    </row>
    <row r="174" spans="1:2" ht="21" customHeight="1" x14ac:dyDescent="0.25">
      <c r="A174" s="79"/>
      <c r="B174" s="79"/>
    </row>
    <row r="175" spans="1:2" ht="21" customHeight="1" x14ac:dyDescent="0.25">
      <c r="A175" s="79"/>
      <c r="B175" s="79"/>
    </row>
    <row r="176" spans="1:2" ht="21" customHeight="1" x14ac:dyDescent="0.25">
      <c r="A176" s="79"/>
      <c r="B176" s="79"/>
    </row>
    <row r="177" spans="1:2" ht="21" customHeight="1" x14ac:dyDescent="0.25">
      <c r="A177" s="79"/>
      <c r="B177" s="79"/>
    </row>
    <row r="178" spans="1:2" ht="21" customHeight="1" x14ac:dyDescent="0.25">
      <c r="A178" s="79"/>
      <c r="B178" s="79"/>
    </row>
    <row r="179" spans="1:2" ht="21" customHeight="1" x14ac:dyDescent="0.25">
      <c r="A179" s="79"/>
      <c r="B179" s="79"/>
    </row>
    <row r="180" spans="1:2" ht="21" customHeight="1" x14ac:dyDescent="0.25">
      <c r="A180" s="79"/>
      <c r="B180" s="79"/>
    </row>
    <row r="181" spans="1:2" ht="21" customHeight="1" x14ac:dyDescent="0.25">
      <c r="A181" s="79"/>
      <c r="B181" s="79"/>
    </row>
    <row r="182" spans="1:2" ht="21" customHeight="1" x14ac:dyDescent="0.25">
      <c r="A182" s="79"/>
      <c r="B182" s="79"/>
    </row>
    <row r="183" spans="1:2" ht="21" customHeight="1" x14ac:dyDescent="0.25">
      <c r="A183" s="79"/>
      <c r="B183" s="79"/>
    </row>
  </sheetData>
  <phoneticPr fontId="30"/>
  <pageMargins left="0.23622047244094488" right="0.23622047244094488" top="0.15748031496062992" bottom="0.15748031496062992" header="0.31496062992125984" footer="0"/>
  <pageSetup paperSize="9" fitToHeight="0" orientation="portrait" r:id="rId1"/>
  <headerFooter>
    <oddHeader>&amp;C&amp;F</oddHead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H25"/>
  <sheetViews>
    <sheetView zoomScaleSheetLayoutView="80" workbookViewId="0">
      <pane xSplit="1" ySplit="4" topLeftCell="B12"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"１６．"&amp;目次!E19</f>
        <v>１６．年次別人口の推移（大正9～令和2年）</v>
      </c>
      <c r="B2" s="305"/>
      <c r="C2" s="305"/>
      <c r="D2" s="305"/>
      <c r="E2" s="305"/>
      <c r="F2" s="305"/>
    </row>
    <row r="3" spans="1:6" ht="21" customHeight="1" x14ac:dyDescent="0.3">
      <c r="A3" s="488" t="s">
        <v>313</v>
      </c>
      <c r="B3" s="461" t="s">
        <v>315</v>
      </c>
      <c r="C3" s="460" t="s">
        <v>302</v>
      </c>
      <c r="D3" s="482"/>
      <c r="E3" s="482"/>
      <c r="F3" s="461" t="s">
        <v>1026</v>
      </c>
    </row>
    <row r="4" spans="1:6" ht="21" customHeight="1" x14ac:dyDescent="0.3">
      <c r="A4" s="23"/>
      <c r="B4" s="25"/>
      <c r="C4" s="439" t="s">
        <v>655</v>
      </c>
      <c r="D4" s="439" t="s">
        <v>461</v>
      </c>
      <c r="E4" s="439" t="s">
        <v>462</v>
      </c>
      <c r="F4" s="25"/>
    </row>
    <row r="5" spans="1:6" ht="21" customHeight="1" x14ac:dyDescent="0.3">
      <c r="A5" s="554" t="s">
        <v>1027</v>
      </c>
      <c r="B5" s="279">
        <v>5577</v>
      </c>
      <c r="C5" s="17">
        <v>29198</v>
      </c>
      <c r="D5" s="555">
        <v>15834</v>
      </c>
      <c r="E5" s="17">
        <v>13364</v>
      </c>
      <c r="F5" s="24" t="s">
        <v>1028</v>
      </c>
    </row>
    <row r="6" spans="1:6" ht="21" customHeight="1" x14ac:dyDescent="0.3">
      <c r="A6" s="24">
        <v>14</v>
      </c>
      <c r="B6" s="279">
        <v>18433</v>
      </c>
      <c r="C6" s="17">
        <v>85294</v>
      </c>
      <c r="D6" s="17">
        <v>45449</v>
      </c>
      <c r="E6" s="17">
        <v>39845</v>
      </c>
      <c r="F6" s="24" t="s">
        <v>1029</v>
      </c>
    </row>
    <row r="7" spans="1:6" ht="21" customHeight="1" x14ac:dyDescent="0.3">
      <c r="A7" s="24" t="s">
        <v>1030</v>
      </c>
      <c r="B7" s="279">
        <v>28583</v>
      </c>
      <c r="C7" s="17">
        <v>134098</v>
      </c>
      <c r="D7" s="17">
        <v>70911</v>
      </c>
      <c r="E7" s="17">
        <v>63187</v>
      </c>
      <c r="F7" s="24" t="s">
        <v>1031</v>
      </c>
    </row>
    <row r="8" spans="1:6" ht="21" customHeight="1" x14ac:dyDescent="0.3">
      <c r="A8" s="24">
        <v>10</v>
      </c>
      <c r="B8" s="279">
        <v>36289</v>
      </c>
      <c r="C8" s="17">
        <v>178383</v>
      </c>
      <c r="D8" s="17">
        <v>92435</v>
      </c>
      <c r="E8" s="17">
        <v>85948</v>
      </c>
      <c r="F8" s="24" t="s">
        <v>1032</v>
      </c>
    </row>
    <row r="9" spans="1:6" ht="21" customHeight="1" x14ac:dyDescent="0.3">
      <c r="A9" s="24">
        <v>15</v>
      </c>
      <c r="B9" s="279">
        <v>45713</v>
      </c>
      <c r="C9" s="17">
        <v>214117</v>
      </c>
      <c r="D9" s="17">
        <v>110010</v>
      </c>
      <c r="E9" s="17">
        <v>104107</v>
      </c>
      <c r="F9" s="24" t="s">
        <v>1033</v>
      </c>
    </row>
    <row r="10" spans="1:6" ht="21" customHeight="1" x14ac:dyDescent="0.3">
      <c r="A10" s="24">
        <v>22</v>
      </c>
      <c r="B10" s="279">
        <v>41623</v>
      </c>
      <c r="C10" s="17">
        <v>168215</v>
      </c>
      <c r="D10" s="17">
        <v>84602</v>
      </c>
      <c r="E10" s="17">
        <v>83613</v>
      </c>
      <c r="F10" s="24" t="s">
        <v>1034</v>
      </c>
    </row>
    <row r="11" spans="1:6" ht="21" customHeight="1" x14ac:dyDescent="0.3">
      <c r="A11" s="24">
        <v>25</v>
      </c>
      <c r="B11" s="279">
        <v>53296</v>
      </c>
      <c r="C11" s="17">
        <v>213461</v>
      </c>
      <c r="D11" s="17">
        <v>107311</v>
      </c>
      <c r="E11" s="17">
        <v>106150</v>
      </c>
      <c r="F11" s="24" t="s">
        <v>1035</v>
      </c>
    </row>
    <row r="12" spans="1:6" ht="21" customHeight="1" x14ac:dyDescent="0.3">
      <c r="A12" s="24">
        <v>30</v>
      </c>
      <c r="B12" s="279">
        <v>71536</v>
      </c>
      <c r="C12" s="17">
        <v>289165</v>
      </c>
      <c r="D12" s="17">
        <v>148391</v>
      </c>
      <c r="E12" s="17">
        <v>140774</v>
      </c>
      <c r="F12" s="24" t="s">
        <v>1036</v>
      </c>
    </row>
    <row r="13" spans="1:6" ht="21" customHeight="1" x14ac:dyDescent="0.3">
      <c r="A13" s="24">
        <v>35</v>
      </c>
      <c r="B13" s="279">
        <v>105628</v>
      </c>
      <c r="C13" s="17">
        <v>351360</v>
      </c>
      <c r="D13" s="17">
        <v>182235</v>
      </c>
      <c r="E13" s="17">
        <v>169125</v>
      </c>
      <c r="F13" s="24" t="s">
        <v>1037</v>
      </c>
    </row>
    <row r="14" spans="1:6" ht="21" customHeight="1" x14ac:dyDescent="0.3">
      <c r="A14" s="24">
        <v>40</v>
      </c>
      <c r="B14" s="279">
        <v>125671</v>
      </c>
      <c r="C14" s="17">
        <v>376697</v>
      </c>
      <c r="D14" s="17">
        <v>192516</v>
      </c>
      <c r="E14" s="17">
        <v>184181</v>
      </c>
      <c r="F14" s="24" t="s">
        <v>1038</v>
      </c>
    </row>
    <row r="15" spans="1:6" ht="21" customHeight="1" x14ac:dyDescent="0.3">
      <c r="A15" s="24">
        <v>45</v>
      </c>
      <c r="B15" s="279">
        <v>140406</v>
      </c>
      <c r="C15" s="17">
        <v>378723</v>
      </c>
      <c r="D15" s="17">
        <v>192898</v>
      </c>
      <c r="E15" s="17">
        <v>185825</v>
      </c>
      <c r="F15" s="24" t="s">
        <v>1039</v>
      </c>
    </row>
    <row r="16" spans="1:6" ht="21" customHeight="1" x14ac:dyDescent="0.3">
      <c r="A16" s="24">
        <v>50</v>
      </c>
      <c r="B16" s="279">
        <v>152925</v>
      </c>
      <c r="C16" s="17">
        <v>373075</v>
      </c>
      <c r="D16" s="17">
        <v>189047</v>
      </c>
      <c r="E16" s="17">
        <v>184028</v>
      </c>
      <c r="F16" s="24" t="s">
        <v>1040</v>
      </c>
    </row>
    <row r="17" spans="1:8" ht="21" customHeight="1" x14ac:dyDescent="0.3">
      <c r="A17" s="24">
        <v>55</v>
      </c>
      <c r="B17" s="279">
        <v>152905</v>
      </c>
      <c r="C17" s="17">
        <v>345733</v>
      </c>
      <c r="D17" s="17">
        <v>173192</v>
      </c>
      <c r="E17" s="17">
        <v>172541</v>
      </c>
      <c r="F17" s="24" t="s">
        <v>1041</v>
      </c>
    </row>
    <row r="18" spans="1:8" ht="21" customHeight="1" x14ac:dyDescent="0.3">
      <c r="A18" s="24">
        <v>60</v>
      </c>
      <c r="B18" s="279">
        <v>153924</v>
      </c>
      <c r="C18" s="17">
        <v>335936</v>
      </c>
      <c r="D18" s="17">
        <v>168410</v>
      </c>
      <c r="E18" s="17">
        <v>167526</v>
      </c>
      <c r="F18" s="24" t="s">
        <v>1042</v>
      </c>
    </row>
    <row r="19" spans="1:8" ht="21" customHeight="1" x14ac:dyDescent="0.3">
      <c r="A19" s="24" t="s">
        <v>1043</v>
      </c>
      <c r="B19" s="279">
        <v>153966</v>
      </c>
      <c r="C19" s="17">
        <v>319687</v>
      </c>
      <c r="D19" s="17">
        <v>159701</v>
      </c>
      <c r="E19" s="17">
        <v>159986</v>
      </c>
      <c r="F19" s="24" t="s">
        <v>1044</v>
      </c>
    </row>
    <row r="20" spans="1:8" ht="21" customHeight="1" x14ac:dyDescent="0.3">
      <c r="A20" s="24">
        <v>7</v>
      </c>
      <c r="B20" s="279">
        <v>154518</v>
      </c>
      <c r="C20" s="17">
        <v>306581</v>
      </c>
      <c r="D20" s="17">
        <v>152091</v>
      </c>
      <c r="E20" s="17">
        <v>154490</v>
      </c>
      <c r="F20" s="24" t="s">
        <v>1045</v>
      </c>
    </row>
    <row r="21" spans="1:8" ht="21" customHeight="1" x14ac:dyDescent="0.3">
      <c r="A21" s="24">
        <v>12</v>
      </c>
      <c r="B21" s="279">
        <v>165900</v>
      </c>
      <c r="C21" s="17">
        <v>309526</v>
      </c>
      <c r="D21" s="17">
        <v>154865</v>
      </c>
      <c r="E21" s="17">
        <v>154661</v>
      </c>
      <c r="F21" s="24" t="s">
        <v>1046</v>
      </c>
    </row>
    <row r="22" spans="1:8" ht="21" customHeight="1" x14ac:dyDescent="0.3">
      <c r="A22" s="24">
        <v>17</v>
      </c>
      <c r="B22" s="279">
        <v>172786</v>
      </c>
      <c r="C22" s="17">
        <v>310627</v>
      </c>
      <c r="D22" s="17">
        <v>155143</v>
      </c>
      <c r="E22" s="17">
        <v>155484</v>
      </c>
      <c r="F22" s="24" t="s">
        <v>1047</v>
      </c>
    </row>
    <row r="23" spans="1:8" ht="21" customHeight="1" x14ac:dyDescent="0.3">
      <c r="A23" s="24">
        <v>22</v>
      </c>
      <c r="B23" s="279">
        <v>184267</v>
      </c>
      <c r="C23" s="17">
        <v>314750</v>
      </c>
      <c r="D23" s="17">
        <v>157204</v>
      </c>
      <c r="E23" s="17">
        <v>157546</v>
      </c>
      <c r="F23" s="24" t="s">
        <v>1048</v>
      </c>
    </row>
    <row r="24" spans="1:8" customFormat="1" ht="21" customHeight="1" x14ac:dyDescent="0.3">
      <c r="A24" s="55">
        <v>27</v>
      </c>
      <c r="B24" s="17">
        <v>196132</v>
      </c>
      <c r="C24" s="17">
        <v>328215</v>
      </c>
      <c r="D24" s="17">
        <v>165382</v>
      </c>
      <c r="E24" s="17">
        <v>162833</v>
      </c>
      <c r="F24" s="24" t="s">
        <v>1049</v>
      </c>
      <c r="H24" s="18"/>
    </row>
    <row r="25" spans="1:8" ht="21" customHeight="1" x14ac:dyDescent="0.3">
      <c r="A25" s="271" t="s">
        <v>678</v>
      </c>
      <c r="B25" s="204">
        <v>208093</v>
      </c>
      <c r="C25" s="95">
        <v>344880</v>
      </c>
      <c r="D25" s="95">
        <v>172525</v>
      </c>
      <c r="E25" s="95">
        <v>172355</v>
      </c>
      <c r="F25" s="271" t="s">
        <v>1050</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32"/>
  <sheetViews>
    <sheetView tabSelected="1" zoomScaleNormal="100" zoomScaleSheetLayoutView="80" workbookViewId="0">
      <pane xSplit="1" ySplit="7" topLeftCell="B8" activePane="bottomRight" state="frozen"/>
      <selection pane="topRight"/>
      <selection pane="bottomLeft"/>
      <selection pane="bottomRight"/>
    </sheetView>
  </sheetViews>
  <sheetFormatPr defaultColWidth="11.3515625" defaultRowHeight="21" customHeight="1" x14ac:dyDescent="0.3"/>
  <cols>
    <col min="1" max="1" width="18.3515625" style="17" customWidth="1"/>
    <col min="2" max="55" width="15.64453125" style="17" customWidth="1"/>
    <col min="56" max="16384" width="11.3515625" style="17"/>
  </cols>
  <sheetData>
    <row r="1" spans="1:55" ht="12.7" x14ac:dyDescent="0.3">
      <c r="A1" s="19" t="str">
        <f>HYPERLINK("#"&amp;"目次"&amp;"!a1","目次へ")</f>
        <v>目次へ</v>
      </c>
      <c r="C1" s="29"/>
    </row>
    <row r="2" spans="1:55" ht="16" x14ac:dyDescent="0.3">
      <c r="A2" s="20" t="s">
        <v>301</v>
      </c>
      <c r="B2" s="20"/>
      <c r="C2" s="30"/>
      <c r="D2" s="30"/>
      <c r="E2" s="30"/>
      <c r="F2" s="30"/>
      <c r="G2" s="30"/>
      <c r="H2" s="30"/>
    </row>
    <row r="3" spans="1:55" ht="16" x14ac:dyDescent="0.3">
      <c r="A3" s="21"/>
      <c r="B3" s="21"/>
      <c r="C3" s="21"/>
      <c r="D3" s="21"/>
      <c r="E3" s="21"/>
      <c r="F3" s="21"/>
      <c r="G3" s="21"/>
      <c r="H3" s="21"/>
    </row>
    <row r="4" spans="1:55" ht="21" customHeight="1" x14ac:dyDescent="0.3">
      <c r="A4" s="488"/>
      <c r="B4" s="461"/>
      <c r="C4" s="31" t="s">
        <v>302</v>
      </c>
      <c r="D4" s="33"/>
      <c r="E4" s="33"/>
      <c r="F4" s="33"/>
      <c r="G4" s="33"/>
      <c r="H4" s="33"/>
      <c r="I4" s="31"/>
      <c r="J4" s="33"/>
      <c r="K4" s="33"/>
      <c r="L4" s="33"/>
      <c r="M4" s="33"/>
      <c r="N4" s="33"/>
      <c r="O4" s="33"/>
      <c r="P4" s="31" t="s">
        <v>303</v>
      </c>
      <c r="Q4" s="33"/>
      <c r="R4" s="31" t="s">
        <v>304</v>
      </c>
      <c r="S4" s="33"/>
      <c r="T4" s="31" t="s">
        <v>305</v>
      </c>
      <c r="U4" s="33"/>
      <c r="V4" s="33"/>
      <c r="W4" s="31" t="s">
        <v>306</v>
      </c>
      <c r="X4" s="33"/>
      <c r="Y4" s="33"/>
      <c r="Z4" s="33"/>
      <c r="AA4" s="33"/>
      <c r="AB4" s="31" t="s">
        <v>307</v>
      </c>
      <c r="AC4" s="33"/>
      <c r="AD4" s="33"/>
      <c r="AE4" s="33"/>
      <c r="AF4" s="33"/>
      <c r="AG4" s="709" t="s">
        <v>308</v>
      </c>
      <c r="AH4" s="710"/>
      <c r="AI4" s="710"/>
      <c r="AJ4" s="710"/>
      <c r="AK4" s="710"/>
      <c r="AL4" s="710"/>
      <c r="AM4" s="710"/>
      <c r="AN4" s="710"/>
      <c r="AO4" s="710"/>
      <c r="AP4" s="710"/>
      <c r="AQ4" s="31" t="s">
        <v>309</v>
      </c>
      <c r="AR4" s="33"/>
      <c r="AS4" s="78"/>
      <c r="AT4" s="31" t="s">
        <v>310</v>
      </c>
      <c r="AU4" s="33"/>
      <c r="AV4" s="33"/>
      <c r="AW4" s="31" t="s">
        <v>311</v>
      </c>
      <c r="AX4" s="33"/>
      <c r="AY4" s="33"/>
      <c r="AZ4" s="31" t="s">
        <v>312</v>
      </c>
      <c r="BA4" s="33"/>
      <c r="BB4" s="33"/>
      <c r="BC4" s="33"/>
    </row>
    <row r="5" spans="1:55" ht="21" customHeight="1" x14ac:dyDescent="0.3">
      <c r="A5" s="22" t="s">
        <v>313</v>
      </c>
      <c r="B5" s="265" t="s">
        <v>314</v>
      </c>
      <c r="C5" s="265" t="s">
        <v>315</v>
      </c>
      <c r="D5" s="265" t="s">
        <v>302</v>
      </c>
      <c r="E5" s="525" t="s">
        <v>316</v>
      </c>
      <c r="F5" s="519" t="s">
        <v>317</v>
      </c>
      <c r="G5" s="520"/>
      <c r="H5" s="520"/>
      <c r="I5" s="519" t="s">
        <v>318</v>
      </c>
      <c r="J5" s="520"/>
      <c r="K5" s="520"/>
      <c r="L5" s="525" t="s">
        <v>319</v>
      </c>
      <c r="M5" s="266" t="s">
        <v>320</v>
      </c>
      <c r="N5" s="22" t="s">
        <v>321</v>
      </c>
      <c r="O5" s="265" t="s">
        <v>322</v>
      </c>
      <c r="P5" s="265" t="s">
        <v>323</v>
      </c>
      <c r="Q5" s="516" t="s">
        <v>324</v>
      </c>
      <c r="R5" s="516" t="s">
        <v>325</v>
      </c>
      <c r="S5" s="266" t="s">
        <v>326</v>
      </c>
      <c r="T5" s="516" t="s">
        <v>327</v>
      </c>
      <c r="U5" s="525" t="s">
        <v>326</v>
      </c>
      <c r="V5" s="267" t="s">
        <v>328</v>
      </c>
      <c r="W5" s="519" t="s">
        <v>329</v>
      </c>
      <c r="X5" s="520"/>
      <c r="Y5" s="519" t="s">
        <v>330</v>
      </c>
      <c r="Z5" s="520"/>
      <c r="AA5" s="520"/>
      <c r="AB5" s="519" t="s">
        <v>331</v>
      </c>
      <c r="AC5" s="520"/>
      <c r="AD5" s="520"/>
      <c r="AE5" s="519" t="s">
        <v>4425</v>
      </c>
      <c r="AF5" s="520"/>
      <c r="AG5" s="711" t="s">
        <v>332</v>
      </c>
      <c r="AH5" s="712"/>
      <c r="AI5" s="711" t="s">
        <v>333</v>
      </c>
      <c r="AJ5" s="713"/>
      <c r="AK5" s="711" t="s">
        <v>334</v>
      </c>
      <c r="AL5" s="712"/>
      <c r="AM5" s="711" t="s">
        <v>335</v>
      </c>
      <c r="AN5" s="712"/>
      <c r="AO5" s="711" t="s">
        <v>336</v>
      </c>
      <c r="AP5" s="712"/>
      <c r="AQ5" s="519" t="s">
        <v>337</v>
      </c>
      <c r="AR5" s="521"/>
      <c r="AS5" s="525" t="s">
        <v>338</v>
      </c>
      <c r="AT5" s="519" t="s">
        <v>339</v>
      </c>
      <c r="AU5" s="521"/>
      <c r="AV5" s="516" t="s">
        <v>340</v>
      </c>
      <c r="AW5" s="516" t="s">
        <v>341</v>
      </c>
      <c r="AX5" s="516" t="s">
        <v>342</v>
      </c>
      <c r="AY5" s="516" t="s">
        <v>343</v>
      </c>
      <c r="AZ5" s="517" t="s">
        <v>344</v>
      </c>
      <c r="BA5" s="516" t="s">
        <v>345</v>
      </c>
      <c r="BB5" s="519" t="s">
        <v>346</v>
      </c>
      <c r="BC5" s="520"/>
    </row>
    <row r="6" spans="1:55" ht="21" customHeight="1" x14ac:dyDescent="0.3">
      <c r="A6" s="22"/>
      <c r="B6" s="265"/>
      <c r="C6" s="265"/>
      <c r="D6" s="265"/>
      <c r="E6" s="266" t="s">
        <v>347</v>
      </c>
      <c r="F6" s="265" t="s">
        <v>348</v>
      </c>
      <c r="G6" s="525" t="s">
        <v>349</v>
      </c>
      <c r="H6" s="22" t="s">
        <v>350</v>
      </c>
      <c r="I6" s="525" t="s">
        <v>351</v>
      </c>
      <c r="J6" s="516" t="s">
        <v>352</v>
      </c>
      <c r="K6" s="516" t="s">
        <v>353</v>
      </c>
      <c r="L6" s="266"/>
      <c r="M6" s="266"/>
      <c r="N6" s="22"/>
      <c r="O6" s="265"/>
      <c r="P6" s="265"/>
      <c r="Q6" s="265"/>
      <c r="R6" s="532"/>
      <c r="S6" s="266"/>
      <c r="T6" s="265"/>
      <c r="U6" s="266"/>
      <c r="V6" s="267" t="s">
        <v>354</v>
      </c>
      <c r="W6" s="265" t="s">
        <v>355</v>
      </c>
      <c r="X6" s="516" t="s">
        <v>356</v>
      </c>
      <c r="Y6" s="265" t="s">
        <v>357</v>
      </c>
      <c r="Z6" s="516" t="s">
        <v>358</v>
      </c>
      <c r="AA6" s="516" t="s">
        <v>359</v>
      </c>
      <c r="AB6" s="516" t="s">
        <v>360</v>
      </c>
      <c r="AC6" s="516" t="s">
        <v>361</v>
      </c>
      <c r="AD6" s="525" t="s">
        <v>362</v>
      </c>
      <c r="AE6" s="516" t="s">
        <v>4426</v>
      </c>
      <c r="AF6" s="516" t="s">
        <v>4424</v>
      </c>
      <c r="AG6" s="532" t="s">
        <v>363</v>
      </c>
      <c r="AH6" s="714" t="s">
        <v>364</v>
      </c>
      <c r="AI6" s="714" t="s">
        <v>365</v>
      </c>
      <c r="AJ6" s="715" t="s">
        <v>366</v>
      </c>
      <c r="AK6" s="714" t="s">
        <v>365</v>
      </c>
      <c r="AL6" s="714" t="s">
        <v>367</v>
      </c>
      <c r="AM6" s="532" t="s">
        <v>365</v>
      </c>
      <c r="AN6" s="714" t="s">
        <v>367</v>
      </c>
      <c r="AO6" s="714" t="s">
        <v>368</v>
      </c>
      <c r="AP6" s="714" t="s">
        <v>369</v>
      </c>
      <c r="AQ6" s="265" t="s">
        <v>370</v>
      </c>
      <c r="AR6" s="525" t="s">
        <v>371</v>
      </c>
      <c r="AS6" s="266" t="s">
        <v>372</v>
      </c>
      <c r="AT6" s="265" t="s">
        <v>373</v>
      </c>
      <c r="AU6" s="525" t="s">
        <v>369</v>
      </c>
      <c r="AV6" s="265" t="s">
        <v>374</v>
      </c>
      <c r="AW6" s="265" t="s">
        <v>375</v>
      </c>
      <c r="AX6" s="265" t="s">
        <v>375</v>
      </c>
      <c r="AY6" s="265" t="s">
        <v>375</v>
      </c>
      <c r="AZ6" s="268"/>
      <c r="BA6" s="268"/>
      <c r="BB6" s="516" t="s">
        <v>344</v>
      </c>
      <c r="BC6" s="516" t="s">
        <v>345</v>
      </c>
    </row>
    <row r="7" spans="1:55" ht="21" customHeight="1" x14ac:dyDescent="0.3">
      <c r="A7" s="23"/>
      <c r="B7" s="25" t="s">
        <v>376</v>
      </c>
      <c r="C7" s="25" t="s">
        <v>376</v>
      </c>
      <c r="D7" s="25" t="s">
        <v>377</v>
      </c>
      <c r="E7" s="269" t="s">
        <v>377</v>
      </c>
      <c r="F7" s="25" t="s">
        <v>378</v>
      </c>
      <c r="G7" s="269" t="s">
        <v>378</v>
      </c>
      <c r="H7" s="23" t="s">
        <v>378</v>
      </c>
      <c r="I7" s="25" t="s">
        <v>378</v>
      </c>
      <c r="J7" s="25" t="s">
        <v>378</v>
      </c>
      <c r="K7" s="25" t="s">
        <v>378</v>
      </c>
      <c r="L7" s="269" t="s">
        <v>376</v>
      </c>
      <c r="M7" s="269" t="s">
        <v>376</v>
      </c>
      <c r="N7" s="23" t="s">
        <v>376</v>
      </c>
      <c r="O7" s="25" t="s">
        <v>376</v>
      </c>
      <c r="P7" s="25" t="s">
        <v>379</v>
      </c>
      <c r="Q7" s="25" t="s">
        <v>376</v>
      </c>
      <c r="R7" s="25" t="s">
        <v>380</v>
      </c>
      <c r="S7" s="269" t="s">
        <v>380</v>
      </c>
      <c r="T7" s="25" t="s">
        <v>381</v>
      </c>
      <c r="U7" s="269" t="s">
        <v>381</v>
      </c>
      <c r="V7" s="25" t="s">
        <v>381</v>
      </c>
      <c r="W7" s="25" t="s">
        <v>382</v>
      </c>
      <c r="X7" s="25" t="s">
        <v>382</v>
      </c>
      <c r="Y7" s="25" t="s">
        <v>383</v>
      </c>
      <c r="Z7" s="25" t="s">
        <v>383</v>
      </c>
      <c r="AA7" s="25" t="s">
        <v>384</v>
      </c>
      <c r="AB7" s="25" t="s">
        <v>385</v>
      </c>
      <c r="AC7" s="25" t="s">
        <v>385</v>
      </c>
      <c r="AD7" s="269" t="s">
        <v>386</v>
      </c>
      <c r="AE7" s="25" t="s">
        <v>384</v>
      </c>
      <c r="AF7" s="25" t="s">
        <v>384</v>
      </c>
      <c r="AG7" s="716" t="s">
        <v>387</v>
      </c>
      <c r="AH7" s="716" t="s">
        <v>387</v>
      </c>
      <c r="AI7" s="716" t="s">
        <v>387</v>
      </c>
      <c r="AJ7" s="717" t="s">
        <v>387</v>
      </c>
      <c r="AK7" s="716" t="s">
        <v>387</v>
      </c>
      <c r="AL7" s="716" t="s">
        <v>387</v>
      </c>
      <c r="AM7" s="716" t="s">
        <v>387</v>
      </c>
      <c r="AN7" s="716" t="s">
        <v>387</v>
      </c>
      <c r="AO7" s="716" t="s">
        <v>388</v>
      </c>
      <c r="AP7" s="716" t="s">
        <v>388</v>
      </c>
      <c r="AQ7" s="25" t="s">
        <v>389</v>
      </c>
      <c r="AR7" s="269" t="s">
        <v>389</v>
      </c>
      <c r="AS7" s="269" t="s">
        <v>390</v>
      </c>
      <c r="AT7" s="25" t="s">
        <v>388</v>
      </c>
      <c r="AU7" s="269" t="s">
        <v>388</v>
      </c>
      <c r="AV7" s="25" t="s">
        <v>391</v>
      </c>
      <c r="AW7" s="25" t="s">
        <v>392</v>
      </c>
      <c r="AX7" s="25" t="s">
        <v>392</v>
      </c>
      <c r="AY7" s="25" t="s">
        <v>392</v>
      </c>
      <c r="AZ7" s="36" t="s">
        <v>384</v>
      </c>
      <c r="BA7" s="36" t="s">
        <v>384</v>
      </c>
      <c r="BB7" s="25" t="s">
        <v>384</v>
      </c>
      <c r="BC7" s="25" t="s">
        <v>384</v>
      </c>
    </row>
    <row r="8" spans="1:55" ht="21" customHeight="1" x14ac:dyDescent="0.3">
      <c r="A8" s="24"/>
      <c r="B8" s="524" t="s">
        <v>393</v>
      </c>
      <c r="C8" s="32" t="s">
        <v>394</v>
      </c>
      <c r="D8" s="32" t="s">
        <v>395</v>
      </c>
      <c r="E8" s="32" t="s">
        <v>395</v>
      </c>
      <c r="F8" s="32" t="s">
        <v>395</v>
      </c>
      <c r="G8" s="32" t="s">
        <v>395</v>
      </c>
      <c r="H8" s="32" t="s">
        <v>395</v>
      </c>
      <c r="I8" s="518" t="s">
        <v>395</v>
      </c>
      <c r="J8" s="32" t="s">
        <v>395</v>
      </c>
      <c r="K8" s="32" t="s">
        <v>395</v>
      </c>
      <c r="L8" s="32" t="s">
        <v>395</v>
      </c>
      <c r="M8" s="32" t="s">
        <v>395</v>
      </c>
      <c r="N8" s="32" t="s">
        <v>395</v>
      </c>
      <c r="O8" s="32" t="s">
        <v>395</v>
      </c>
      <c r="P8" s="518" t="s">
        <v>396</v>
      </c>
      <c r="Q8" s="32" t="s">
        <v>396</v>
      </c>
      <c r="R8" s="32"/>
      <c r="S8" s="32" t="s">
        <v>397</v>
      </c>
      <c r="T8" s="32"/>
      <c r="U8" s="32" t="s">
        <v>397</v>
      </c>
      <c r="V8" s="32" t="s">
        <v>398</v>
      </c>
      <c r="W8" s="518" t="s">
        <v>399</v>
      </c>
      <c r="X8" s="32" t="s">
        <v>397</v>
      </c>
      <c r="Y8" s="32" t="s">
        <v>400</v>
      </c>
      <c r="Z8" s="32" t="s">
        <v>397</v>
      </c>
      <c r="AA8" s="32" t="s">
        <v>401</v>
      </c>
      <c r="AB8" s="518" t="s">
        <v>402</v>
      </c>
      <c r="AC8" s="518" t="s">
        <v>402</v>
      </c>
      <c r="AD8" s="518" t="s">
        <v>395</v>
      </c>
      <c r="AE8" s="32" t="s">
        <v>403</v>
      </c>
      <c r="AF8" s="32" t="s">
        <v>403</v>
      </c>
      <c r="AG8" s="518" t="s">
        <v>404</v>
      </c>
      <c r="AH8" s="32" t="s">
        <v>395</v>
      </c>
      <c r="AI8" s="32" t="s">
        <v>405</v>
      </c>
      <c r="AJ8" s="32" t="s">
        <v>395</v>
      </c>
      <c r="AK8" s="32" t="s">
        <v>405</v>
      </c>
      <c r="AL8" s="32" t="s">
        <v>395</v>
      </c>
      <c r="AM8" s="32" t="s">
        <v>405</v>
      </c>
      <c r="AN8" s="32" t="s">
        <v>395</v>
      </c>
      <c r="AO8" s="32" t="s">
        <v>404</v>
      </c>
      <c r="AP8" s="32" t="s">
        <v>406</v>
      </c>
      <c r="AQ8" s="518" t="s">
        <v>407</v>
      </c>
      <c r="AR8" s="32" t="s">
        <v>407</v>
      </c>
      <c r="AS8" s="32"/>
      <c r="AT8" s="32" t="s">
        <v>408</v>
      </c>
      <c r="AU8" s="32" t="s">
        <v>409</v>
      </c>
      <c r="AV8" s="32" t="s">
        <v>397</v>
      </c>
      <c r="AW8" s="518" t="s">
        <v>410</v>
      </c>
      <c r="AX8" s="32" t="s">
        <v>410</v>
      </c>
      <c r="AY8" s="32" t="s">
        <v>410</v>
      </c>
      <c r="AZ8" s="32" t="s">
        <v>411</v>
      </c>
      <c r="BA8" s="32" t="s">
        <v>411</v>
      </c>
      <c r="BB8" s="32" t="s">
        <v>411</v>
      </c>
      <c r="BC8" s="32" t="s">
        <v>411</v>
      </c>
    </row>
    <row r="9" spans="1:55" ht="21" customHeight="1" x14ac:dyDescent="0.3">
      <c r="A9" s="24" t="s">
        <v>4666</v>
      </c>
      <c r="B9" s="270">
        <v>15.59</v>
      </c>
      <c r="C9" s="32">
        <v>171848</v>
      </c>
      <c r="D9" s="32">
        <v>298687</v>
      </c>
      <c r="E9" s="32">
        <v>19158.883899935856</v>
      </c>
      <c r="F9" s="32">
        <v>27142</v>
      </c>
      <c r="G9" s="32">
        <v>26281</v>
      </c>
      <c r="H9" s="32">
        <v>861</v>
      </c>
      <c r="I9" s="32">
        <v>2041</v>
      </c>
      <c r="J9" s="32">
        <v>2303</v>
      </c>
      <c r="K9" s="32">
        <v>-262</v>
      </c>
      <c r="L9" s="32" t="s">
        <v>412</v>
      </c>
      <c r="M9" s="32" t="s">
        <v>412</v>
      </c>
      <c r="N9" s="32" t="s">
        <v>412</v>
      </c>
      <c r="O9" s="32" t="s">
        <v>412</v>
      </c>
      <c r="P9" s="32">
        <v>4815</v>
      </c>
      <c r="Q9" s="32" t="s">
        <v>412</v>
      </c>
      <c r="R9" s="32">
        <v>13601</v>
      </c>
      <c r="S9" s="32">
        <v>117494</v>
      </c>
      <c r="T9" s="32">
        <v>120</v>
      </c>
      <c r="U9" s="32">
        <v>1335</v>
      </c>
      <c r="V9" s="32">
        <v>20259</v>
      </c>
      <c r="W9" s="32">
        <v>37</v>
      </c>
      <c r="X9" s="32">
        <v>3074</v>
      </c>
      <c r="Y9" s="32">
        <v>4325</v>
      </c>
      <c r="Z9" s="32">
        <v>5453</v>
      </c>
      <c r="AA9" s="32">
        <v>10970004</v>
      </c>
      <c r="AB9" s="32">
        <v>1236</v>
      </c>
      <c r="AC9" s="32">
        <v>11</v>
      </c>
      <c r="AD9" s="32">
        <v>614</v>
      </c>
      <c r="AE9" s="32">
        <v>77149</v>
      </c>
      <c r="AF9" s="32" t="s">
        <v>412</v>
      </c>
      <c r="AG9" s="32">
        <v>26</v>
      </c>
      <c r="AH9" s="32">
        <v>3281</v>
      </c>
      <c r="AI9" s="32">
        <v>30</v>
      </c>
      <c r="AJ9" s="32">
        <v>9791</v>
      </c>
      <c r="AK9" s="32">
        <v>19</v>
      </c>
      <c r="AL9" s="32">
        <v>5147</v>
      </c>
      <c r="AM9" s="32">
        <v>12</v>
      </c>
      <c r="AN9" s="32">
        <v>9305</v>
      </c>
      <c r="AO9" s="32">
        <v>157</v>
      </c>
      <c r="AP9" s="32">
        <v>3172</v>
      </c>
      <c r="AQ9" s="32">
        <v>585818</v>
      </c>
      <c r="AR9" s="32">
        <v>468862</v>
      </c>
      <c r="AS9" s="35">
        <v>97.3</v>
      </c>
      <c r="AT9" s="32">
        <v>361448</v>
      </c>
      <c r="AU9" s="32">
        <v>2021147</v>
      </c>
      <c r="AV9" s="32">
        <v>115176</v>
      </c>
      <c r="AW9" s="32">
        <v>5465</v>
      </c>
      <c r="AX9" s="32">
        <v>1291</v>
      </c>
      <c r="AY9" s="32">
        <v>138</v>
      </c>
      <c r="AZ9" s="32">
        <v>163503304</v>
      </c>
      <c r="BA9" s="32">
        <v>158809519</v>
      </c>
      <c r="BB9" s="32">
        <v>95866589</v>
      </c>
      <c r="BC9" s="32">
        <v>91904065</v>
      </c>
    </row>
    <row r="10" spans="1:55" ht="21" customHeight="1" x14ac:dyDescent="0.3">
      <c r="A10" s="24">
        <v>19</v>
      </c>
      <c r="B10" s="270">
        <v>15.59</v>
      </c>
      <c r="C10" s="32">
        <v>173931</v>
      </c>
      <c r="D10" s="32">
        <v>299433</v>
      </c>
      <c r="E10" s="32">
        <v>19206.735086593999</v>
      </c>
      <c r="F10" s="32">
        <v>27489</v>
      </c>
      <c r="G10" s="32">
        <v>26065</v>
      </c>
      <c r="H10" s="32">
        <v>1424</v>
      </c>
      <c r="I10" s="32">
        <v>2120</v>
      </c>
      <c r="J10" s="32">
        <v>2396</v>
      </c>
      <c r="K10" s="32">
        <v>-276</v>
      </c>
      <c r="L10" s="32" t="s">
        <v>412</v>
      </c>
      <c r="M10" s="32" t="s">
        <v>412</v>
      </c>
      <c r="N10" s="32" t="s">
        <v>412</v>
      </c>
      <c r="O10" s="32" t="s">
        <v>412</v>
      </c>
      <c r="P10" s="32">
        <v>3106</v>
      </c>
      <c r="Q10" s="32" t="s">
        <v>412</v>
      </c>
      <c r="R10" s="32" t="s">
        <v>412</v>
      </c>
      <c r="S10" s="32" t="s">
        <v>412</v>
      </c>
      <c r="T10" s="32" t="s">
        <v>412</v>
      </c>
      <c r="U10" s="32" t="s">
        <v>412</v>
      </c>
      <c r="V10" s="32" t="s">
        <v>412</v>
      </c>
      <c r="W10" s="32">
        <v>37</v>
      </c>
      <c r="X10" s="32">
        <v>3100</v>
      </c>
      <c r="Y10" s="32">
        <v>4424</v>
      </c>
      <c r="Z10" s="32">
        <v>5514</v>
      </c>
      <c r="AA10" s="32">
        <v>10869155</v>
      </c>
      <c r="AB10" s="32">
        <v>1270</v>
      </c>
      <c r="AC10" s="32">
        <v>11</v>
      </c>
      <c r="AD10" s="32" t="s">
        <v>412</v>
      </c>
      <c r="AE10" s="32">
        <v>72951</v>
      </c>
      <c r="AF10" s="32" t="s">
        <v>412</v>
      </c>
      <c r="AG10" s="32">
        <v>26</v>
      </c>
      <c r="AH10" s="32">
        <v>3230</v>
      </c>
      <c r="AI10" s="32">
        <v>28</v>
      </c>
      <c r="AJ10" s="32">
        <v>9650</v>
      </c>
      <c r="AK10" s="32">
        <v>18</v>
      </c>
      <c r="AL10" s="32">
        <v>5346</v>
      </c>
      <c r="AM10" s="32">
        <v>13</v>
      </c>
      <c r="AN10" s="32">
        <v>9096</v>
      </c>
      <c r="AO10" s="32">
        <v>157</v>
      </c>
      <c r="AP10" s="32">
        <v>3604</v>
      </c>
      <c r="AQ10" s="32">
        <v>574514</v>
      </c>
      <c r="AR10" s="32">
        <v>528003</v>
      </c>
      <c r="AS10" s="35">
        <v>97.4</v>
      </c>
      <c r="AT10" s="32">
        <v>361343</v>
      </c>
      <c r="AU10" s="32">
        <v>2010642</v>
      </c>
      <c r="AV10" s="32">
        <v>123022</v>
      </c>
      <c r="AW10" s="32">
        <v>5378</v>
      </c>
      <c r="AX10" s="32">
        <v>1198</v>
      </c>
      <c r="AY10" s="32">
        <v>124</v>
      </c>
      <c r="AZ10" s="32">
        <v>179409900</v>
      </c>
      <c r="BA10" s="32">
        <v>175816815</v>
      </c>
      <c r="BB10" s="32">
        <v>109696141</v>
      </c>
      <c r="BC10" s="32">
        <v>106509127</v>
      </c>
    </row>
    <row r="11" spans="1:55" ht="21" customHeight="1" x14ac:dyDescent="0.3">
      <c r="A11" s="24">
        <v>20</v>
      </c>
      <c r="B11" s="270">
        <v>15.59</v>
      </c>
      <c r="C11" s="32">
        <v>176011</v>
      </c>
      <c r="D11" s="32">
        <v>300622</v>
      </c>
      <c r="E11" s="32">
        <v>19283.001924310502</v>
      </c>
      <c r="F11" s="32">
        <v>26138</v>
      </c>
      <c r="G11" s="32">
        <v>25127</v>
      </c>
      <c r="H11" s="32">
        <v>1011</v>
      </c>
      <c r="I11" s="32">
        <v>2187</v>
      </c>
      <c r="J11" s="32">
        <v>2396</v>
      </c>
      <c r="K11" s="32">
        <v>-209</v>
      </c>
      <c r="L11" s="32" t="s">
        <v>412</v>
      </c>
      <c r="M11" s="32" t="s">
        <v>412</v>
      </c>
      <c r="N11" s="32" t="s">
        <v>412</v>
      </c>
      <c r="O11" s="32" t="s">
        <v>412</v>
      </c>
      <c r="P11" s="32">
        <v>4982</v>
      </c>
      <c r="Q11" s="32">
        <v>191320</v>
      </c>
      <c r="R11" s="32" t="s">
        <v>412</v>
      </c>
      <c r="S11" s="32" t="s">
        <v>412</v>
      </c>
      <c r="T11" s="32">
        <v>278</v>
      </c>
      <c r="U11" s="32">
        <v>1683</v>
      </c>
      <c r="V11" s="32">
        <v>23822</v>
      </c>
      <c r="W11" s="32">
        <v>37</v>
      </c>
      <c r="X11" s="32">
        <v>3084</v>
      </c>
      <c r="Y11" s="32">
        <v>4554</v>
      </c>
      <c r="Z11" s="32">
        <v>5502</v>
      </c>
      <c r="AA11" s="32">
        <v>11235931</v>
      </c>
      <c r="AB11" s="32">
        <v>1310</v>
      </c>
      <c r="AC11" s="32">
        <v>11</v>
      </c>
      <c r="AD11" s="32">
        <v>652</v>
      </c>
      <c r="AE11" s="32">
        <v>83367</v>
      </c>
      <c r="AF11" s="32">
        <v>15039</v>
      </c>
      <c r="AG11" s="32">
        <v>26</v>
      </c>
      <c r="AH11" s="32">
        <v>3167</v>
      </c>
      <c r="AI11" s="32">
        <v>28</v>
      </c>
      <c r="AJ11" s="32">
        <v>9603</v>
      </c>
      <c r="AK11" s="32">
        <v>18</v>
      </c>
      <c r="AL11" s="32">
        <v>5439</v>
      </c>
      <c r="AM11" s="32">
        <v>13</v>
      </c>
      <c r="AN11" s="32">
        <v>9270</v>
      </c>
      <c r="AO11" s="32">
        <v>156</v>
      </c>
      <c r="AP11" s="32">
        <v>3554</v>
      </c>
      <c r="AQ11" s="32">
        <v>581293</v>
      </c>
      <c r="AR11" s="32">
        <v>462525</v>
      </c>
      <c r="AS11" s="35">
        <v>98.4</v>
      </c>
      <c r="AT11" s="32">
        <v>363671</v>
      </c>
      <c r="AU11" s="32">
        <v>2096696</v>
      </c>
      <c r="AV11" s="32">
        <v>124645</v>
      </c>
      <c r="AW11" s="32">
        <v>5042</v>
      </c>
      <c r="AX11" s="32">
        <v>983</v>
      </c>
      <c r="AY11" s="32">
        <v>105</v>
      </c>
      <c r="AZ11" s="32">
        <v>159446426</v>
      </c>
      <c r="BA11" s="32">
        <v>150952094</v>
      </c>
      <c r="BB11" s="32">
        <v>104178271</v>
      </c>
      <c r="BC11" s="32">
        <v>96277371</v>
      </c>
    </row>
    <row r="12" spans="1:55" ht="21" customHeight="1" x14ac:dyDescent="0.3">
      <c r="A12" s="24">
        <v>21</v>
      </c>
      <c r="B12" s="270">
        <v>15.59</v>
      </c>
      <c r="C12" s="32">
        <v>176571</v>
      </c>
      <c r="D12" s="32">
        <v>300293</v>
      </c>
      <c r="E12" s="32">
        <v>19262</v>
      </c>
      <c r="F12" s="32">
        <v>25834</v>
      </c>
      <c r="G12" s="32">
        <v>26264</v>
      </c>
      <c r="H12" s="32" t="s">
        <v>413</v>
      </c>
      <c r="I12" s="32">
        <v>2330</v>
      </c>
      <c r="J12" s="32">
        <v>2307</v>
      </c>
      <c r="K12" s="32">
        <v>23</v>
      </c>
      <c r="L12" s="32" t="s">
        <v>412</v>
      </c>
      <c r="M12" s="32" t="s">
        <v>412</v>
      </c>
      <c r="N12" s="32" t="s">
        <v>412</v>
      </c>
      <c r="O12" s="32" t="s">
        <v>412</v>
      </c>
      <c r="P12" s="32">
        <v>2327</v>
      </c>
      <c r="Q12" s="32" t="s">
        <v>412</v>
      </c>
      <c r="R12" s="32">
        <v>14367</v>
      </c>
      <c r="S12" s="32">
        <v>125683</v>
      </c>
      <c r="T12" s="32">
        <v>111</v>
      </c>
      <c r="U12" s="32">
        <v>1265</v>
      </c>
      <c r="V12" s="32">
        <v>16290</v>
      </c>
      <c r="W12" s="32">
        <v>36</v>
      </c>
      <c r="X12" s="32">
        <v>3031</v>
      </c>
      <c r="Y12" s="32">
        <v>4930</v>
      </c>
      <c r="Z12" s="32">
        <v>5778</v>
      </c>
      <c r="AA12" s="32">
        <v>12053769</v>
      </c>
      <c r="AB12" s="32">
        <v>1317</v>
      </c>
      <c r="AC12" s="32">
        <v>11</v>
      </c>
      <c r="AD12" s="32" t="s">
        <v>412</v>
      </c>
      <c r="AE12" s="32">
        <v>80962</v>
      </c>
      <c r="AF12" s="32">
        <v>15862</v>
      </c>
      <c r="AG12" s="32">
        <v>25</v>
      </c>
      <c r="AH12" s="32">
        <v>3202</v>
      </c>
      <c r="AI12" s="32">
        <v>27</v>
      </c>
      <c r="AJ12" s="32">
        <v>9490</v>
      </c>
      <c r="AK12" s="32">
        <v>18</v>
      </c>
      <c r="AL12" s="32">
        <v>5565</v>
      </c>
      <c r="AM12" s="32">
        <v>13</v>
      </c>
      <c r="AN12" s="32">
        <v>9520</v>
      </c>
      <c r="AO12" s="32">
        <v>156</v>
      </c>
      <c r="AP12" s="32">
        <v>3554</v>
      </c>
      <c r="AQ12" s="32">
        <v>598723</v>
      </c>
      <c r="AR12" s="32">
        <v>486036</v>
      </c>
      <c r="AS12" s="35">
        <v>97.2</v>
      </c>
      <c r="AT12" s="32">
        <v>363647</v>
      </c>
      <c r="AU12" s="32">
        <v>2098897</v>
      </c>
      <c r="AV12" s="32">
        <v>124147</v>
      </c>
      <c r="AW12" s="32">
        <v>4759</v>
      </c>
      <c r="AX12" s="32">
        <v>875</v>
      </c>
      <c r="AY12" s="32">
        <v>129</v>
      </c>
      <c r="AZ12" s="32">
        <v>176047167</v>
      </c>
      <c r="BA12" s="32">
        <v>174192571</v>
      </c>
      <c r="BB12" s="32">
        <v>106950259</v>
      </c>
      <c r="BC12" s="32">
        <v>105302603</v>
      </c>
    </row>
    <row r="13" spans="1:55" ht="21" customHeight="1" x14ac:dyDescent="0.3">
      <c r="A13" s="24">
        <v>22</v>
      </c>
      <c r="B13" s="270">
        <v>15.59</v>
      </c>
      <c r="C13" s="32">
        <v>176644</v>
      </c>
      <c r="D13" s="32">
        <v>299398</v>
      </c>
      <c r="E13" s="32">
        <v>19204.490057729301</v>
      </c>
      <c r="F13" s="32">
        <v>26015</v>
      </c>
      <c r="G13" s="32">
        <v>26526</v>
      </c>
      <c r="H13" s="32">
        <v>-511</v>
      </c>
      <c r="I13" s="32">
        <v>2310</v>
      </c>
      <c r="J13" s="32">
        <v>2616</v>
      </c>
      <c r="K13" s="32">
        <v>-306</v>
      </c>
      <c r="L13" s="32">
        <v>289176</v>
      </c>
      <c r="M13" s="32">
        <v>314750</v>
      </c>
      <c r="N13" s="32">
        <v>70244</v>
      </c>
      <c r="O13" s="32">
        <v>96291</v>
      </c>
      <c r="P13" s="32">
        <v>4207</v>
      </c>
      <c r="Q13" s="32" t="s">
        <v>412</v>
      </c>
      <c r="R13" s="32" t="s">
        <v>412</v>
      </c>
      <c r="S13" s="32" t="s">
        <v>412</v>
      </c>
      <c r="T13" s="32">
        <v>105</v>
      </c>
      <c r="U13" s="32">
        <v>1271</v>
      </c>
      <c r="V13" s="32">
        <v>17050</v>
      </c>
      <c r="W13" s="32">
        <v>36</v>
      </c>
      <c r="X13" s="32">
        <v>3101</v>
      </c>
      <c r="Y13" s="32">
        <v>5429</v>
      </c>
      <c r="Z13" s="32">
        <v>6318</v>
      </c>
      <c r="AA13" s="32">
        <v>13276519</v>
      </c>
      <c r="AB13" s="32">
        <v>1354</v>
      </c>
      <c r="AC13" s="32">
        <v>10</v>
      </c>
      <c r="AD13" s="32">
        <v>684</v>
      </c>
      <c r="AE13" s="32">
        <v>78421</v>
      </c>
      <c r="AF13" s="32">
        <v>14246</v>
      </c>
      <c r="AG13" s="32">
        <v>25</v>
      </c>
      <c r="AH13" s="32">
        <v>3002</v>
      </c>
      <c r="AI13" s="32">
        <v>28</v>
      </c>
      <c r="AJ13" s="32">
        <v>9629</v>
      </c>
      <c r="AK13" s="32">
        <v>18</v>
      </c>
      <c r="AL13" s="32">
        <v>5569</v>
      </c>
      <c r="AM13" s="32">
        <v>12</v>
      </c>
      <c r="AN13" s="32">
        <v>9595</v>
      </c>
      <c r="AO13" s="32">
        <v>157</v>
      </c>
      <c r="AP13" s="32">
        <v>3571</v>
      </c>
      <c r="AQ13" s="32">
        <v>615748</v>
      </c>
      <c r="AR13" s="32">
        <v>493268</v>
      </c>
      <c r="AS13" s="35">
        <v>96.2</v>
      </c>
      <c r="AT13" s="32">
        <v>364282</v>
      </c>
      <c r="AU13" s="32">
        <v>2103254</v>
      </c>
      <c r="AV13" s="32">
        <v>123968</v>
      </c>
      <c r="AW13" s="32">
        <v>4605</v>
      </c>
      <c r="AX13" s="32">
        <v>821</v>
      </c>
      <c r="AY13" s="32">
        <v>109</v>
      </c>
      <c r="AZ13" s="32">
        <v>158100664</v>
      </c>
      <c r="BA13" s="32">
        <v>155994214</v>
      </c>
      <c r="BB13" s="32">
        <v>99858832</v>
      </c>
      <c r="BC13" s="32">
        <v>98146677</v>
      </c>
    </row>
    <row r="14" spans="1:55" s="18" customFormat="1" ht="21" customHeight="1" x14ac:dyDescent="0.3">
      <c r="A14" s="24">
        <v>23</v>
      </c>
      <c r="B14" s="270">
        <v>15.59</v>
      </c>
      <c r="C14" s="32">
        <v>177390</v>
      </c>
      <c r="D14" s="32">
        <v>299185</v>
      </c>
      <c r="E14" s="32">
        <v>19191</v>
      </c>
      <c r="F14" s="32">
        <v>26576</v>
      </c>
      <c r="G14" s="32">
        <v>25354</v>
      </c>
      <c r="H14" s="32">
        <v>1222</v>
      </c>
      <c r="I14" s="32">
        <v>2230</v>
      </c>
      <c r="J14" s="32">
        <v>2613</v>
      </c>
      <c r="K14" s="32">
        <v>-383</v>
      </c>
      <c r="L14" s="32" t="s">
        <v>412</v>
      </c>
      <c r="M14" s="32" t="s">
        <v>412</v>
      </c>
      <c r="N14" s="32" t="s">
        <v>412</v>
      </c>
      <c r="O14" s="32" t="s">
        <v>412</v>
      </c>
      <c r="P14" s="32">
        <v>3477</v>
      </c>
      <c r="Q14" s="32" t="s">
        <v>412</v>
      </c>
      <c r="R14" s="32" t="s">
        <v>412</v>
      </c>
      <c r="S14" s="32" t="s">
        <v>412</v>
      </c>
      <c r="T14" s="32">
        <v>294</v>
      </c>
      <c r="U14" s="32">
        <v>1798</v>
      </c>
      <c r="V14" s="32">
        <v>27599</v>
      </c>
      <c r="W14" s="32">
        <v>37</v>
      </c>
      <c r="X14" s="32">
        <v>3281</v>
      </c>
      <c r="Y14" s="32">
        <v>5787</v>
      </c>
      <c r="Z14" s="32">
        <v>6739</v>
      </c>
      <c r="AA14" s="32">
        <v>14189889</v>
      </c>
      <c r="AB14" s="32">
        <v>1398</v>
      </c>
      <c r="AC14" s="32">
        <v>10</v>
      </c>
      <c r="AD14" s="32" t="s">
        <v>412</v>
      </c>
      <c r="AE14" s="32">
        <v>77618</v>
      </c>
      <c r="AF14" s="32">
        <v>13735</v>
      </c>
      <c r="AG14" s="32">
        <v>26</v>
      </c>
      <c r="AH14" s="32">
        <v>3150</v>
      </c>
      <c r="AI14" s="32">
        <v>27</v>
      </c>
      <c r="AJ14" s="32">
        <v>9460</v>
      </c>
      <c r="AK14" s="32">
        <v>18</v>
      </c>
      <c r="AL14" s="32">
        <v>5770</v>
      </c>
      <c r="AM14" s="32">
        <v>12</v>
      </c>
      <c r="AN14" s="32">
        <v>9683</v>
      </c>
      <c r="AO14" s="32">
        <v>160</v>
      </c>
      <c r="AP14" s="32">
        <v>3746</v>
      </c>
      <c r="AQ14" s="32">
        <v>565071</v>
      </c>
      <c r="AR14" s="32">
        <v>463261</v>
      </c>
      <c r="AS14" s="35">
        <v>95.7</v>
      </c>
      <c r="AT14" s="32">
        <v>364875</v>
      </c>
      <c r="AU14" s="32">
        <v>2108594</v>
      </c>
      <c r="AV14" s="32">
        <v>122846</v>
      </c>
      <c r="AW14" s="32">
        <v>4562</v>
      </c>
      <c r="AX14" s="32">
        <v>816</v>
      </c>
      <c r="AY14" s="32">
        <v>119</v>
      </c>
      <c r="AZ14" s="32">
        <v>170976302</v>
      </c>
      <c r="BA14" s="32">
        <v>168097924</v>
      </c>
      <c r="BB14" s="32">
        <v>109128976</v>
      </c>
      <c r="BC14" s="32">
        <v>106773132</v>
      </c>
    </row>
    <row r="15" spans="1:55" ht="21" customHeight="1" x14ac:dyDescent="0.3">
      <c r="A15" s="24">
        <v>24</v>
      </c>
      <c r="B15" s="270">
        <v>15.59</v>
      </c>
      <c r="C15" s="32">
        <v>186028</v>
      </c>
      <c r="D15" s="32">
        <v>311037</v>
      </c>
      <c r="E15" s="32">
        <v>19951</v>
      </c>
      <c r="F15" s="32">
        <v>27472</v>
      </c>
      <c r="G15" s="32">
        <v>25065</v>
      </c>
      <c r="H15" s="32">
        <v>2407</v>
      </c>
      <c r="I15" s="32">
        <v>2288</v>
      </c>
      <c r="J15" s="32">
        <v>2660</v>
      </c>
      <c r="K15" s="32">
        <v>-372</v>
      </c>
      <c r="L15" s="32" t="s">
        <v>412</v>
      </c>
      <c r="M15" s="32" t="s">
        <v>412</v>
      </c>
      <c r="N15" s="32" t="s">
        <v>412</v>
      </c>
      <c r="O15" s="32" t="s">
        <v>412</v>
      </c>
      <c r="P15" s="32">
        <v>4152</v>
      </c>
      <c r="Q15" s="32" t="s">
        <v>412</v>
      </c>
      <c r="R15" s="32" t="s">
        <v>412</v>
      </c>
      <c r="S15" s="32" t="s">
        <v>412</v>
      </c>
      <c r="T15" s="32">
        <v>102</v>
      </c>
      <c r="U15" s="32">
        <v>1131</v>
      </c>
      <c r="V15" s="32">
        <v>14383</v>
      </c>
      <c r="W15" s="32">
        <v>38</v>
      </c>
      <c r="X15" s="32">
        <v>3381</v>
      </c>
      <c r="Y15" s="32">
        <v>6175</v>
      </c>
      <c r="Z15" s="32">
        <v>7179</v>
      </c>
      <c r="AA15" s="32">
        <v>15059006</v>
      </c>
      <c r="AB15" s="32">
        <v>1362</v>
      </c>
      <c r="AC15" s="32">
        <v>10</v>
      </c>
      <c r="AD15" s="32">
        <v>659</v>
      </c>
      <c r="AE15" s="32">
        <v>77454</v>
      </c>
      <c r="AF15" s="32">
        <v>14536</v>
      </c>
      <c r="AG15" s="32">
        <v>26</v>
      </c>
      <c r="AH15" s="32">
        <v>3281</v>
      </c>
      <c r="AI15" s="32">
        <v>27</v>
      </c>
      <c r="AJ15" s="32">
        <v>9370</v>
      </c>
      <c r="AK15" s="32">
        <v>17</v>
      </c>
      <c r="AL15" s="32">
        <v>5763</v>
      </c>
      <c r="AM15" s="32">
        <v>12</v>
      </c>
      <c r="AN15" s="32">
        <v>9675</v>
      </c>
      <c r="AO15" s="32">
        <v>170</v>
      </c>
      <c r="AP15" s="32">
        <v>4066</v>
      </c>
      <c r="AQ15" s="32">
        <v>575440</v>
      </c>
      <c r="AR15" s="32">
        <v>472720</v>
      </c>
      <c r="AS15" s="35">
        <v>95.3</v>
      </c>
      <c r="AT15" s="32">
        <v>366870</v>
      </c>
      <c r="AU15" s="32">
        <v>2137972</v>
      </c>
      <c r="AV15" s="32">
        <v>125025</v>
      </c>
      <c r="AW15" s="32">
        <v>4072</v>
      </c>
      <c r="AX15" s="32">
        <v>673</v>
      </c>
      <c r="AY15" s="32">
        <v>111</v>
      </c>
      <c r="AZ15" s="32">
        <v>178502512</v>
      </c>
      <c r="BA15" s="32">
        <v>175789123</v>
      </c>
      <c r="BB15" s="32">
        <v>114464987</v>
      </c>
      <c r="BC15" s="32">
        <v>112433750</v>
      </c>
    </row>
    <row r="16" spans="1:55" ht="21" customHeight="1" x14ac:dyDescent="0.3">
      <c r="A16" s="24">
        <v>25</v>
      </c>
      <c r="B16" s="270">
        <v>15.59</v>
      </c>
      <c r="C16" s="32">
        <v>188261</v>
      </c>
      <c r="D16" s="32">
        <v>314053</v>
      </c>
      <c r="E16" s="32">
        <v>20145</v>
      </c>
      <c r="F16" s="32">
        <v>29929</v>
      </c>
      <c r="G16" s="32">
        <v>27344</v>
      </c>
      <c r="H16" s="32">
        <v>2585</v>
      </c>
      <c r="I16" s="32">
        <v>2446</v>
      </c>
      <c r="J16" s="32">
        <v>2623</v>
      </c>
      <c r="K16" s="32">
        <v>-177</v>
      </c>
      <c r="L16" s="32" t="s">
        <v>412</v>
      </c>
      <c r="M16" s="32" t="s">
        <v>412</v>
      </c>
      <c r="N16" s="32" t="s">
        <v>412</v>
      </c>
      <c r="O16" s="32" t="s">
        <v>412</v>
      </c>
      <c r="P16" s="32">
        <v>4151</v>
      </c>
      <c r="Q16" s="32">
        <v>210420</v>
      </c>
      <c r="R16" s="32" t="s">
        <v>412</v>
      </c>
      <c r="S16" s="32" t="s">
        <v>412</v>
      </c>
      <c r="T16" s="32">
        <v>85</v>
      </c>
      <c r="U16" s="32">
        <v>1002</v>
      </c>
      <c r="V16" s="32">
        <v>12235</v>
      </c>
      <c r="W16" s="32">
        <v>38</v>
      </c>
      <c r="X16" s="32">
        <v>3466</v>
      </c>
      <c r="Y16" s="32">
        <v>6420</v>
      </c>
      <c r="Z16" s="32">
        <v>7450</v>
      </c>
      <c r="AA16" s="32">
        <v>15393941</v>
      </c>
      <c r="AB16" s="32">
        <v>1457</v>
      </c>
      <c r="AC16" s="32">
        <v>10</v>
      </c>
      <c r="AD16" s="32" t="s">
        <v>412</v>
      </c>
      <c r="AE16" s="32">
        <v>77080</v>
      </c>
      <c r="AF16" s="32">
        <v>14708</v>
      </c>
      <c r="AG16" s="32">
        <v>26</v>
      </c>
      <c r="AH16" s="32">
        <v>3402</v>
      </c>
      <c r="AI16" s="32">
        <v>27</v>
      </c>
      <c r="AJ16" s="32">
        <v>9393</v>
      </c>
      <c r="AK16" s="32">
        <v>17</v>
      </c>
      <c r="AL16" s="32">
        <v>5840</v>
      </c>
      <c r="AM16" s="32">
        <v>12</v>
      </c>
      <c r="AN16" s="32">
        <v>9664</v>
      </c>
      <c r="AO16" s="32">
        <v>177</v>
      </c>
      <c r="AP16" s="32">
        <v>4075</v>
      </c>
      <c r="AQ16" s="32">
        <v>578628</v>
      </c>
      <c r="AR16" s="32">
        <v>500147</v>
      </c>
      <c r="AS16" s="35">
        <v>95.3</v>
      </c>
      <c r="AT16" s="32">
        <v>367111</v>
      </c>
      <c r="AU16" s="32">
        <v>2141579</v>
      </c>
      <c r="AV16" s="32">
        <v>138467</v>
      </c>
      <c r="AW16" s="32">
        <v>3613</v>
      </c>
      <c r="AX16" s="32">
        <v>620</v>
      </c>
      <c r="AY16" s="32">
        <v>106</v>
      </c>
      <c r="AZ16" s="32">
        <v>182792927</v>
      </c>
      <c r="BA16" s="32">
        <v>179317535</v>
      </c>
      <c r="BB16" s="32">
        <v>116844029</v>
      </c>
      <c r="BC16" s="32">
        <v>113952058</v>
      </c>
    </row>
    <row r="17" spans="1:55" ht="21" customHeight="1" x14ac:dyDescent="0.3">
      <c r="A17" s="24">
        <v>26</v>
      </c>
      <c r="B17" s="270">
        <v>15.59</v>
      </c>
      <c r="C17" s="32">
        <v>190882</v>
      </c>
      <c r="D17" s="32">
        <v>316647</v>
      </c>
      <c r="E17" s="32">
        <v>20311</v>
      </c>
      <c r="F17" s="32">
        <v>29269</v>
      </c>
      <c r="G17" s="32">
        <v>26918</v>
      </c>
      <c r="H17" s="32">
        <v>2351</v>
      </c>
      <c r="I17" s="32">
        <v>2551</v>
      </c>
      <c r="J17" s="32">
        <v>2680</v>
      </c>
      <c r="K17" s="32">
        <v>-129</v>
      </c>
      <c r="L17" s="32" t="s">
        <v>412</v>
      </c>
      <c r="M17" s="32" t="s">
        <v>412</v>
      </c>
      <c r="N17" s="32" t="s">
        <v>412</v>
      </c>
      <c r="O17" s="32" t="s">
        <v>412</v>
      </c>
      <c r="P17" s="32">
        <v>3796</v>
      </c>
      <c r="Q17" s="32" t="s">
        <v>412</v>
      </c>
      <c r="R17" s="32">
        <v>12917</v>
      </c>
      <c r="S17" s="32">
        <v>128078</v>
      </c>
      <c r="T17" s="32">
        <v>78</v>
      </c>
      <c r="U17" s="32">
        <v>911</v>
      </c>
      <c r="V17" s="32">
        <v>12244</v>
      </c>
      <c r="W17" s="32">
        <v>39</v>
      </c>
      <c r="X17" s="32">
        <v>3627</v>
      </c>
      <c r="Y17" s="32">
        <v>6566</v>
      </c>
      <c r="Z17" s="32">
        <v>7571</v>
      </c>
      <c r="AA17" s="32">
        <v>15847304</v>
      </c>
      <c r="AB17" s="32">
        <v>1492</v>
      </c>
      <c r="AC17" s="32">
        <v>9</v>
      </c>
      <c r="AD17" s="32" t="s">
        <v>412</v>
      </c>
      <c r="AE17" s="32">
        <v>75357</v>
      </c>
      <c r="AF17" s="32">
        <v>14934</v>
      </c>
      <c r="AG17" s="32">
        <v>25</v>
      </c>
      <c r="AH17" s="32">
        <v>3389</v>
      </c>
      <c r="AI17" s="32">
        <v>27</v>
      </c>
      <c r="AJ17" s="32">
        <v>9424</v>
      </c>
      <c r="AK17" s="32">
        <v>17</v>
      </c>
      <c r="AL17" s="32">
        <v>5712</v>
      </c>
      <c r="AM17" s="32">
        <v>12</v>
      </c>
      <c r="AN17" s="32">
        <v>9944</v>
      </c>
      <c r="AO17" s="32">
        <v>177</v>
      </c>
      <c r="AP17" s="32">
        <v>4069</v>
      </c>
      <c r="AQ17" s="32">
        <v>585636</v>
      </c>
      <c r="AR17" s="32">
        <v>476753</v>
      </c>
      <c r="AS17" s="35">
        <v>97.5</v>
      </c>
      <c r="AT17" s="32">
        <v>367574</v>
      </c>
      <c r="AU17" s="32">
        <v>2145859</v>
      </c>
      <c r="AV17" s="32">
        <v>140587</v>
      </c>
      <c r="AW17" s="32">
        <v>3416</v>
      </c>
      <c r="AX17" s="32">
        <v>587</v>
      </c>
      <c r="AY17" s="32">
        <v>104</v>
      </c>
      <c r="AZ17" s="32">
        <v>199718909</v>
      </c>
      <c r="BA17" s="32">
        <v>194077120</v>
      </c>
      <c r="BB17" s="32">
        <v>125965944</v>
      </c>
      <c r="BC17" s="32">
        <v>121018392</v>
      </c>
    </row>
    <row r="18" spans="1:55" ht="21" customHeight="1" x14ac:dyDescent="0.3">
      <c r="A18" s="24">
        <v>27</v>
      </c>
      <c r="B18" s="270">
        <v>15.59</v>
      </c>
      <c r="C18" s="32">
        <v>194457</v>
      </c>
      <c r="D18" s="32">
        <v>321153</v>
      </c>
      <c r="E18" s="32">
        <v>20600</v>
      </c>
      <c r="F18" s="32">
        <v>32710</v>
      </c>
      <c r="G18" s="32">
        <v>28874</v>
      </c>
      <c r="H18" s="32">
        <v>3836</v>
      </c>
      <c r="I18" s="32">
        <v>2734</v>
      </c>
      <c r="J18" s="32">
        <v>2768</v>
      </c>
      <c r="K18" s="32">
        <v>-34</v>
      </c>
      <c r="L18" s="32">
        <v>313270</v>
      </c>
      <c r="M18" s="32">
        <v>328215</v>
      </c>
      <c r="N18" s="32">
        <v>85389</v>
      </c>
      <c r="O18" s="32">
        <v>100334</v>
      </c>
      <c r="P18" s="32">
        <v>4146</v>
      </c>
      <c r="Q18" s="32" t="s">
        <v>412</v>
      </c>
      <c r="R18" s="32" t="s">
        <v>412</v>
      </c>
      <c r="S18" s="32" t="s">
        <v>412</v>
      </c>
      <c r="T18" s="32" t="s">
        <v>412</v>
      </c>
      <c r="U18" s="32" t="s">
        <v>412</v>
      </c>
      <c r="V18" s="32" t="s">
        <v>412</v>
      </c>
      <c r="W18" s="32">
        <v>40</v>
      </c>
      <c r="X18" s="32">
        <v>3790</v>
      </c>
      <c r="Y18" s="32">
        <v>6620</v>
      </c>
      <c r="Z18" s="32">
        <v>7572</v>
      </c>
      <c r="AA18" s="32">
        <v>15844978</v>
      </c>
      <c r="AB18" s="32">
        <v>1493</v>
      </c>
      <c r="AC18" s="32">
        <v>9</v>
      </c>
      <c r="AD18" s="32" t="s">
        <v>412</v>
      </c>
      <c r="AE18" s="32">
        <v>75324</v>
      </c>
      <c r="AF18" s="32">
        <v>15241</v>
      </c>
      <c r="AG18" s="32">
        <v>23</v>
      </c>
      <c r="AH18" s="32">
        <v>3332</v>
      </c>
      <c r="AI18" s="32">
        <v>27</v>
      </c>
      <c r="AJ18" s="32">
        <v>9623</v>
      </c>
      <c r="AK18" s="32">
        <v>17</v>
      </c>
      <c r="AL18" s="32">
        <v>5643</v>
      </c>
      <c r="AM18" s="32">
        <v>12</v>
      </c>
      <c r="AN18" s="32">
        <v>10102</v>
      </c>
      <c r="AO18" s="32">
        <v>182</v>
      </c>
      <c r="AP18" s="32">
        <v>4406</v>
      </c>
      <c r="AQ18" s="32">
        <v>574733</v>
      </c>
      <c r="AR18" s="32">
        <v>478111</v>
      </c>
      <c r="AS18" s="35">
        <v>98.2</v>
      </c>
      <c r="AT18" s="32">
        <v>367641</v>
      </c>
      <c r="AU18" s="32">
        <v>2149146</v>
      </c>
      <c r="AV18" s="32">
        <v>144916</v>
      </c>
      <c r="AW18" s="32">
        <v>3463</v>
      </c>
      <c r="AX18" s="32">
        <v>525</v>
      </c>
      <c r="AY18" s="32">
        <v>103</v>
      </c>
      <c r="AZ18" s="32">
        <v>206862254</v>
      </c>
      <c r="BA18" s="32">
        <v>202905431</v>
      </c>
      <c r="BB18" s="32">
        <v>134490994</v>
      </c>
      <c r="BC18" s="32">
        <v>131323616</v>
      </c>
    </row>
    <row r="19" spans="1:55" ht="21" customHeight="1" x14ac:dyDescent="0.3">
      <c r="A19" s="24">
        <v>28</v>
      </c>
      <c r="B19" s="270">
        <v>15.59</v>
      </c>
      <c r="C19" s="32">
        <v>198311</v>
      </c>
      <c r="D19" s="32">
        <v>325370</v>
      </c>
      <c r="E19" s="32">
        <v>20876</v>
      </c>
      <c r="F19" s="32">
        <v>30620</v>
      </c>
      <c r="G19" s="32">
        <v>28696</v>
      </c>
      <c r="H19" s="32">
        <v>1924</v>
      </c>
      <c r="I19" s="32">
        <v>2764</v>
      </c>
      <c r="J19" s="32">
        <v>2643</v>
      </c>
      <c r="K19" s="32">
        <v>121</v>
      </c>
      <c r="L19" s="32" t="s">
        <v>412</v>
      </c>
      <c r="M19" s="32" t="s">
        <v>412</v>
      </c>
      <c r="N19" s="32" t="s">
        <v>412</v>
      </c>
      <c r="O19" s="32" t="s">
        <v>412</v>
      </c>
      <c r="P19" s="32">
        <v>5277</v>
      </c>
      <c r="Q19" s="32" t="s">
        <v>412</v>
      </c>
      <c r="R19" s="32" t="s">
        <v>412</v>
      </c>
      <c r="S19" s="32" t="s">
        <v>412</v>
      </c>
      <c r="T19" s="32" t="s">
        <v>412</v>
      </c>
      <c r="U19" s="32" t="s">
        <v>412</v>
      </c>
      <c r="V19" s="32" t="s">
        <v>412</v>
      </c>
      <c r="W19" s="32">
        <v>41</v>
      </c>
      <c r="X19" s="32">
        <v>3958</v>
      </c>
      <c r="Y19" s="32">
        <v>6629</v>
      </c>
      <c r="Z19" s="32">
        <v>7560</v>
      </c>
      <c r="AA19" s="32">
        <v>15866532</v>
      </c>
      <c r="AB19" s="32">
        <v>1467</v>
      </c>
      <c r="AC19" s="32">
        <v>8</v>
      </c>
      <c r="AD19" s="32">
        <v>654</v>
      </c>
      <c r="AE19" s="32">
        <v>74018</v>
      </c>
      <c r="AF19" s="32">
        <v>15365</v>
      </c>
      <c r="AG19" s="32">
        <v>22</v>
      </c>
      <c r="AH19" s="32">
        <v>3290</v>
      </c>
      <c r="AI19" s="32">
        <v>27</v>
      </c>
      <c r="AJ19" s="32">
        <v>9879</v>
      </c>
      <c r="AK19" s="32">
        <v>17</v>
      </c>
      <c r="AL19" s="32">
        <v>5625</v>
      </c>
      <c r="AM19" s="32">
        <v>12</v>
      </c>
      <c r="AN19" s="32">
        <v>10263</v>
      </c>
      <c r="AO19" s="32">
        <v>198</v>
      </c>
      <c r="AP19" s="32">
        <v>4515</v>
      </c>
      <c r="AQ19" s="32">
        <v>605530</v>
      </c>
      <c r="AR19" s="32">
        <v>480733</v>
      </c>
      <c r="AS19" s="35">
        <v>98.1</v>
      </c>
      <c r="AT19" s="32">
        <v>367825</v>
      </c>
      <c r="AU19" s="32">
        <v>2151745</v>
      </c>
      <c r="AV19" s="32">
        <v>146400</v>
      </c>
      <c r="AW19" s="32">
        <v>2947</v>
      </c>
      <c r="AX19" s="32">
        <v>492</v>
      </c>
      <c r="AY19" s="32">
        <v>91</v>
      </c>
      <c r="AZ19" s="32">
        <v>197285568</v>
      </c>
      <c r="BA19" s="32">
        <v>193073735</v>
      </c>
      <c r="BB19" s="32">
        <v>128388995</v>
      </c>
      <c r="BC19" s="32">
        <v>124869499</v>
      </c>
    </row>
    <row r="20" spans="1:55" s="18" customFormat="1" ht="21" customHeight="1" x14ac:dyDescent="0.3">
      <c r="A20" s="24">
        <v>29</v>
      </c>
      <c r="B20" s="270">
        <v>15.59</v>
      </c>
      <c r="C20" s="32">
        <v>201466</v>
      </c>
      <c r="D20" s="32">
        <v>328315</v>
      </c>
      <c r="E20" s="32">
        <v>21059</v>
      </c>
      <c r="F20" s="32">
        <v>30817</v>
      </c>
      <c r="G20" s="32">
        <v>29742</v>
      </c>
      <c r="H20" s="32">
        <v>1075</v>
      </c>
      <c r="I20" s="32">
        <v>2699</v>
      </c>
      <c r="J20" s="32">
        <v>2744</v>
      </c>
      <c r="K20" s="32">
        <v>-45</v>
      </c>
      <c r="L20" s="32" t="s">
        <v>412</v>
      </c>
      <c r="M20" s="32" t="s">
        <v>412</v>
      </c>
      <c r="N20" s="32" t="s">
        <v>412</v>
      </c>
      <c r="O20" s="32" t="s">
        <v>412</v>
      </c>
      <c r="P20" s="32">
        <v>4373</v>
      </c>
      <c r="Q20" s="32" t="s">
        <v>412</v>
      </c>
      <c r="R20" s="32" t="s">
        <v>412</v>
      </c>
      <c r="S20" s="32" t="s">
        <v>412</v>
      </c>
      <c r="T20" s="32">
        <v>59</v>
      </c>
      <c r="U20" s="32">
        <v>731</v>
      </c>
      <c r="V20" s="32">
        <v>10351</v>
      </c>
      <c r="W20" s="32">
        <v>50</v>
      </c>
      <c r="X20" s="32">
        <v>4399</v>
      </c>
      <c r="Y20" s="32">
        <v>6700</v>
      </c>
      <c r="Z20" s="32">
        <v>7599</v>
      </c>
      <c r="AA20" s="32">
        <v>16096546</v>
      </c>
      <c r="AB20" s="32">
        <v>1503</v>
      </c>
      <c r="AC20" s="32">
        <v>8</v>
      </c>
      <c r="AD20" s="32" t="s">
        <v>412</v>
      </c>
      <c r="AE20" s="32">
        <v>73807</v>
      </c>
      <c r="AF20" s="32">
        <v>15940</v>
      </c>
      <c r="AG20" s="32">
        <v>22</v>
      </c>
      <c r="AH20" s="32">
        <v>3237</v>
      </c>
      <c r="AI20" s="32">
        <v>25</v>
      </c>
      <c r="AJ20" s="32">
        <v>10038</v>
      </c>
      <c r="AK20" s="32">
        <v>17</v>
      </c>
      <c r="AL20" s="32">
        <v>5641</v>
      </c>
      <c r="AM20" s="32">
        <v>12</v>
      </c>
      <c r="AN20" s="32">
        <v>10142</v>
      </c>
      <c r="AO20" s="32">
        <v>199</v>
      </c>
      <c r="AP20" s="32">
        <v>4532</v>
      </c>
      <c r="AQ20" s="32">
        <v>580063</v>
      </c>
      <c r="AR20" s="32">
        <v>482914</v>
      </c>
      <c r="AS20" s="35">
        <v>98.2</v>
      </c>
      <c r="AT20" s="32">
        <v>368256</v>
      </c>
      <c r="AU20" s="32">
        <v>2155187</v>
      </c>
      <c r="AV20" s="32">
        <v>148789</v>
      </c>
      <c r="AW20" s="32">
        <v>2690</v>
      </c>
      <c r="AX20" s="32">
        <v>530</v>
      </c>
      <c r="AY20" s="32">
        <v>109</v>
      </c>
      <c r="AZ20" s="32">
        <v>195597904</v>
      </c>
      <c r="BA20" s="32">
        <v>191686912</v>
      </c>
      <c r="BB20" s="32">
        <v>124247940</v>
      </c>
      <c r="BC20" s="32">
        <v>121092577</v>
      </c>
    </row>
    <row r="21" spans="1:55" ht="21" customHeight="1" x14ac:dyDescent="0.3">
      <c r="A21" s="24">
        <v>30</v>
      </c>
      <c r="B21" s="270">
        <v>15.59</v>
      </c>
      <c r="C21" s="32">
        <v>204180</v>
      </c>
      <c r="D21" s="32">
        <v>331007</v>
      </c>
      <c r="E21" s="32">
        <v>21232</v>
      </c>
      <c r="F21" s="32">
        <v>31511</v>
      </c>
      <c r="G21" s="32">
        <v>29873</v>
      </c>
      <c r="H21" s="32">
        <v>1638</v>
      </c>
      <c r="I21" s="32">
        <v>2591</v>
      </c>
      <c r="J21" s="32">
        <v>2757</v>
      </c>
      <c r="K21" s="32" t="s">
        <v>414</v>
      </c>
      <c r="L21" s="32" t="s">
        <v>412</v>
      </c>
      <c r="M21" s="32" t="s">
        <v>412</v>
      </c>
      <c r="N21" s="32" t="s">
        <v>412</v>
      </c>
      <c r="O21" s="32" t="s">
        <v>412</v>
      </c>
      <c r="P21" s="32">
        <v>3993</v>
      </c>
      <c r="Q21" s="32">
        <v>201160</v>
      </c>
      <c r="R21" s="32" t="s">
        <v>412</v>
      </c>
      <c r="S21" s="32" t="s">
        <v>412</v>
      </c>
      <c r="T21" s="32">
        <v>63</v>
      </c>
      <c r="U21" s="32">
        <v>811</v>
      </c>
      <c r="V21" s="32">
        <v>12896</v>
      </c>
      <c r="W21" s="32">
        <v>55</v>
      </c>
      <c r="X21" s="32">
        <v>4728</v>
      </c>
      <c r="Y21" s="32">
        <v>6740</v>
      </c>
      <c r="Z21" s="32">
        <v>7618</v>
      </c>
      <c r="AA21" s="32">
        <v>15825179</v>
      </c>
      <c r="AB21" s="32">
        <v>1555</v>
      </c>
      <c r="AC21" s="32">
        <v>8</v>
      </c>
      <c r="AD21" s="32">
        <v>653</v>
      </c>
      <c r="AE21" s="32">
        <v>72727</v>
      </c>
      <c r="AF21" s="32">
        <v>15531</v>
      </c>
      <c r="AG21" s="32">
        <v>22</v>
      </c>
      <c r="AH21" s="32">
        <v>3216</v>
      </c>
      <c r="AI21" s="32">
        <v>25</v>
      </c>
      <c r="AJ21" s="32">
        <v>10282</v>
      </c>
      <c r="AK21" s="32">
        <v>16</v>
      </c>
      <c r="AL21" s="32">
        <v>5741</v>
      </c>
      <c r="AM21" s="32">
        <v>12</v>
      </c>
      <c r="AN21" s="32">
        <v>9921</v>
      </c>
      <c r="AO21" s="32">
        <v>198</v>
      </c>
      <c r="AP21" s="32">
        <v>4587</v>
      </c>
      <c r="AQ21" s="32">
        <v>632404</v>
      </c>
      <c r="AR21" s="32">
        <v>483473</v>
      </c>
      <c r="AS21" s="35">
        <v>99.1</v>
      </c>
      <c r="AT21" s="32">
        <v>368539</v>
      </c>
      <c r="AU21" s="32">
        <v>2157015</v>
      </c>
      <c r="AV21" s="32">
        <v>150886</v>
      </c>
      <c r="AW21" s="32">
        <v>2560</v>
      </c>
      <c r="AX21" s="32">
        <v>533</v>
      </c>
      <c r="AY21" s="32">
        <v>86</v>
      </c>
      <c r="AZ21" s="32">
        <v>205815812</v>
      </c>
      <c r="BA21" s="32">
        <v>200349690</v>
      </c>
      <c r="BB21" s="32">
        <v>140935133</v>
      </c>
      <c r="BC21" s="32">
        <v>135956014</v>
      </c>
    </row>
    <row r="22" spans="1:55" s="18" customFormat="1" ht="21" customHeight="1" x14ac:dyDescent="0.3">
      <c r="A22" s="24" t="s">
        <v>415</v>
      </c>
      <c r="B22" s="270">
        <v>15.59</v>
      </c>
      <c r="C22" s="32">
        <v>207829</v>
      </c>
      <c r="D22" s="32">
        <v>334923</v>
      </c>
      <c r="E22" s="32">
        <v>21483.194355355998</v>
      </c>
      <c r="F22" s="32">
        <v>33290</v>
      </c>
      <c r="G22" s="32">
        <v>30129</v>
      </c>
      <c r="H22" s="32">
        <v>3161</v>
      </c>
      <c r="I22" s="32">
        <v>2462</v>
      </c>
      <c r="J22" s="32">
        <v>2818</v>
      </c>
      <c r="K22" s="32">
        <v>-356</v>
      </c>
      <c r="L22" s="32" t="s">
        <v>412</v>
      </c>
      <c r="M22" s="32" t="s">
        <v>412</v>
      </c>
      <c r="N22" s="32" t="s">
        <v>412</v>
      </c>
      <c r="O22" s="32" t="s">
        <v>412</v>
      </c>
      <c r="P22" s="32">
        <v>4126</v>
      </c>
      <c r="Q22" s="32" t="s">
        <v>412</v>
      </c>
      <c r="R22" s="32">
        <v>17010</v>
      </c>
      <c r="S22" s="32" t="s">
        <v>412</v>
      </c>
      <c r="T22" s="32">
        <v>59</v>
      </c>
      <c r="U22" s="32">
        <v>799</v>
      </c>
      <c r="V22" s="32">
        <v>13202</v>
      </c>
      <c r="W22" s="32">
        <v>60</v>
      </c>
      <c r="X22" s="32">
        <v>5060</v>
      </c>
      <c r="Y22" s="32">
        <v>6773</v>
      </c>
      <c r="Z22" s="32">
        <v>7627</v>
      </c>
      <c r="AA22" s="32">
        <v>15967654</v>
      </c>
      <c r="AB22" s="32">
        <v>1566</v>
      </c>
      <c r="AC22" s="32">
        <v>8</v>
      </c>
      <c r="AD22" s="32" t="s">
        <v>412</v>
      </c>
      <c r="AE22" s="32">
        <v>71449</v>
      </c>
      <c r="AF22" s="32">
        <v>15041</v>
      </c>
      <c r="AG22" s="32">
        <v>22</v>
      </c>
      <c r="AH22" s="32">
        <v>3141</v>
      </c>
      <c r="AI22" s="32">
        <v>24</v>
      </c>
      <c r="AJ22" s="32">
        <v>10678</v>
      </c>
      <c r="AK22" s="32">
        <v>16</v>
      </c>
      <c r="AL22" s="32">
        <v>5817</v>
      </c>
      <c r="AM22" s="32">
        <v>12</v>
      </c>
      <c r="AN22" s="32">
        <v>9740</v>
      </c>
      <c r="AO22" s="32">
        <v>198</v>
      </c>
      <c r="AP22" s="32">
        <v>4660</v>
      </c>
      <c r="AQ22" s="32">
        <v>673468</v>
      </c>
      <c r="AR22" s="32">
        <v>501987</v>
      </c>
      <c r="AS22" s="35">
        <v>99.9</v>
      </c>
      <c r="AT22" s="32">
        <v>368778</v>
      </c>
      <c r="AU22" s="32">
        <v>2164610</v>
      </c>
      <c r="AV22" s="32">
        <v>150907</v>
      </c>
      <c r="AW22" s="32">
        <v>2342</v>
      </c>
      <c r="AX22" s="32">
        <v>681</v>
      </c>
      <c r="AY22" s="32">
        <v>101</v>
      </c>
      <c r="AZ22" s="32">
        <v>216057752</v>
      </c>
      <c r="BA22" s="32">
        <v>207195171</v>
      </c>
      <c r="BB22" s="32">
        <v>149913061</v>
      </c>
      <c r="BC22" s="32">
        <v>141617102</v>
      </c>
    </row>
    <row r="23" spans="1:55" ht="21" customHeight="1" x14ac:dyDescent="0.3">
      <c r="A23" s="24">
        <v>2</v>
      </c>
      <c r="B23" s="270">
        <v>15.59</v>
      </c>
      <c r="C23" s="32">
        <v>207950</v>
      </c>
      <c r="D23" s="32">
        <v>335054</v>
      </c>
      <c r="E23" s="32">
        <v>21492</v>
      </c>
      <c r="F23" s="32">
        <v>31475</v>
      </c>
      <c r="G23" s="32">
        <v>30765</v>
      </c>
      <c r="H23" s="32">
        <v>710</v>
      </c>
      <c r="I23" s="32">
        <v>2530</v>
      </c>
      <c r="J23" s="32">
        <v>2833</v>
      </c>
      <c r="K23" s="32">
        <v>-303</v>
      </c>
      <c r="L23" s="32">
        <v>325767</v>
      </c>
      <c r="M23" s="32">
        <v>344880</v>
      </c>
      <c r="N23" s="32">
        <v>84510</v>
      </c>
      <c r="O23" s="32">
        <v>105185</v>
      </c>
      <c r="P23" s="32">
        <v>4487</v>
      </c>
      <c r="Q23" s="32" t="s">
        <v>412</v>
      </c>
      <c r="R23" s="32" t="s">
        <v>412</v>
      </c>
      <c r="S23" s="32" t="s">
        <v>412</v>
      </c>
      <c r="T23" s="32">
        <v>58</v>
      </c>
      <c r="U23" s="32">
        <v>762</v>
      </c>
      <c r="V23" s="32">
        <v>11299</v>
      </c>
      <c r="W23" s="32">
        <v>73</v>
      </c>
      <c r="X23" s="32">
        <v>5529</v>
      </c>
      <c r="Y23" s="32">
        <v>6867</v>
      </c>
      <c r="Z23" s="32">
        <v>7673</v>
      </c>
      <c r="AA23" s="32">
        <v>15887993</v>
      </c>
      <c r="AB23" s="32">
        <v>1566</v>
      </c>
      <c r="AC23" s="32">
        <v>8</v>
      </c>
      <c r="AD23" s="32">
        <v>675</v>
      </c>
      <c r="AE23" s="32">
        <v>70639</v>
      </c>
      <c r="AF23" s="32">
        <v>12318</v>
      </c>
      <c r="AG23" s="32">
        <v>22</v>
      </c>
      <c r="AH23" s="32">
        <v>2982</v>
      </c>
      <c r="AI23" s="32">
        <v>23</v>
      </c>
      <c r="AJ23" s="32">
        <v>10888</v>
      </c>
      <c r="AK23" s="32">
        <v>16</v>
      </c>
      <c r="AL23" s="32">
        <v>5983</v>
      </c>
      <c r="AM23" s="32">
        <v>12</v>
      </c>
      <c r="AN23" s="32">
        <v>9368</v>
      </c>
      <c r="AO23" s="32">
        <v>199</v>
      </c>
      <c r="AP23" s="32">
        <v>4766</v>
      </c>
      <c r="AQ23" s="32">
        <v>701538</v>
      </c>
      <c r="AR23" s="32">
        <v>505201</v>
      </c>
      <c r="AS23" s="35">
        <v>100</v>
      </c>
      <c r="AT23" s="32">
        <v>368947</v>
      </c>
      <c r="AU23" s="32">
        <v>2168337</v>
      </c>
      <c r="AV23" s="32">
        <v>103284</v>
      </c>
      <c r="AW23" s="32">
        <v>2061</v>
      </c>
      <c r="AX23" s="32">
        <v>628</v>
      </c>
      <c r="AY23" s="32">
        <v>92</v>
      </c>
      <c r="AZ23" s="32">
        <v>259682100</v>
      </c>
      <c r="BA23" s="32">
        <v>253055666</v>
      </c>
      <c r="BB23" s="32">
        <v>186308456</v>
      </c>
      <c r="BC23" s="32">
        <v>180615727</v>
      </c>
    </row>
    <row r="24" spans="1:55" ht="21" customHeight="1" x14ac:dyDescent="0.3">
      <c r="A24" s="24">
        <v>3</v>
      </c>
      <c r="B24" s="270">
        <v>15.59</v>
      </c>
      <c r="C24" s="17">
        <v>207174</v>
      </c>
      <c r="D24" s="17">
        <v>333364</v>
      </c>
      <c r="E24" s="17">
        <v>21383</v>
      </c>
      <c r="F24" s="17">
        <v>30574</v>
      </c>
      <c r="G24" s="17">
        <v>31572</v>
      </c>
      <c r="H24" s="17">
        <v>-988</v>
      </c>
      <c r="I24" s="17">
        <v>2481</v>
      </c>
      <c r="J24" s="17">
        <v>2963</v>
      </c>
      <c r="K24" s="17">
        <v>-482</v>
      </c>
      <c r="L24" s="32" t="s">
        <v>412</v>
      </c>
      <c r="M24" s="32" t="s">
        <v>412</v>
      </c>
      <c r="N24" s="32" t="s">
        <v>412</v>
      </c>
      <c r="O24" s="32" t="s">
        <v>412</v>
      </c>
      <c r="P24" s="32">
        <v>3358</v>
      </c>
      <c r="Q24" s="32" t="s">
        <v>412</v>
      </c>
      <c r="R24" s="32">
        <v>12088</v>
      </c>
      <c r="S24" s="32">
        <v>129112</v>
      </c>
      <c r="T24" s="17">
        <v>50</v>
      </c>
      <c r="U24" s="17">
        <v>663</v>
      </c>
      <c r="V24" s="17">
        <v>9845</v>
      </c>
      <c r="W24" s="17">
        <v>83</v>
      </c>
      <c r="X24" s="17">
        <v>6019</v>
      </c>
      <c r="Y24" s="17">
        <v>6885</v>
      </c>
      <c r="Z24" s="17">
        <v>7657</v>
      </c>
      <c r="AA24" s="17">
        <v>15678277</v>
      </c>
      <c r="AB24" s="17">
        <v>1589</v>
      </c>
      <c r="AC24" s="17">
        <v>8</v>
      </c>
      <c r="AD24" s="32" t="s">
        <v>412</v>
      </c>
      <c r="AE24" s="17">
        <v>69353</v>
      </c>
      <c r="AF24" s="17">
        <v>12697</v>
      </c>
      <c r="AG24" s="17">
        <v>22</v>
      </c>
      <c r="AH24" s="17">
        <v>2756</v>
      </c>
      <c r="AI24" s="17">
        <v>23</v>
      </c>
      <c r="AJ24" s="17">
        <v>11238</v>
      </c>
      <c r="AK24" s="17">
        <v>15</v>
      </c>
      <c r="AL24" s="17">
        <v>6207</v>
      </c>
      <c r="AM24" s="17">
        <v>12</v>
      </c>
      <c r="AN24" s="17">
        <v>9176</v>
      </c>
      <c r="AO24" s="17">
        <v>200</v>
      </c>
      <c r="AP24" s="17">
        <v>4924</v>
      </c>
      <c r="AQ24" s="17">
        <v>730386</v>
      </c>
      <c r="AR24" s="17">
        <v>537588</v>
      </c>
      <c r="AS24" s="35">
        <v>99.8</v>
      </c>
      <c r="AT24" s="17">
        <v>368989</v>
      </c>
      <c r="AU24" s="17">
        <v>2169266</v>
      </c>
      <c r="AV24" s="17">
        <v>108524</v>
      </c>
      <c r="AW24" s="17">
        <v>1848</v>
      </c>
      <c r="AX24" s="17">
        <v>576</v>
      </c>
      <c r="AY24" s="17">
        <v>63</v>
      </c>
      <c r="AZ24" s="17">
        <v>225692687</v>
      </c>
      <c r="BA24" s="17">
        <v>218205534</v>
      </c>
      <c r="BB24" s="17">
        <v>159818016</v>
      </c>
      <c r="BC24" s="17">
        <v>153338351</v>
      </c>
    </row>
    <row r="25" spans="1:55" ht="21" customHeight="1" x14ac:dyDescent="0.3">
      <c r="A25" s="55">
        <v>4</v>
      </c>
      <c r="B25" s="26">
        <v>15.59</v>
      </c>
      <c r="C25" s="17">
        <v>209453</v>
      </c>
      <c r="D25" s="17">
        <v>334224</v>
      </c>
      <c r="E25" s="17">
        <v>21438</v>
      </c>
      <c r="F25" s="17">
        <v>30079</v>
      </c>
      <c r="G25" s="17">
        <v>30287</v>
      </c>
      <c r="H25" s="17">
        <v>-208</v>
      </c>
      <c r="I25" s="17">
        <v>2334</v>
      </c>
      <c r="J25" s="17">
        <v>3092</v>
      </c>
      <c r="K25" s="17">
        <v>-758</v>
      </c>
      <c r="L25" s="32" t="s">
        <v>412</v>
      </c>
      <c r="M25" s="32" t="s">
        <v>412</v>
      </c>
      <c r="N25" s="32" t="s">
        <v>412</v>
      </c>
      <c r="O25" s="32" t="s">
        <v>412</v>
      </c>
      <c r="P25" s="32">
        <v>4445</v>
      </c>
      <c r="Q25" s="32" t="s">
        <v>412</v>
      </c>
      <c r="R25" s="32" t="s">
        <v>412</v>
      </c>
      <c r="S25" s="32" t="s">
        <v>412</v>
      </c>
      <c r="T25" s="408" t="s">
        <v>412</v>
      </c>
      <c r="U25" s="408" t="s">
        <v>412</v>
      </c>
      <c r="V25" s="408" t="s">
        <v>412</v>
      </c>
      <c r="W25" s="17">
        <v>87</v>
      </c>
      <c r="X25" s="17">
        <v>6307</v>
      </c>
      <c r="Y25" s="17">
        <v>6891</v>
      </c>
      <c r="Z25" s="17">
        <v>7621</v>
      </c>
      <c r="AA25" s="17">
        <v>15927990</v>
      </c>
      <c r="AB25" s="17">
        <v>1626</v>
      </c>
      <c r="AC25" s="17">
        <v>8</v>
      </c>
      <c r="AD25" s="32" t="s">
        <v>412</v>
      </c>
      <c r="AE25" s="17">
        <v>68432</v>
      </c>
      <c r="AF25" s="17">
        <v>13188</v>
      </c>
      <c r="AG25" s="17">
        <v>22</v>
      </c>
      <c r="AH25" s="17">
        <v>2535</v>
      </c>
      <c r="AI25" s="17">
        <v>23</v>
      </c>
      <c r="AJ25" s="17">
        <v>11424</v>
      </c>
      <c r="AK25" s="17">
        <v>15</v>
      </c>
      <c r="AL25" s="17">
        <v>6406</v>
      </c>
      <c r="AM25" s="17">
        <v>12</v>
      </c>
      <c r="AN25" s="17">
        <v>9026</v>
      </c>
      <c r="AO25" s="17">
        <v>200</v>
      </c>
      <c r="AP25" s="17">
        <v>4923</v>
      </c>
      <c r="AQ25" s="17">
        <v>684038</v>
      </c>
      <c r="AR25" s="17">
        <v>489039</v>
      </c>
      <c r="AS25" s="35">
        <v>102.2</v>
      </c>
      <c r="AT25" s="17">
        <v>368969</v>
      </c>
      <c r="AU25" s="17">
        <v>2169697</v>
      </c>
      <c r="AV25" s="17">
        <v>119846</v>
      </c>
      <c r="AW25" s="17">
        <v>1884</v>
      </c>
      <c r="AX25" s="17">
        <v>592</v>
      </c>
      <c r="AY25" s="17">
        <v>106</v>
      </c>
      <c r="AZ25" s="17">
        <v>234379002</v>
      </c>
      <c r="BA25" s="17">
        <v>226305138</v>
      </c>
      <c r="BB25" s="17">
        <v>169535998</v>
      </c>
      <c r="BC25" s="17">
        <v>162369659</v>
      </c>
    </row>
    <row r="26" spans="1:55" s="18" customFormat="1" ht="21" customHeight="1" x14ac:dyDescent="0.3">
      <c r="A26" s="90">
        <v>5</v>
      </c>
      <c r="B26" s="610">
        <v>15.59</v>
      </c>
      <c r="C26" s="18">
        <v>212811</v>
      </c>
      <c r="D26" s="18">
        <v>336878</v>
      </c>
      <c r="E26" s="417">
        <v>21609</v>
      </c>
      <c r="F26" s="18">
        <v>30947</v>
      </c>
      <c r="G26" s="18">
        <v>29256</v>
      </c>
      <c r="H26" s="18">
        <v>1691</v>
      </c>
      <c r="I26" s="18">
        <v>2238</v>
      </c>
      <c r="J26" s="18">
        <v>3031</v>
      </c>
      <c r="K26" s="18">
        <v>-793</v>
      </c>
      <c r="L26" s="32" t="s">
        <v>412</v>
      </c>
      <c r="M26" s="32" t="s">
        <v>412</v>
      </c>
      <c r="N26" s="32" t="s">
        <v>412</v>
      </c>
      <c r="O26" s="32" t="s">
        <v>412</v>
      </c>
      <c r="P26" s="65" t="s">
        <v>412</v>
      </c>
      <c r="Q26" s="32">
        <v>206190</v>
      </c>
      <c r="R26" s="32" t="s">
        <v>412</v>
      </c>
      <c r="S26" s="32" t="s">
        <v>412</v>
      </c>
      <c r="T26" s="32" t="s">
        <v>412</v>
      </c>
      <c r="U26" s="32" t="s">
        <v>412</v>
      </c>
      <c r="V26" s="32" t="s">
        <v>412</v>
      </c>
      <c r="W26" s="18">
        <v>92</v>
      </c>
      <c r="X26" s="18">
        <v>6488</v>
      </c>
      <c r="Y26" s="18">
        <v>6881</v>
      </c>
      <c r="Z26" s="18">
        <v>7569</v>
      </c>
      <c r="AA26" s="18">
        <v>15944130</v>
      </c>
      <c r="AB26" s="18">
        <v>1617</v>
      </c>
      <c r="AC26" s="18">
        <v>8</v>
      </c>
      <c r="AD26" s="32">
        <v>707</v>
      </c>
      <c r="AE26" s="18">
        <v>66772</v>
      </c>
      <c r="AF26" s="18">
        <v>13008</v>
      </c>
      <c r="AG26" s="18">
        <v>21</v>
      </c>
      <c r="AH26" s="18">
        <v>2234</v>
      </c>
      <c r="AI26" s="18">
        <v>23</v>
      </c>
      <c r="AJ26" s="18">
        <v>11693</v>
      </c>
      <c r="AK26" s="18">
        <v>15</v>
      </c>
      <c r="AL26" s="18">
        <v>6639</v>
      </c>
      <c r="AM26" s="18">
        <v>12</v>
      </c>
      <c r="AN26" s="18">
        <v>9094</v>
      </c>
      <c r="AO26" s="417">
        <v>198</v>
      </c>
      <c r="AP26" s="18">
        <v>4904</v>
      </c>
      <c r="AQ26" s="18">
        <v>720584</v>
      </c>
      <c r="AR26" s="18">
        <v>516519</v>
      </c>
      <c r="AS26" s="101">
        <v>105.4</v>
      </c>
      <c r="AT26" s="18">
        <v>368989</v>
      </c>
      <c r="AU26" s="18">
        <v>2170757</v>
      </c>
      <c r="AV26" s="18">
        <v>126079</v>
      </c>
      <c r="AW26" s="18">
        <v>1987</v>
      </c>
      <c r="AX26" s="18">
        <v>682</v>
      </c>
      <c r="AY26" s="18">
        <v>72</v>
      </c>
      <c r="AZ26" s="18">
        <v>279436451</v>
      </c>
      <c r="BA26" s="18">
        <v>273262453</v>
      </c>
      <c r="BB26" s="18">
        <v>204003243</v>
      </c>
      <c r="BC26" s="18">
        <v>198672926</v>
      </c>
    </row>
    <row r="27" spans="1:55" ht="41.7" thickBot="1" x14ac:dyDescent="0.35">
      <c r="A27" s="722" t="s">
        <v>4667</v>
      </c>
      <c r="B27" s="723" t="s">
        <v>416</v>
      </c>
      <c r="C27" s="724" t="s">
        <v>417</v>
      </c>
      <c r="D27" s="437"/>
      <c r="E27" s="437"/>
      <c r="F27" s="437"/>
      <c r="G27" s="437"/>
      <c r="H27" s="437"/>
      <c r="I27" s="437"/>
      <c r="J27" s="437"/>
      <c r="K27" s="725"/>
      <c r="L27" s="724" t="s">
        <v>418</v>
      </c>
      <c r="M27" s="437"/>
      <c r="N27" s="437"/>
      <c r="O27" s="437"/>
      <c r="P27" s="726" t="s">
        <v>4668</v>
      </c>
      <c r="Q27" s="727" t="s">
        <v>419</v>
      </c>
      <c r="R27" s="727" t="s">
        <v>420</v>
      </c>
      <c r="S27" s="725"/>
      <c r="T27" s="728" t="s">
        <v>421</v>
      </c>
      <c r="U27" s="437"/>
      <c r="V27" s="437"/>
      <c r="W27" s="724" t="s">
        <v>422</v>
      </c>
      <c r="X27" s="437"/>
      <c r="Y27" s="724" t="s">
        <v>423</v>
      </c>
      <c r="Z27" s="437"/>
      <c r="AA27" s="437"/>
      <c r="AB27" s="724" t="s">
        <v>424</v>
      </c>
      <c r="AC27" s="437"/>
      <c r="AD27" s="723" t="s">
        <v>4693</v>
      </c>
      <c r="AE27" s="724" t="s">
        <v>425</v>
      </c>
      <c r="AF27" s="437"/>
      <c r="AG27" s="724" t="s">
        <v>426</v>
      </c>
      <c r="AH27" s="437"/>
      <c r="AI27" s="437"/>
      <c r="AJ27" s="437"/>
      <c r="AK27" s="437"/>
      <c r="AL27" s="437"/>
      <c r="AM27" s="437"/>
      <c r="AN27" s="437"/>
      <c r="AO27" s="724" t="s">
        <v>427</v>
      </c>
      <c r="AP27" s="437"/>
      <c r="AQ27" s="724" t="s">
        <v>428</v>
      </c>
      <c r="AR27" s="725"/>
      <c r="AS27" s="729" t="s">
        <v>429</v>
      </c>
      <c r="AT27" s="724" t="s">
        <v>427</v>
      </c>
      <c r="AU27" s="725"/>
      <c r="AV27" s="724" t="s">
        <v>430</v>
      </c>
      <c r="AW27" s="724" t="s">
        <v>431</v>
      </c>
      <c r="AX27" s="724" t="s">
        <v>4418</v>
      </c>
      <c r="AY27" s="724" t="s">
        <v>432</v>
      </c>
      <c r="AZ27" s="724" t="s">
        <v>433</v>
      </c>
      <c r="BA27" s="728"/>
      <c r="BB27" s="728"/>
      <c r="BC27" s="728"/>
    </row>
    <row r="28" spans="1:55" ht="21" customHeight="1" x14ac:dyDescent="0.3">
      <c r="B28" s="28"/>
      <c r="C28" s="28" t="s">
        <v>434</v>
      </c>
      <c r="P28" s="28" t="s">
        <v>4669</v>
      </c>
      <c r="W28" s="28"/>
      <c r="AQ28" s="28" t="s">
        <v>436</v>
      </c>
      <c r="AS28" s="28" t="s">
        <v>437</v>
      </c>
      <c r="AT28" s="28"/>
      <c r="AV28" s="28" t="s">
        <v>438</v>
      </c>
      <c r="AZ28" s="28" t="s">
        <v>439</v>
      </c>
      <c r="BC28" s="28"/>
    </row>
    <row r="29" spans="1:55" ht="21" customHeight="1" x14ac:dyDescent="0.3">
      <c r="B29" s="28"/>
      <c r="C29" s="28" t="s">
        <v>440</v>
      </c>
      <c r="R29" s="28" t="s">
        <v>435</v>
      </c>
      <c r="W29" s="28"/>
    </row>
    <row r="30" spans="1:55" ht="21" customHeight="1" x14ac:dyDescent="0.3">
      <c r="R30" s="28" t="s">
        <v>441</v>
      </c>
    </row>
    <row r="31" spans="1:55" ht="21" customHeight="1" x14ac:dyDescent="0.3">
      <c r="T31" s="28" t="s">
        <v>442</v>
      </c>
    </row>
    <row r="32" spans="1:55" ht="21" customHeight="1" x14ac:dyDescent="0.3">
      <c r="T32" s="28" t="s">
        <v>443</v>
      </c>
    </row>
  </sheetData>
  <phoneticPr fontId="30"/>
  <pageMargins left="0.23622047244094488" right="0.23622047244094488" top="0.15748031496062992" bottom="0.15748031496062992" header="0.31496062992125984" footer="0"/>
  <pageSetup paperSize="9" orientation="landscape" r:id="rId1"/>
  <headerFooter>
    <oddHeader>&amp;C&amp;F</oddHead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139"/>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"１７．"&amp;目次!E20</f>
        <v>１７．年齢（各歳），男女別人口（平成27年,対令和2年比較）</v>
      </c>
      <c r="D2" s="219"/>
      <c r="G2" s="32" t="s">
        <v>1051</v>
      </c>
    </row>
    <row r="3" spans="1:7" ht="21" customHeight="1" x14ac:dyDescent="0.3">
      <c r="A3" s="494" t="s">
        <v>1052</v>
      </c>
      <c r="B3" s="734" t="s">
        <v>1053</v>
      </c>
      <c r="C3" s="735"/>
      <c r="D3" s="736"/>
      <c r="E3" s="734" t="s">
        <v>1054</v>
      </c>
      <c r="F3" s="735"/>
      <c r="G3" s="735"/>
    </row>
    <row r="4" spans="1:7" ht="21" customHeight="1" x14ac:dyDescent="0.3">
      <c r="A4" s="289"/>
      <c r="B4" s="439" t="s">
        <v>655</v>
      </c>
      <c r="C4" s="439" t="s">
        <v>461</v>
      </c>
      <c r="D4" s="514" t="s">
        <v>462</v>
      </c>
      <c r="E4" s="439" t="s">
        <v>459</v>
      </c>
      <c r="F4" s="439" t="s">
        <v>461</v>
      </c>
      <c r="G4" s="514" t="s">
        <v>462</v>
      </c>
    </row>
    <row r="5" spans="1:7" s="18" customFormat="1" ht="21" customHeight="1" x14ac:dyDescent="0.3">
      <c r="A5" s="71" t="s">
        <v>655</v>
      </c>
      <c r="B5" s="65">
        <v>328215</v>
      </c>
      <c r="C5" s="65">
        <v>165382</v>
      </c>
      <c r="D5" s="556">
        <v>162833</v>
      </c>
      <c r="E5" s="65">
        <v>344880</v>
      </c>
      <c r="F5" s="65">
        <v>172525</v>
      </c>
      <c r="G5" s="65">
        <v>172355</v>
      </c>
    </row>
    <row r="6" spans="1:7" s="18" customFormat="1" ht="21" customHeight="1" x14ac:dyDescent="0.3">
      <c r="A6" s="71" t="s">
        <v>1055</v>
      </c>
      <c r="B6" s="65">
        <v>10459</v>
      </c>
      <c r="C6" s="65">
        <v>5335</v>
      </c>
      <c r="D6" s="65">
        <v>5124</v>
      </c>
      <c r="E6" s="65">
        <v>11022</v>
      </c>
      <c r="F6" s="65">
        <v>5592</v>
      </c>
      <c r="G6" s="65">
        <v>5430</v>
      </c>
    </row>
    <row r="7" spans="1:7" ht="21" customHeight="1" x14ac:dyDescent="0.3">
      <c r="A7" s="55">
        <v>0</v>
      </c>
      <c r="B7" s="32">
        <v>2458</v>
      </c>
      <c r="C7" s="32">
        <v>1261</v>
      </c>
      <c r="D7" s="32">
        <v>1197</v>
      </c>
      <c r="E7" s="32">
        <v>2306</v>
      </c>
      <c r="F7" s="32">
        <v>1173</v>
      </c>
      <c r="G7" s="32">
        <v>1133</v>
      </c>
    </row>
    <row r="8" spans="1:7" ht="21" customHeight="1" x14ac:dyDescent="0.3">
      <c r="A8" s="55">
        <v>1</v>
      </c>
      <c r="B8" s="32">
        <v>2155</v>
      </c>
      <c r="C8" s="32">
        <v>1081</v>
      </c>
      <c r="D8" s="32">
        <v>1074</v>
      </c>
      <c r="E8" s="32">
        <v>2206</v>
      </c>
      <c r="F8" s="32">
        <v>1113</v>
      </c>
      <c r="G8" s="32">
        <v>1093</v>
      </c>
    </row>
    <row r="9" spans="1:7" ht="21" customHeight="1" x14ac:dyDescent="0.3">
      <c r="A9" s="55">
        <v>2</v>
      </c>
      <c r="B9" s="32">
        <v>2078</v>
      </c>
      <c r="C9" s="32">
        <v>1079</v>
      </c>
      <c r="D9" s="32">
        <v>999</v>
      </c>
      <c r="E9" s="32">
        <v>2214</v>
      </c>
      <c r="F9" s="32">
        <v>1149</v>
      </c>
      <c r="G9" s="32">
        <v>1065</v>
      </c>
    </row>
    <row r="10" spans="1:7" ht="21" customHeight="1" x14ac:dyDescent="0.3">
      <c r="A10" s="55">
        <v>3</v>
      </c>
      <c r="B10" s="32">
        <v>1874</v>
      </c>
      <c r="C10" s="32">
        <v>952</v>
      </c>
      <c r="D10" s="32">
        <v>922</v>
      </c>
      <c r="E10" s="32">
        <v>2177</v>
      </c>
      <c r="F10" s="32">
        <v>1076</v>
      </c>
      <c r="G10" s="32">
        <v>1101</v>
      </c>
    </row>
    <row r="11" spans="1:7" ht="21" customHeight="1" x14ac:dyDescent="0.3">
      <c r="A11" s="55">
        <v>4</v>
      </c>
      <c r="B11" s="32">
        <v>1894</v>
      </c>
      <c r="C11" s="32">
        <v>962</v>
      </c>
      <c r="D11" s="32">
        <v>932</v>
      </c>
      <c r="E11" s="32">
        <v>2119</v>
      </c>
      <c r="F11" s="32">
        <v>1081</v>
      </c>
      <c r="G11" s="32">
        <v>1038</v>
      </c>
    </row>
    <row r="12" spans="1:7" s="18" customFormat="1" ht="21" customHeight="1" x14ac:dyDescent="0.3">
      <c r="A12" s="71" t="s">
        <v>1056</v>
      </c>
      <c r="B12" s="65">
        <v>8256</v>
      </c>
      <c r="C12" s="65">
        <v>4222</v>
      </c>
      <c r="D12" s="65">
        <v>4034</v>
      </c>
      <c r="E12" s="65">
        <v>9686</v>
      </c>
      <c r="F12" s="65">
        <v>4935</v>
      </c>
      <c r="G12" s="65">
        <v>4751</v>
      </c>
    </row>
    <row r="13" spans="1:7" ht="21" customHeight="1" x14ac:dyDescent="0.3">
      <c r="A13" s="55">
        <v>5</v>
      </c>
      <c r="B13" s="32">
        <v>1748</v>
      </c>
      <c r="C13" s="32">
        <v>900</v>
      </c>
      <c r="D13" s="32">
        <v>848</v>
      </c>
      <c r="E13" s="32">
        <v>2118</v>
      </c>
      <c r="F13" s="32">
        <v>1056</v>
      </c>
      <c r="G13" s="32">
        <v>1062</v>
      </c>
    </row>
    <row r="14" spans="1:7" ht="21" customHeight="1" x14ac:dyDescent="0.3">
      <c r="A14" s="55">
        <v>6</v>
      </c>
      <c r="B14" s="32">
        <v>1727</v>
      </c>
      <c r="C14" s="32">
        <v>870</v>
      </c>
      <c r="D14" s="32">
        <v>857</v>
      </c>
      <c r="E14" s="32">
        <v>1947</v>
      </c>
      <c r="F14" s="32">
        <v>996</v>
      </c>
      <c r="G14" s="32">
        <v>951</v>
      </c>
    </row>
    <row r="15" spans="1:7" ht="21" customHeight="1" x14ac:dyDescent="0.3">
      <c r="A15" s="55">
        <v>7</v>
      </c>
      <c r="B15" s="32">
        <v>1643</v>
      </c>
      <c r="C15" s="32">
        <v>844</v>
      </c>
      <c r="D15" s="32">
        <v>799</v>
      </c>
      <c r="E15" s="32">
        <v>1957</v>
      </c>
      <c r="F15" s="32">
        <v>1024</v>
      </c>
      <c r="G15" s="32">
        <v>933</v>
      </c>
    </row>
    <row r="16" spans="1:7" ht="21" customHeight="1" x14ac:dyDescent="0.3">
      <c r="A16" s="55">
        <v>8</v>
      </c>
      <c r="B16" s="32">
        <v>1584</v>
      </c>
      <c r="C16" s="32">
        <v>808</v>
      </c>
      <c r="D16" s="32">
        <v>776</v>
      </c>
      <c r="E16" s="32">
        <v>1805</v>
      </c>
      <c r="F16" s="32">
        <v>910</v>
      </c>
      <c r="G16" s="32">
        <v>895</v>
      </c>
    </row>
    <row r="17" spans="1:7" ht="21" customHeight="1" x14ac:dyDescent="0.3">
      <c r="A17" s="55">
        <v>9</v>
      </c>
      <c r="B17" s="32">
        <v>1554</v>
      </c>
      <c r="C17" s="32">
        <v>800</v>
      </c>
      <c r="D17" s="32">
        <v>754</v>
      </c>
      <c r="E17" s="32">
        <v>1859</v>
      </c>
      <c r="F17" s="32">
        <v>949</v>
      </c>
      <c r="G17" s="32">
        <v>910</v>
      </c>
    </row>
    <row r="18" spans="1:7" s="18" customFormat="1" ht="21" customHeight="1" x14ac:dyDescent="0.3">
      <c r="A18" s="71" t="s">
        <v>1057</v>
      </c>
      <c r="B18" s="65">
        <v>7816</v>
      </c>
      <c r="C18" s="65">
        <v>4005</v>
      </c>
      <c r="D18" s="65">
        <v>3811</v>
      </c>
      <c r="E18" s="65">
        <v>8415</v>
      </c>
      <c r="F18" s="65">
        <v>4323</v>
      </c>
      <c r="G18" s="65">
        <v>4092</v>
      </c>
    </row>
    <row r="19" spans="1:7" ht="21" customHeight="1" x14ac:dyDescent="0.3">
      <c r="A19" s="55">
        <v>10</v>
      </c>
      <c r="B19" s="32">
        <v>1471</v>
      </c>
      <c r="C19" s="32">
        <v>729</v>
      </c>
      <c r="D19" s="32">
        <v>742</v>
      </c>
      <c r="E19" s="32">
        <v>1744</v>
      </c>
      <c r="F19" s="32">
        <v>903</v>
      </c>
      <c r="G19" s="32">
        <v>841</v>
      </c>
    </row>
    <row r="20" spans="1:7" ht="21" customHeight="1" x14ac:dyDescent="0.3">
      <c r="A20" s="55">
        <v>11</v>
      </c>
      <c r="B20" s="32">
        <v>1570</v>
      </c>
      <c r="C20" s="32">
        <v>787</v>
      </c>
      <c r="D20" s="32">
        <v>783</v>
      </c>
      <c r="E20" s="32">
        <v>1780</v>
      </c>
      <c r="F20" s="32">
        <v>906</v>
      </c>
      <c r="G20" s="32">
        <v>874</v>
      </c>
    </row>
    <row r="21" spans="1:7" ht="21" customHeight="1" x14ac:dyDescent="0.3">
      <c r="A21" s="55">
        <v>12</v>
      </c>
      <c r="B21" s="32">
        <v>1526</v>
      </c>
      <c r="C21" s="32">
        <v>808</v>
      </c>
      <c r="D21" s="32">
        <v>718</v>
      </c>
      <c r="E21" s="32">
        <v>1661</v>
      </c>
      <c r="F21" s="32">
        <v>854</v>
      </c>
      <c r="G21" s="32">
        <v>807</v>
      </c>
    </row>
    <row r="22" spans="1:7" ht="21" customHeight="1" x14ac:dyDescent="0.3">
      <c r="A22" s="55">
        <v>13</v>
      </c>
      <c r="B22" s="32">
        <v>1588</v>
      </c>
      <c r="C22" s="32">
        <v>817</v>
      </c>
      <c r="D22" s="32">
        <v>771</v>
      </c>
      <c r="E22" s="32">
        <v>1610</v>
      </c>
      <c r="F22" s="32">
        <v>822</v>
      </c>
      <c r="G22" s="32">
        <v>788</v>
      </c>
    </row>
    <row r="23" spans="1:7" ht="21" customHeight="1" x14ac:dyDescent="0.3">
      <c r="A23" s="55">
        <v>14</v>
      </c>
      <c r="B23" s="32">
        <v>1661</v>
      </c>
      <c r="C23" s="32">
        <v>864</v>
      </c>
      <c r="D23" s="32">
        <v>797</v>
      </c>
      <c r="E23" s="32">
        <v>1620</v>
      </c>
      <c r="F23" s="32">
        <v>838</v>
      </c>
      <c r="G23" s="32">
        <v>782</v>
      </c>
    </row>
    <row r="24" spans="1:7" s="18" customFormat="1" ht="21" customHeight="1" x14ac:dyDescent="0.3">
      <c r="A24" s="71" t="s">
        <v>1058</v>
      </c>
      <c r="B24" s="65">
        <v>10554</v>
      </c>
      <c r="C24" s="65">
        <v>5357</v>
      </c>
      <c r="D24" s="65">
        <v>5197</v>
      </c>
      <c r="E24" s="65">
        <v>9809</v>
      </c>
      <c r="F24" s="65">
        <v>4921</v>
      </c>
      <c r="G24" s="65">
        <v>4888</v>
      </c>
    </row>
    <row r="25" spans="1:7" ht="21" customHeight="1" x14ac:dyDescent="0.3">
      <c r="A25" s="55">
        <v>15</v>
      </c>
      <c r="B25" s="32">
        <v>1750</v>
      </c>
      <c r="C25" s="32">
        <v>908</v>
      </c>
      <c r="D25" s="32">
        <v>842</v>
      </c>
      <c r="E25" s="32">
        <v>1557</v>
      </c>
      <c r="F25" s="32">
        <v>787</v>
      </c>
      <c r="G25" s="32">
        <v>770</v>
      </c>
    </row>
    <row r="26" spans="1:7" ht="21" customHeight="1" x14ac:dyDescent="0.3">
      <c r="A26" s="55">
        <v>16</v>
      </c>
      <c r="B26" s="32">
        <v>1757</v>
      </c>
      <c r="C26" s="32">
        <v>896</v>
      </c>
      <c r="D26" s="32">
        <v>861</v>
      </c>
      <c r="E26" s="32">
        <v>1656</v>
      </c>
      <c r="F26" s="32">
        <v>833</v>
      </c>
      <c r="G26" s="32">
        <v>823</v>
      </c>
    </row>
    <row r="27" spans="1:7" ht="21" customHeight="1" x14ac:dyDescent="0.3">
      <c r="A27" s="55">
        <v>17</v>
      </c>
      <c r="B27" s="32">
        <v>1784</v>
      </c>
      <c r="C27" s="32">
        <v>912</v>
      </c>
      <c r="D27" s="32">
        <v>872</v>
      </c>
      <c r="E27" s="32">
        <v>1610</v>
      </c>
      <c r="F27" s="32">
        <v>847</v>
      </c>
      <c r="G27" s="32">
        <v>763</v>
      </c>
    </row>
    <row r="28" spans="1:7" ht="21" customHeight="1" x14ac:dyDescent="0.3">
      <c r="A28" s="55">
        <v>18</v>
      </c>
      <c r="B28" s="32">
        <v>2235</v>
      </c>
      <c r="C28" s="32">
        <v>1118</v>
      </c>
      <c r="D28" s="32">
        <v>1117</v>
      </c>
      <c r="E28" s="32">
        <v>2124</v>
      </c>
      <c r="F28" s="32">
        <v>1039</v>
      </c>
      <c r="G28" s="32">
        <v>1085</v>
      </c>
    </row>
    <row r="29" spans="1:7" ht="21" customHeight="1" x14ac:dyDescent="0.3">
      <c r="A29" s="55">
        <v>19</v>
      </c>
      <c r="B29" s="32">
        <v>3028</v>
      </c>
      <c r="C29" s="32">
        <v>1523</v>
      </c>
      <c r="D29" s="32">
        <v>1505</v>
      </c>
      <c r="E29" s="32">
        <v>2862</v>
      </c>
      <c r="F29" s="32">
        <v>1415</v>
      </c>
      <c r="G29" s="32">
        <v>1447</v>
      </c>
    </row>
    <row r="30" spans="1:7" s="18" customFormat="1" ht="21" customHeight="1" x14ac:dyDescent="0.3">
      <c r="A30" s="71" t="s">
        <v>1059</v>
      </c>
      <c r="B30" s="65">
        <v>20613</v>
      </c>
      <c r="C30" s="65">
        <v>10267</v>
      </c>
      <c r="D30" s="65">
        <v>10346</v>
      </c>
      <c r="E30" s="65">
        <v>22164</v>
      </c>
      <c r="F30" s="65">
        <v>11062</v>
      </c>
      <c r="G30" s="65">
        <v>11102</v>
      </c>
    </row>
    <row r="31" spans="1:7" ht="21" customHeight="1" x14ac:dyDescent="0.3">
      <c r="A31" s="55">
        <v>20</v>
      </c>
      <c r="B31" s="32">
        <v>3322</v>
      </c>
      <c r="C31" s="32">
        <v>1598</v>
      </c>
      <c r="D31" s="32">
        <v>1724</v>
      </c>
      <c r="E31" s="32">
        <v>3286</v>
      </c>
      <c r="F31" s="32">
        <v>1645</v>
      </c>
      <c r="G31" s="32">
        <v>1641</v>
      </c>
    </row>
    <row r="32" spans="1:7" ht="21" customHeight="1" x14ac:dyDescent="0.3">
      <c r="A32" s="55">
        <v>21</v>
      </c>
      <c r="B32" s="32">
        <v>3652</v>
      </c>
      <c r="C32" s="32">
        <v>1775</v>
      </c>
      <c r="D32" s="32">
        <v>1877</v>
      </c>
      <c r="E32" s="32">
        <v>3477</v>
      </c>
      <c r="F32" s="32">
        <v>1728</v>
      </c>
      <c r="G32" s="32">
        <v>1749</v>
      </c>
    </row>
    <row r="33" spans="1:7" ht="21" customHeight="1" x14ac:dyDescent="0.3">
      <c r="A33" s="55">
        <v>22</v>
      </c>
      <c r="B33" s="32">
        <v>4018</v>
      </c>
      <c r="C33" s="32">
        <v>2038</v>
      </c>
      <c r="D33" s="32">
        <v>1980</v>
      </c>
      <c r="E33" s="32">
        <v>4419</v>
      </c>
      <c r="F33" s="32">
        <v>2222</v>
      </c>
      <c r="G33" s="32">
        <v>2197</v>
      </c>
    </row>
    <row r="34" spans="1:7" ht="21" customHeight="1" x14ac:dyDescent="0.3">
      <c r="A34" s="55">
        <v>23</v>
      </c>
      <c r="B34" s="32">
        <v>4647</v>
      </c>
      <c r="C34" s="32">
        <v>2355</v>
      </c>
      <c r="D34" s="32">
        <v>2292</v>
      </c>
      <c r="E34" s="32">
        <v>5300</v>
      </c>
      <c r="F34" s="32">
        <v>2593</v>
      </c>
      <c r="G34" s="32">
        <v>2707</v>
      </c>
    </row>
    <row r="35" spans="1:7" ht="21" customHeight="1" x14ac:dyDescent="0.3">
      <c r="A35" s="55">
        <v>24</v>
      </c>
      <c r="B35" s="32">
        <v>4974</v>
      </c>
      <c r="C35" s="32">
        <v>2501</v>
      </c>
      <c r="D35" s="32">
        <v>2473</v>
      </c>
      <c r="E35" s="32">
        <v>5682</v>
      </c>
      <c r="F35" s="32">
        <v>2874</v>
      </c>
      <c r="G35" s="32">
        <v>2808</v>
      </c>
    </row>
    <row r="36" spans="1:7" s="18" customFormat="1" ht="21" customHeight="1" x14ac:dyDescent="0.3">
      <c r="A36" s="71" t="s">
        <v>1060</v>
      </c>
      <c r="B36" s="65">
        <v>29133</v>
      </c>
      <c r="C36" s="65">
        <v>15191</v>
      </c>
      <c r="D36" s="65">
        <v>13942</v>
      </c>
      <c r="E36" s="65">
        <v>31101</v>
      </c>
      <c r="F36" s="65">
        <v>16009</v>
      </c>
      <c r="G36" s="65">
        <v>15092</v>
      </c>
    </row>
    <row r="37" spans="1:7" ht="21" customHeight="1" x14ac:dyDescent="0.3">
      <c r="A37" s="55">
        <v>25</v>
      </c>
      <c r="B37" s="32">
        <v>5338</v>
      </c>
      <c r="C37" s="32">
        <v>2724</v>
      </c>
      <c r="D37" s="32">
        <v>2614</v>
      </c>
      <c r="E37" s="32">
        <v>5982</v>
      </c>
      <c r="F37" s="32">
        <v>3083</v>
      </c>
      <c r="G37" s="32">
        <v>2899</v>
      </c>
    </row>
    <row r="38" spans="1:7" ht="21" customHeight="1" x14ac:dyDescent="0.3">
      <c r="A38" s="55">
        <v>26</v>
      </c>
      <c r="B38" s="32">
        <v>5600</v>
      </c>
      <c r="C38" s="32">
        <v>2870</v>
      </c>
      <c r="D38" s="32">
        <v>2730</v>
      </c>
      <c r="E38" s="32">
        <v>6247</v>
      </c>
      <c r="F38" s="32">
        <v>3122</v>
      </c>
      <c r="G38" s="32">
        <v>3125</v>
      </c>
    </row>
    <row r="39" spans="1:7" ht="21" customHeight="1" x14ac:dyDescent="0.3">
      <c r="A39" s="55">
        <v>27</v>
      </c>
      <c r="B39" s="32">
        <v>5828</v>
      </c>
      <c r="C39" s="32">
        <v>2974</v>
      </c>
      <c r="D39" s="32">
        <v>2854</v>
      </c>
      <c r="E39" s="32">
        <v>6433</v>
      </c>
      <c r="F39" s="32">
        <v>3317</v>
      </c>
      <c r="G39" s="32">
        <v>3116</v>
      </c>
    </row>
    <row r="40" spans="1:7" ht="21" customHeight="1" x14ac:dyDescent="0.3">
      <c r="A40" s="55">
        <v>28</v>
      </c>
      <c r="B40" s="32">
        <v>6117</v>
      </c>
      <c r="C40" s="32">
        <v>3240</v>
      </c>
      <c r="D40" s="32">
        <v>2877</v>
      </c>
      <c r="E40" s="32">
        <v>6267</v>
      </c>
      <c r="F40" s="32">
        <v>3248</v>
      </c>
      <c r="G40" s="32">
        <v>3019</v>
      </c>
    </row>
    <row r="41" spans="1:7" ht="21" customHeight="1" x14ac:dyDescent="0.3">
      <c r="A41" s="55">
        <v>29</v>
      </c>
      <c r="B41" s="32">
        <v>6250</v>
      </c>
      <c r="C41" s="32">
        <v>3383</v>
      </c>
      <c r="D41" s="32">
        <v>2867</v>
      </c>
      <c r="E41" s="32">
        <v>6172</v>
      </c>
      <c r="F41" s="32">
        <v>3239</v>
      </c>
      <c r="G41" s="32">
        <v>2933</v>
      </c>
    </row>
    <row r="42" spans="1:7" s="18" customFormat="1" ht="21" customHeight="1" x14ac:dyDescent="0.3">
      <c r="A42" s="71" t="s">
        <v>1061</v>
      </c>
      <c r="B42" s="65">
        <v>30566</v>
      </c>
      <c r="C42" s="65">
        <v>16596</v>
      </c>
      <c r="D42" s="65">
        <v>13970</v>
      </c>
      <c r="E42" s="65">
        <v>29709</v>
      </c>
      <c r="F42" s="65">
        <v>15737</v>
      </c>
      <c r="G42" s="65">
        <v>13972</v>
      </c>
    </row>
    <row r="43" spans="1:7" ht="21" customHeight="1" x14ac:dyDescent="0.3">
      <c r="A43" s="55">
        <v>30</v>
      </c>
      <c r="B43" s="32">
        <v>6253</v>
      </c>
      <c r="C43" s="32">
        <v>3357</v>
      </c>
      <c r="D43" s="32">
        <v>2896</v>
      </c>
      <c r="E43" s="32">
        <v>6121</v>
      </c>
      <c r="F43" s="32">
        <v>3213</v>
      </c>
      <c r="G43" s="32">
        <v>2908</v>
      </c>
    </row>
    <row r="44" spans="1:7" ht="21" customHeight="1" x14ac:dyDescent="0.3">
      <c r="A44" s="55">
        <v>31</v>
      </c>
      <c r="B44" s="32">
        <v>6349</v>
      </c>
      <c r="C44" s="32">
        <v>3476</v>
      </c>
      <c r="D44" s="32">
        <v>2873</v>
      </c>
      <c r="E44" s="32">
        <v>6043</v>
      </c>
      <c r="F44" s="32">
        <v>3181</v>
      </c>
      <c r="G44" s="32">
        <v>2862</v>
      </c>
    </row>
    <row r="45" spans="1:7" ht="21" customHeight="1" x14ac:dyDescent="0.3">
      <c r="A45" s="55">
        <v>32</v>
      </c>
      <c r="B45" s="32">
        <v>6099</v>
      </c>
      <c r="C45" s="32">
        <v>3292</v>
      </c>
      <c r="D45" s="32">
        <v>2807</v>
      </c>
      <c r="E45" s="32">
        <v>5895</v>
      </c>
      <c r="F45" s="32">
        <v>3058</v>
      </c>
      <c r="G45" s="32">
        <v>2837</v>
      </c>
    </row>
    <row r="46" spans="1:7" ht="21" customHeight="1" x14ac:dyDescent="0.3">
      <c r="A46" s="55">
        <v>33</v>
      </c>
      <c r="B46" s="32">
        <v>5951</v>
      </c>
      <c r="C46" s="32">
        <v>3209</v>
      </c>
      <c r="D46" s="32">
        <v>2742</v>
      </c>
      <c r="E46" s="32">
        <v>5832</v>
      </c>
      <c r="F46" s="32">
        <v>3114</v>
      </c>
      <c r="G46" s="32">
        <v>2718</v>
      </c>
    </row>
    <row r="47" spans="1:7" ht="21" customHeight="1" x14ac:dyDescent="0.3">
      <c r="A47" s="55">
        <v>34</v>
      </c>
      <c r="B47" s="32">
        <v>5914</v>
      </c>
      <c r="C47" s="32">
        <v>3262</v>
      </c>
      <c r="D47" s="32">
        <v>2652</v>
      </c>
      <c r="E47" s="32">
        <v>5818</v>
      </c>
      <c r="F47" s="32">
        <v>3171</v>
      </c>
      <c r="G47" s="32">
        <v>2647</v>
      </c>
    </row>
    <row r="48" spans="1:7" s="18" customFormat="1" ht="21" customHeight="1" x14ac:dyDescent="0.3">
      <c r="A48" s="71" t="s">
        <v>1062</v>
      </c>
      <c r="B48" s="65">
        <v>28137</v>
      </c>
      <c r="C48" s="65">
        <v>15387</v>
      </c>
      <c r="D48" s="65">
        <v>12750</v>
      </c>
      <c r="E48" s="65">
        <v>28104</v>
      </c>
      <c r="F48" s="65">
        <v>15406</v>
      </c>
      <c r="G48" s="65">
        <v>12698</v>
      </c>
    </row>
    <row r="49" spans="1:7" ht="21" customHeight="1" x14ac:dyDescent="0.3">
      <c r="A49" s="55">
        <v>35</v>
      </c>
      <c r="B49" s="32">
        <v>5747</v>
      </c>
      <c r="C49" s="32">
        <v>3158</v>
      </c>
      <c r="D49" s="32">
        <v>2589</v>
      </c>
      <c r="E49" s="32">
        <v>5699</v>
      </c>
      <c r="F49" s="32">
        <v>3092</v>
      </c>
      <c r="G49" s="32">
        <v>2607</v>
      </c>
    </row>
    <row r="50" spans="1:7" ht="21" customHeight="1" x14ac:dyDescent="0.3">
      <c r="A50" s="55">
        <v>36</v>
      </c>
      <c r="B50" s="32">
        <v>5840</v>
      </c>
      <c r="C50" s="32">
        <v>3193</v>
      </c>
      <c r="D50" s="32">
        <v>2647</v>
      </c>
      <c r="E50" s="32">
        <v>5797</v>
      </c>
      <c r="F50" s="32">
        <v>3211</v>
      </c>
      <c r="G50" s="32">
        <v>2586</v>
      </c>
    </row>
    <row r="51" spans="1:7" ht="21" customHeight="1" x14ac:dyDescent="0.3">
      <c r="A51" s="55">
        <v>37</v>
      </c>
      <c r="B51" s="32">
        <v>5649</v>
      </c>
      <c r="C51" s="32">
        <v>3105</v>
      </c>
      <c r="D51" s="32">
        <v>2544</v>
      </c>
      <c r="E51" s="32">
        <v>5753</v>
      </c>
      <c r="F51" s="32">
        <v>3111</v>
      </c>
      <c r="G51" s="32">
        <v>2642</v>
      </c>
    </row>
    <row r="52" spans="1:7" ht="21" customHeight="1" x14ac:dyDescent="0.3">
      <c r="A52" s="55">
        <v>38</v>
      </c>
      <c r="B52" s="32">
        <v>5414</v>
      </c>
      <c r="C52" s="32">
        <v>2981</v>
      </c>
      <c r="D52" s="32">
        <v>2433</v>
      </c>
      <c r="E52" s="32">
        <v>5529</v>
      </c>
      <c r="F52" s="32">
        <v>3021</v>
      </c>
      <c r="G52" s="32">
        <v>2508</v>
      </c>
    </row>
    <row r="53" spans="1:7" ht="21" customHeight="1" x14ac:dyDescent="0.3">
      <c r="A53" s="55">
        <v>39</v>
      </c>
      <c r="B53" s="32">
        <v>5487</v>
      </c>
      <c r="C53" s="32">
        <v>2950</v>
      </c>
      <c r="D53" s="32">
        <v>2537</v>
      </c>
      <c r="E53" s="32">
        <v>5326</v>
      </c>
      <c r="F53" s="32">
        <v>2971</v>
      </c>
      <c r="G53" s="32">
        <v>2355</v>
      </c>
    </row>
    <row r="54" spans="1:7" s="18" customFormat="1" ht="21" customHeight="1" x14ac:dyDescent="0.3">
      <c r="A54" s="71" t="s">
        <v>1063</v>
      </c>
      <c r="B54" s="65">
        <v>27204</v>
      </c>
      <c r="C54" s="65">
        <v>14450</v>
      </c>
      <c r="D54" s="65">
        <v>12754</v>
      </c>
      <c r="E54" s="65">
        <v>26304</v>
      </c>
      <c r="F54" s="65">
        <v>14196</v>
      </c>
      <c r="G54" s="65">
        <v>12108</v>
      </c>
    </row>
    <row r="55" spans="1:7" ht="21" customHeight="1" x14ac:dyDescent="0.3">
      <c r="A55" s="55">
        <v>40</v>
      </c>
      <c r="B55" s="32">
        <v>5573</v>
      </c>
      <c r="C55" s="32">
        <v>3010</v>
      </c>
      <c r="D55" s="32">
        <v>2563</v>
      </c>
      <c r="E55" s="32">
        <v>5303</v>
      </c>
      <c r="F55" s="32">
        <v>2863</v>
      </c>
      <c r="G55" s="32">
        <v>2440</v>
      </c>
    </row>
    <row r="56" spans="1:7" ht="21" customHeight="1" x14ac:dyDescent="0.3">
      <c r="A56" s="81" t="s">
        <v>112</v>
      </c>
      <c r="B56" s="32">
        <v>5611</v>
      </c>
      <c r="C56" s="32">
        <v>3023</v>
      </c>
      <c r="D56" s="32">
        <v>2588</v>
      </c>
      <c r="E56" s="32">
        <v>5316</v>
      </c>
      <c r="F56" s="32">
        <v>2853</v>
      </c>
      <c r="G56" s="32">
        <v>2463</v>
      </c>
    </row>
    <row r="57" spans="1:7" ht="21" customHeight="1" x14ac:dyDescent="0.3">
      <c r="A57" s="81" t="s">
        <v>115</v>
      </c>
      <c r="B57" s="32">
        <v>5585</v>
      </c>
      <c r="C57" s="32">
        <v>2994</v>
      </c>
      <c r="D57" s="32">
        <v>2591</v>
      </c>
      <c r="E57" s="32">
        <v>5265</v>
      </c>
      <c r="F57" s="32">
        <v>2869</v>
      </c>
      <c r="G57" s="32">
        <v>2396</v>
      </c>
    </row>
    <row r="58" spans="1:7" ht="21" customHeight="1" x14ac:dyDescent="0.3">
      <c r="A58" s="55">
        <v>43</v>
      </c>
      <c r="B58" s="32">
        <v>5211</v>
      </c>
      <c r="C58" s="32">
        <v>2746</v>
      </c>
      <c r="D58" s="32">
        <v>2465</v>
      </c>
      <c r="E58" s="32">
        <v>5137</v>
      </c>
      <c r="F58" s="32">
        <v>2807</v>
      </c>
      <c r="G58" s="32">
        <v>2330</v>
      </c>
    </row>
    <row r="59" spans="1:7" ht="21" customHeight="1" x14ac:dyDescent="0.3">
      <c r="A59" s="55">
        <v>44</v>
      </c>
      <c r="B59" s="32">
        <v>5224</v>
      </c>
      <c r="C59" s="32">
        <v>2677</v>
      </c>
      <c r="D59" s="32">
        <v>2547</v>
      </c>
      <c r="E59" s="32">
        <v>5283</v>
      </c>
      <c r="F59" s="32">
        <v>2804</v>
      </c>
      <c r="G59" s="32">
        <v>2479</v>
      </c>
    </row>
    <row r="60" spans="1:7" s="18" customFormat="1" ht="21" customHeight="1" x14ac:dyDescent="0.3">
      <c r="A60" s="71" t="s">
        <v>1064</v>
      </c>
      <c r="B60" s="65">
        <v>23963</v>
      </c>
      <c r="C60" s="65">
        <v>12649</v>
      </c>
      <c r="D60" s="65">
        <v>11314</v>
      </c>
      <c r="E60" s="65">
        <v>26545</v>
      </c>
      <c r="F60" s="65">
        <v>13978</v>
      </c>
      <c r="G60" s="65">
        <v>12567</v>
      </c>
    </row>
    <row r="61" spans="1:7" ht="21" customHeight="1" x14ac:dyDescent="0.3">
      <c r="A61" s="55">
        <v>45</v>
      </c>
      <c r="B61" s="32">
        <v>5048</v>
      </c>
      <c r="C61" s="32">
        <v>2667</v>
      </c>
      <c r="D61" s="32">
        <v>2381</v>
      </c>
      <c r="E61" s="32">
        <v>5431</v>
      </c>
      <c r="F61" s="32">
        <v>2891</v>
      </c>
      <c r="G61" s="32">
        <v>2540</v>
      </c>
    </row>
    <row r="62" spans="1:7" ht="21" customHeight="1" x14ac:dyDescent="0.3">
      <c r="A62" s="55">
        <v>46</v>
      </c>
      <c r="B62" s="32">
        <v>5107</v>
      </c>
      <c r="C62" s="32">
        <v>2729</v>
      </c>
      <c r="D62" s="32">
        <v>2378</v>
      </c>
      <c r="E62" s="32">
        <v>5375</v>
      </c>
      <c r="F62" s="32">
        <v>2871</v>
      </c>
      <c r="G62" s="32">
        <v>2504</v>
      </c>
    </row>
    <row r="63" spans="1:7" ht="21" customHeight="1" x14ac:dyDescent="0.3">
      <c r="A63" s="55">
        <v>47</v>
      </c>
      <c r="B63" s="32">
        <v>4966</v>
      </c>
      <c r="C63" s="32">
        <v>2610</v>
      </c>
      <c r="D63" s="32">
        <v>2356</v>
      </c>
      <c r="E63" s="32">
        <v>5418</v>
      </c>
      <c r="F63" s="32">
        <v>2845</v>
      </c>
      <c r="G63" s="32">
        <v>2573</v>
      </c>
    </row>
    <row r="64" spans="1:7" ht="21" customHeight="1" x14ac:dyDescent="0.3">
      <c r="A64" s="55">
        <v>48</v>
      </c>
      <c r="B64" s="32">
        <v>4925</v>
      </c>
      <c r="C64" s="32">
        <v>2628</v>
      </c>
      <c r="D64" s="32">
        <v>2297</v>
      </c>
      <c r="E64" s="32">
        <v>5198</v>
      </c>
      <c r="F64" s="32">
        <v>2738</v>
      </c>
      <c r="G64" s="32">
        <v>2460</v>
      </c>
    </row>
    <row r="65" spans="1:7" ht="21" customHeight="1" x14ac:dyDescent="0.3">
      <c r="A65" s="55">
        <v>49</v>
      </c>
      <c r="B65" s="32">
        <v>3917</v>
      </c>
      <c r="C65" s="32">
        <v>2015</v>
      </c>
      <c r="D65" s="32">
        <v>1902</v>
      </c>
      <c r="E65" s="32">
        <v>5123</v>
      </c>
      <c r="F65" s="32">
        <v>2633</v>
      </c>
      <c r="G65" s="32">
        <v>2490</v>
      </c>
    </row>
    <row r="66" spans="1:7" s="18" customFormat="1" ht="21" customHeight="1" x14ac:dyDescent="0.3">
      <c r="A66" s="71" t="s">
        <v>1065</v>
      </c>
      <c r="B66" s="65">
        <v>20539</v>
      </c>
      <c r="C66" s="65">
        <v>10700</v>
      </c>
      <c r="D66" s="65">
        <v>9839</v>
      </c>
      <c r="E66" s="65">
        <v>23094</v>
      </c>
      <c r="F66" s="65">
        <v>12063</v>
      </c>
      <c r="G66" s="65">
        <v>11031</v>
      </c>
    </row>
    <row r="67" spans="1:7" ht="21" customHeight="1" x14ac:dyDescent="0.3">
      <c r="A67" s="55">
        <v>50</v>
      </c>
      <c r="B67" s="32">
        <v>4664</v>
      </c>
      <c r="C67" s="32">
        <v>2489</v>
      </c>
      <c r="D67" s="32">
        <v>2175</v>
      </c>
      <c r="E67" s="32">
        <v>4889</v>
      </c>
      <c r="F67" s="32">
        <v>2532</v>
      </c>
      <c r="G67" s="32">
        <v>2357</v>
      </c>
    </row>
    <row r="68" spans="1:7" ht="21" customHeight="1" x14ac:dyDescent="0.3">
      <c r="A68" s="55">
        <v>51</v>
      </c>
      <c r="B68" s="32">
        <v>4291</v>
      </c>
      <c r="C68" s="32">
        <v>2260</v>
      </c>
      <c r="D68" s="32">
        <v>2031</v>
      </c>
      <c r="E68" s="32">
        <v>5007</v>
      </c>
      <c r="F68" s="32">
        <v>2624</v>
      </c>
      <c r="G68" s="32">
        <v>2383</v>
      </c>
    </row>
    <row r="69" spans="1:7" ht="21" customHeight="1" x14ac:dyDescent="0.3">
      <c r="A69" s="55">
        <v>52</v>
      </c>
      <c r="B69" s="32">
        <v>4103</v>
      </c>
      <c r="C69" s="32">
        <v>2057</v>
      </c>
      <c r="D69" s="32">
        <v>2046</v>
      </c>
      <c r="E69" s="32">
        <v>4754</v>
      </c>
      <c r="F69" s="32">
        <v>2500</v>
      </c>
      <c r="G69" s="32">
        <v>2254</v>
      </c>
    </row>
    <row r="70" spans="1:7" ht="21" customHeight="1" x14ac:dyDescent="0.3">
      <c r="A70" s="55">
        <v>53</v>
      </c>
      <c r="B70" s="32">
        <v>3787</v>
      </c>
      <c r="C70" s="32">
        <v>1974</v>
      </c>
      <c r="D70" s="32">
        <v>1813</v>
      </c>
      <c r="E70" s="32">
        <v>4688</v>
      </c>
      <c r="F70" s="32">
        <v>2473</v>
      </c>
      <c r="G70" s="32">
        <v>2215</v>
      </c>
    </row>
    <row r="71" spans="1:7" ht="21" customHeight="1" x14ac:dyDescent="0.3">
      <c r="A71" s="55">
        <v>54</v>
      </c>
      <c r="B71" s="32">
        <v>3694</v>
      </c>
      <c r="C71" s="32">
        <v>1920</v>
      </c>
      <c r="D71" s="32">
        <v>1774</v>
      </c>
      <c r="E71" s="32">
        <v>3756</v>
      </c>
      <c r="F71" s="32">
        <v>1934</v>
      </c>
      <c r="G71" s="32">
        <v>1822</v>
      </c>
    </row>
    <row r="72" spans="1:7" ht="21" customHeight="1" x14ac:dyDescent="0.3">
      <c r="A72" s="71" t="s">
        <v>1066</v>
      </c>
      <c r="B72" s="65">
        <v>16655</v>
      </c>
      <c r="C72" s="65">
        <v>8547</v>
      </c>
      <c r="D72" s="65">
        <v>8108</v>
      </c>
      <c r="E72" s="65">
        <v>19464</v>
      </c>
      <c r="F72" s="65">
        <v>10075</v>
      </c>
      <c r="G72" s="65">
        <v>9389</v>
      </c>
    </row>
    <row r="73" spans="1:7" ht="21" customHeight="1" x14ac:dyDescent="0.3">
      <c r="A73" s="55">
        <v>55</v>
      </c>
      <c r="B73" s="32">
        <v>3630</v>
      </c>
      <c r="C73" s="32">
        <v>1877</v>
      </c>
      <c r="D73" s="32">
        <v>1753</v>
      </c>
      <c r="E73" s="32">
        <v>4448</v>
      </c>
      <c r="F73" s="32">
        <v>2348</v>
      </c>
      <c r="G73" s="32">
        <v>2100</v>
      </c>
    </row>
    <row r="74" spans="1:7" ht="21" customHeight="1" x14ac:dyDescent="0.3">
      <c r="A74" s="55">
        <v>56</v>
      </c>
      <c r="B74" s="32">
        <v>3499</v>
      </c>
      <c r="C74" s="32">
        <v>1784</v>
      </c>
      <c r="D74" s="32">
        <v>1715</v>
      </c>
      <c r="E74" s="32">
        <v>4092</v>
      </c>
      <c r="F74" s="32">
        <v>2165</v>
      </c>
      <c r="G74" s="32">
        <v>1927</v>
      </c>
    </row>
    <row r="75" spans="1:7" ht="21" customHeight="1" x14ac:dyDescent="0.3">
      <c r="A75" s="55">
        <v>57</v>
      </c>
      <c r="B75" s="32">
        <v>3330</v>
      </c>
      <c r="C75" s="32">
        <v>1716</v>
      </c>
      <c r="D75" s="32">
        <v>1614</v>
      </c>
      <c r="E75" s="32">
        <v>3863</v>
      </c>
      <c r="F75" s="32">
        <v>1919</v>
      </c>
      <c r="G75" s="32">
        <v>1944</v>
      </c>
    </row>
    <row r="76" spans="1:7" ht="21" customHeight="1" x14ac:dyDescent="0.3">
      <c r="A76" s="55">
        <v>58</v>
      </c>
      <c r="B76" s="32">
        <v>3077</v>
      </c>
      <c r="C76" s="32">
        <v>1583</v>
      </c>
      <c r="D76" s="32">
        <v>1494</v>
      </c>
      <c r="E76" s="32">
        <v>3563</v>
      </c>
      <c r="F76" s="32">
        <v>1843</v>
      </c>
      <c r="G76" s="32">
        <v>1720</v>
      </c>
    </row>
    <row r="77" spans="1:7" ht="21" customHeight="1" x14ac:dyDescent="0.3">
      <c r="A77" s="55">
        <v>59</v>
      </c>
      <c r="B77" s="32">
        <v>3119</v>
      </c>
      <c r="C77" s="32">
        <v>1587</v>
      </c>
      <c r="D77" s="32">
        <v>1532</v>
      </c>
      <c r="E77" s="32">
        <v>3498</v>
      </c>
      <c r="F77" s="32">
        <v>1800</v>
      </c>
      <c r="G77" s="32">
        <v>1698</v>
      </c>
    </row>
    <row r="78" spans="1:7" ht="21" customHeight="1" x14ac:dyDescent="0.3">
      <c r="A78" s="71" t="s">
        <v>1067</v>
      </c>
      <c r="B78" s="65">
        <v>16222</v>
      </c>
      <c r="C78" s="65">
        <v>8183</v>
      </c>
      <c r="D78" s="65">
        <v>8039</v>
      </c>
      <c r="E78" s="65">
        <v>15221</v>
      </c>
      <c r="F78" s="65">
        <v>7701</v>
      </c>
      <c r="G78" s="65">
        <v>7520</v>
      </c>
    </row>
    <row r="79" spans="1:7" ht="21" customHeight="1" x14ac:dyDescent="0.3">
      <c r="A79" s="55">
        <v>60</v>
      </c>
      <c r="B79" s="32">
        <v>3110</v>
      </c>
      <c r="C79" s="32">
        <v>1541</v>
      </c>
      <c r="D79" s="32">
        <v>1569</v>
      </c>
      <c r="E79" s="32">
        <v>3421</v>
      </c>
      <c r="F79" s="32">
        <v>1735</v>
      </c>
      <c r="G79" s="32">
        <v>1686</v>
      </c>
    </row>
    <row r="80" spans="1:7" ht="21" customHeight="1" x14ac:dyDescent="0.3">
      <c r="A80" s="55">
        <v>61</v>
      </c>
      <c r="B80" s="32">
        <v>3064</v>
      </c>
      <c r="C80" s="32">
        <v>1596</v>
      </c>
      <c r="D80" s="32">
        <v>1468</v>
      </c>
      <c r="E80" s="32">
        <v>3215</v>
      </c>
      <c r="F80" s="32">
        <v>1632</v>
      </c>
      <c r="G80" s="32">
        <v>1583</v>
      </c>
    </row>
    <row r="81" spans="1:7" ht="21" customHeight="1" x14ac:dyDescent="0.3">
      <c r="A81" s="55">
        <v>62</v>
      </c>
      <c r="B81" s="32">
        <v>3187</v>
      </c>
      <c r="C81" s="32">
        <v>1590</v>
      </c>
      <c r="D81" s="32">
        <v>1597</v>
      </c>
      <c r="E81" s="32">
        <v>3073</v>
      </c>
      <c r="F81" s="32">
        <v>1561</v>
      </c>
      <c r="G81" s="32">
        <v>1512</v>
      </c>
    </row>
    <row r="82" spans="1:7" ht="21" customHeight="1" x14ac:dyDescent="0.3">
      <c r="A82" s="55">
        <v>63</v>
      </c>
      <c r="B82" s="32">
        <v>3277</v>
      </c>
      <c r="C82" s="32">
        <v>1682</v>
      </c>
      <c r="D82" s="32">
        <v>1595</v>
      </c>
      <c r="E82" s="32">
        <v>2734</v>
      </c>
      <c r="F82" s="32">
        <v>1383</v>
      </c>
      <c r="G82" s="32">
        <v>1351</v>
      </c>
    </row>
    <row r="83" spans="1:7" ht="21" customHeight="1" x14ac:dyDescent="0.3">
      <c r="A83" s="55">
        <v>64</v>
      </c>
      <c r="B83" s="32">
        <v>3584</v>
      </c>
      <c r="C83" s="32">
        <v>1774</v>
      </c>
      <c r="D83" s="32">
        <v>1810</v>
      </c>
      <c r="E83" s="32">
        <v>2778</v>
      </c>
      <c r="F83" s="32">
        <v>1390</v>
      </c>
      <c r="G83" s="32">
        <v>1388</v>
      </c>
    </row>
    <row r="84" spans="1:7" ht="21" customHeight="1" x14ac:dyDescent="0.3">
      <c r="A84" s="71" t="s">
        <v>1068</v>
      </c>
      <c r="B84" s="65">
        <v>18865</v>
      </c>
      <c r="C84" s="65">
        <v>9218</v>
      </c>
      <c r="D84" s="65">
        <v>9647</v>
      </c>
      <c r="E84" s="65">
        <v>14416</v>
      </c>
      <c r="F84" s="65">
        <v>7063</v>
      </c>
      <c r="G84" s="65">
        <v>7353</v>
      </c>
    </row>
    <row r="85" spans="1:7" ht="21" customHeight="1" x14ac:dyDescent="0.3">
      <c r="A85" s="55">
        <v>65</v>
      </c>
      <c r="B85" s="32">
        <v>3782</v>
      </c>
      <c r="C85" s="32">
        <v>1880</v>
      </c>
      <c r="D85" s="32">
        <v>1902</v>
      </c>
      <c r="E85" s="32">
        <v>2756</v>
      </c>
      <c r="F85" s="32">
        <v>1336</v>
      </c>
      <c r="G85" s="32">
        <v>1420</v>
      </c>
    </row>
    <row r="86" spans="1:7" ht="21" customHeight="1" x14ac:dyDescent="0.3">
      <c r="A86" s="55">
        <v>66</v>
      </c>
      <c r="B86" s="32">
        <v>4174</v>
      </c>
      <c r="C86" s="32">
        <v>2040</v>
      </c>
      <c r="D86" s="32">
        <v>2134</v>
      </c>
      <c r="E86" s="32">
        <v>2726</v>
      </c>
      <c r="F86" s="32">
        <v>1364</v>
      </c>
      <c r="G86" s="32">
        <v>1362</v>
      </c>
    </row>
    <row r="87" spans="1:7" ht="21" customHeight="1" x14ac:dyDescent="0.3">
      <c r="A87" s="55">
        <v>67</v>
      </c>
      <c r="B87" s="32">
        <v>4250</v>
      </c>
      <c r="C87" s="32">
        <v>2084</v>
      </c>
      <c r="D87" s="32">
        <v>2166</v>
      </c>
      <c r="E87" s="32">
        <v>2848</v>
      </c>
      <c r="F87" s="32">
        <v>1371</v>
      </c>
      <c r="G87" s="32">
        <v>1477</v>
      </c>
    </row>
    <row r="88" spans="1:7" ht="21" customHeight="1" x14ac:dyDescent="0.3">
      <c r="A88" s="55">
        <v>68</v>
      </c>
      <c r="B88" s="32">
        <v>3968</v>
      </c>
      <c r="C88" s="32">
        <v>1931</v>
      </c>
      <c r="D88" s="32">
        <v>2037</v>
      </c>
      <c r="E88" s="32">
        <v>2937</v>
      </c>
      <c r="F88" s="32">
        <v>1460</v>
      </c>
      <c r="G88" s="32">
        <v>1477</v>
      </c>
    </row>
    <row r="89" spans="1:7" ht="21" customHeight="1" x14ac:dyDescent="0.3">
      <c r="A89" s="55">
        <v>69</v>
      </c>
      <c r="B89" s="32">
        <v>2691</v>
      </c>
      <c r="C89" s="32">
        <v>1283</v>
      </c>
      <c r="D89" s="32">
        <v>1408</v>
      </c>
      <c r="E89" s="32">
        <v>3149</v>
      </c>
      <c r="F89" s="32">
        <v>1532</v>
      </c>
      <c r="G89" s="32">
        <v>1617</v>
      </c>
    </row>
    <row r="90" spans="1:7" ht="21" customHeight="1" x14ac:dyDescent="0.3">
      <c r="A90" s="71" t="s">
        <v>1069</v>
      </c>
      <c r="B90" s="65">
        <v>15409</v>
      </c>
      <c r="C90" s="65">
        <v>7011</v>
      </c>
      <c r="D90" s="65">
        <v>8398</v>
      </c>
      <c r="E90" s="65">
        <v>16433</v>
      </c>
      <c r="F90" s="65">
        <v>7790</v>
      </c>
      <c r="G90" s="65">
        <v>8643</v>
      </c>
    </row>
    <row r="91" spans="1:7" ht="21" customHeight="1" x14ac:dyDescent="0.3">
      <c r="A91" s="55">
        <v>70</v>
      </c>
      <c r="B91" s="32">
        <v>2710</v>
      </c>
      <c r="C91" s="32">
        <v>1277</v>
      </c>
      <c r="D91" s="32">
        <v>1433</v>
      </c>
      <c r="E91" s="32">
        <v>3287</v>
      </c>
      <c r="F91" s="32">
        <v>1578</v>
      </c>
      <c r="G91" s="32">
        <v>1709</v>
      </c>
    </row>
    <row r="92" spans="1:7" ht="21" customHeight="1" x14ac:dyDescent="0.3">
      <c r="A92" s="55">
        <v>71</v>
      </c>
      <c r="B92" s="32">
        <v>3124</v>
      </c>
      <c r="C92" s="32">
        <v>1438</v>
      </c>
      <c r="D92" s="32">
        <v>1686</v>
      </c>
      <c r="E92" s="32">
        <v>3725</v>
      </c>
      <c r="F92" s="32">
        <v>1781</v>
      </c>
      <c r="G92" s="32">
        <v>1944</v>
      </c>
    </row>
    <row r="93" spans="1:7" ht="21" customHeight="1" x14ac:dyDescent="0.3">
      <c r="A93" s="55">
        <v>72</v>
      </c>
      <c r="B93" s="32">
        <v>3120</v>
      </c>
      <c r="C93" s="32">
        <v>1451</v>
      </c>
      <c r="D93" s="32">
        <v>1669</v>
      </c>
      <c r="E93" s="32">
        <v>3708</v>
      </c>
      <c r="F93" s="32">
        <v>1774</v>
      </c>
      <c r="G93" s="32">
        <v>1934</v>
      </c>
    </row>
    <row r="94" spans="1:7" ht="21" customHeight="1" x14ac:dyDescent="0.3">
      <c r="A94" s="55">
        <v>73</v>
      </c>
      <c r="B94" s="32">
        <v>3303</v>
      </c>
      <c r="C94" s="32">
        <v>1474</v>
      </c>
      <c r="D94" s="32">
        <v>1829</v>
      </c>
      <c r="E94" s="32">
        <v>3439</v>
      </c>
      <c r="F94" s="32">
        <v>1630</v>
      </c>
      <c r="G94" s="32">
        <v>1809</v>
      </c>
    </row>
    <row r="95" spans="1:7" ht="21" customHeight="1" x14ac:dyDescent="0.3">
      <c r="A95" s="55">
        <v>74</v>
      </c>
      <c r="B95" s="32">
        <v>3152</v>
      </c>
      <c r="C95" s="32">
        <v>1371</v>
      </c>
      <c r="D95" s="32">
        <v>1781</v>
      </c>
      <c r="E95" s="32">
        <v>2274</v>
      </c>
      <c r="F95" s="32">
        <v>1027</v>
      </c>
      <c r="G95" s="32">
        <v>1247</v>
      </c>
    </row>
    <row r="96" spans="1:7" ht="21" customHeight="1" x14ac:dyDescent="0.3">
      <c r="A96" s="71" t="s">
        <v>1070</v>
      </c>
      <c r="B96" s="65">
        <v>12639</v>
      </c>
      <c r="C96" s="65">
        <v>5355</v>
      </c>
      <c r="D96" s="65">
        <v>7284</v>
      </c>
      <c r="E96" s="65">
        <v>12858</v>
      </c>
      <c r="F96" s="65">
        <v>5567</v>
      </c>
      <c r="G96" s="65">
        <v>7291</v>
      </c>
    </row>
    <row r="97" spans="1:7" ht="21" customHeight="1" x14ac:dyDescent="0.3">
      <c r="A97" s="55">
        <v>75</v>
      </c>
      <c r="B97" s="32">
        <v>2629</v>
      </c>
      <c r="C97" s="32">
        <v>1165</v>
      </c>
      <c r="D97" s="32">
        <v>1464</v>
      </c>
      <c r="E97" s="32">
        <v>2341</v>
      </c>
      <c r="F97" s="32">
        <v>1030</v>
      </c>
      <c r="G97" s="32">
        <v>1311</v>
      </c>
    </row>
    <row r="98" spans="1:7" ht="21" customHeight="1" x14ac:dyDescent="0.3">
      <c r="A98" s="55">
        <v>76</v>
      </c>
      <c r="B98" s="32">
        <v>2296</v>
      </c>
      <c r="C98" s="32">
        <v>991</v>
      </c>
      <c r="D98" s="32">
        <v>1305</v>
      </c>
      <c r="E98" s="32">
        <v>2671</v>
      </c>
      <c r="F98" s="32">
        <v>1197</v>
      </c>
      <c r="G98" s="32">
        <v>1474</v>
      </c>
    </row>
    <row r="99" spans="1:7" ht="21" customHeight="1" x14ac:dyDescent="0.3">
      <c r="A99" s="55">
        <v>77</v>
      </c>
      <c r="B99" s="32">
        <v>2448</v>
      </c>
      <c r="C99" s="32">
        <v>1023</v>
      </c>
      <c r="D99" s="32">
        <v>1425</v>
      </c>
      <c r="E99" s="32">
        <v>2621</v>
      </c>
      <c r="F99" s="32">
        <v>1174</v>
      </c>
      <c r="G99" s="32">
        <v>1447</v>
      </c>
    </row>
    <row r="100" spans="1:7" ht="21" customHeight="1" x14ac:dyDescent="0.3">
      <c r="A100" s="55">
        <v>78</v>
      </c>
      <c r="B100" s="32">
        <v>2571</v>
      </c>
      <c r="C100" s="32">
        <v>1092</v>
      </c>
      <c r="D100" s="32">
        <v>1479</v>
      </c>
      <c r="E100" s="32">
        <v>2685</v>
      </c>
      <c r="F100" s="32">
        <v>1120</v>
      </c>
      <c r="G100" s="32">
        <v>1565</v>
      </c>
    </row>
    <row r="101" spans="1:7" ht="21" customHeight="1" x14ac:dyDescent="0.3">
      <c r="A101" s="55">
        <v>79</v>
      </c>
      <c r="B101" s="32">
        <v>2695</v>
      </c>
      <c r="C101" s="32">
        <v>1084</v>
      </c>
      <c r="D101" s="32">
        <v>1611</v>
      </c>
      <c r="E101" s="32">
        <v>2540</v>
      </c>
      <c r="F101" s="32">
        <v>1046</v>
      </c>
      <c r="G101" s="32">
        <v>1494</v>
      </c>
    </row>
    <row r="102" spans="1:7" ht="21" customHeight="1" x14ac:dyDescent="0.3">
      <c r="A102" s="71" t="s">
        <v>1071</v>
      </c>
      <c r="B102" s="65">
        <v>10704</v>
      </c>
      <c r="C102" s="65">
        <v>4098</v>
      </c>
      <c r="D102" s="65">
        <v>6606</v>
      </c>
      <c r="E102" s="65">
        <v>9948</v>
      </c>
      <c r="F102" s="65">
        <v>3847</v>
      </c>
      <c r="G102" s="65">
        <v>6101</v>
      </c>
    </row>
    <row r="103" spans="1:7" ht="21" customHeight="1" x14ac:dyDescent="0.3">
      <c r="A103" s="55">
        <v>80</v>
      </c>
      <c r="B103" s="32">
        <v>2457</v>
      </c>
      <c r="C103" s="32">
        <v>985</v>
      </c>
      <c r="D103" s="32">
        <v>1472</v>
      </c>
      <c r="E103" s="32">
        <v>2166</v>
      </c>
      <c r="F103" s="32">
        <v>889</v>
      </c>
      <c r="G103" s="32">
        <v>1277</v>
      </c>
    </row>
    <row r="104" spans="1:7" ht="21" customHeight="1" x14ac:dyDescent="0.3">
      <c r="A104" s="55">
        <v>81</v>
      </c>
      <c r="B104" s="32">
        <v>2196</v>
      </c>
      <c r="C104" s="32">
        <v>835</v>
      </c>
      <c r="D104" s="32">
        <v>1361</v>
      </c>
      <c r="E104" s="32">
        <v>1805</v>
      </c>
      <c r="F104" s="32">
        <v>689</v>
      </c>
      <c r="G104" s="32">
        <v>1116</v>
      </c>
    </row>
    <row r="105" spans="1:7" ht="21" customHeight="1" x14ac:dyDescent="0.3">
      <c r="A105" s="55">
        <v>82</v>
      </c>
      <c r="B105" s="32">
        <v>2190</v>
      </c>
      <c r="C105" s="32">
        <v>849</v>
      </c>
      <c r="D105" s="32">
        <v>1341</v>
      </c>
      <c r="E105" s="32">
        <v>1947</v>
      </c>
      <c r="F105" s="32">
        <v>731</v>
      </c>
      <c r="G105" s="32">
        <v>1216</v>
      </c>
    </row>
    <row r="106" spans="1:7" ht="21" customHeight="1" x14ac:dyDescent="0.3">
      <c r="A106" s="55">
        <v>83</v>
      </c>
      <c r="B106" s="32">
        <v>2039</v>
      </c>
      <c r="C106" s="32">
        <v>771</v>
      </c>
      <c r="D106" s="32">
        <v>1268</v>
      </c>
      <c r="E106" s="32">
        <v>2001</v>
      </c>
      <c r="F106" s="32">
        <v>788</v>
      </c>
      <c r="G106" s="32">
        <v>1213</v>
      </c>
    </row>
    <row r="107" spans="1:7" ht="21" customHeight="1" x14ac:dyDescent="0.3">
      <c r="A107" s="55">
        <v>84</v>
      </c>
      <c r="B107" s="32">
        <v>1822</v>
      </c>
      <c r="C107" s="32">
        <v>658</v>
      </c>
      <c r="D107" s="32">
        <v>1164</v>
      </c>
      <c r="E107" s="32">
        <v>2029</v>
      </c>
      <c r="F107" s="32">
        <v>750</v>
      </c>
      <c r="G107" s="32">
        <v>1279</v>
      </c>
    </row>
    <row r="108" spans="1:7" ht="21" customHeight="1" x14ac:dyDescent="0.3">
      <c r="A108" s="71" t="s">
        <v>1072</v>
      </c>
      <c r="B108" s="65">
        <v>6383</v>
      </c>
      <c r="C108" s="65">
        <v>2102</v>
      </c>
      <c r="D108" s="65">
        <v>4281</v>
      </c>
      <c r="E108" s="65">
        <v>7501</v>
      </c>
      <c r="F108" s="65">
        <v>2588</v>
      </c>
      <c r="G108" s="65">
        <v>4913</v>
      </c>
    </row>
    <row r="109" spans="1:7" ht="21" customHeight="1" x14ac:dyDescent="0.3">
      <c r="A109" s="55">
        <v>85</v>
      </c>
      <c r="B109" s="32">
        <v>1627</v>
      </c>
      <c r="C109" s="32">
        <v>568</v>
      </c>
      <c r="D109" s="32">
        <v>1059</v>
      </c>
      <c r="E109" s="32">
        <v>1868</v>
      </c>
      <c r="F109" s="32">
        <v>693</v>
      </c>
      <c r="G109" s="32">
        <v>1175</v>
      </c>
    </row>
    <row r="110" spans="1:7" ht="21" customHeight="1" x14ac:dyDescent="0.3">
      <c r="A110" s="55">
        <v>86</v>
      </c>
      <c r="B110" s="32">
        <v>1356</v>
      </c>
      <c r="C110" s="32">
        <v>461</v>
      </c>
      <c r="D110" s="32">
        <v>895</v>
      </c>
      <c r="E110" s="32">
        <v>1577</v>
      </c>
      <c r="F110" s="32">
        <v>529</v>
      </c>
      <c r="G110" s="32">
        <v>1048</v>
      </c>
    </row>
    <row r="111" spans="1:7" ht="21" customHeight="1" x14ac:dyDescent="0.3">
      <c r="A111" s="55">
        <v>87</v>
      </c>
      <c r="B111" s="32">
        <v>1280</v>
      </c>
      <c r="C111" s="32">
        <v>425</v>
      </c>
      <c r="D111" s="32">
        <v>855</v>
      </c>
      <c r="E111" s="32">
        <v>1494</v>
      </c>
      <c r="F111" s="32">
        <v>532</v>
      </c>
      <c r="G111" s="32">
        <v>962</v>
      </c>
    </row>
    <row r="112" spans="1:7" ht="21" customHeight="1" x14ac:dyDescent="0.3">
      <c r="A112" s="55">
        <v>88</v>
      </c>
      <c r="B112" s="32">
        <v>1140</v>
      </c>
      <c r="C112" s="32">
        <v>364</v>
      </c>
      <c r="D112" s="32">
        <v>776</v>
      </c>
      <c r="E112" s="32">
        <v>1376</v>
      </c>
      <c r="F112" s="32">
        <v>455</v>
      </c>
      <c r="G112" s="32">
        <v>921</v>
      </c>
    </row>
    <row r="113" spans="1:7" ht="21" customHeight="1" x14ac:dyDescent="0.3">
      <c r="A113" s="55">
        <v>89</v>
      </c>
      <c r="B113" s="32">
        <v>980</v>
      </c>
      <c r="C113" s="32">
        <v>284</v>
      </c>
      <c r="D113" s="32">
        <v>696</v>
      </c>
      <c r="E113" s="32">
        <v>1186</v>
      </c>
      <c r="F113" s="32">
        <v>379</v>
      </c>
      <c r="G113" s="32">
        <v>807</v>
      </c>
    </row>
    <row r="114" spans="1:7" ht="21" customHeight="1" x14ac:dyDescent="0.3">
      <c r="A114" s="71" t="s">
        <v>1073</v>
      </c>
      <c r="B114" s="65">
        <v>2880</v>
      </c>
      <c r="C114" s="65">
        <v>791</v>
      </c>
      <c r="D114" s="65">
        <v>2089</v>
      </c>
      <c r="E114" s="65">
        <v>3602</v>
      </c>
      <c r="F114" s="65">
        <v>992</v>
      </c>
      <c r="G114" s="65">
        <v>2610</v>
      </c>
    </row>
    <row r="115" spans="1:7" ht="21" customHeight="1" x14ac:dyDescent="0.3">
      <c r="A115" s="55">
        <v>90</v>
      </c>
      <c r="B115" s="32">
        <v>902</v>
      </c>
      <c r="C115" s="32">
        <v>257</v>
      </c>
      <c r="D115" s="32">
        <v>645</v>
      </c>
      <c r="E115" s="32">
        <v>1028</v>
      </c>
      <c r="F115" s="32">
        <v>314</v>
      </c>
      <c r="G115" s="32">
        <v>714</v>
      </c>
    </row>
    <row r="116" spans="1:7" ht="21" customHeight="1" x14ac:dyDescent="0.3">
      <c r="A116" s="55">
        <v>91</v>
      </c>
      <c r="B116" s="32">
        <v>693</v>
      </c>
      <c r="C116" s="32">
        <v>196</v>
      </c>
      <c r="D116" s="32">
        <v>497</v>
      </c>
      <c r="E116" s="32">
        <v>830</v>
      </c>
      <c r="F116" s="32">
        <v>223</v>
      </c>
      <c r="G116" s="32">
        <v>607</v>
      </c>
    </row>
    <row r="117" spans="1:7" ht="21" customHeight="1" x14ac:dyDescent="0.3">
      <c r="A117" s="55">
        <v>92</v>
      </c>
      <c r="B117" s="32">
        <v>548</v>
      </c>
      <c r="C117" s="32">
        <v>151</v>
      </c>
      <c r="D117" s="32">
        <v>397</v>
      </c>
      <c r="E117" s="32">
        <v>734</v>
      </c>
      <c r="F117" s="32">
        <v>186</v>
      </c>
      <c r="G117" s="32">
        <v>548</v>
      </c>
    </row>
    <row r="118" spans="1:7" ht="21" customHeight="1" x14ac:dyDescent="0.3">
      <c r="A118" s="55">
        <v>93</v>
      </c>
      <c r="B118" s="32">
        <v>416</v>
      </c>
      <c r="C118" s="32">
        <v>104</v>
      </c>
      <c r="D118" s="32">
        <v>312</v>
      </c>
      <c r="E118" s="32">
        <v>572</v>
      </c>
      <c r="F118" s="32">
        <v>166</v>
      </c>
      <c r="G118" s="32">
        <v>406</v>
      </c>
    </row>
    <row r="119" spans="1:7" ht="21" customHeight="1" x14ac:dyDescent="0.3">
      <c r="A119" s="55">
        <v>94</v>
      </c>
      <c r="B119" s="32">
        <v>321</v>
      </c>
      <c r="C119" s="32">
        <v>83</v>
      </c>
      <c r="D119" s="32">
        <v>238</v>
      </c>
      <c r="E119" s="32">
        <v>438</v>
      </c>
      <c r="F119" s="32">
        <v>103</v>
      </c>
      <c r="G119" s="32">
        <v>335</v>
      </c>
    </row>
    <row r="120" spans="1:7" ht="21" customHeight="1" x14ac:dyDescent="0.3">
      <c r="A120" s="71" t="s">
        <v>1074</v>
      </c>
      <c r="B120" s="65">
        <v>700</v>
      </c>
      <c r="C120" s="65">
        <v>117</v>
      </c>
      <c r="D120" s="65">
        <v>583</v>
      </c>
      <c r="E120" s="65">
        <v>958</v>
      </c>
      <c r="F120" s="65">
        <v>206</v>
      </c>
      <c r="G120" s="65">
        <v>752</v>
      </c>
    </row>
    <row r="121" spans="1:7" ht="21" customHeight="1" x14ac:dyDescent="0.3">
      <c r="A121" s="55">
        <v>95</v>
      </c>
      <c r="B121" s="32">
        <v>270</v>
      </c>
      <c r="C121" s="32">
        <v>48</v>
      </c>
      <c r="D121" s="32">
        <v>222</v>
      </c>
      <c r="E121" s="32">
        <v>335</v>
      </c>
      <c r="F121" s="32">
        <v>75</v>
      </c>
      <c r="G121" s="32">
        <v>260</v>
      </c>
    </row>
    <row r="122" spans="1:7" ht="21" customHeight="1" x14ac:dyDescent="0.3">
      <c r="A122" s="55">
        <v>96</v>
      </c>
      <c r="B122" s="32">
        <v>157</v>
      </c>
      <c r="C122" s="32">
        <v>24</v>
      </c>
      <c r="D122" s="32">
        <v>133</v>
      </c>
      <c r="E122" s="32">
        <v>264</v>
      </c>
      <c r="F122" s="32">
        <v>60</v>
      </c>
      <c r="G122" s="32">
        <v>204</v>
      </c>
    </row>
    <row r="123" spans="1:7" ht="21" customHeight="1" x14ac:dyDescent="0.3">
      <c r="A123" s="55">
        <v>97</v>
      </c>
      <c r="B123" s="32">
        <v>120</v>
      </c>
      <c r="C123" s="32">
        <v>29</v>
      </c>
      <c r="D123" s="32">
        <v>91</v>
      </c>
      <c r="E123" s="32">
        <v>144</v>
      </c>
      <c r="F123" s="32">
        <v>29</v>
      </c>
      <c r="G123" s="32">
        <v>115</v>
      </c>
    </row>
    <row r="124" spans="1:7" ht="21" customHeight="1" x14ac:dyDescent="0.3">
      <c r="A124" s="55">
        <v>98</v>
      </c>
      <c r="B124" s="32">
        <v>90</v>
      </c>
      <c r="C124" s="32">
        <v>9</v>
      </c>
      <c r="D124" s="32">
        <v>81</v>
      </c>
      <c r="E124" s="32">
        <v>136</v>
      </c>
      <c r="F124" s="32">
        <v>29</v>
      </c>
      <c r="G124" s="32">
        <v>107</v>
      </c>
    </row>
    <row r="125" spans="1:7" ht="21" customHeight="1" x14ac:dyDescent="0.3">
      <c r="A125" s="55">
        <v>99</v>
      </c>
      <c r="B125" s="32">
        <v>63</v>
      </c>
      <c r="C125" s="32">
        <v>7</v>
      </c>
      <c r="D125" s="32">
        <v>56</v>
      </c>
      <c r="E125" s="32">
        <v>79</v>
      </c>
      <c r="F125" s="32">
        <v>13</v>
      </c>
      <c r="G125" s="32">
        <v>66</v>
      </c>
    </row>
    <row r="126" spans="1:7" ht="21" customHeight="1" x14ac:dyDescent="0.3">
      <c r="A126" s="71" t="s">
        <v>1075</v>
      </c>
      <c r="B126" s="65">
        <v>129</v>
      </c>
      <c r="C126" s="65">
        <v>13</v>
      </c>
      <c r="D126" s="65">
        <v>116</v>
      </c>
      <c r="E126" s="65">
        <v>162</v>
      </c>
      <c r="F126" s="65">
        <v>22</v>
      </c>
      <c r="G126" s="65">
        <v>140</v>
      </c>
    </row>
    <row r="127" spans="1:7" ht="21" customHeight="1" x14ac:dyDescent="0.3">
      <c r="A127" s="71" t="s">
        <v>1076</v>
      </c>
      <c r="B127" s="65">
        <v>10389</v>
      </c>
      <c r="C127" s="65">
        <v>5788</v>
      </c>
      <c r="D127" s="65">
        <v>4601</v>
      </c>
      <c r="E127" s="65">
        <v>18364</v>
      </c>
      <c r="F127" s="65">
        <v>8452</v>
      </c>
      <c r="G127" s="65">
        <v>9912</v>
      </c>
    </row>
    <row r="128" spans="1:7" ht="21" customHeight="1" x14ac:dyDescent="0.3">
      <c r="A128" s="82"/>
      <c r="B128" s="65"/>
      <c r="C128" s="65"/>
      <c r="D128" s="65"/>
      <c r="E128" s="32"/>
      <c r="F128" s="32"/>
      <c r="G128" s="32"/>
    </row>
    <row r="129" spans="1:7" ht="21" customHeight="1" x14ac:dyDescent="0.3">
      <c r="A129" s="38" t="s">
        <v>1077</v>
      </c>
      <c r="B129" s="32"/>
      <c r="C129" s="32"/>
      <c r="D129" s="32"/>
      <c r="E129" s="32"/>
      <c r="F129" s="32"/>
      <c r="G129" s="32"/>
    </row>
    <row r="130" spans="1:7" ht="21" customHeight="1" x14ac:dyDescent="0.3">
      <c r="A130" s="38" t="s">
        <v>1078</v>
      </c>
      <c r="B130" s="32">
        <v>26531</v>
      </c>
      <c r="C130" s="32">
        <v>13562</v>
      </c>
      <c r="D130" s="32">
        <v>12969</v>
      </c>
      <c r="E130" s="32">
        <v>29123</v>
      </c>
      <c r="F130" s="32">
        <v>14850</v>
      </c>
      <c r="G130" s="32">
        <v>14273</v>
      </c>
    </row>
    <row r="131" spans="1:7" ht="21" customHeight="1" x14ac:dyDescent="0.3">
      <c r="A131" s="38" t="s">
        <v>706</v>
      </c>
      <c r="B131" s="32">
        <v>223586</v>
      </c>
      <c r="C131" s="32">
        <v>117327</v>
      </c>
      <c r="D131" s="32">
        <v>106259</v>
      </c>
      <c r="E131" s="32">
        <v>231515</v>
      </c>
      <c r="F131" s="32">
        <v>121148</v>
      </c>
      <c r="G131" s="32">
        <v>110367</v>
      </c>
    </row>
    <row r="132" spans="1:7" ht="21" customHeight="1" x14ac:dyDescent="0.3">
      <c r="A132" s="38" t="s">
        <v>1079</v>
      </c>
      <c r="B132" s="32">
        <v>67709</v>
      </c>
      <c r="C132" s="32">
        <v>28705</v>
      </c>
      <c r="D132" s="32">
        <v>39004</v>
      </c>
      <c r="E132" s="32">
        <v>65878</v>
      </c>
      <c r="F132" s="32">
        <v>28075</v>
      </c>
      <c r="G132" s="32">
        <v>37803</v>
      </c>
    </row>
    <row r="133" spans="1:7" ht="21" customHeight="1" x14ac:dyDescent="0.3">
      <c r="A133" s="38" t="s">
        <v>1080</v>
      </c>
      <c r="B133" s="32"/>
      <c r="C133" s="32"/>
      <c r="D133" s="32"/>
      <c r="E133" s="32"/>
      <c r="F133" s="32"/>
      <c r="G133" s="32"/>
    </row>
    <row r="134" spans="1:7" ht="21" customHeight="1" x14ac:dyDescent="0.3">
      <c r="A134" s="38" t="s">
        <v>1078</v>
      </c>
      <c r="B134" s="35">
        <v>8.3000000000000007</v>
      </c>
      <c r="C134" s="35">
        <v>8.5</v>
      </c>
      <c r="D134" s="35">
        <v>8.1999999999999993</v>
      </c>
      <c r="E134" s="35">
        <v>8.9</v>
      </c>
      <c r="F134" s="35">
        <v>9.1</v>
      </c>
      <c r="G134" s="35">
        <v>8.8000000000000007</v>
      </c>
    </row>
    <row r="135" spans="1:7" ht="21" customHeight="1" x14ac:dyDescent="0.3">
      <c r="A135" s="38" t="s">
        <v>706</v>
      </c>
      <c r="B135" s="35">
        <v>70.3</v>
      </c>
      <c r="C135" s="35">
        <v>73.5</v>
      </c>
      <c r="D135" s="35">
        <v>67.2</v>
      </c>
      <c r="E135" s="35">
        <v>70.900000000000006</v>
      </c>
      <c r="F135" s="35">
        <v>73.8</v>
      </c>
      <c r="G135" s="35">
        <v>67.900000000000006</v>
      </c>
    </row>
    <row r="136" spans="1:7" ht="21" customHeight="1" x14ac:dyDescent="0.3">
      <c r="A136" s="38" t="s">
        <v>1079</v>
      </c>
      <c r="B136" s="35">
        <v>21.3</v>
      </c>
      <c r="C136" s="35">
        <v>18</v>
      </c>
      <c r="D136" s="35">
        <v>24.6</v>
      </c>
      <c r="E136" s="35">
        <v>20.2</v>
      </c>
      <c r="F136" s="35">
        <v>17.100000000000001</v>
      </c>
      <c r="G136" s="35">
        <v>23.3</v>
      </c>
    </row>
    <row r="137" spans="1:7" ht="21" customHeight="1" x14ac:dyDescent="0.3">
      <c r="A137" s="38" t="s">
        <v>1081</v>
      </c>
      <c r="B137" s="35">
        <v>44.6</v>
      </c>
      <c r="C137" s="35">
        <v>43.1</v>
      </c>
      <c r="D137" s="35">
        <v>46.1</v>
      </c>
      <c r="E137" s="35">
        <v>44.4</v>
      </c>
      <c r="F137" s="35">
        <v>43</v>
      </c>
      <c r="G137" s="35">
        <v>45.7</v>
      </c>
    </row>
    <row r="138" spans="1:7" ht="21" customHeight="1" x14ac:dyDescent="0.3">
      <c r="A138" s="316" t="s">
        <v>1082</v>
      </c>
      <c r="B138" s="317">
        <v>42.4</v>
      </c>
      <c r="C138" s="317">
        <v>41.1</v>
      </c>
      <c r="D138" s="317">
        <v>43.9</v>
      </c>
      <c r="E138" s="317">
        <v>42.5</v>
      </c>
      <c r="F138" s="317">
        <v>41.4</v>
      </c>
      <c r="G138" s="317">
        <v>43.8</v>
      </c>
    </row>
    <row r="139" spans="1:7" ht="21" customHeight="1" x14ac:dyDescent="0.3">
      <c r="A139" s="28" t="s">
        <v>1083</v>
      </c>
      <c r="B139" s="18"/>
      <c r="C139" s="18"/>
      <c r="D139" s="18"/>
    </row>
  </sheetData>
  <mergeCells count="2">
    <mergeCell ref="B3:D3"/>
    <mergeCell ref="E3:G3"/>
  </mergeCells>
  <phoneticPr fontId="30"/>
  <pageMargins left="0.23622047244094488" right="0.23622047244094488" top="0.15748031496062992" bottom="0.15748031496062992" header="0.31496062992125984" footer="0"/>
  <pageSetup paperSize="9" scale="31" orientation="portrait" r:id="rId1"/>
  <headerFooter>
    <oddHeader>&amp;C&amp;F</oddHead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O1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5" width="12.64453125" style="17" customWidth="1"/>
    <col min="16" max="16384" width="18.64453125" style="17"/>
  </cols>
  <sheetData>
    <row r="1" spans="1:15" ht="21" customHeight="1" x14ac:dyDescent="0.3">
      <c r="A1" s="19" t="str">
        <f>HYPERLINK("#"&amp;"目次"&amp;"!a1","目次へ")</f>
        <v>目次へ</v>
      </c>
    </row>
    <row r="2" spans="1:15" ht="21" customHeight="1" x14ac:dyDescent="0.3">
      <c r="A2" s="44" t="str">
        <f>"１８．"&amp;目次!E21</f>
        <v>１８．町丁，男女別人口及び世帯数（平成27年,対令和2年比較）</v>
      </c>
      <c r="O2" s="62" t="s">
        <v>1084</v>
      </c>
    </row>
    <row r="3" spans="1:15" ht="21" customHeight="1" x14ac:dyDescent="0.3">
      <c r="A3" s="485"/>
      <c r="B3" s="31" t="s">
        <v>1085</v>
      </c>
      <c r="C3" s="33"/>
      <c r="D3" s="33"/>
      <c r="E3" s="78"/>
      <c r="F3" s="31" t="s">
        <v>678</v>
      </c>
      <c r="G3" s="33"/>
      <c r="H3" s="33"/>
      <c r="I3" s="33"/>
      <c r="J3" s="33"/>
      <c r="K3" s="31" t="s">
        <v>1086</v>
      </c>
      <c r="L3" s="33"/>
      <c r="M3" s="33"/>
      <c r="N3" s="33"/>
      <c r="O3" s="33"/>
    </row>
    <row r="4" spans="1:15" ht="21" customHeight="1" x14ac:dyDescent="0.3">
      <c r="A4" s="83" t="s">
        <v>712</v>
      </c>
      <c r="B4" s="557" t="s">
        <v>315</v>
      </c>
      <c r="C4" s="519" t="s">
        <v>302</v>
      </c>
      <c r="D4" s="520"/>
      <c r="E4" s="521"/>
      <c r="F4" s="287" t="s">
        <v>315</v>
      </c>
      <c r="G4" s="519" t="s">
        <v>302</v>
      </c>
      <c r="H4" s="520"/>
      <c r="I4" s="521"/>
      <c r="J4" s="265" t="s">
        <v>316</v>
      </c>
      <c r="K4" s="287" t="s">
        <v>315</v>
      </c>
      <c r="L4" s="36" t="s">
        <v>1087</v>
      </c>
      <c r="M4" s="54"/>
      <c r="N4" s="220"/>
      <c r="O4" s="517" t="s">
        <v>1088</v>
      </c>
    </row>
    <row r="5" spans="1:15" ht="21" customHeight="1" x14ac:dyDescent="0.3">
      <c r="A5" s="220"/>
      <c r="B5" s="288"/>
      <c r="C5" s="521" t="s">
        <v>655</v>
      </c>
      <c r="D5" s="438" t="s">
        <v>715</v>
      </c>
      <c r="E5" s="519" t="s">
        <v>462</v>
      </c>
      <c r="F5" s="318"/>
      <c r="G5" s="269" t="s">
        <v>655</v>
      </c>
      <c r="H5" s="269" t="s">
        <v>461</v>
      </c>
      <c r="I5" s="269" t="s">
        <v>462</v>
      </c>
      <c r="J5" s="25" t="s">
        <v>1089</v>
      </c>
      <c r="K5" s="288" t="s">
        <v>854</v>
      </c>
      <c r="L5" s="521" t="s">
        <v>655</v>
      </c>
      <c r="M5" s="288" t="s">
        <v>715</v>
      </c>
      <c r="N5" s="438" t="s">
        <v>462</v>
      </c>
      <c r="O5" s="36" t="s">
        <v>700</v>
      </c>
    </row>
    <row r="6" spans="1:15" s="18" customFormat="1" ht="21" customHeight="1" x14ac:dyDescent="0.3">
      <c r="A6" s="45" t="s">
        <v>1090</v>
      </c>
      <c r="B6" s="303">
        <v>196132</v>
      </c>
      <c r="C6" s="18">
        <v>328215</v>
      </c>
      <c r="D6" s="558">
        <v>165382</v>
      </c>
      <c r="E6" s="18">
        <v>162833</v>
      </c>
      <c r="F6" s="303">
        <v>208093</v>
      </c>
      <c r="G6" s="18">
        <v>344880</v>
      </c>
      <c r="H6" s="18">
        <v>172525</v>
      </c>
      <c r="I6" s="18">
        <v>172355</v>
      </c>
      <c r="J6" s="18">
        <v>22122</v>
      </c>
      <c r="K6" s="18">
        <f t="shared" ref="K6:N69" si="0">F6-B6</f>
        <v>11961</v>
      </c>
      <c r="L6" s="18">
        <f t="shared" si="0"/>
        <v>16665</v>
      </c>
      <c r="M6" s="18">
        <f t="shared" si="0"/>
        <v>7143</v>
      </c>
      <c r="N6" s="18">
        <f t="shared" si="0"/>
        <v>9522</v>
      </c>
      <c r="O6" s="27">
        <f t="shared" ref="O6:O69" si="1">((G6/C6)-1)*100</f>
        <v>5.0774644668890812</v>
      </c>
    </row>
    <row r="7" spans="1:15" s="18" customFormat="1" ht="21" customHeight="1" x14ac:dyDescent="0.3">
      <c r="A7" s="45" t="s">
        <v>1091</v>
      </c>
      <c r="B7" s="303">
        <v>11500</v>
      </c>
      <c r="C7" s="18">
        <v>20217</v>
      </c>
      <c r="D7" s="18">
        <v>10140</v>
      </c>
      <c r="E7" s="18">
        <v>10077</v>
      </c>
      <c r="F7" s="303">
        <v>12610</v>
      </c>
      <c r="G7" s="18">
        <v>21500</v>
      </c>
      <c r="H7" s="18">
        <v>10775</v>
      </c>
      <c r="I7" s="18">
        <v>10725</v>
      </c>
      <c r="J7" s="18">
        <v>26543</v>
      </c>
      <c r="K7" s="84">
        <f t="shared" si="0"/>
        <v>1110</v>
      </c>
      <c r="L7" s="84">
        <f t="shared" si="0"/>
        <v>1283</v>
      </c>
      <c r="M7" s="84">
        <f t="shared" si="0"/>
        <v>635</v>
      </c>
      <c r="N7" s="84">
        <f t="shared" si="0"/>
        <v>648</v>
      </c>
      <c r="O7" s="27">
        <f t="shared" si="1"/>
        <v>6.3461443339763557</v>
      </c>
    </row>
    <row r="8" spans="1:15" ht="21" customHeight="1" x14ac:dyDescent="0.3">
      <c r="A8" s="46" t="s">
        <v>1092</v>
      </c>
      <c r="B8" s="279">
        <v>776</v>
      </c>
      <c r="C8" s="17">
        <v>1290</v>
      </c>
      <c r="D8" s="17">
        <v>646</v>
      </c>
      <c r="E8" s="17">
        <v>644</v>
      </c>
      <c r="F8" s="279">
        <v>793</v>
      </c>
      <c r="G8" s="17">
        <v>1324</v>
      </c>
      <c r="H8" s="17">
        <v>660</v>
      </c>
      <c r="I8" s="17">
        <v>664</v>
      </c>
      <c r="J8" s="17">
        <v>16550</v>
      </c>
      <c r="K8" s="85">
        <f t="shared" si="0"/>
        <v>17</v>
      </c>
      <c r="L8" s="85">
        <f t="shared" si="0"/>
        <v>34</v>
      </c>
      <c r="M8" s="85">
        <f t="shared" si="0"/>
        <v>14</v>
      </c>
      <c r="N8" s="85">
        <f t="shared" si="0"/>
        <v>20</v>
      </c>
      <c r="O8" s="26">
        <f t="shared" si="1"/>
        <v>2.635658914728678</v>
      </c>
    </row>
    <row r="9" spans="1:15" ht="21" customHeight="1" x14ac:dyDescent="0.3">
      <c r="A9" s="46" t="s">
        <v>1093</v>
      </c>
      <c r="B9" s="279">
        <v>3110</v>
      </c>
      <c r="C9" s="17">
        <v>5346</v>
      </c>
      <c r="D9" s="17">
        <v>2643</v>
      </c>
      <c r="E9" s="17">
        <v>2703</v>
      </c>
      <c r="F9" s="279">
        <v>3339</v>
      </c>
      <c r="G9" s="17">
        <v>5621</v>
      </c>
      <c r="H9" s="17">
        <v>2781</v>
      </c>
      <c r="I9" s="17">
        <v>2840</v>
      </c>
      <c r="J9" s="17">
        <v>35131</v>
      </c>
      <c r="K9" s="85">
        <f t="shared" si="0"/>
        <v>229</v>
      </c>
      <c r="L9" s="85">
        <f t="shared" si="0"/>
        <v>275</v>
      </c>
      <c r="M9" s="85">
        <f t="shared" si="0"/>
        <v>138</v>
      </c>
      <c r="N9" s="85">
        <f t="shared" si="0"/>
        <v>137</v>
      </c>
      <c r="O9" s="26">
        <f t="shared" si="1"/>
        <v>5.1440329218106928</v>
      </c>
    </row>
    <row r="10" spans="1:15" ht="21" customHeight="1" x14ac:dyDescent="0.3">
      <c r="A10" s="46" t="s">
        <v>1094</v>
      </c>
      <c r="B10" s="279">
        <v>2875</v>
      </c>
      <c r="C10" s="17">
        <v>5294</v>
      </c>
      <c r="D10" s="17">
        <v>2628</v>
      </c>
      <c r="E10" s="17">
        <v>2666</v>
      </c>
      <c r="F10" s="279">
        <v>3226</v>
      </c>
      <c r="G10" s="17">
        <v>5738</v>
      </c>
      <c r="H10" s="17">
        <v>2890</v>
      </c>
      <c r="I10" s="17">
        <v>2848</v>
      </c>
      <c r="J10" s="17">
        <v>27324</v>
      </c>
      <c r="K10" s="85">
        <f t="shared" si="0"/>
        <v>351</v>
      </c>
      <c r="L10" s="85">
        <f t="shared" si="0"/>
        <v>444</v>
      </c>
      <c r="M10" s="85">
        <f t="shared" si="0"/>
        <v>262</v>
      </c>
      <c r="N10" s="85">
        <f t="shared" si="0"/>
        <v>182</v>
      </c>
      <c r="O10" s="26">
        <f t="shared" si="1"/>
        <v>8.3868530411786999</v>
      </c>
    </row>
    <row r="11" spans="1:15" ht="21" customHeight="1" x14ac:dyDescent="0.3">
      <c r="A11" s="46" t="s">
        <v>1095</v>
      </c>
      <c r="B11" s="279">
        <v>2310</v>
      </c>
      <c r="C11" s="17">
        <v>4025</v>
      </c>
      <c r="D11" s="17">
        <v>2027</v>
      </c>
      <c r="E11" s="17">
        <v>1998</v>
      </c>
      <c r="F11" s="279">
        <v>2622</v>
      </c>
      <c r="G11" s="17">
        <v>4472</v>
      </c>
      <c r="H11" s="17">
        <v>2265</v>
      </c>
      <c r="I11" s="17">
        <v>2207</v>
      </c>
      <c r="J11" s="17">
        <v>23537</v>
      </c>
      <c r="K11" s="85">
        <f t="shared" si="0"/>
        <v>312</v>
      </c>
      <c r="L11" s="85">
        <f t="shared" si="0"/>
        <v>447</v>
      </c>
      <c r="M11" s="85">
        <f t="shared" si="0"/>
        <v>238</v>
      </c>
      <c r="N11" s="85">
        <f t="shared" si="0"/>
        <v>209</v>
      </c>
      <c r="O11" s="26">
        <f t="shared" si="1"/>
        <v>11.105590062111803</v>
      </c>
    </row>
    <row r="12" spans="1:15" ht="21" customHeight="1" x14ac:dyDescent="0.3">
      <c r="A12" s="46" t="s">
        <v>1096</v>
      </c>
      <c r="B12" s="279">
        <v>2429</v>
      </c>
      <c r="C12" s="17">
        <v>4262</v>
      </c>
      <c r="D12" s="17">
        <v>2196</v>
      </c>
      <c r="E12" s="17">
        <v>2066</v>
      </c>
      <c r="F12" s="279">
        <v>2630</v>
      </c>
      <c r="G12" s="17">
        <v>4345</v>
      </c>
      <c r="H12" s="17">
        <v>2179</v>
      </c>
      <c r="I12" s="17">
        <v>2166</v>
      </c>
      <c r="J12" s="17">
        <v>25559</v>
      </c>
      <c r="K12" s="85">
        <f t="shared" si="0"/>
        <v>201</v>
      </c>
      <c r="L12" s="85">
        <f t="shared" si="0"/>
        <v>83</v>
      </c>
      <c r="M12" s="85">
        <f t="shared" si="0"/>
        <v>-17</v>
      </c>
      <c r="N12" s="85">
        <f t="shared" si="0"/>
        <v>100</v>
      </c>
      <c r="O12" s="26">
        <f t="shared" si="1"/>
        <v>1.9474425152510522</v>
      </c>
    </row>
    <row r="13" spans="1:15" s="18" customFormat="1" ht="21" customHeight="1" x14ac:dyDescent="0.3">
      <c r="A13" s="45" t="s">
        <v>1097</v>
      </c>
      <c r="B13" s="303">
        <v>13574</v>
      </c>
      <c r="C13" s="18">
        <v>22562</v>
      </c>
      <c r="D13" s="18">
        <v>11251</v>
      </c>
      <c r="E13" s="18">
        <v>11311</v>
      </c>
      <c r="F13" s="303">
        <v>14899</v>
      </c>
      <c r="G13" s="18">
        <v>24073</v>
      </c>
      <c r="H13" s="18">
        <v>11867</v>
      </c>
      <c r="I13" s="18">
        <v>12206</v>
      </c>
      <c r="J13" s="18">
        <v>23835</v>
      </c>
      <c r="K13" s="84">
        <f t="shared" si="0"/>
        <v>1325</v>
      </c>
      <c r="L13" s="18">
        <f t="shared" si="0"/>
        <v>1511</v>
      </c>
      <c r="M13" s="84">
        <f t="shared" si="0"/>
        <v>616</v>
      </c>
      <c r="N13" s="84">
        <f t="shared" si="0"/>
        <v>895</v>
      </c>
      <c r="O13" s="27">
        <f t="shared" si="1"/>
        <v>6.6971013208048991</v>
      </c>
    </row>
    <row r="14" spans="1:15" ht="21" customHeight="1" x14ac:dyDescent="0.3">
      <c r="A14" s="46" t="s">
        <v>1098</v>
      </c>
      <c r="B14" s="279">
        <v>4017</v>
      </c>
      <c r="C14" s="17">
        <v>6408</v>
      </c>
      <c r="D14" s="17">
        <v>3354</v>
      </c>
      <c r="E14" s="17">
        <v>3054</v>
      </c>
      <c r="F14" s="279">
        <v>4278</v>
      </c>
      <c r="G14" s="17">
        <v>6650</v>
      </c>
      <c r="H14" s="17">
        <v>3487</v>
      </c>
      <c r="I14" s="17">
        <v>3163</v>
      </c>
      <c r="J14" s="17">
        <v>31667</v>
      </c>
      <c r="K14" s="85">
        <f t="shared" si="0"/>
        <v>261</v>
      </c>
      <c r="L14" s="85">
        <f t="shared" si="0"/>
        <v>242</v>
      </c>
      <c r="M14" s="85">
        <f t="shared" si="0"/>
        <v>133</v>
      </c>
      <c r="N14" s="85">
        <f t="shared" si="0"/>
        <v>109</v>
      </c>
      <c r="O14" s="26">
        <f t="shared" si="1"/>
        <v>3.7765293383270837</v>
      </c>
    </row>
    <row r="15" spans="1:15" ht="21" customHeight="1" x14ac:dyDescent="0.3">
      <c r="A15" s="46" t="s">
        <v>1099</v>
      </c>
      <c r="B15" s="279">
        <v>3138</v>
      </c>
      <c r="C15" s="17">
        <v>5005</v>
      </c>
      <c r="D15" s="17">
        <v>2463</v>
      </c>
      <c r="E15" s="17">
        <v>2542</v>
      </c>
      <c r="F15" s="279">
        <v>3595</v>
      </c>
      <c r="G15" s="17">
        <v>5475</v>
      </c>
      <c r="H15" s="17">
        <v>2666</v>
      </c>
      <c r="I15" s="17">
        <v>2809</v>
      </c>
      <c r="J15" s="17">
        <v>30417</v>
      </c>
      <c r="K15" s="85">
        <f t="shared" si="0"/>
        <v>457</v>
      </c>
      <c r="L15" s="85">
        <f t="shared" si="0"/>
        <v>470</v>
      </c>
      <c r="M15" s="85">
        <f t="shared" si="0"/>
        <v>203</v>
      </c>
      <c r="N15" s="85">
        <f t="shared" si="0"/>
        <v>267</v>
      </c>
      <c r="O15" s="26">
        <f t="shared" si="1"/>
        <v>9.3906093906093844</v>
      </c>
    </row>
    <row r="16" spans="1:15" ht="21" customHeight="1" x14ac:dyDescent="0.3">
      <c r="A16" s="46" t="s">
        <v>1100</v>
      </c>
      <c r="B16" s="279">
        <v>1792</v>
      </c>
      <c r="C16" s="17">
        <v>2948</v>
      </c>
      <c r="D16" s="17">
        <v>1485</v>
      </c>
      <c r="E16" s="17">
        <v>1463</v>
      </c>
      <c r="F16" s="279">
        <v>1876</v>
      </c>
      <c r="G16" s="17">
        <v>3049</v>
      </c>
      <c r="H16" s="17">
        <v>1478</v>
      </c>
      <c r="I16" s="17">
        <v>1571</v>
      </c>
      <c r="J16" s="17">
        <v>27718</v>
      </c>
      <c r="K16" s="85">
        <f t="shared" si="0"/>
        <v>84</v>
      </c>
      <c r="L16" s="85">
        <f t="shared" si="0"/>
        <v>101</v>
      </c>
      <c r="M16" s="85">
        <f t="shared" si="0"/>
        <v>-7</v>
      </c>
      <c r="N16" s="85">
        <f t="shared" si="0"/>
        <v>108</v>
      </c>
      <c r="O16" s="26">
        <f t="shared" si="1"/>
        <v>3.4260515603799169</v>
      </c>
    </row>
    <row r="17" spans="1:15" ht="21" customHeight="1" x14ac:dyDescent="0.3">
      <c r="A17" s="46" t="s">
        <v>1101</v>
      </c>
      <c r="B17" s="279">
        <v>1863</v>
      </c>
      <c r="C17" s="17">
        <v>3270</v>
      </c>
      <c r="D17" s="17">
        <v>1571</v>
      </c>
      <c r="E17" s="17">
        <v>1699</v>
      </c>
      <c r="F17" s="279">
        <v>2074</v>
      </c>
      <c r="G17" s="17">
        <v>3427</v>
      </c>
      <c r="H17" s="17">
        <v>1661</v>
      </c>
      <c r="I17" s="17">
        <v>1766</v>
      </c>
      <c r="J17" s="17">
        <v>22847</v>
      </c>
      <c r="K17" s="85">
        <f t="shared" si="0"/>
        <v>211</v>
      </c>
      <c r="L17" s="85">
        <f t="shared" si="0"/>
        <v>157</v>
      </c>
      <c r="M17" s="85">
        <f t="shared" si="0"/>
        <v>90</v>
      </c>
      <c r="N17" s="85">
        <f t="shared" si="0"/>
        <v>67</v>
      </c>
      <c r="O17" s="26">
        <f t="shared" si="1"/>
        <v>4.8012232415902245</v>
      </c>
    </row>
    <row r="18" spans="1:15" ht="21" customHeight="1" x14ac:dyDescent="0.3">
      <c r="A18" s="46" t="s">
        <v>1102</v>
      </c>
      <c r="B18" s="279">
        <v>1813</v>
      </c>
      <c r="C18" s="17">
        <v>3220</v>
      </c>
      <c r="D18" s="17">
        <v>1577</v>
      </c>
      <c r="E18" s="17">
        <v>1643</v>
      </c>
      <c r="F18" s="279">
        <v>2133</v>
      </c>
      <c r="G18" s="17">
        <v>3729</v>
      </c>
      <c r="H18" s="17">
        <v>1769</v>
      </c>
      <c r="I18" s="17">
        <v>1960</v>
      </c>
      <c r="J18" s="17">
        <v>13811</v>
      </c>
      <c r="K18" s="85">
        <f t="shared" si="0"/>
        <v>320</v>
      </c>
      <c r="L18" s="85">
        <f t="shared" si="0"/>
        <v>509</v>
      </c>
      <c r="M18" s="85">
        <f t="shared" si="0"/>
        <v>192</v>
      </c>
      <c r="N18" s="85">
        <f t="shared" si="0"/>
        <v>317</v>
      </c>
      <c r="O18" s="26">
        <f t="shared" si="1"/>
        <v>15.807453416149064</v>
      </c>
    </row>
    <row r="19" spans="1:15" ht="21" customHeight="1" x14ac:dyDescent="0.3">
      <c r="A19" s="46" t="s">
        <v>1103</v>
      </c>
      <c r="B19" s="279">
        <v>951</v>
      </c>
      <c r="C19" s="17">
        <v>1711</v>
      </c>
      <c r="D19" s="17">
        <v>801</v>
      </c>
      <c r="E19" s="17">
        <v>910</v>
      </c>
      <c r="F19" s="279">
        <v>943</v>
      </c>
      <c r="G19" s="17">
        <v>1743</v>
      </c>
      <c r="H19" s="17">
        <v>806</v>
      </c>
      <c r="I19" s="17">
        <v>937</v>
      </c>
      <c r="J19" s="17">
        <v>19367</v>
      </c>
      <c r="K19" s="85">
        <f t="shared" si="0"/>
        <v>-8</v>
      </c>
      <c r="L19" s="85">
        <f t="shared" si="0"/>
        <v>32</v>
      </c>
      <c r="M19" s="85">
        <f t="shared" si="0"/>
        <v>5</v>
      </c>
      <c r="N19" s="85">
        <f t="shared" si="0"/>
        <v>27</v>
      </c>
      <c r="O19" s="26">
        <f t="shared" si="1"/>
        <v>1.8702513150204547</v>
      </c>
    </row>
    <row r="20" spans="1:15" s="18" customFormat="1" ht="21" customHeight="1" x14ac:dyDescent="0.3">
      <c r="A20" s="45" t="s">
        <v>1104</v>
      </c>
      <c r="B20" s="303">
        <v>18638</v>
      </c>
      <c r="C20" s="18">
        <v>29410</v>
      </c>
      <c r="D20" s="18">
        <v>14563</v>
      </c>
      <c r="E20" s="18">
        <v>14847</v>
      </c>
      <c r="F20" s="303">
        <v>20160</v>
      </c>
      <c r="G20" s="18">
        <v>30885</v>
      </c>
      <c r="H20" s="18">
        <v>15294</v>
      </c>
      <c r="I20" s="18">
        <v>15591</v>
      </c>
      <c r="J20" s="18">
        <v>29137</v>
      </c>
      <c r="K20" s="18">
        <f t="shared" si="0"/>
        <v>1522</v>
      </c>
      <c r="L20" s="18">
        <f t="shared" si="0"/>
        <v>1475</v>
      </c>
      <c r="M20" s="84">
        <f t="shared" si="0"/>
        <v>731</v>
      </c>
      <c r="N20" s="84">
        <f t="shared" si="0"/>
        <v>744</v>
      </c>
      <c r="O20" s="27">
        <f t="shared" si="1"/>
        <v>5.0153009180550878</v>
      </c>
    </row>
    <row r="21" spans="1:15" ht="21" customHeight="1" x14ac:dyDescent="0.3">
      <c r="A21" s="46" t="s">
        <v>1105</v>
      </c>
      <c r="B21" s="279">
        <v>2320</v>
      </c>
      <c r="C21" s="17">
        <v>3735</v>
      </c>
      <c r="D21" s="17">
        <v>1857</v>
      </c>
      <c r="E21" s="17">
        <v>1878</v>
      </c>
      <c r="F21" s="279">
        <v>2502</v>
      </c>
      <c r="G21" s="17">
        <v>3945</v>
      </c>
      <c r="H21" s="17">
        <v>1987</v>
      </c>
      <c r="I21" s="17">
        <v>1958</v>
      </c>
      <c r="J21" s="17">
        <v>32875</v>
      </c>
      <c r="K21" s="85">
        <f t="shared" si="0"/>
        <v>182</v>
      </c>
      <c r="L21" s="85">
        <f t="shared" si="0"/>
        <v>210</v>
      </c>
      <c r="M21" s="85">
        <f t="shared" si="0"/>
        <v>130</v>
      </c>
      <c r="N21" s="85">
        <f t="shared" si="0"/>
        <v>80</v>
      </c>
      <c r="O21" s="26">
        <f t="shared" si="1"/>
        <v>5.6224899598393607</v>
      </c>
    </row>
    <row r="22" spans="1:15" ht="21" customHeight="1" x14ac:dyDescent="0.3">
      <c r="A22" s="46" t="s">
        <v>1106</v>
      </c>
      <c r="B22" s="279">
        <v>2912</v>
      </c>
      <c r="C22" s="17">
        <v>4599</v>
      </c>
      <c r="D22" s="17">
        <v>2370</v>
      </c>
      <c r="E22" s="17">
        <v>2229</v>
      </c>
      <c r="F22" s="279">
        <v>3192</v>
      </c>
      <c r="G22" s="17">
        <v>4849</v>
      </c>
      <c r="H22" s="17">
        <v>2483</v>
      </c>
      <c r="I22" s="17">
        <v>2366</v>
      </c>
      <c r="J22" s="17">
        <v>22041</v>
      </c>
      <c r="K22" s="85">
        <f t="shared" si="0"/>
        <v>280</v>
      </c>
      <c r="L22" s="85">
        <f t="shared" si="0"/>
        <v>250</v>
      </c>
      <c r="M22" s="85">
        <f t="shared" si="0"/>
        <v>113</v>
      </c>
      <c r="N22" s="85">
        <f t="shared" si="0"/>
        <v>137</v>
      </c>
      <c r="O22" s="26">
        <f t="shared" si="1"/>
        <v>5.4359643400739399</v>
      </c>
    </row>
    <row r="23" spans="1:15" ht="21" customHeight="1" x14ac:dyDescent="0.3">
      <c r="A23" s="46" t="s">
        <v>1107</v>
      </c>
      <c r="B23" s="279">
        <v>3596</v>
      </c>
      <c r="C23" s="17">
        <v>5567</v>
      </c>
      <c r="D23" s="17">
        <v>2791</v>
      </c>
      <c r="E23" s="17">
        <v>2776</v>
      </c>
      <c r="F23" s="279">
        <v>3775</v>
      </c>
      <c r="G23" s="17">
        <v>5659</v>
      </c>
      <c r="H23" s="17">
        <v>2870</v>
      </c>
      <c r="I23" s="17">
        <v>2789</v>
      </c>
      <c r="J23" s="17">
        <v>33288</v>
      </c>
      <c r="K23" s="85">
        <f t="shared" si="0"/>
        <v>179</v>
      </c>
      <c r="L23" s="85">
        <f t="shared" si="0"/>
        <v>92</v>
      </c>
      <c r="M23" s="85">
        <f t="shared" si="0"/>
        <v>79</v>
      </c>
      <c r="N23" s="85">
        <f t="shared" si="0"/>
        <v>13</v>
      </c>
      <c r="O23" s="26">
        <f t="shared" si="1"/>
        <v>1.6525956529549024</v>
      </c>
    </row>
    <row r="24" spans="1:15" ht="21" customHeight="1" x14ac:dyDescent="0.3">
      <c r="A24" s="46" t="s">
        <v>1108</v>
      </c>
      <c r="B24" s="279">
        <v>4440</v>
      </c>
      <c r="C24" s="17">
        <v>6953</v>
      </c>
      <c r="D24" s="17">
        <v>3383</v>
      </c>
      <c r="E24" s="17">
        <v>3570</v>
      </c>
      <c r="F24" s="279">
        <v>4882</v>
      </c>
      <c r="G24" s="17">
        <v>7399</v>
      </c>
      <c r="H24" s="17">
        <v>3587</v>
      </c>
      <c r="I24" s="17">
        <v>3812</v>
      </c>
      <c r="J24" s="17">
        <v>33632</v>
      </c>
      <c r="K24" s="85">
        <f t="shared" si="0"/>
        <v>442</v>
      </c>
      <c r="L24" s="85">
        <f t="shared" si="0"/>
        <v>446</v>
      </c>
      <c r="M24" s="85">
        <f t="shared" si="0"/>
        <v>204</v>
      </c>
      <c r="N24" s="85">
        <f t="shared" si="0"/>
        <v>242</v>
      </c>
      <c r="O24" s="26">
        <f t="shared" si="1"/>
        <v>6.4144973392780136</v>
      </c>
    </row>
    <row r="25" spans="1:15" ht="21" customHeight="1" x14ac:dyDescent="0.3">
      <c r="A25" s="46" t="s">
        <v>1109</v>
      </c>
      <c r="B25" s="279">
        <v>2398</v>
      </c>
      <c r="C25" s="17">
        <v>3750</v>
      </c>
      <c r="D25" s="17">
        <v>1821</v>
      </c>
      <c r="E25" s="17">
        <v>1929</v>
      </c>
      <c r="F25" s="279">
        <v>2598</v>
      </c>
      <c r="G25" s="17">
        <v>3980</v>
      </c>
      <c r="H25" s="17">
        <v>1953</v>
      </c>
      <c r="I25" s="17">
        <v>2027</v>
      </c>
      <c r="J25" s="17">
        <v>24875</v>
      </c>
      <c r="K25" s="85">
        <f t="shared" si="0"/>
        <v>200</v>
      </c>
      <c r="L25" s="85">
        <f t="shared" si="0"/>
        <v>230</v>
      </c>
      <c r="M25" s="85">
        <f t="shared" si="0"/>
        <v>132</v>
      </c>
      <c r="N25" s="85">
        <f t="shared" si="0"/>
        <v>98</v>
      </c>
      <c r="O25" s="26">
        <f t="shared" si="1"/>
        <v>6.133333333333324</v>
      </c>
    </row>
    <row r="26" spans="1:15" ht="21" customHeight="1" x14ac:dyDescent="0.3">
      <c r="A26" s="46" t="s">
        <v>1110</v>
      </c>
      <c r="B26" s="279">
        <v>2972</v>
      </c>
      <c r="C26" s="17">
        <v>4806</v>
      </c>
      <c r="D26" s="17">
        <v>2341</v>
      </c>
      <c r="E26" s="17">
        <v>2465</v>
      </c>
      <c r="F26" s="279">
        <v>3211</v>
      </c>
      <c r="G26" s="17">
        <v>5053</v>
      </c>
      <c r="H26" s="17">
        <v>2414</v>
      </c>
      <c r="I26" s="17">
        <v>2639</v>
      </c>
      <c r="J26" s="17">
        <v>29724</v>
      </c>
      <c r="K26" s="85">
        <f t="shared" si="0"/>
        <v>239</v>
      </c>
      <c r="L26" s="85">
        <f t="shared" si="0"/>
        <v>247</v>
      </c>
      <c r="M26" s="85">
        <f t="shared" si="0"/>
        <v>73</v>
      </c>
      <c r="N26" s="85">
        <f t="shared" si="0"/>
        <v>174</v>
      </c>
      <c r="O26" s="26">
        <f t="shared" si="1"/>
        <v>5.1394090719933505</v>
      </c>
    </row>
    <row r="27" spans="1:15" s="18" customFormat="1" ht="21" customHeight="1" x14ac:dyDescent="0.3">
      <c r="A27" s="45" t="s">
        <v>1111</v>
      </c>
      <c r="B27" s="303">
        <v>18460</v>
      </c>
      <c r="C27" s="18">
        <v>29189</v>
      </c>
      <c r="D27" s="18">
        <v>14857</v>
      </c>
      <c r="E27" s="18">
        <v>14332</v>
      </c>
      <c r="F27" s="303">
        <v>20033</v>
      </c>
      <c r="G27" s="18">
        <v>30982</v>
      </c>
      <c r="H27" s="18">
        <v>15558</v>
      </c>
      <c r="I27" s="18">
        <v>15424</v>
      </c>
      <c r="J27" s="18">
        <v>26709</v>
      </c>
      <c r="K27" s="18">
        <f t="shared" si="0"/>
        <v>1573</v>
      </c>
      <c r="L27" s="18">
        <f t="shared" si="0"/>
        <v>1793</v>
      </c>
      <c r="M27" s="18">
        <f t="shared" si="0"/>
        <v>701</v>
      </c>
      <c r="N27" s="84">
        <f t="shared" si="0"/>
        <v>1092</v>
      </c>
      <c r="O27" s="27">
        <f t="shared" si="1"/>
        <v>6.1427249991435229</v>
      </c>
    </row>
    <row r="28" spans="1:15" ht="21" customHeight="1" x14ac:dyDescent="0.3">
      <c r="A28" s="46" t="s">
        <v>1112</v>
      </c>
      <c r="B28" s="279">
        <v>3618</v>
      </c>
      <c r="C28" s="17">
        <v>5672</v>
      </c>
      <c r="D28" s="17">
        <v>2861</v>
      </c>
      <c r="E28" s="17">
        <v>2811</v>
      </c>
      <c r="F28" s="279">
        <v>4077</v>
      </c>
      <c r="G28" s="17">
        <v>6203</v>
      </c>
      <c r="H28" s="17">
        <v>3061</v>
      </c>
      <c r="I28" s="17">
        <v>3142</v>
      </c>
      <c r="J28" s="17">
        <v>26970</v>
      </c>
      <c r="K28" s="85">
        <f t="shared" si="0"/>
        <v>459</v>
      </c>
      <c r="L28" s="85">
        <f t="shared" si="0"/>
        <v>531</v>
      </c>
      <c r="M28" s="85">
        <f t="shared" si="0"/>
        <v>200</v>
      </c>
      <c r="N28" s="85">
        <f t="shared" si="0"/>
        <v>331</v>
      </c>
      <c r="O28" s="26">
        <f t="shared" si="1"/>
        <v>9.3617771509167937</v>
      </c>
    </row>
    <row r="29" spans="1:15" ht="21" customHeight="1" x14ac:dyDescent="0.3">
      <c r="A29" s="46" t="s">
        <v>1113</v>
      </c>
      <c r="B29" s="279">
        <v>4037</v>
      </c>
      <c r="C29" s="17">
        <v>6397</v>
      </c>
      <c r="D29" s="17">
        <v>3292</v>
      </c>
      <c r="E29" s="17">
        <v>3105</v>
      </c>
      <c r="F29" s="279">
        <v>4144</v>
      </c>
      <c r="G29" s="17">
        <v>6518</v>
      </c>
      <c r="H29" s="17">
        <v>3323</v>
      </c>
      <c r="I29" s="17">
        <v>3195</v>
      </c>
      <c r="J29" s="17">
        <v>21727</v>
      </c>
      <c r="K29" s="85">
        <f t="shared" si="0"/>
        <v>107</v>
      </c>
      <c r="L29" s="85">
        <f t="shared" si="0"/>
        <v>121</v>
      </c>
      <c r="M29" s="85">
        <f t="shared" si="0"/>
        <v>31</v>
      </c>
      <c r="N29" s="85">
        <f t="shared" si="0"/>
        <v>90</v>
      </c>
      <c r="O29" s="26">
        <f t="shared" si="1"/>
        <v>1.8915116460840986</v>
      </c>
    </row>
    <row r="30" spans="1:15" ht="21" customHeight="1" x14ac:dyDescent="0.3">
      <c r="A30" s="46" t="s">
        <v>1114</v>
      </c>
      <c r="B30" s="279">
        <v>3456</v>
      </c>
      <c r="C30" s="17">
        <v>5370</v>
      </c>
      <c r="D30" s="17">
        <v>2772</v>
      </c>
      <c r="E30" s="17">
        <v>2598</v>
      </c>
      <c r="F30" s="279">
        <v>3724</v>
      </c>
      <c r="G30" s="17">
        <v>5647</v>
      </c>
      <c r="H30" s="17">
        <v>2901</v>
      </c>
      <c r="I30" s="17">
        <v>2746</v>
      </c>
      <c r="J30" s="17">
        <v>28235</v>
      </c>
      <c r="K30" s="85">
        <f t="shared" si="0"/>
        <v>268</v>
      </c>
      <c r="L30" s="85">
        <f t="shared" si="0"/>
        <v>277</v>
      </c>
      <c r="M30" s="85">
        <f t="shared" si="0"/>
        <v>129</v>
      </c>
      <c r="N30" s="85">
        <f t="shared" si="0"/>
        <v>148</v>
      </c>
      <c r="O30" s="26">
        <f t="shared" si="1"/>
        <v>5.1582867783985131</v>
      </c>
    </row>
    <row r="31" spans="1:15" ht="21" customHeight="1" x14ac:dyDescent="0.3">
      <c r="A31" s="46" t="s">
        <v>1115</v>
      </c>
      <c r="B31" s="279">
        <v>4137</v>
      </c>
      <c r="C31" s="17">
        <v>6516</v>
      </c>
      <c r="D31" s="17">
        <v>3321</v>
      </c>
      <c r="E31" s="17">
        <v>3195</v>
      </c>
      <c r="F31" s="279">
        <v>4428</v>
      </c>
      <c r="G31" s="17">
        <v>6859</v>
      </c>
      <c r="H31" s="17">
        <v>3478</v>
      </c>
      <c r="I31" s="17">
        <v>3381</v>
      </c>
      <c r="J31" s="17">
        <v>29822</v>
      </c>
      <c r="K31" s="85">
        <f t="shared" si="0"/>
        <v>291</v>
      </c>
      <c r="L31" s="85">
        <f t="shared" si="0"/>
        <v>343</v>
      </c>
      <c r="M31" s="85">
        <f t="shared" si="0"/>
        <v>157</v>
      </c>
      <c r="N31" s="85">
        <f t="shared" si="0"/>
        <v>186</v>
      </c>
      <c r="O31" s="26">
        <f t="shared" si="1"/>
        <v>5.2639656230816456</v>
      </c>
    </row>
    <row r="32" spans="1:15" ht="21" customHeight="1" x14ac:dyDescent="0.3">
      <c r="A32" s="46" t="s">
        <v>1116</v>
      </c>
      <c r="B32" s="279">
        <v>3212</v>
      </c>
      <c r="C32" s="17">
        <v>5234</v>
      </c>
      <c r="D32" s="17">
        <v>2611</v>
      </c>
      <c r="E32" s="17">
        <v>2623</v>
      </c>
      <c r="F32" s="279">
        <v>3660</v>
      </c>
      <c r="G32" s="17">
        <v>5755</v>
      </c>
      <c r="H32" s="17">
        <v>2795</v>
      </c>
      <c r="I32" s="17">
        <v>2960</v>
      </c>
      <c r="J32" s="17">
        <v>28775</v>
      </c>
      <c r="K32" s="85">
        <f t="shared" si="0"/>
        <v>448</v>
      </c>
      <c r="L32" s="85">
        <f t="shared" si="0"/>
        <v>521</v>
      </c>
      <c r="M32" s="85">
        <f t="shared" si="0"/>
        <v>184</v>
      </c>
      <c r="N32" s="85">
        <f t="shared" si="0"/>
        <v>337</v>
      </c>
      <c r="O32" s="26">
        <f t="shared" si="1"/>
        <v>9.9541459686664169</v>
      </c>
    </row>
    <row r="33" spans="1:15" s="18" customFormat="1" ht="21" customHeight="1" x14ac:dyDescent="0.3">
      <c r="A33" s="45" t="s">
        <v>1117</v>
      </c>
      <c r="B33" s="303">
        <v>14688</v>
      </c>
      <c r="C33" s="18">
        <v>23275</v>
      </c>
      <c r="D33" s="18">
        <v>11565</v>
      </c>
      <c r="E33" s="18">
        <v>11710</v>
      </c>
      <c r="F33" s="303">
        <v>15672</v>
      </c>
      <c r="G33" s="18">
        <v>24802</v>
      </c>
      <c r="H33" s="18">
        <v>12249</v>
      </c>
      <c r="I33" s="18">
        <v>12553</v>
      </c>
      <c r="J33" s="18">
        <v>26107</v>
      </c>
      <c r="K33" s="18">
        <f t="shared" si="0"/>
        <v>984</v>
      </c>
      <c r="L33" s="18">
        <f t="shared" si="0"/>
        <v>1527</v>
      </c>
      <c r="M33" s="18">
        <f t="shared" si="0"/>
        <v>684</v>
      </c>
      <c r="N33" s="84">
        <f t="shared" si="0"/>
        <v>843</v>
      </c>
      <c r="O33" s="27">
        <f t="shared" si="1"/>
        <v>6.5606874328678844</v>
      </c>
    </row>
    <row r="34" spans="1:15" ht="21" customHeight="1" x14ac:dyDescent="0.3">
      <c r="A34" s="46" t="s">
        <v>1118</v>
      </c>
      <c r="B34" s="279">
        <v>4237</v>
      </c>
      <c r="C34" s="17">
        <v>6586</v>
      </c>
      <c r="D34" s="17">
        <v>3312</v>
      </c>
      <c r="E34" s="17">
        <v>3274</v>
      </c>
      <c r="F34" s="279">
        <v>4709</v>
      </c>
      <c r="G34" s="17">
        <v>7234</v>
      </c>
      <c r="H34" s="17">
        <v>3631</v>
      </c>
      <c r="I34" s="17">
        <v>3603</v>
      </c>
      <c r="J34" s="17">
        <v>30142</v>
      </c>
      <c r="K34" s="85">
        <f t="shared" si="0"/>
        <v>472</v>
      </c>
      <c r="L34" s="85">
        <f t="shared" si="0"/>
        <v>648</v>
      </c>
      <c r="M34" s="85">
        <f t="shared" si="0"/>
        <v>319</v>
      </c>
      <c r="N34" s="85">
        <f t="shared" si="0"/>
        <v>329</v>
      </c>
      <c r="O34" s="26">
        <f t="shared" si="1"/>
        <v>9.8390525356817591</v>
      </c>
    </row>
    <row r="35" spans="1:15" ht="21" customHeight="1" x14ac:dyDescent="0.3">
      <c r="A35" s="46" t="s">
        <v>1119</v>
      </c>
      <c r="B35" s="279">
        <v>2679</v>
      </c>
      <c r="C35" s="17">
        <v>4455</v>
      </c>
      <c r="D35" s="17">
        <v>2132</v>
      </c>
      <c r="E35" s="17">
        <v>2323</v>
      </c>
      <c r="F35" s="279">
        <v>2763</v>
      </c>
      <c r="G35" s="17">
        <v>4623</v>
      </c>
      <c r="H35" s="17">
        <v>2235</v>
      </c>
      <c r="I35" s="17">
        <v>2388</v>
      </c>
      <c r="J35" s="17">
        <v>21014</v>
      </c>
      <c r="K35" s="85">
        <f t="shared" si="0"/>
        <v>84</v>
      </c>
      <c r="L35" s="85">
        <f t="shared" si="0"/>
        <v>168</v>
      </c>
      <c r="M35" s="85">
        <f t="shared" si="0"/>
        <v>103</v>
      </c>
      <c r="N35" s="85">
        <f t="shared" si="0"/>
        <v>65</v>
      </c>
      <c r="O35" s="26">
        <f t="shared" si="1"/>
        <v>3.7710437710437805</v>
      </c>
    </row>
    <row r="36" spans="1:15" ht="21" customHeight="1" x14ac:dyDescent="0.3">
      <c r="A36" s="46" t="s">
        <v>1120</v>
      </c>
      <c r="B36" s="279">
        <v>2045</v>
      </c>
      <c r="C36" s="17">
        <v>3203</v>
      </c>
      <c r="D36" s="17">
        <v>1586</v>
      </c>
      <c r="E36" s="17">
        <v>1617</v>
      </c>
      <c r="F36" s="279">
        <v>2253</v>
      </c>
      <c r="G36" s="17">
        <v>3379</v>
      </c>
      <c r="H36" s="17">
        <v>1636</v>
      </c>
      <c r="I36" s="17">
        <v>1743</v>
      </c>
      <c r="J36" s="17">
        <v>21119</v>
      </c>
      <c r="K36" s="85">
        <f t="shared" si="0"/>
        <v>208</v>
      </c>
      <c r="L36" s="85">
        <f t="shared" si="0"/>
        <v>176</v>
      </c>
      <c r="M36" s="85">
        <f t="shared" si="0"/>
        <v>50</v>
      </c>
      <c r="N36" s="85">
        <f t="shared" si="0"/>
        <v>126</v>
      </c>
      <c r="O36" s="26">
        <f t="shared" si="1"/>
        <v>5.4948485794567681</v>
      </c>
    </row>
    <row r="37" spans="1:15" ht="21" customHeight="1" x14ac:dyDescent="0.3">
      <c r="A37" s="46" t="s">
        <v>1121</v>
      </c>
      <c r="B37" s="279">
        <v>2757</v>
      </c>
      <c r="C37" s="17">
        <v>4088</v>
      </c>
      <c r="D37" s="17">
        <v>2020</v>
      </c>
      <c r="E37" s="17">
        <v>2068</v>
      </c>
      <c r="F37" s="279">
        <v>3041</v>
      </c>
      <c r="G37" s="17">
        <v>4675</v>
      </c>
      <c r="H37" s="17">
        <v>2310</v>
      </c>
      <c r="I37" s="17">
        <v>2365</v>
      </c>
      <c r="J37" s="17">
        <v>29219</v>
      </c>
      <c r="K37" s="85">
        <f t="shared" si="0"/>
        <v>284</v>
      </c>
      <c r="L37" s="85">
        <f t="shared" si="0"/>
        <v>587</v>
      </c>
      <c r="M37" s="85">
        <f t="shared" si="0"/>
        <v>290</v>
      </c>
      <c r="N37" s="85">
        <f t="shared" si="0"/>
        <v>297</v>
      </c>
      <c r="O37" s="26">
        <f t="shared" si="1"/>
        <v>14.359099804305275</v>
      </c>
    </row>
    <row r="38" spans="1:15" ht="21" customHeight="1" x14ac:dyDescent="0.3">
      <c r="A38" s="46" t="s">
        <v>1122</v>
      </c>
      <c r="B38" s="279">
        <v>2970</v>
      </c>
      <c r="C38" s="17">
        <v>4943</v>
      </c>
      <c r="D38" s="17">
        <v>2515</v>
      </c>
      <c r="E38" s="17">
        <v>2428</v>
      </c>
      <c r="F38" s="279">
        <v>2906</v>
      </c>
      <c r="G38" s="17">
        <v>4891</v>
      </c>
      <c r="H38" s="17">
        <v>2437</v>
      </c>
      <c r="I38" s="17">
        <v>2454</v>
      </c>
      <c r="J38" s="17">
        <v>28771</v>
      </c>
      <c r="K38" s="85">
        <f t="shared" si="0"/>
        <v>-64</v>
      </c>
      <c r="L38" s="85">
        <f t="shared" si="0"/>
        <v>-52</v>
      </c>
      <c r="M38" s="85">
        <f t="shared" si="0"/>
        <v>-78</v>
      </c>
      <c r="N38" s="85">
        <f t="shared" si="0"/>
        <v>26</v>
      </c>
      <c r="O38" s="26">
        <f t="shared" si="1"/>
        <v>-1.0519927169734933</v>
      </c>
    </row>
    <row r="39" spans="1:15" s="18" customFormat="1" ht="21" customHeight="1" x14ac:dyDescent="0.3">
      <c r="A39" s="45" t="s">
        <v>1123</v>
      </c>
      <c r="B39" s="303">
        <v>17113</v>
      </c>
      <c r="C39" s="18">
        <v>27022</v>
      </c>
      <c r="D39" s="18">
        <v>14146</v>
      </c>
      <c r="E39" s="18">
        <v>12876</v>
      </c>
      <c r="F39" s="303">
        <v>17186</v>
      </c>
      <c r="G39" s="18">
        <v>28176</v>
      </c>
      <c r="H39" s="18">
        <v>14600</v>
      </c>
      <c r="I39" s="18">
        <v>13576</v>
      </c>
      <c r="J39" s="18">
        <v>19167</v>
      </c>
      <c r="K39" s="18">
        <f t="shared" si="0"/>
        <v>73</v>
      </c>
      <c r="L39" s="18">
        <f t="shared" si="0"/>
        <v>1154</v>
      </c>
      <c r="M39" s="18">
        <f t="shared" si="0"/>
        <v>454</v>
      </c>
      <c r="N39" s="84">
        <f t="shared" si="0"/>
        <v>700</v>
      </c>
      <c r="O39" s="27">
        <f t="shared" si="1"/>
        <v>4.2705943305454852</v>
      </c>
    </row>
    <row r="40" spans="1:15" ht="21" customHeight="1" x14ac:dyDescent="0.3">
      <c r="A40" s="46" t="s">
        <v>1124</v>
      </c>
      <c r="B40" s="279">
        <v>3555</v>
      </c>
      <c r="C40" s="17">
        <v>5915</v>
      </c>
      <c r="D40" s="17">
        <v>3151</v>
      </c>
      <c r="E40" s="17">
        <v>2764</v>
      </c>
      <c r="F40" s="279">
        <v>3872</v>
      </c>
      <c r="G40" s="17">
        <v>6345</v>
      </c>
      <c r="H40" s="17">
        <v>3359</v>
      </c>
      <c r="I40" s="17">
        <v>2986</v>
      </c>
      <c r="J40" s="17">
        <v>25380</v>
      </c>
      <c r="K40" s="85">
        <f t="shared" si="0"/>
        <v>317</v>
      </c>
      <c r="L40" s="85">
        <f t="shared" si="0"/>
        <v>430</v>
      </c>
      <c r="M40" s="85">
        <f t="shared" si="0"/>
        <v>208</v>
      </c>
      <c r="N40" s="85">
        <f t="shared" si="0"/>
        <v>222</v>
      </c>
      <c r="O40" s="26">
        <f t="shared" si="1"/>
        <v>7.2696534234995669</v>
      </c>
    </row>
    <row r="41" spans="1:15" ht="21" customHeight="1" x14ac:dyDescent="0.3">
      <c r="A41" s="46" t="s">
        <v>1125</v>
      </c>
      <c r="B41" s="279">
        <v>1517</v>
      </c>
      <c r="C41" s="17">
        <v>2593</v>
      </c>
      <c r="D41" s="17">
        <v>1300</v>
      </c>
      <c r="E41" s="17">
        <v>1293</v>
      </c>
      <c r="F41" s="279">
        <v>1560</v>
      </c>
      <c r="G41" s="17">
        <v>2721</v>
      </c>
      <c r="H41" s="17">
        <v>1312</v>
      </c>
      <c r="I41" s="17">
        <v>1409</v>
      </c>
      <c r="J41" s="17">
        <v>12957</v>
      </c>
      <c r="K41" s="85">
        <f t="shared" si="0"/>
        <v>43</v>
      </c>
      <c r="L41" s="85">
        <f t="shared" si="0"/>
        <v>128</v>
      </c>
      <c r="M41" s="85">
        <f t="shared" si="0"/>
        <v>12</v>
      </c>
      <c r="N41" s="85">
        <f t="shared" si="0"/>
        <v>116</v>
      </c>
      <c r="O41" s="26">
        <f t="shared" si="1"/>
        <v>4.9363671423062083</v>
      </c>
    </row>
    <row r="42" spans="1:15" ht="21" customHeight="1" x14ac:dyDescent="0.3">
      <c r="A42" s="46" t="s">
        <v>1126</v>
      </c>
      <c r="B42" s="279">
        <v>3769</v>
      </c>
      <c r="C42" s="17">
        <v>5984</v>
      </c>
      <c r="D42" s="17">
        <v>3161</v>
      </c>
      <c r="E42" s="17">
        <v>2823</v>
      </c>
      <c r="F42" s="279">
        <v>3997</v>
      </c>
      <c r="G42" s="17">
        <v>6259</v>
      </c>
      <c r="H42" s="17">
        <v>3253</v>
      </c>
      <c r="I42" s="17">
        <v>3006</v>
      </c>
      <c r="J42" s="17">
        <v>26079</v>
      </c>
      <c r="K42" s="85">
        <f t="shared" si="0"/>
        <v>228</v>
      </c>
      <c r="L42" s="85">
        <f t="shared" si="0"/>
        <v>275</v>
      </c>
      <c r="M42" s="85">
        <f t="shared" si="0"/>
        <v>92</v>
      </c>
      <c r="N42" s="85">
        <f t="shared" si="0"/>
        <v>183</v>
      </c>
      <c r="O42" s="26">
        <f t="shared" si="1"/>
        <v>4.5955882352941124</v>
      </c>
    </row>
    <row r="43" spans="1:15" ht="21" customHeight="1" x14ac:dyDescent="0.3">
      <c r="A43" s="46" t="s">
        <v>1127</v>
      </c>
      <c r="B43" s="279">
        <v>1743</v>
      </c>
      <c r="C43" s="17">
        <v>2266</v>
      </c>
      <c r="D43" s="17">
        <v>1171</v>
      </c>
      <c r="E43" s="17">
        <v>1095</v>
      </c>
      <c r="F43" s="279">
        <v>888</v>
      </c>
      <c r="G43" s="17">
        <v>1947</v>
      </c>
      <c r="H43" s="17">
        <v>1010</v>
      </c>
      <c r="I43" s="17">
        <v>937</v>
      </c>
      <c r="J43" s="17">
        <v>6084</v>
      </c>
      <c r="K43" s="85">
        <f t="shared" si="0"/>
        <v>-855</v>
      </c>
      <c r="L43" s="85">
        <f t="shared" si="0"/>
        <v>-319</v>
      </c>
      <c r="M43" s="85">
        <f t="shared" si="0"/>
        <v>-161</v>
      </c>
      <c r="N43" s="85">
        <f t="shared" si="0"/>
        <v>-158</v>
      </c>
      <c r="O43" s="26">
        <f t="shared" si="1"/>
        <v>-14.077669902912627</v>
      </c>
    </row>
    <row r="44" spans="1:15" ht="21" customHeight="1" x14ac:dyDescent="0.3">
      <c r="A44" s="46" t="s">
        <v>1128</v>
      </c>
      <c r="B44" s="279">
        <v>4361</v>
      </c>
      <c r="C44" s="17">
        <v>6562</v>
      </c>
      <c r="D44" s="17">
        <v>3475</v>
      </c>
      <c r="E44" s="17">
        <v>3087</v>
      </c>
      <c r="F44" s="279">
        <v>4620</v>
      </c>
      <c r="G44" s="17">
        <v>7006</v>
      </c>
      <c r="H44" s="17">
        <v>3704</v>
      </c>
      <c r="I44" s="17">
        <v>3302</v>
      </c>
      <c r="J44" s="17">
        <v>23353</v>
      </c>
      <c r="K44" s="85">
        <f t="shared" si="0"/>
        <v>259</v>
      </c>
      <c r="L44" s="85">
        <f t="shared" si="0"/>
        <v>444</v>
      </c>
      <c r="M44" s="85">
        <f t="shared" si="0"/>
        <v>229</v>
      </c>
      <c r="N44" s="85">
        <f t="shared" si="0"/>
        <v>215</v>
      </c>
      <c r="O44" s="26">
        <f t="shared" si="1"/>
        <v>6.76622980798538</v>
      </c>
    </row>
    <row r="45" spans="1:15" ht="21" customHeight="1" x14ac:dyDescent="0.3">
      <c r="A45" s="46" t="s">
        <v>1129</v>
      </c>
      <c r="B45" s="279">
        <v>2168</v>
      </c>
      <c r="C45" s="17">
        <v>3702</v>
      </c>
      <c r="D45" s="17">
        <v>1888</v>
      </c>
      <c r="E45" s="17">
        <v>1814</v>
      </c>
      <c r="F45" s="279">
        <v>2249</v>
      </c>
      <c r="G45" s="17">
        <v>3898</v>
      </c>
      <c r="H45" s="17">
        <v>1962</v>
      </c>
      <c r="I45" s="17">
        <v>1936</v>
      </c>
      <c r="J45" s="17">
        <v>25987</v>
      </c>
      <c r="K45" s="85">
        <f t="shared" si="0"/>
        <v>81</v>
      </c>
      <c r="L45" s="85">
        <f t="shared" si="0"/>
        <v>196</v>
      </c>
      <c r="M45" s="85">
        <f t="shared" si="0"/>
        <v>74</v>
      </c>
      <c r="N45" s="85">
        <f t="shared" si="0"/>
        <v>122</v>
      </c>
      <c r="O45" s="26">
        <f t="shared" si="1"/>
        <v>5.2944354403025473</v>
      </c>
    </row>
    <row r="46" spans="1:15" s="18" customFormat="1" ht="21" customHeight="1" x14ac:dyDescent="0.3">
      <c r="A46" s="45" t="s">
        <v>1130</v>
      </c>
      <c r="B46" s="303">
        <v>13014</v>
      </c>
      <c r="C46" s="18">
        <v>20809</v>
      </c>
      <c r="D46" s="18">
        <v>10765</v>
      </c>
      <c r="E46" s="18">
        <v>10044</v>
      </c>
      <c r="F46" s="303">
        <v>13351</v>
      </c>
      <c r="G46" s="18">
        <v>21325</v>
      </c>
      <c r="H46" s="18">
        <v>11043</v>
      </c>
      <c r="I46" s="18">
        <v>10282</v>
      </c>
      <c r="J46" s="18">
        <v>21114</v>
      </c>
      <c r="K46" s="84">
        <f t="shared" si="0"/>
        <v>337</v>
      </c>
      <c r="L46" s="84">
        <f t="shared" si="0"/>
        <v>516</v>
      </c>
      <c r="M46" s="84">
        <f t="shared" si="0"/>
        <v>278</v>
      </c>
      <c r="N46" s="84">
        <f t="shared" si="0"/>
        <v>238</v>
      </c>
      <c r="O46" s="27">
        <f t="shared" si="1"/>
        <v>2.4796962852611903</v>
      </c>
    </row>
    <row r="47" spans="1:15" ht="21" customHeight="1" x14ac:dyDescent="0.3">
      <c r="A47" s="46" t="s">
        <v>1131</v>
      </c>
      <c r="B47" s="279">
        <v>3386</v>
      </c>
      <c r="C47" s="17">
        <v>5556</v>
      </c>
      <c r="D47" s="17">
        <v>2838</v>
      </c>
      <c r="E47" s="17">
        <v>2718</v>
      </c>
      <c r="F47" s="279">
        <v>3494</v>
      </c>
      <c r="G47" s="17">
        <v>5668</v>
      </c>
      <c r="H47" s="17">
        <v>2908</v>
      </c>
      <c r="I47" s="17">
        <v>2760</v>
      </c>
      <c r="J47" s="17">
        <v>20993</v>
      </c>
      <c r="K47" s="85">
        <f t="shared" si="0"/>
        <v>108</v>
      </c>
      <c r="L47" s="85">
        <f t="shared" si="0"/>
        <v>112</v>
      </c>
      <c r="M47" s="85">
        <f t="shared" si="0"/>
        <v>70</v>
      </c>
      <c r="N47" s="85">
        <f t="shared" si="0"/>
        <v>42</v>
      </c>
      <c r="O47" s="26">
        <f t="shared" si="1"/>
        <v>2.0158387329013649</v>
      </c>
    </row>
    <row r="48" spans="1:15" ht="21" customHeight="1" x14ac:dyDescent="0.3">
      <c r="A48" s="46" t="s">
        <v>1132</v>
      </c>
      <c r="B48" s="279">
        <v>3372</v>
      </c>
      <c r="C48" s="17">
        <v>5084</v>
      </c>
      <c r="D48" s="17">
        <v>2723</v>
      </c>
      <c r="E48" s="17">
        <v>2361</v>
      </c>
      <c r="F48" s="279">
        <v>3339</v>
      </c>
      <c r="G48" s="17">
        <v>5077</v>
      </c>
      <c r="H48" s="17">
        <v>2732</v>
      </c>
      <c r="I48" s="17">
        <v>2345</v>
      </c>
      <c r="J48" s="17">
        <v>25385</v>
      </c>
      <c r="K48" s="85">
        <f t="shared" si="0"/>
        <v>-33</v>
      </c>
      <c r="L48" s="85">
        <f t="shared" si="0"/>
        <v>-7</v>
      </c>
      <c r="M48" s="85">
        <f t="shared" si="0"/>
        <v>9</v>
      </c>
      <c r="N48" s="85">
        <f t="shared" si="0"/>
        <v>-16</v>
      </c>
      <c r="O48" s="26">
        <f t="shared" si="1"/>
        <v>-0.13768686073957204</v>
      </c>
    </row>
    <row r="49" spans="1:15" ht="21" customHeight="1" x14ac:dyDescent="0.3">
      <c r="A49" s="46" t="s">
        <v>1133</v>
      </c>
      <c r="B49" s="279">
        <v>2108</v>
      </c>
      <c r="C49" s="17">
        <v>3314</v>
      </c>
      <c r="D49" s="17">
        <v>1732</v>
      </c>
      <c r="E49" s="17">
        <v>1582</v>
      </c>
      <c r="F49" s="279">
        <v>2161</v>
      </c>
      <c r="G49" s="17">
        <v>3468</v>
      </c>
      <c r="H49" s="17">
        <v>1774</v>
      </c>
      <c r="I49" s="17">
        <v>1694</v>
      </c>
      <c r="J49" s="17">
        <v>26677</v>
      </c>
      <c r="K49" s="85">
        <f t="shared" si="0"/>
        <v>53</v>
      </c>
      <c r="L49" s="85">
        <f t="shared" si="0"/>
        <v>154</v>
      </c>
      <c r="M49" s="85">
        <f t="shared" si="0"/>
        <v>42</v>
      </c>
      <c r="N49" s="85">
        <f t="shared" si="0"/>
        <v>112</v>
      </c>
      <c r="O49" s="26">
        <f t="shared" si="1"/>
        <v>4.6469523234761612</v>
      </c>
    </row>
    <row r="50" spans="1:15" ht="21" customHeight="1" x14ac:dyDescent="0.3">
      <c r="A50" s="46" t="s">
        <v>1134</v>
      </c>
      <c r="B50" s="279">
        <v>2262</v>
      </c>
      <c r="C50" s="17">
        <v>3770</v>
      </c>
      <c r="D50" s="17">
        <v>1899</v>
      </c>
      <c r="E50" s="17">
        <v>1871</v>
      </c>
      <c r="F50" s="279">
        <v>2361</v>
      </c>
      <c r="G50" s="17">
        <v>3921</v>
      </c>
      <c r="H50" s="17">
        <v>1981</v>
      </c>
      <c r="I50" s="17">
        <v>1940</v>
      </c>
      <c r="J50" s="17">
        <v>20637</v>
      </c>
      <c r="K50" s="85">
        <f t="shared" si="0"/>
        <v>99</v>
      </c>
      <c r="L50" s="85">
        <f t="shared" si="0"/>
        <v>151</v>
      </c>
      <c r="M50" s="85">
        <f t="shared" si="0"/>
        <v>82</v>
      </c>
      <c r="N50" s="85">
        <f t="shared" si="0"/>
        <v>69</v>
      </c>
      <c r="O50" s="26">
        <f t="shared" si="1"/>
        <v>4.0053050397877987</v>
      </c>
    </row>
    <row r="51" spans="1:15" ht="21" customHeight="1" x14ac:dyDescent="0.3">
      <c r="A51" s="46" t="s">
        <v>1135</v>
      </c>
      <c r="B51" s="279">
        <v>1886</v>
      </c>
      <c r="C51" s="17">
        <v>3085</v>
      </c>
      <c r="D51" s="17">
        <v>1573</v>
      </c>
      <c r="E51" s="17">
        <v>1512</v>
      </c>
      <c r="F51" s="279">
        <v>1996</v>
      </c>
      <c r="G51" s="17">
        <v>3191</v>
      </c>
      <c r="H51" s="17">
        <v>1648</v>
      </c>
      <c r="I51" s="17">
        <v>1543</v>
      </c>
      <c r="J51" s="17">
        <v>14505</v>
      </c>
      <c r="K51" s="85">
        <f t="shared" si="0"/>
        <v>110</v>
      </c>
      <c r="L51" s="85">
        <f t="shared" si="0"/>
        <v>106</v>
      </c>
      <c r="M51" s="85">
        <f t="shared" si="0"/>
        <v>75</v>
      </c>
      <c r="N51" s="85">
        <f t="shared" si="0"/>
        <v>31</v>
      </c>
      <c r="O51" s="26">
        <f t="shared" si="1"/>
        <v>3.4359805510534747</v>
      </c>
    </row>
    <row r="52" spans="1:15" s="18" customFormat="1" ht="21" customHeight="1" x14ac:dyDescent="0.3">
      <c r="A52" s="45" t="s">
        <v>1136</v>
      </c>
      <c r="B52" s="303">
        <v>11256</v>
      </c>
      <c r="C52" s="18">
        <v>18225</v>
      </c>
      <c r="D52" s="18">
        <v>9432</v>
      </c>
      <c r="E52" s="18">
        <v>8793</v>
      </c>
      <c r="F52" s="303">
        <v>11731</v>
      </c>
      <c r="G52" s="18">
        <v>18854</v>
      </c>
      <c r="H52" s="18">
        <v>9718</v>
      </c>
      <c r="I52" s="18">
        <v>9136</v>
      </c>
      <c r="J52" s="18">
        <v>23277</v>
      </c>
      <c r="K52" s="84">
        <f t="shared" si="0"/>
        <v>475</v>
      </c>
      <c r="L52" s="84">
        <f t="shared" si="0"/>
        <v>629</v>
      </c>
      <c r="M52" s="84">
        <f t="shared" si="0"/>
        <v>286</v>
      </c>
      <c r="N52" s="84">
        <f t="shared" si="0"/>
        <v>343</v>
      </c>
      <c r="O52" s="27">
        <f t="shared" si="1"/>
        <v>3.4513031550068574</v>
      </c>
    </row>
    <row r="53" spans="1:15" ht="21" customHeight="1" x14ac:dyDescent="0.3">
      <c r="A53" s="46" t="s">
        <v>1137</v>
      </c>
      <c r="B53" s="279">
        <v>2896</v>
      </c>
      <c r="C53" s="17">
        <v>4306</v>
      </c>
      <c r="D53" s="17">
        <v>2251</v>
      </c>
      <c r="E53" s="17">
        <v>2055</v>
      </c>
      <c r="F53" s="279">
        <v>3053</v>
      </c>
      <c r="G53" s="17">
        <v>4499</v>
      </c>
      <c r="H53" s="17">
        <v>2345</v>
      </c>
      <c r="I53" s="17">
        <v>2154</v>
      </c>
      <c r="J53" s="17">
        <v>29993</v>
      </c>
      <c r="K53" s="85">
        <f t="shared" si="0"/>
        <v>157</v>
      </c>
      <c r="L53" s="85">
        <f t="shared" si="0"/>
        <v>193</v>
      </c>
      <c r="M53" s="85">
        <f t="shared" si="0"/>
        <v>94</v>
      </c>
      <c r="N53" s="85">
        <f t="shared" si="0"/>
        <v>99</v>
      </c>
      <c r="O53" s="26">
        <f t="shared" si="1"/>
        <v>4.482117974918709</v>
      </c>
    </row>
    <row r="54" spans="1:15" ht="21" customHeight="1" x14ac:dyDescent="0.3">
      <c r="A54" s="46" t="s">
        <v>1138</v>
      </c>
      <c r="B54" s="279">
        <v>3310</v>
      </c>
      <c r="C54" s="17">
        <v>5359</v>
      </c>
      <c r="D54" s="17">
        <v>2803</v>
      </c>
      <c r="E54" s="17">
        <v>2556</v>
      </c>
      <c r="F54" s="279">
        <v>3413</v>
      </c>
      <c r="G54" s="17">
        <v>5575</v>
      </c>
      <c r="H54" s="17">
        <v>2886</v>
      </c>
      <c r="I54" s="17">
        <v>2689</v>
      </c>
      <c r="J54" s="17">
        <v>27875</v>
      </c>
      <c r="K54" s="85">
        <f t="shared" si="0"/>
        <v>103</v>
      </c>
      <c r="L54" s="85">
        <f t="shared" si="0"/>
        <v>216</v>
      </c>
      <c r="M54" s="85">
        <f t="shared" si="0"/>
        <v>83</v>
      </c>
      <c r="N54" s="85">
        <f t="shared" si="0"/>
        <v>133</v>
      </c>
      <c r="O54" s="26">
        <f t="shared" si="1"/>
        <v>4.0306027243888876</v>
      </c>
    </row>
    <row r="55" spans="1:15" ht="21" customHeight="1" x14ac:dyDescent="0.3">
      <c r="A55" s="46" t="s">
        <v>1139</v>
      </c>
      <c r="B55" s="279">
        <v>1623</v>
      </c>
      <c r="C55" s="17">
        <v>2971</v>
      </c>
      <c r="D55" s="17">
        <v>1584</v>
      </c>
      <c r="E55" s="17">
        <v>1387</v>
      </c>
      <c r="F55" s="279">
        <v>1697</v>
      </c>
      <c r="G55" s="17">
        <v>3053</v>
      </c>
      <c r="H55" s="17">
        <v>1634</v>
      </c>
      <c r="I55" s="17">
        <v>1419</v>
      </c>
      <c r="J55" s="17">
        <v>12721</v>
      </c>
      <c r="K55" s="85">
        <f t="shared" si="0"/>
        <v>74</v>
      </c>
      <c r="L55" s="85">
        <f t="shared" si="0"/>
        <v>82</v>
      </c>
      <c r="M55" s="85">
        <f t="shared" si="0"/>
        <v>50</v>
      </c>
      <c r="N55" s="85">
        <f t="shared" si="0"/>
        <v>32</v>
      </c>
      <c r="O55" s="26">
        <f t="shared" si="1"/>
        <v>2.7600134634803153</v>
      </c>
    </row>
    <row r="56" spans="1:15" ht="21" customHeight="1" x14ac:dyDescent="0.3">
      <c r="A56" s="46" t="s">
        <v>1140</v>
      </c>
      <c r="B56" s="279">
        <v>1822</v>
      </c>
      <c r="C56" s="17">
        <v>3113</v>
      </c>
      <c r="D56" s="17">
        <v>1529</v>
      </c>
      <c r="E56" s="17">
        <v>1584</v>
      </c>
      <c r="F56" s="279">
        <v>1940</v>
      </c>
      <c r="G56" s="17">
        <v>3312</v>
      </c>
      <c r="H56" s="17">
        <v>1645</v>
      </c>
      <c r="I56" s="17">
        <v>1667</v>
      </c>
      <c r="J56" s="17">
        <v>27600</v>
      </c>
      <c r="K56" s="85">
        <f t="shared" si="0"/>
        <v>118</v>
      </c>
      <c r="L56" s="85">
        <f t="shared" si="0"/>
        <v>199</v>
      </c>
      <c r="M56" s="85">
        <f t="shared" si="0"/>
        <v>116</v>
      </c>
      <c r="N56" s="85">
        <f t="shared" si="0"/>
        <v>83</v>
      </c>
      <c r="O56" s="26">
        <f t="shared" si="1"/>
        <v>6.3925473819466783</v>
      </c>
    </row>
    <row r="57" spans="1:15" ht="21" customHeight="1" x14ac:dyDescent="0.3">
      <c r="A57" s="46" t="s">
        <v>1141</v>
      </c>
      <c r="B57" s="279">
        <v>1605</v>
      </c>
      <c r="C57" s="17">
        <v>2476</v>
      </c>
      <c r="D57" s="17">
        <v>1265</v>
      </c>
      <c r="E57" s="17">
        <v>1211</v>
      </c>
      <c r="F57" s="279">
        <v>1628</v>
      </c>
      <c r="G57" s="17">
        <v>2415</v>
      </c>
      <c r="H57" s="17">
        <v>1208</v>
      </c>
      <c r="I57" s="17">
        <v>1207</v>
      </c>
      <c r="J57" s="17">
        <v>24150</v>
      </c>
      <c r="K57" s="85">
        <f t="shared" si="0"/>
        <v>23</v>
      </c>
      <c r="L57" s="85">
        <f t="shared" si="0"/>
        <v>-61</v>
      </c>
      <c r="M57" s="85">
        <f t="shared" si="0"/>
        <v>-57</v>
      </c>
      <c r="N57" s="85">
        <f t="shared" si="0"/>
        <v>-4</v>
      </c>
      <c r="O57" s="26">
        <f t="shared" si="1"/>
        <v>-2.4636510500807729</v>
      </c>
    </row>
    <row r="58" spans="1:15" ht="21" customHeight="1" x14ac:dyDescent="0.3">
      <c r="A58" s="45" t="s">
        <v>1142</v>
      </c>
      <c r="B58" s="297">
        <v>8314</v>
      </c>
      <c r="C58" s="65">
        <v>13506</v>
      </c>
      <c r="D58" s="65">
        <v>6876</v>
      </c>
      <c r="E58" s="65">
        <v>6630</v>
      </c>
      <c r="F58" s="303">
        <v>8778</v>
      </c>
      <c r="G58" s="18">
        <v>14001</v>
      </c>
      <c r="H58" s="18">
        <v>7114</v>
      </c>
      <c r="I58" s="18">
        <v>6887</v>
      </c>
      <c r="J58" s="18">
        <v>20897</v>
      </c>
      <c r="K58" s="84">
        <f t="shared" si="0"/>
        <v>464</v>
      </c>
      <c r="L58" s="84">
        <f t="shared" si="0"/>
        <v>495</v>
      </c>
      <c r="M58" s="84">
        <f t="shared" si="0"/>
        <v>238</v>
      </c>
      <c r="N58" s="84">
        <f t="shared" si="0"/>
        <v>257</v>
      </c>
      <c r="O58" s="27">
        <f t="shared" si="1"/>
        <v>3.6650377609951157</v>
      </c>
    </row>
    <row r="59" spans="1:15" ht="21" customHeight="1" x14ac:dyDescent="0.3">
      <c r="A59" s="46" t="s">
        <v>1143</v>
      </c>
      <c r="B59" s="284">
        <v>2145</v>
      </c>
      <c r="C59" s="32">
        <v>3418</v>
      </c>
      <c r="D59" s="32">
        <v>1760</v>
      </c>
      <c r="E59" s="32">
        <v>1658</v>
      </c>
      <c r="F59" s="279">
        <v>2294</v>
      </c>
      <c r="G59" s="17">
        <v>3580</v>
      </c>
      <c r="H59" s="17">
        <v>1819</v>
      </c>
      <c r="I59" s="17">
        <v>1761</v>
      </c>
      <c r="J59" s="17">
        <v>21059</v>
      </c>
      <c r="K59" s="85">
        <f t="shared" si="0"/>
        <v>149</v>
      </c>
      <c r="L59" s="85">
        <f t="shared" si="0"/>
        <v>162</v>
      </c>
      <c r="M59" s="85">
        <f t="shared" si="0"/>
        <v>59</v>
      </c>
      <c r="N59" s="85">
        <f t="shared" si="0"/>
        <v>103</v>
      </c>
      <c r="O59" s="26">
        <f t="shared" si="1"/>
        <v>4.739613809245169</v>
      </c>
    </row>
    <row r="60" spans="1:15" ht="21" customHeight="1" x14ac:dyDescent="0.3">
      <c r="A60" s="46" t="s">
        <v>1144</v>
      </c>
      <c r="B60" s="284">
        <v>2113</v>
      </c>
      <c r="C60" s="32">
        <v>3426</v>
      </c>
      <c r="D60" s="32">
        <v>1734</v>
      </c>
      <c r="E60" s="32">
        <v>1692</v>
      </c>
      <c r="F60" s="279">
        <v>2318</v>
      </c>
      <c r="G60" s="17">
        <v>3756</v>
      </c>
      <c r="H60" s="17">
        <v>1897</v>
      </c>
      <c r="I60" s="17">
        <v>1859</v>
      </c>
      <c r="J60" s="17">
        <v>20867</v>
      </c>
      <c r="K60" s="85">
        <f t="shared" si="0"/>
        <v>205</v>
      </c>
      <c r="L60" s="85">
        <f t="shared" si="0"/>
        <v>330</v>
      </c>
      <c r="M60" s="85">
        <f t="shared" si="0"/>
        <v>163</v>
      </c>
      <c r="N60" s="85">
        <f t="shared" si="0"/>
        <v>167</v>
      </c>
      <c r="O60" s="26">
        <f t="shared" si="1"/>
        <v>9.6322241681261023</v>
      </c>
    </row>
    <row r="61" spans="1:15" ht="21" customHeight="1" x14ac:dyDescent="0.3">
      <c r="A61" s="46" t="s">
        <v>1145</v>
      </c>
      <c r="B61" s="284">
        <v>2040</v>
      </c>
      <c r="C61" s="32">
        <v>3203</v>
      </c>
      <c r="D61" s="32">
        <v>1664</v>
      </c>
      <c r="E61" s="32">
        <v>1539</v>
      </c>
      <c r="F61" s="279">
        <v>2067</v>
      </c>
      <c r="G61" s="17">
        <v>3190</v>
      </c>
      <c r="H61" s="17">
        <v>1663</v>
      </c>
      <c r="I61" s="17">
        <v>1527</v>
      </c>
      <c r="J61" s="17">
        <v>19938</v>
      </c>
      <c r="K61" s="85">
        <f t="shared" si="0"/>
        <v>27</v>
      </c>
      <c r="L61" s="85">
        <f t="shared" si="0"/>
        <v>-13</v>
      </c>
      <c r="M61" s="85">
        <f t="shared" si="0"/>
        <v>-1</v>
      </c>
      <c r="N61" s="85">
        <f t="shared" si="0"/>
        <v>-12</v>
      </c>
      <c r="O61" s="26">
        <f t="shared" si="1"/>
        <v>-0.40586949734623401</v>
      </c>
    </row>
    <row r="62" spans="1:15" ht="21" customHeight="1" x14ac:dyDescent="0.3">
      <c r="A62" s="46" t="s">
        <v>1146</v>
      </c>
      <c r="B62" s="284">
        <v>2016</v>
      </c>
      <c r="C62" s="32">
        <v>3459</v>
      </c>
      <c r="D62" s="32">
        <v>1718</v>
      </c>
      <c r="E62" s="32">
        <v>1741</v>
      </c>
      <c r="F62" s="279">
        <v>2099</v>
      </c>
      <c r="G62" s="17">
        <v>3475</v>
      </c>
      <c r="H62" s="17">
        <v>1735</v>
      </c>
      <c r="I62" s="17">
        <v>1740</v>
      </c>
      <c r="J62" s="17">
        <v>21719</v>
      </c>
      <c r="K62" s="85">
        <f t="shared" si="0"/>
        <v>83</v>
      </c>
      <c r="L62" s="85">
        <f t="shared" si="0"/>
        <v>16</v>
      </c>
      <c r="M62" s="85">
        <f t="shared" si="0"/>
        <v>17</v>
      </c>
      <c r="N62" s="85">
        <f t="shared" si="0"/>
        <v>-1</v>
      </c>
      <c r="O62" s="26">
        <f t="shared" si="1"/>
        <v>0.46256143394045601</v>
      </c>
    </row>
    <row r="63" spans="1:15" ht="21" customHeight="1" x14ac:dyDescent="0.3">
      <c r="A63" s="45" t="s">
        <v>1147</v>
      </c>
      <c r="B63" s="297">
        <v>3774</v>
      </c>
      <c r="C63" s="65">
        <v>6410</v>
      </c>
      <c r="D63" s="65">
        <v>3300</v>
      </c>
      <c r="E63" s="65">
        <v>3110</v>
      </c>
      <c r="F63" s="303">
        <v>3948</v>
      </c>
      <c r="G63" s="18">
        <v>6565</v>
      </c>
      <c r="H63" s="18">
        <v>3403</v>
      </c>
      <c r="I63" s="18">
        <v>3162</v>
      </c>
      <c r="J63" s="18">
        <v>17276</v>
      </c>
      <c r="K63" s="84">
        <f t="shared" si="0"/>
        <v>174</v>
      </c>
      <c r="L63" s="84">
        <f t="shared" si="0"/>
        <v>155</v>
      </c>
      <c r="M63" s="84">
        <f t="shared" si="0"/>
        <v>103</v>
      </c>
      <c r="N63" s="84">
        <f t="shared" si="0"/>
        <v>52</v>
      </c>
      <c r="O63" s="27">
        <f t="shared" si="1"/>
        <v>2.4180967238689455</v>
      </c>
    </row>
    <row r="64" spans="1:15" ht="21" customHeight="1" x14ac:dyDescent="0.3">
      <c r="A64" s="46" t="s">
        <v>1148</v>
      </c>
      <c r="B64" s="284">
        <v>1978</v>
      </c>
      <c r="C64" s="32">
        <v>3278</v>
      </c>
      <c r="D64" s="32">
        <v>1683</v>
      </c>
      <c r="E64" s="32">
        <v>1595</v>
      </c>
      <c r="F64" s="279">
        <v>2044</v>
      </c>
      <c r="G64" s="17">
        <v>3252</v>
      </c>
      <c r="H64" s="17">
        <v>1702</v>
      </c>
      <c r="I64" s="17">
        <v>1550</v>
      </c>
      <c r="J64" s="17">
        <v>15486</v>
      </c>
      <c r="K64" s="85">
        <f t="shared" si="0"/>
        <v>66</v>
      </c>
      <c r="L64" s="85">
        <f t="shared" si="0"/>
        <v>-26</v>
      </c>
      <c r="M64" s="85">
        <f t="shared" si="0"/>
        <v>19</v>
      </c>
      <c r="N64" s="85">
        <f t="shared" si="0"/>
        <v>-45</v>
      </c>
      <c r="O64" s="26">
        <f t="shared" si="1"/>
        <v>-0.79316656497864235</v>
      </c>
    </row>
    <row r="65" spans="1:15" ht="21" customHeight="1" x14ac:dyDescent="0.3">
      <c r="A65" s="46" t="s">
        <v>1149</v>
      </c>
      <c r="B65" s="284">
        <v>1796</v>
      </c>
      <c r="C65" s="32">
        <v>3132</v>
      </c>
      <c r="D65" s="32">
        <v>1617</v>
      </c>
      <c r="E65" s="32">
        <v>1515</v>
      </c>
      <c r="F65" s="279">
        <v>1904</v>
      </c>
      <c r="G65" s="17">
        <v>3313</v>
      </c>
      <c r="H65" s="17">
        <v>1701</v>
      </c>
      <c r="I65" s="17">
        <v>1612</v>
      </c>
      <c r="J65" s="17">
        <v>19488</v>
      </c>
      <c r="K65" s="85">
        <f t="shared" si="0"/>
        <v>108</v>
      </c>
      <c r="L65" s="85">
        <f t="shared" si="0"/>
        <v>181</v>
      </c>
      <c r="M65" s="85">
        <f t="shared" si="0"/>
        <v>84</v>
      </c>
      <c r="N65" s="85">
        <f t="shared" si="0"/>
        <v>97</v>
      </c>
      <c r="O65" s="26">
        <f t="shared" si="1"/>
        <v>5.7790549169859595</v>
      </c>
    </row>
    <row r="66" spans="1:15" ht="21" customHeight="1" x14ac:dyDescent="0.3">
      <c r="A66" s="45" t="s">
        <v>1150</v>
      </c>
      <c r="B66" s="297">
        <v>4910</v>
      </c>
      <c r="C66" s="65">
        <v>8952</v>
      </c>
      <c r="D66" s="65">
        <v>4418</v>
      </c>
      <c r="E66" s="65">
        <v>4534</v>
      </c>
      <c r="F66" s="303">
        <v>5239</v>
      </c>
      <c r="G66" s="18">
        <v>9323</v>
      </c>
      <c r="H66" s="18">
        <v>4547</v>
      </c>
      <c r="I66" s="18">
        <v>4776</v>
      </c>
      <c r="J66" s="18">
        <v>17929</v>
      </c>
      <c r="K66" s="84">
        <f t="shared" si="0"/>
        <v>329</v>
      </c>
      <c r="L66" s="84">
        <f t="shared" si="0"/>
        <v>371</v>
      </c>
      <c r="M66" s="84">
        <f t="shared" si="0"/>
        <v>129</v>
      </c>
      <c r="N66" s="84">
        <f t="shared" si="0"/>
        <v>242</v>
      </c>
      <c r="O66" s="27">
        <f t="shared" si="1"/>
        <v>4.1443252904378891</v>
      </c>
    </row>
    <row r="67" spans="1:15" ht="21" customHeight="1" x14ac:dyDescent="0.3">
      <c r="A67" s="46" t="s">
        <v>1151</v>
      </c>
      <c r="B67" s="284">
        <v>1673</v>
      </c>
      <c r="C67" s="32">
        <v>3233</v>
      </c>
      <c r="D67" s="32">
        <v>1544</v>
      </c>
      <c r="E67" s="32">
        <v>1689</v>
      </c>
      <c r="F67" s="279">
        <v>1799</v>
      </c>
      <c r="G67" s="17">
        <v>3322</v>
      </c>
      <c r="H67" s="17">
        <v>1578</v>
      </c>
      <c r="I67" s="17">
        <v>1744</v>
      </c>
      <c r="J67" s="17">
        <v>15819</v>
      </c>
      <c r="K67" s="85">
        <f t="shared" si="0"/>
        <v>126</v>
      </c>
      <c r="L67" s="85">
        <f t="shared" si="0"/>
        <v>89</v>
      </c>
      <c r="M67" s="85">
        <f t="shared" si="0"/>
        <v>34</v>
      </c>
      <c r="N67" s="85">
        <f t="shared" si="0"/>
        <v>55</v>
      </c>
      <c r="O67" s="26">
        <f t="shared" si="1"/>
        <v>2.7528611197030539</v>
      </c>
    </row>
    <row r="68" spans="1:15" ht="21" customHeight="1" x14ac:dyDescent="0.3">
      <c r="A68" s="46" t="s">
        <v>1152</v>
      </c>
      <c r="B68" s="284">
        <v>1813</v>
      </c>
      <c r="C68" s="32">
        <v>3346</v>
      </c>
      <c r="D68" s="32">
        <v>1665</v>
      </c>
      <c r="E68" s="32">
        <v>1681</v>
      </c>
      <c r="F68" s="279">
        <v>1906</v>
      </c>
      <c r="G68" s="17">
        <v>3514</v>
      </c>
      <c r="H68" s="17">
        <v>1759</v>
      </c>
      <c r="I68" s="17">
        <v>1755</v>
      </c>
      <c r="J68" s="17">
        <v>19522</v>
      </c>
      <c r="K68" s="85">
        <f t="shared" si="0"/>
        <v>93</v>
      </c>
      <c r="L68" s="85">
        <f t="shared" si="0"/>
        <v>168</v>
      </c>
      <c r="M68" s="85">
        <f t="shared" si="0"/>
        <v>94</v>
      </c>
      <c r="N68" s="85">
        <f t="shared" si="0"/>
        <v>74</v>
      </c>
      <c r="O68" s="26">
        <f t="shared" si="1"/>
        <v>5.0209205020920411</v>
      </c>
    </row>
    <row r="69" spans="1:15" ht="21" customHeight="1" x14ac:dyDescent="0.3">
      <c r="A69" s="46" t="s">
        <v>1153</v>
      </c>
      <c r="B69" s="284">
        <v>1424</v>
      </c>
      <c r="C69" s="32">
        <v>2373</v>
      </c>
      <c r="D69" s="32">
        <v>1209</v>
      </c>
      <c r="E69" s="32">
        <v>1164</v>
      </c>
      <c r="F69" s="279">
        <v>1534</v>
      </c>
      <c r="G69" s="17">
        <v>2487</v>
      </c>
      <c r="H69" s="17">
        <v>1210</v>
      </c>
      <c r="I69" s="17">
        <v>1277</v>
      </c>
      <c r="J69" s="17">
        <v>19131</v>
      </c>
      <c r="K69" s="85">
        <f t="shared" si="0"/>
        <v>110</v>
      </c>
      <c r="L69" s="85">
        <f t="shared" si="0"/>
        <v>114</v>
      </c>
      <c r="M69" s="85">
        <f t="shared" si="0"/>
        <v>1</v>
      </c>
      <c r="N69" s="85">
        <f t="shared" ref="N69" si="2">I69-E69</f>
        <v>113</v>
      </c>
      <c r="O69" s="26">
        <f t="shared" si="1"/>
        <v>4.8040455120101244</v>
      </c>
    </row>
    <row r="70" spans="1:15" ht="21" customHeight="1" x14ac:dyDescent="0.3">
      <c r="A70" s="45" t="s">
        <v>1154</v>
      </c>
      <c r="B70" s="297">
        <v>6158</v>
      </c>
      <c r="C70" s="65">
        <v>12038</v>
      </c>
      <c r="D70" s="65">
        <v>5872</v>
      </c>
      <c r="E70" s="65">
        <v>6166</v>
      </c>
      <c r="F70" s="303">
        <v>7468</v>
      </c>
      <c r="G70" s="18">
        <v>14617</v>
      </c>
      <c r="H70" s="18">
        <v>6936</v>
      </c>
      <c r="I70" s="18">
        <v>7681</v>
      </c>
      <c r="J70" s="18">
        <v>19233</v>
      </c>
      <c r="K70" s="84">
        <f t="shared" ref="K70:N110" si="3">F70-B70</f>
        <v>1310</v>
      </c>
      <c r="L70" s="84">
        <f t="shared" si="3"/>
        <v>2579</v>
      </c>
      <c r="M70" s="84">
        <f t="shared" si="3"/>
        <v>1064</v>
      </c>
      <c r="N70" s="84">
        <f t="shared" si="3"/>
        <v>1515</v>
      </c>
      <c r="O70" s="27">
        <f t="shared" ref="O70:O110" si="4">((G70/C70)-1)*100</f>
        <v>21.423824555574011</v>
      </c>
    </row>
    <row r="71" spans="1:15" ht="21" customHeight="1" x14ac:dyDescent="0.3">
      <c r="A71" s="46" t="s">
        <v>1155</v>
      </c>
      <c r="B71" s="284">
        <v>1636</v>
      </c>
      <c r="C71" s="32">
        <v>3249</v>
      </c>
      <c r="D71" s="32">
        <v>1644</v>
      </c>
      <c r="E71" s="32">
        <v>1605</v>
      </c>
      <c r="F71" s="279">
        <v>1668</v>
      </c>
      <c r="G71" s="17">
        <v>3326</v>
      </c>
      <c r="H71" s="17">
        <v>1663</v>
      </c>
      <c r="I71" s="17">
        <v>1663</v>
      </c>
      <c r="J71" s="17">
        <v>17505</v>
      </c>
      <c r="K71" s="85">
        <f t="shared" si="3"/>
        <v>32</v>
      </c>
      <c r="L71" s="85">
        <f t="shared" si="3"/>
        <v>77</v>
      </c>
      <c r="M71" s="85">
        <f t="shared" si="3"/>
        <v>19</v>
      </c>
      <c r="N71" s="85">
        <f t="shared" si="3"/>
        <v>58</v>
      </c>
      <c r="O71" s="26">
        <f t="shared" si="4"/>
        <v>2.3699599876885191</v>
      </c>
    </row>
    <row r="72" spans="1:15" ht="21" customHeight="1" x14ac:dyDescent="0.3">
      <c r="A72" s="46" t="s">
        <v>1156</v>
      </c>
      <c r="B72" s="284">
        <v>1371</v>
      </c>
      <c r="C72" s="32">
        <v>2580</v>
      </c>
      <c r="D72" s="32">
        <v>1235</v>
      </c>
      <c r="E72" s="32">
        <v>1345</v>
      </c>
      <c r="F72" s="279">
        <v>1547</v>
      </c>
      <c r="G72" s="17">
        <v>2736</v>
      </c>
      <c r="H72" s="17">
        <v>1304</v>
      </c>
      <c r="I72" s="17">
        <v>1432</v>
      </c>
      <c r="J72" s="17">
        <v>22800</v>
      </c>
      <c r="K72" s="85">
        <f t="shared" si="3"/>
        <v>176</v>
      </c>
      <c r="L72" s="85">
        <f t="shared" si="3"/>
        <v>156</v>
      </c>
      <c r="M72" s="85">
        <f t="shared" si="3"/>
        <v>69</v>
      </c>
      <c r="N72" s="85">
        <f t="shared" si="3"/>
        <v>87</v>
      </c>
      <c r="O72" s="26">
        <f t="shared" si="4"/>
        <v>6.0465116279069697</v>
      </c>
    </row>
    <row r="73" spans="1:15" ht="21" customHeight="1" x14ac:dyDescent="0.3">
      <c r="A73" s="46" t="s">
        <v>1157</v>
      </c>
      <c r="B73" s="284">
        <v>627</v>
      </c>
      <c r="C73" s="32">
        <v>1673</v>
      </c>
      <c r="D73" s="32">
        <v>708</v>
      </c>
      <c r="E73" s="32">
        <v>965</v>
      </c>
      <c r="F73" s="279">
        <v>1604</v>
      </c>
      <c r="G73" s="17">
        <v>3887</v>
      </c>
      <c r="H73" s="17">
        <v>1703</v>
      </c>
      <c r="I73" s="17">
        <v>2184</v>
      </c>
      <c r="J73" s="17">
        <v>16900</v>
      </c>
      <c r="K73" s="85">
        <f t="shared" si="3"/>
        <v>977</v>
      </c>
      <c r="L73" s="85">
        <f t="shared" si="3"/>
        <v>2214</v>
      </c>
      <c r="M73" s="85">
        <f t="shared" si="3"/>
        <v>995</v>
      </c>
      <c r="N73" s="85">
        <f t="shared" si="3"/>
        <v>1219</v>
      </c>
      <c r="O73" s="26">
        <f t="shared" si="4"/>
        <v>132.3371189479976</v>
      </c>
    </row>
    <row r="74" spans="1:15" ht="21" customHeight="1" x14ac:dyDescent="0.3">
      <c r="A74" s="46" t="s">
        <v>1158</v>
      </c>
      <c r="B74" s="284">
        <v>2524</v>
      </c>
      <c r="C74" s="32">
        <v>4536</v>
      </c>
      <c r="D74" s="32">
        <v>2285</v>
      </c>
      <c r="E74" s="32">
        <v>2251</v>
      </c>
      <c r="F74" s="279">
        <v>2649</v>
      </c>
      <c r="G74" s="17">
        <v>4668</v>
      </c>
      <c r="H74" s="17">
        <v>2266</v>
      </c>
      <c r="I74" s="17">
        <v>2402</v>
      </c>
      <c r="J74" s="17">
        <v>21218</v>
      </c>
      <c r="K74" s="85">
        <f t="shared" si="3"/>
        <v>125</v>
      </c>
      <c r="L74" s="85">
        <f t="shared" si="3"/>
        <v>132</v>
      </c>
      <c r="M74" s="85">
        <f t="shared" si="3"/>
        <v>-19</v>
      </c>
      <c r="N74" s="85">
        <f t="shared" si="3"/>
        <v>151</v>
      </c>
      <c r="O74" s="26">
        <f t="shared" si="4"/>
        <v>2.9100529100529071</v>
      </c>
    </row>
    <row r="75" spans="1:15" ht="21" customHeight="1" x14ac:dyDescent="0.3">
      <c r="A75" s="45" t="s">
        <v>1159</v>
      </c>
      <c r="B75" s="297">
        <v>2763</v>
      </c>
      <c r="C75" s="65">
        <v>5010</v>
      </c>
      <c r="D75" s="65">
        <v>2480</v>
      </c>
      <c r="E75" s="65">
        <v>2530</v>
      </c>
      <c r="F75" s="303">
        <v>2792</v>
      </c>
      <c r="G75" s="18">
        <v>4997</v>
      </c>
      <c r="H75" s="18">
        <v>2451</v>
      </c>
      <c r="I75" s="18">
        <v>2546</v>
      </c>
      <c r="J75" s="18">
        <v>17846</v>
      </c>
      <c r="K75" s="84">
        <f t="shared" si="3"/>
        <v>29</v>
      </c>
      <c r="L75" s="84">
        <f t="shared" si="3"/>
        <v>-13</v>
      </c>
      <c r="M75" s="84">
        <f t="shared" si="3"/>
        <v>-29</v>
      </c>
      <c r="N75" s="84">
        <f t="shared" si="3"/>
        <v>16</v>
      </c>
      <c r="O75" s="27">
        <f t="shared" si="4"/>
        <v>-0.25948103792414745</v>
      </c>
    </row>
    <row r="76" spans="1:15" ht="21" customHeight="1" x14ac:dyDescent="0.3">
      <c r="A76" s="46" t="s">
        <v>1160</v>
      </c>
      <c r="B76" s="284">
        <v>1118</v>
      </c>
      <c r="C76" s="32">
        <v>2043</v>
      </c>
      <c r="D76" s="32">
        <v>1000</v>
      </c>
      <c r="E76" s="32">
        <v>1043</v>
      </c>
      <c r="F76" s="279">
        <v>1135</v>
      </c>
      <c r="G76" s="17">
        <v>2060</v>
      </c>
      <c r="H76" s="17">
        <v>1009</v>
      </c>
      <c r="I76" s="17">
        <v>1051</v>
      </c>
      <c r="J76" s="17">
        <v>14714</v>
      </c>
      <c r="K76" s="85">
        <f t="shared" si="3"/>
        <v>17</v>
      </c>
      <c r="L76" s="85">
        <f t="shared" si="3"/>
        <v>17</v>
      </c>
      <c r="M76" s="85">
        <f t="shared" si="3"/>
        <v>9</v>
      </c>
      <c r="N76" s="85">
        <f t="shared" si="3"/>
        <v>8</v>
      </c>
      <c r="O76" s="26">
        <f t="shared" si="4"/>
        <v>0.83210964268232157</v>
      </c>
    </row>
    <row r="77" spans="1:15" ht="21" customHeight="1" x14ac:dyDescent="0.3">
      <c r="A77" s="46" t="s">
        <v>1161</v>
      </c>
      <c r="B77" s="284">
        <v>1645</v>
      </c>
      <c r="C77" s="32">
        <v>2967</v>
      </c>
      <c r="D77" s="32">
        <v>1480</v>
      </c>
      <c r="E77" s="32">
        <v>1487</v>
      </c>
      <c r="F77" s="279">
        <v>1657</v>
      </c>
      <c r="G77" s="17">
        <v>2937</v>
      </c>
      <c r="H77" s="17">
        <v>1442</v>
      </c>
      <c r="I77" s="17">
        <v>1495</v>
      </c>
      <c r="J77" s="17">
        <v>20979</v>
      </c>
      <c r="K77" s="85">
        <f t="shared" si="3"/>
        <v>12</v>
      </c>
      <c r="L77" s="85">
        <f t="shared" si="3"/>
        <v>-30</v>
      </c>
      <c r="M77" s="85">
        <f t="shared" si="3"/>
        <v>-38</v>
      </c>
      <c r="N77" s="85">
        <f t="shared" si="3"/>
        <v>8</v>
      </c>
      <c r="O77" s="26">
        <f t="shared" si="4"/>
        <v>-1.0111223458038388</v>
      </c>
    </row>
    <row r="78" spans="1:15" ht="21" customHeight="1" x14ac:dyDescent="0.3">
      <c r="A78" s="45" t="s">
        <v>1162</v>
      </c>
      <c r="B78" s="297">
        <v>12821</v>
      </c>
      <c r="C78" s="65">
        <v>21095</v>
      </c>
      <c r="D78" s="65">
        <v>10710</v>
      </c>
      <c r="E78" s="65">
        <v>10385</v>
      </c>
      <c r="F78" s="303">
        <v>13473</v>
      </c>
      <c r="G78" s="18">
        <v>22017</v>
      </c>
      <c r="H78" s="18">
        <v>11113</v>
      </c>
      <c r="I78" s="18">
        <v>10904</v>
      </c>
      <c r="J78" s="18">
        <v>23932</v>
      </c>
      <c r="K78" s="84">
        <f t="shared" si="3"/>
        <v>652</v>
      </c>
      <c r="L78" s="84">
        <f t="shared" si="3"/>
        <v>922</v>
      </c>
      <c r="M78" s="84">
        <f t="shared" si="3"/>
        <v>403</v>
      </c>
      <c r="N78" s="84">
        <f t="shared" si="3"/>
        <v>519</v>
      </c>
      <c r="O78" s="27">
        <f t="shared" si="4"/>
        <v>4.3707039582839613</v>
      </c>
    </row>
    <row r="79" spans="1:15" ht="21" customHeight="1" x14ac:dyDescent="0.3">
      <c r="A79" s="46" t="s">
        <v>1163</v>
      </c>
      <c r="B79" s="284">
        <v>3009</v>
      </c>
      <c r="C79" s="32">
        <v>4903</v>
      </c>
      <c r="D79" s="32">
        <v>2553</v>
      </c>
      <c r="E79" s="32">
        <v>2350</v>
      </c>
      <c r="F79" s="279">
        <v>3154</v>
      </c>
      <c r="G79" s="17">
        <v>5159</v>
      </c>
      <c r="H79" s="17">
        <v>2669</v>
      </c>
      <c r="I79" s="17">
        <v>2490</v>
      </c>
      <c r="J79" s="17">
        <v>27153</v>
      </c>
      <c r="K79" s="85">
        <f t="shared" si="3"/>
        <v>145</v>
      </c>
      <c r="L79" s="85">
        <f t="shared" si="3"/>
        <v>256</v>
      </c>
      <c r="M79" s="85">
        <f t="shared" si="3"/>
        <v>116</v>
      </c>
      <c r="N79" s="85">
        <f t="shared" si="3"/>
        <v>140</v>
      </c>
      <c r="O79" s="26">
        <f t="shared" si="4"/>
        <v>5.2212930858657858</v>
      </c>
    </row>
    <row r="80" spans="1:15" ht="21" customHeight="1" x14ac:dyDescent="0.3">
      <c r="A80" s="46" t="s">
        <v>621</v>
      </c>
      <c r="B80" s="284">
        <v>2819</v>
      </c>
      <c r="C80" s="32">
        <v>4938</v>
      </c>
      <c r="D80" s="32">
        <v>2568</v>
      </c>
      <c r="E80" s="32">
        <v>2370</v>
      </c>
      <c r="F80" s="279">
        <v>3000</v>
      </c>
      <c r="G80" s="17">
        <v>5136</v>
      </c>
      <c r="H80" s="17">
        <v>2714</v>
      </c>
      <c r="I80" s="17">
        <v>2422</v>
      </c>
      <c r="J80" s="17">
        <v>25680</v>
      </c>
      <c r="K80" s="85">
        <f t="shared" si="3"/>
        <v>181</v>
      </c>
      <c r="L80" s="85">
        <f t="shared" si="3"/>
        <v>198</v>
      </c>
      <c r="M80" s="85">
        <f t="shared" si="3"/>
        <v>146</v>
      </c>
      <c r="N80" s="85">
        <f t="shared" si="3"/>
        <v>52</v>
      </c>
      <c r="O80" s="26">
        <f t="shared" si="4"/>
        <v>4.0097205346294018</v>
      </c>
    </row>
    <row r="81" spans="1:15" ht="21" customHeight="1" x14ac:dyDescent="0.3">
      <c r="A81" s="46" t="s">
        <v>1164</v>
      </c>
      <c r="B81" s="284">
        <v>1586</v>
      </c>
      <c r="C81" s="32">
        <v>2657</v>
      </c>
      <c r="D81" s="32">
        <v>1374</v>
      </c>
      <c r="E81" s="32">
        <v>1283</v>
      </c>
      <c r="F81" s="279">
        <v>1561</v>
      </c>
      <c r="G81" s="17">
        <v>2618</v>
      </c>
      <c r="H81" s="17">
        <v>1345</v>
      </c>
      <c r="I81" s="17">
        <v>1273</v>
      </c>
      <c r="J81" s="17">
        <v>21817</v>
      </c>
      <c r="K81" s="85">
        <f t="shared" si="3"/>
        <v>-25</v>
      </c>
      <c r="L81" s="85">
        <f t="shared" si="3"/>
        <v>-39</v>
      </c>
      <c r="M81" s="85">
        <f t="shared" si="3"/>
        <v>-29</v>
      </c>
      <c r="N81" s="85">
        <f t="shared" si="3"/>
        <v>-10</v>
      </c>
      <c r="O81" s="26">
        <f t="shared" si="4"/>
        <v>-1.4678208505833679</v>
      </c>
    </row>
    <row r="82" spans="1:15" ht="21" customHeight="1" x14ac:dyDescent="0.3">
      <c r="A82" s="46" t="s">
        <v>1165</v>
      </c>
      <c r="B82" s="284">
        <v>2011</v>
      </c>
      <c r="C82" s="32">
        <v>3263</v>
      </c>
      <c r="D82" s="32">
        <v>1621</v>
      </c>
      <c r="E82" s="32">
        <v>1642</v>
      </c>
      <c r="F82" s="279">
        <v>2095</v>
      </c>
      <c r="G82" s="17">
        <v>3370</v>
      </c>
      <c r="H82" s="17">
        <v>1663</v>
      </c>
      <c r="I82" s="17">
        <v>1707</v>
      </c>
      <c r="J82" s="17">
        <v>22467</v>
      </c>
      <c r="K82" s="85">
        <f t="shared" si="3"/>
        <v>84</v>
      </c>
      <c r="L82" s="85">
        <f t="shared" si="3"/>
        <v>107</v>
      </c>
      <c r="M82" s="85">
        <f t="shared" si="3"/>
        <v>42</v>
      </c>
      <c r="N82" s="85">
        <f t="shared" si="3"/>
        <v>65</v>
      </c>
      <c r="O82" s="26">
        <f t="shared" si="4"/>
        <v>3.279190928593323</v>
      </c>
    </row>
    <row r="83" spans="1:15" ht="21" customHeight="1" x14ac:dyDescent="0.3">
      <c r="A83" s="46" t="s">
        <v>1166</v>
      </c>
      <c r="B83" s="284">
        <v>1305</v>
      </c>
      <c r="C83" s="32">
        <v>2128</v>
      </c>
      <c r="D83" s="32">
        <v>1030</v>
      </c>
      <c r="E83" s="32">
        <v>1098</v>
      </c>
      <c r="F83" s="279">
        <v>1386</v>
      </c>
      <c r="G83" s="17">
        <v>2227</v>
      </c>
      <c r="H83" s="17">
        <v>1068</v>
      </c>
      <c r="I83" s="17">
        <v>1159</v>
      </c>
      <c r="J83" s="17">
        <v>20245</v>
      </c>
      <c r="K83" s="85">
        <f t="shared" si="3"/>
        <v>81</v>
      </c>
      <c r="L83" s="85">
        <f t="shared" si="3"/>
        <v>99</v>
      </c>
      <c r="M83" s="85">
        <f t="shared" si="3"/>
        <v>38</v>
      </c>
      <c r="N83" s="85">
        <f t="shared" si="3"/>
        <v>61</v>
      </c>
      <c r="O83" s="26">
        <f t="shared" si="4"/>
        <v>4.6522556390977465</v>
      </c>
    </row>
    <row r="84" spans="1:15" ht="21" customHeight="1" x14ac:dyDescent="0.3">
      <c r="A84" s="46" t="s">
        <v>1167</v>
      </c>
      <c r="B84" s="284">
        <v>2091</v>
      </c>
      <c r="C84" s="32">
        <v>3206</v>
      </c>
      <c r="D84" s="32">
        <v>1564</v>
      </c>
      <c r="E84" s="32">
        <v>1642</v>
      </c>
      <c r="F84" s="279">
        <v>2277</v>
      </c>
      <c r="G84" s="17">
        <v>3507</v>
      </c>
      <c r="H84" s="17">
        <v>1654</v>
      </c>
      <c r="I84" s="17">
        <v>1853</v>
      </c>
      <c r="J84" s="17">
        <v>23380</v>
      </c>
      <c r="K84" s="85">
        <f t="shared" si="3"/>
        <v>186</v>
      </c>
      <c r="L84" s="85">
        <f t="shared" si="3"/>
        <v>301</v>
      </c>
      <c r="M84" s="85">
        <f t="shared" si="3"/>
        <v>90</v>
      </c>
      <c r="N84" s="85">
        <f t="shared" si="3"/>
        <v>211</v>
      </c>
      <c r="O84" s="26">
        <f t="shared" si="4"/>
        <v>9.3886462882096122</v>
      </c>
    </row>
    <row r="85" spans="1:15" ht="21" customHeight="1" x14ac:dyDescent="0.3">
      <c r="A85" s="45" t="s">
        <v>1168</v>
      </c>
      <c r="B85" s="297">
        <v>9566</v>
      </c>
      <c r="C85" s="65">
        <v>15630</v>
      </c>
      <c r="D85" s="65">
        <v>8161</v>
      </c>
      <c r="E85" s="65">
        <v>7469</v>
      </c>
      <c r="F85" s="303">
        <v>9749</v>
      </c>
      <c r="G85" s="18">
        <v>15954</v>
      </c>
      <c r="H85" s="18">
        <v>8288</v>
      </c>
      <c r="I85" s="18">
        <v>7666</v>
      </c>
      <c r="J85" s="18">
        <v>22470</v>
      </c>
      <c r="K85" s="84">
        <f t="shared" si="3"/>
        <v>183</v>
      </c>
      <c r="L85" s="84">
        <f t="shared" si="3"/>
        <v>324</v>
      </c>
      <c r="M85" s="84">
        <f t="shared" si="3"/>
        <v>127</v>
      </c>
      <c r="N85" s="84">
        <f t="shared" si="3"/>
        <v>197</v>
      </c>
      <c r="O85" s="27">
        <f t="shared" si="4"/>
        <v>2.0729366602687094</v>
      </c>
    </row>
    <row r="86" spans="1:15" ht="21" customHeight="1" x14ac:dyDescent="0.3">
      <c r="A86" s="46" t="s">
        <v>1169</v>
      </c>
      <c r="B86" s="284">
        <v>3335</v>
      </c>
      <c r="C86" s="32">
        <v>5095</v>
      </c>
      <c r="D86" s="32">
        <v>2661</v>
      </c>
      <c r="E86" s="32">
        <v>2434</v>
      </c>
      <c r="F86" s="279">
        <v>3350</v>
      </c>
      <c r="G86" s="17">
        <v>5175</v>
      </c>
      <c r="H86" s="17">
        <v>2671</v>
      </c>
      <c r="I86" s="17">
        <v>2504</v>
      </c>
      <c r="J86" s="17">
        <v>25875</v>
      </c>
      <c r="K86" s="85">
        <f t="shared" si="3"/>
        <v>15</v>
      </c>
      <c r="L86" s="85">
        <f t="shared" si="3"/>
        <v>80</v>
      </c>
      <c r="M86" s="85">
        <f t="shared" si="3"/>
        <v>10</v>
      </c>
      <c r="N86" s="85">
        <f t="shared" si="3"/>
        <v>70</v>
      </c>
      <c r="O86" s="26">
        <f t="shared" si="4"/>
        <v>1.5701668302257055</v>
      </c>
    </row>
    <row r="87" spans="1:15" ht="21" customHeight="1" x14ac:dyDescent="0.3">
      <c r="A87" s="46" t="s">
        <v>1170</v>
      </c>
      <c r="B87" s="284">
        <v>1984</v>
      </c>
      <c r="C87" s="32">
        <v>3226</v>
      </c>
      <c r="D87" s="32">
        <v>1715</v>
      </c>
      <c r="E87" s="32">
        <v>1511</v>
      </c>
      <c r="F87" s="279">
        <v>1990</v>
      </c>
      <c r="G87" s="17">
        <v>3204</v>
      </c>
      <c r="H87" s="17">
        <v>1713</v>
      </c>
      <c r="I87" s="17">
        <v>1491</v>
      </c>
      <c r="J87" s="17">
        <v>21360</v>
      </c>
      <c r="K87" s="85">
        <f t="shared" si="3"/>
        <v>6</v>
      </c>
      <c r="L87" s="85">
        <f t="shared" si="3"/>
        <v>-22</v>
      </c>
      <c r="M87" s="85">
        <f t="shared" si="3"/>
        <v>-2</v>
      </c>
      <c r="N87" s="85">
        <f t="shared" si="3"/>
        <v>-20</v>
      </c>
      <c r="O87" s="26">
        <f t="shared" si="4"/>
        <v>-0.68195908245505255</v>
      </c>
    </row>
    <row r="88" spans="1:15" ht="21" customHeight="1" x14ac:dyDescent="0.3">
      <c r="A88" s="46" t="s">
        <v>1171</v>
      </c>
      <c r="B88" s="284">
        <v>2250</v>
      </c>
      <c r="C88" s="32">
        <v>3542</v>
      </c>
      <c r="D88" s="32">
        <v>1844</v>
      </c>
      <c r="E88" s="32">
        <v>1698</v>
      </c>
      <c r="F88" s="279">
        <v>2316</v>
      </c>
      <c r="G88" s="17">
        <v>3703</v>
      </c>
      <c r="H88" s="17">
        <v>1946</v>
      </c>
      <c r="I88" s="17">
        <v>1757</v>
      </c>
      <c r="J88" s="17">
        <v>24687</v>
      </c>
      <c r="K88" s="85">
        <f t="shared" si="3"/>
        <v>66</v>
      </c>
      <c r="L88" s="85">
        <f t="shared" si="3"/>
        <v>161</v>
      </c>
      <c r="M88" s="85">
        <f t="shared" si="3"/>
        <v>102</v>
      </c>
      <c r="N88" s="85">
        <f t="shared" si="3"/>
        <v>59</v>
      </c>
      <c r="O88" s="26">
        <f t="shared" si="4"/>
        <v>4.5454545454545414</v>
      </c>
    </row>
    <row r="89" spans="1:15" ht="21" customHeight="1" x14ac:dyDescent="0.3">
      <c r="A89" s="46" t="s">
        <v>1172</v>
      </c>
      <c r="B89" s="284">
        <v>1997</v>
      </c>
      <c r="C89" s="32">
        <v>3767</v>
      </c>
      <c r="D89" s="32">
        <v>1941</v>
      </c>
      <c r="E89" s="32">
        <v>1826</v>
      </c>
      <c r="F89" s="279">
        <v>2093</v>
      </c>
      <c r="G89" s="17">
        <v>3872</v>
      </c>
      <c r="H89" s="17">
        <v>1958</v>
      </c>
      <c r="I89" s="17">
        <v>1914</v>
      </c>
      <c r="J89" s="17">
        <v>18438</v>
      </c>
      <c r="K89" s="85">
        <f t="shared" si="3"/>
        <v>96</v>
      </c>
      <c r="L89" s="85">
        <f t="shared" si="3"/>
        <v>105</v>
      </c>
      <c r="M89" s="85">
        <f t="shared" si="3"/>
        <v>17</v>
      </c>
      <c r="N89" s="85">
        <f t="shared" si="3"/>
        <v>88</v>
      </c>
      <c r="O89" s="26">
        <f t="shared" si="4"/>
        <v>2.7873639500929137</v>
      </c>
    </row>
    <row r="90" spans="1:15" ht="21" customHeight="1" x14ac:dyDescent="0.3">
      <c r="A90" s="45" t="s">
        <v>1173</v>
      </c>
      <c r="B90" s="297">
        <v>7646</v>
      </c>
      <c r="C90" s="65">
        <v>12868</v>
      </c>
      <c r="D90" s="65">
        <v>6501</v>
      </c>
      <c r="E90" s="65">
        <v>6367</v>
      </c>
      <c r="F90" s="303">
        <v>7858</v>
      </c>
      <c r="G90" s="18">
        <v>12997</v>
      </c>
      <c r="H90" s="18">
        <v>6499</v>
      </c>
      <c r="I90" s="18">
        <v>6498</v>
      </c>
      <c r="J90" s="18">
        <v>19399</v>
      </c>
      <c r="K90" s="84">
        <f t="shared" si="3"/>
        <v>212</v>
      </c>
      <c r="L90" s="84">
        <f t="shared" si="3"/>
        <v>129</v>
      </c>
      <c r="M90" s="84">
        <f t="shared" si="3"/>
        <v>-2</v>
      </c>
      <c r="N90" s="84">
        <f t="shared" si="3"/>
        <v>131</v>
      </c>
      <c r="O90" s="27">
        <f t="shared" si="4"/>
        <v>1.0024867889337985</v>
      </c>
    </row>
    <row r="91" spans="1:15" ht="21" customHeight="1" x14ac:dyDescent="0.3">
      <c r="A91" s="46" t="s">
        <v>1174</v>
      </c>
      <c r="B91" s="284">
        <v>2501</v>
      </c>
      <c r="C91" s="32">
        <v>4081</v>
      </c>
      <c r="D91" s="32">
        <v>2104</v>
      </c>
      <c r="E91" s="32">
        <v>1977</v>
      </c>
      <c r="F91" s="279">
        <v>2592</v>
      </c>
      <c r="G91" s="17">
        <v>4101</v>
      </c>
      <c r="H91" s="17">
        <v>2093</v>
      </c>
      <c r="I91" s="17">
        <v>2008</v>
      </c>
      <c r="J91" s="17">
        <v>21584</v>
      </c>
      <c r="K91" s="85">
        <f t="shared" si="3"/>
        <v>91</v>
      </c>
      <c r="L91" s="85">
        <f t="shared" si="3"/>
        <v>20</v>
      </c>
      <c r="M91" s="85">
        <f t="shared" si="3"/>
        <v>-11</v>
      </c>
      <c r="N91" s="85">
        <f t="shared" si="3"/>
        <v>31</v>
      </c>
      <c r="O91" s="26">
        <f t="shared" si="4"/>
        <v>0.49007596177408352</v>
      </c>
    </row>
    <row r="92" spans="1:15" ht="21" customHeight="1" x14ac:dyDescent="0.3">
      <c r="A92" s="46" t="s">
        <v>1175</v>
      </c>
      <c r="B92" s="284">
        <v>2246</v>
      </c>
      <c r="C92" s="32">
        <v>4031</v>
      </c>
      <c r="D92" s="32">
        <v>2062</v>
      </c>
      <c r="E92" s="32">
        <v>1969</v>
      </c>
      <c r="F92" s="279">
        <v>2290</v>
      </c>
      <c r="G92" s="17">
        <v>4115</v>
      </c>
      <c r="H92" s="17">
        <v>2085</v>
      </c>
      <c r="I92" s="17">
        <v>2030</v>
      </c>
      <c r="J92" s="17">
        <v>19595</v>
      </c>
      <c r="K92" s="85">
        <f t="shared" si="3"/>
        <v>44</v>
      </c>
      <c r="L92" s="85">
        <f t="shared" si="3"/>
        <v>84</v>
      </c>
      <c r="M92" s="85">
        <f t="shared" si="3"/>
        <v>23</v>
      </c>
      <c r="N92" s="85">
        <f t="shared" si="3"/>
        <v>61</v>
      </c>
      <c r="O92" s="26">
        <f t="shared" si="4"/>
        <v>2.0838501612503002</v>
      </c>
    </row>
    <row r="93" spans="1:15" ht="21" customHeight="1" x14ac:dyDescent="0.3">
      <c r="A93" s="46" t="s">
        <v>1176</v>
      </c>
      <c r="B93" s="284">
        <v>2899</v>
      </c>
      <c r="C93" s="32">
        <v>4756</v>
      </c>
      <c r="D93" s="32">
        <v>2335</v>
      </c>
      <c r="E93" s="32">
        <v>2421</v>
      </c>
      <c r="F93" s="279">
        <v>2976</v>
      </c>
      <c r="G93" s="17">
        <v>4781</v>
      </c>
      <c r="H93" s="17">
        <v>2321</v>
      </c>
      <c r="I93" s="17">
        <v>2460</v>
      </c>
      <c r="J93" s="17">
        <v>17707</v>
      </c>
      <c r="K93" s="85">
        <f t="shared" si="3"/>
        <v>77</v>
      </c>
      <c r="L93" s="85">
        <f t="shared" si="3"/>
        <v>25</v>
      </c>
      <c r="M93" s="85">
        <f t="shared" si="3"/>
        <v>-14</v>
      </c>
      <c r="N93" s="85">
        <f t="shared" si="3"/>
        <v>39</v>
      </c>
      <c r="O93" s="26">
        <f t="shared" si="4"/>
        <v>0.52565180824222235</v>
      </c>
    </row>
    <row r="94" spans="1:15" ht="21" customHeight="1" x14ac:dyDescent="0.3">
      <c r="A94" s="45" t="s">
        <v>1177</v>
      </c>
      <c r="B94" s="297">
        <v>5911</v>
      </c>
      <c r="C94" s="65">
        <v>11371</v>
      </c>
      <c r="D94" s="65">
        <v>5401</v>
      </c>
      <c r="E94" s="65">
        <v>5970</v>
      </c>
      <c r="F94" s="303">
        <v>6327</v>
      </c>
      <c r="G94" s="18">
        <v>12174</v>
      </c>
      <c r="H94" s="18">
        <v>5778</v>
      </c>
      <c r="I94" s="18">
        <v>6396</v>
      </c>
      <c r="J94" s="18">
        <v>19635</v>
      </c>
      <c r="K94" s="84">
        <f t="shared" si="3"/>
        <v>416</v>
      </c>
      <c r="L94" s="84">
        <f t="shared" si="3"/>
        <v>803</v>
      </c>
      <c r="M94" s="84">
        <f t="shared" si="3"/>
        <v>377</v>
      </c>
      <c r="N94" s="84">
        <f t="shared" si="3"/>
        <v>426</v>
      </c>
      <c r="O94" s="27">
        <f t="shared" si="4"/>
        <v>7.0618239380881187</v>
      </c>
    </row>
    <row r="95" spans="1:15" ht="21" customHeight="1" x14ac:dyDescent="0.3">
      <c r="A95" s="46" t="s">
        <v>1178</v>
      </c>
      <c r="B95" s="284">
        <v>2091</v>
      </c>
      <c r="C95" s="32">
        <v>4083</v>
      </c>
      <c r="D95" s="32">
        <v>1903</v>
      </c>
      <c r="E95" s="32">
        <v>2180</v>
      </c>
      <c r="F95" s="279">
        <v>2217</v>
      </c>
      <c r="G95" s="17">
        <v>4505</v>
      </c>
      <c r="H95" s="17">
        <v>2093</v>
      </c>
      <c r="I95" s="17">
        <v>2412</v>
      </c>
      <c r="J95" s="17">
        <v>20477</v>
      </c>
      <c r="K95" s="85">
        <f t="shared" si="3"/>
        <v>126</v>
      </c>
      <c r="L95" s="85">
        <f t="shared" si="3"/>
        <v>422</v>
      </c>
      <c r="M95" s="85">
        <f t="shared" si="3"/>
        <v>190</v>
      </c>
      <c r="N95" s="85">
        <f t="shared" si="3"/>
        <v>232</v>
      </c>
      <c r="O95" s="26">
        <f t="shared" si="4"/>
        <v>10.335537594905709</v>
      </c>
    </row>
    <row r="96" spans="1:15" ht="21" customHeight="1" x14ac:dyDescent="0.3">
      <c r="A96" s="46" t="s">
        <v>637</v>
      </c>
      <c r="B96" s="284">
        <v>2198</v>
      </c>
      <c r="C96" s="32">
        <v>4164</v>
      </c>
      <c r="D96" s="32">
        <v>1995</v>
      </c>
      <c r="E96" s="32">
        <v>2169</v>
      </c>
      <c r="F96" s="279">
        <v>2360</v>
      </c>
      <c r="G96" s="17">
        <v>4409</v>
      </c>
      <c r="H96" s="17">
        <v>2100</v>
      </c>
      <c r="I96" s="17">
        <v>2309</v>
      </c>
      <c r="J96" s="17">
        <v>20041</v>
      </c>
      <c r="K96" s="85">
        <f t="shared" si="3"/>
        <v>162</v>
      </c>
      <c r="L96" s="85">
        <f t="shared" si="3"/>
        <v>245</v>
      </c>
      <c r="M96" s="85">
        <f t="shared" si="3"/>
        <v>105</v>
      </c>
      <c r="N96" s="85">
        <f t="shared" si="3"/>
        <v>140</v>
      </c>
      <c r="O96" s="26">
        <f t="shared" si="4"/>
        <v>5.883765609990399</v>
      </c>
    </row>
    <row r="97" spans="1:15" ht="21" customHeight="1" x14ac:dyDescent="0.3">
      <c r="A97" s="46" t="s">
        <v>1179</v>
      </c>
      <c r="B97" s="284">
        <v>1622</v>
      </c>
      <c r="C97" s="32">
        <v>3124</v>
      </c>
      <c r="D97" s="32">
        <v>1503</v>
      </c>
      <c r="E97" s="32">
        <v>1621</v>
      </c>
      <c r="F97" s="279">
        <v>1750</v>
      </c>
      <c r="G97" s="17">
        <v>3260</v>
      </c>
      <c r="H97" s="17">
        <v>1585</v>
      </c>
      <c r="I97" s="17">
        <v>1675</v>
      </c>
      <c r="J97" s="17">
        <v>18111</v>
      </c>
      <c r="K97" s="85">
        <f t="shared" si="3"/>
        <v>128</v>
      </c>
      <c r="L97" s="85">
        <f t="shared" si="3"/>
        <v>136</v>
      </c>
      <c r="M97" s="85">
        <f t="shared" si="3"/>
        <v>82</v>
      </c>
      <c r="N97" s="85">
        <f t="shared" si="3"/>
        <v>54</v>
      </c>
      <c r="O97" s="26">
        <f t="shared" si="4"/>
        <v>4.3533930857874603</v>
      </c>
    </row>
    <row r="98" spans="1:15" ht="21" customHeight="1" x14ac:dyDescent="0.3">
      <c r="A98" s="45" t="s">
        <v>1180</v>
      </c>
      <c r="B98" s="297">
        <v>9467</v>
      </c>
      <c r="C98" s="65">
        <v>16782</v>
      </c>
      <c r="D98" s="65">
        <v>8301</v>
      </c>
      <c r="E98" s="65">
        <v>8481</v>
      </c>
      <c r="F98" s="303">
        <v>10061</v>
      </c>
      <c r="G98" s="18">
        <v>17400</v>
      </c>
      <c r="H98" s="18">
        <v>8485</v>
      </c>
      <c r="I98" s="18">
        <v>8915</v>
      </c>
      <c r="J98" s="18">
        <v>20000</v>
      </c>
      <c r="K98" s="84">
        <f t="shared" si="3"/>
        <v>594</v>
      </c>
      <c r="L98" s="65">
        <f t="shared" si="3"/>
        <v>618</v>
      </c>
      <c r="M98" s="84">
        <f t="shared" si="3"/>
        <v>184</v>
      </c>
      <c r="N98" s="84">
        <f t="shared" si="3"/>
        <v>434</v>
      </c>
      <c r="O98" s="27">
        <f t="shared" si="4"/>
        <v>3.682516982481232</v>
      </c>
    </row>
    <row r="99" spans="1:15" ht="21" customHeight="1" x14ac:dyDescent="0.3">
      <c r="A99" s="46" t="s">
        <v>1181</v>
      </c>
      <c r="B99" s="284">
        <v>1684</v>
      </c>
      <c r="C99" s="32">
        <v>2679</v>
      </c>
      <c r="D99" s="32">
        <v>1345</v>
      </c>
      <c r="E99" s="32">
        <v>1334</v>
      </c>
      <c r="F99" s="279">
        <v>1736</v>
      </c>
      <c r="G99" s="17">
        <v>2713</v>
      </c>
      <c r="H99" s="17">
        <v>1332</v>
      </c>
      <c r="I99" s="17">
        <v>1381</v>
      </c>
      <c r="J99" s="17">
        <v>20869</v>
      </c>
      <c r="K99" s="85">
        <f t="shared" si="3"/>
        <v>52</v>
      </c>
      <c r="L99" s="85">
        <f t="shared" si="3"/>
        <v>34</v>
      </c>
      <c r="M99" s="85">
        <f t="shared" si="3"/>
        <v>-13</v>
      </c>
      <c r="N99" s="85">
        <f t="shared" si="3"/>
        <v>47</v>
      </c>
      <c r="O99" s="26">
        <f t="shared" si="4"/>
        <v>1.269130272489738</v>
      </c>
    </row>
    <row r="100" spans="1:15" ht="21" customHeight="1" x14ac:dyDescent="0.3">
      <c r="A100" s="46" t="s">
        <v>641</v>
      </c>
      <c r="B100" s="284">
        <v>876</v>
      </c>
      <c r="C100" s="32">
        <v>1486</v>
      </c>
      <c r="D100" s="32">
        <v>723</v>
      </c>
      <c r="E100" s="32">
        <v>763</v>
      </c>
      <c r="F100" s="279">
        <v>832</v>
      </c>
      <c r="G100" s="17">
        <v>1462</v>
      </c>
      <c r="H100" s="17">
        <v>724</v>
      </c>
      <c r="I100" s="17">
        <v>738</v>
      </c>
      <c r="J100" s="17">
        <v>16244</v>
      </c>
      <c r="K100" s="85">
        <f t="shared" si="3"/>
        <v>-44</v>
      </c>
      <c r="L100" s="85">
        <f t="shared" si="3"/>
        <v>-24</v>
      </c>
      <c r="M100" s="85">
        <f t="shared" si="3"/>
        <v>1</v>
      </c>
      <c r="N100" s="85">
        <f t="shared" si="3"/>
        <v>-25</v>
      </c>
      <c r="O100" s="26">
        <f t="shared" si="4"/>
        <v>-1.6150740242261152</v>
      </c>
    </row>
    <row r="101" spans="1:15" ht="21" customHeight="1" x14ac:dyDescent="0.3">
      <c r="A101" s="46" t="s">
        <v>1182</v>
      </c>
      <c r="B101" s="284">
        <v>2135</v>
      </c>
      <c r="C101" s="32">
        <v>3579</v>
      </c>
      <c r="D101" s="32">
        <v>1801</v>
      </c>
      <c r="E101" s="32">
        <v>1778</v>
      </c>
      <c r="F101" s="279">
        <v>2499</v>
      </c>
      <c r="G101" s="17">
        <v>3968</v>
      </c>
      <c r="H101" s="17">
        <v>1949</v>
      </c>
      <c r="I101" s="17">
        <v>2019</v>
      </c>
      <c r="J101" s="17">
        <v>22044</v>
      </c>
      <c r="K101" s="85">
        <f t="shared" si="3"/>
        <v>364</v>
      </c>
      <c r="L101" s="85">
        <f t="shared" si="3"/>
        <v>389</v>
      </c>
      <c r="M101" s="85">
        <f t="shared" si="3"/>
        <v>148</v>
      </c>
      <c r="N101" s="85">
        <f t="shared" si="3"/>
        <v>241</v>
      </c>
      <c r="O101" s="26">
        <f t="shared" si="4"/>
        <v>10.86895780944397</v>
      </c>
    </row>
    <row r="102" spans="1:15" ht="21" customHeight="1" x14ac:dyDescent="0.3">
      <c r="A102" s="46" t="s">
        <v>1183</v>
      </c>
      <c r="B102" s="284">
        <v>1814</v>
      </c>
      <c r="C102" s="32">
        <v>3085</v>
      </c>
      <c r="D102" s="32">
        <v>1521</v>
      </c>
      <c r="E102" s="32">
        <v>1564</v>
      </c>
      <c r="F102" s="279">
        <v>1983</v>
      </c>
      <c r="G102" s="17">
        <v>3370</v>
      </c>
      <c r="H102" s="17">
        <v>1628</v>
      </c>
      <c r="I102" s="17">
        <v>1742</v>
      </c>
      <c r="J102" s="17">
        <v>16850</v>
      </c>
      <c r="K102" s="85">
        <f t="shared" si="3"/>
        <v>169</v>
      </c>
      <c r="L102" s="85">
        <f t="shared" si="3"/>
        <v>285</v>
      </c>
      <c r="M102" s="85">
        <f t="shared" si="3"/>
        <v>107</v>
      </c>
      <c r="N102" s="85">
        <f t="shared" si="3"/>
        <v>178</v>
      </c>
      <c r="O102" s="26">
        <f t="shared" si="4"/>
        <v>9.2382495948136079</v>
      </c>
    </row>
    <row r="103" spans="1:15" ht="21" customHeight="1" x14ac:dyDescent="0.3">
      <c r="A103" s="46" t="s">
        <v>1184</v>
      </c>
      <c r="B103" s="284">
        <v>1200</v>
      </c>
      <c r="C103" s="32">
        <v>2416</v>
      </c>
      <c r="D103" s="32">
        <v>1206</v>
      </c>
      <c r="E103" s="32">
        <v>1210</v>
      </c>
      <c r="F103" s="279">
        <v>1207</v>
      </c>
      <c r="G103" s="17">
        <v>2416</v>
      </c>
      <c r="H103" s="17">
        <v>1185</v>
      </c>
      <c r="I103" s="17">
        <v>1231</v>
      </c>
      <c r="J103" s="17">
        <v>21964</v>
      </c>
      <c r="K103" s="85">
        <f t="shared" si="3"/>
        <v>7</v>
      </c>
      <c r="L103" s="85">
        <f t="shared" si="3"/>
        <v>0</v>
      </c>
      <c r="M103" s="85">
        <f t="shared" si="3"/>
        <v>-21</v>
      </c>
      <c r="N103" s="85">
        <f t="shared" si="3"/>
        <v>21</v>
      </c>
      <c r="O103" s="26">
        <f t="shared" si="4"/>
        <v>0</v>
      </c>
    </row>
    <row r="104" spans="1:15" ht="21" customHeight="1" x14ac:dyDescent="0.3">
      <c r="A104" s="46" t="s">
        <v>1185</v>
      </c>
      <c r="B104" s="284">
        <v>1758</v>
      </c>
      <c r="C104" s="32">
        <v>3537</v>
      </c>
      <c r="D104" s="32">
        <v>1705</v>
      </c>
      <c r="E104" s="32">
        <v>1832</v>
      </c>
      <c r="F104" s="279">
        <v>1804</v>
      </c>
      <c r="G104" s="17">
        <v>3471</v>
      </c>
      <c r="H104" s="17">
        <v>1667</v>
      </c>
      <c r="I104" s="17">
        <v>1804</v>
      </c>
      <c r="J104" s="17">
        <v>21694</v>
      </c>
      <c r="K104" s="85">
        <f t="shared" si="3"/>
        <v>46</v>
      </c>
      <c r="L104" s="85">
        <f t="shared" si="3"/>
        <v>-66</v>
      </c>
      <c r="M104" s="85">
        <f t="shared" si="3"/>
        <v>-38</v>
      </c>
      <c r="N104" s="85">
        <f t="shared" si="3"/>
        <v>-28</v>
      </c>
      <c r="O104" s="26">
        <f t="shared" si="4"/>
        <v>-1.8659881255301047</v>
      </c>
    </row>
    <row r="105" spans="1:15" ht="21" customHeight="1" x14ac:dyDescent="0.3">
      <c r="A105" s="45" t="s">
        <v>1186</v>
      </c>
      <c r="B105" s="297">
        <v>6559</v>
      </c>
      <c r="C105" s="65">
        <v>13844</v>
      </c>
      <c r="D105" s="65">
        <v>6643</v>
      </c>
      <c r="E105" s="65">
        <v>7201</v>
      </c>
      <c r="F105" s="303">
        <v>6758</v>
      </c>
      <c r="G105" s="18">
        <v>14238</v>
      </c>
      <c r="H105" s="18">
        <v>6807</v>
      </c>
      <c r="I105" s="18">
        <v>7431</v>
      </c>
      <c r="J105" s="18">
        <v>15646</v>
      </c>
      <c r="K105" s="84">
        <f t="shared" si="3"/>
        <v>199</v>
      </c>
      <c r="L105" s="84">
        <f t="shared" si="3"/>
        <v>394</v>
      </c>
      <c r="M105" s="84">
        <f t="shared" si="3"/>
        <v>164</v>
      </c>
      <c r="N105" s="84">
        <f t="shared" si="3"/>
        <v>230</v>
      </c>
      <c r="O105" s="27">
        <f t="shared" si="4"/>
        <v>2.8459982663969985</v>
      </c>
    </row>
    <row r="106" spans="1:15" ht="21" customHeight="1" x14ac:dyDescent="0.3">
      <c r="A106" s="46" t="s">
        <v>1187</v>
      </c>
      <c r="B106" s="284">
        <v>1149</v>
      </c>
      <c r="C106" s="32">
        <v>2284</v>
      </c>
      <c r="D106" s="32">
        <v>1128</v>
      </c>
      <c r="E106" s="32">
        <v>1156</v>
      </c>
      <c r="F106" s="279">
        <v>1276</v>
      </c>
      <c r="G106" s="17">
        <v>2548</v>
      </c>
      <c r="H106" s="17">
        <v>1269</v>
      </c>
      <c r="I106" s="17">
        <v>1279</v>
      </c>
      <c r="J106" s="17">
        <v>18200</v>
      </c>
      <c r="K106" s="85">
        <f t="shared" si="3"/>
        <v>127</v>
      </c>
      <c r="L106" s="85">
        <f t="shared" si="3"/>
        <v>264</v>
      </c>
      <c r="M106" s="85">
        <f t="shared" si="3"/>
        <v>141</v>
      </c>
      <c r="N106" s="85">
        <f t="shared" si="3"/>
        <v>123</v>
      </c>
      <c r="O106" s="26">
        <f t="shared" si="4"/>
        <v>11.558669001751309</v>
      </c>
    </row>
    <row r="107" spans="1:15" ht="21" customHeight="1" x14ac:dyDescent="0.3">
      <c r="A107" s="46" t="s">
        <v>648</v>
      </c>
      <c r="B107" s="284">
        <v>1328</v>
      </c>
      <c r="C107" s="32">
        <v>2783</v>
      </c>
      <c r="D107" s="32">
        <v>1365</v>
      </c>
      <c r="E107" s="32">
        <v>1418</v>
      </c>
      <c r="F107" s="279">
        <v>1384</v>
      </c>
      <c r="G107" s="17">
        <v>2904</v>
      </c>
      <c r="H107" s="17">
        <v>1404</v>
      </c>
      <c r="I107" s="17">
        <v>1500</v>
      </c>
      <c r="J107" s="17">
        <v>13829</v>
      </c>
      <c r="K107" s="85">
        <f t="shared" si="3"/>
        <v>56</v>
      </c>
      <c r="L107" s="85">
        <f t="shared" si="3"/>
        <v>121</v>
      </c>
      <c r="M107" s="85">
        <f t="shared" si="3"/>
        <v>39</v>
      </c>
      <c r="N107" s="85">
        <f t="shared" si="3"/>
        <v>82</v>
      </c>
      <c r="O107" s="26">
        <f t="shared" si="4"/>
        <v>4.3478260869565188</v>
      </c>
    </row>
    <row r="108" spans="1:15" ht="21" customHeight="1" x14ac:dyDescent="0.3">
      <c r="A108" s="46" t="s">
        <v>1188</v>
      </c>
      <c r="B108" s="284">
        <v>1152</v>
      </c>
      <c r="C108" s="32">
        <v>2538</v>
      </c>
      <c r="D108" s="32">
        <v>1181</v>
      </c>
      <c r="E108" s="32">
        <v>1357</v>
      </c>
      <c r="F108" s="279">
        <v>1161</v>
      </c>
      <c r="G108" s="17">
        <v>2588</v>
      </c>
      <c r="H108" s="17">
        <v>1193</v>
      </c>
      <c r="I108" s="17">
        <v>1395</v>
      </c>
      <c r="J108" s="17">
        <v>18486</v>
      </c>
      <c r="K108" s="85">
        <f t="shared" si="3"/>
        <v>9</v>
      </c>
      <c r="L108" s="85">
        <f t="shared" si="3"/>
        <v>50</v>
      </c>
      <c r="M108" s="85">
        <f t="shared" si="3"/>
        <v>12</v>
      </c>
      <c r="N108" s="85">
        <f t="shared" si="3"/>
        <v>38</v>
      </c>
      <c r="O108" s="26">
        <f t="shared" si="4"/>
        <v>1.970055161544515</v>
      </c>
    </row>
    <row r="109" spans="1:15" ht="21" customHeight="1" x14ac:dyDescent="0.3">
      <c r="A109" s="46" t="s">
        <v>1189</v>
      </c>
      <c r="B109" s="284">
        <v>1256</v>
      </c>
      <c r="C109" s="32">
        <v>2485</v>
      </c>
      <c r="D109" s="32">
        <v>1162</v>
      </c>
      <c r="E109" s="32">
        <v>1323</v>
      </c>
      <c r="F109" s="279">
        <v>1244</v>
      </c>
      <c r="G109" s="17">
        <v>2436</v>
      </c>
      <c r="H109" s="17">
        <v>1134</v>
      </c>
      <c r="I109" s="17">
        <v>1302</v>
      </c>
      <c r="J109" s="17">
        <v>17400</v>
      </c>
      <c r="K109" s="85">
        <f t="shared" si="3"/>
        <v>-12</v>
      </c>
      <c r="L109" s="85">
        <f t="shared" si="3"/>
        <v>-49</v>
      </c>
      <c r="M109" s="85">
        <f t="shared" si="3"/>
        <v>-28</v>
      </c>
      <c r="N109" s="85">
        <f t="shared" si="3"/>
        <v>-21</v>
      </c>
      <c r="O109" s="26">
        <f t="shared" si="4"/>
        <v>-1.9718309859154903</v>
      </c>
    </row>
    <row r="110" spans="1:15" ht="21" customHeight="1" x14ac:dyDescent="0.3">
      <c r="A110" s="304" t="s">
        <v>1190</v>
      </c>
      <c r="B110" s="300">
        <v>1674</v>
      </c>
      <c r="C110" s="301">
        <v>3754</v>
      </c>
      <c r="D110" s="301">
        <v>1807</v>
      </c>
      <c r="E110" s="301">
        <v>1947</v>
      </c>
      <c r="F110" s="204">
        <v>1693</v>
      </c>
      <c r="G110" s="95">
        <v>3762</v>
      </c>
      <c r="H110" s="17">
        <v>1807</v>
      </c>
      <c r="I110" s="17">
        <v>1955</v>
      </c>
      <c r="J110" s="17">
        <v>13436</v>
      </c>
      <c r="K110" s="86">
        <f t="shared" si="3"/>
        <v>19</v>
      </c>
      <c r="L110" s="86">
        <f t="shared" si="3"/>
        <v>8</v>
      </c>
      <c r="M110" s="86">
        <f t="shared" si="3"/>
        <v>0</v>
      </c>
      <c r="N110" s="86">
        <f t="shared" si="3"/>
        <v>8</v>
      </c>
      <c r="O110" s="76">
        <f t="shared" si="4"/>
        <v>0.21310602024506853</v>
      </c>
    </row>
    <row r="111" spans="1:15" ht="21" customHeight="1" x14ac:dyDescent="0.3">
      <c r="A111" s="28" t="s">
        <v>1083</v>
      </c>
      <c r="B111" s="493"/>
      <c r="C111" s="493"/>
      <c r="D111" s="493"/>
      <c r="E111" s="493"/>
      <c r="F111" s="493"/>
      <c r="G111" s="493"/>
      <c r="H111" s="493"/>
      <c r="I111" s="493"/>
      <c r="J111" s="493"/>
    </row>
    <row r="112" spans="1:15" ht="21" customHeight="1" x14ac:dyDescent="0.3">
      <c r="A112" s="28" t="s">
        <v>1191</v>
      </c>
    </row>
  </sheetData>
  <phoneticPr fontId="30"/>
  <pageMargins left="0.23622047244094488" right="0.23622047244094488" top="0.15748031496062992" bottom="0.15748031496062992" header="0.31496062992125984" footer="0"/>
  <pageSetup paperSize="9" scale="37" orientation="portrait" r:id="rId1"/>
  <headerFooter>
    <oddHeader>&amp;C&amp;F</oddHead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6"/>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5" width="10.05859375" style="17" customWidth="1"/>
    <col min="16" max="16" width="12" style="17" customWidth="1"/>
    <col min="17" max="16384" width="18.64453125" style="17"/>
  </cols>
  <sheetData>
    <row r="1" spans="1:16" ht="21" customHeight="1" x14ac:dyDescent="0.3">
      <c r="A1" s="19" t="str">
        <f>HYPERLINK("#"&amp;"目次"&amp;"!a1","目次へ")</f>
        <v>目次へ</v>
      </c>
    </row>
    <row r="2" spans="1:16" ht="21" customHeight="1" x14ac:dyDescent="0.3">
      <c r="A2" s="44" t="str">
        <f>"１９．"&amp;目次!E22</f>
        <v>１９．世帯人員別一般世帯数及び一般世帯人員（令和2年10月1日）</v>
      </c>
      <c r="B2" s="95"/>
      <c r="C2" s="95"/>
      <c r="D2" s="95"/>
      <c r="E2" s="95"/>
      <c r="F2" s="95"/>
      <c r="G2" s="95"/>
    </row>
    <row r="3" spans="1:16" ht="36" customHeight="1" x14ac:dyDescent="0.3">
      <c r="A3" s="482" t="s">
        <v>654</v>
      </c>
      <c r="B3" s="460" t="s">
        <v>1192</v>
      </c>
      <c r="C3" s="482"/>
      <c r="D3" s="482"/>
      <c r="E3" s="482"/>
      <c r="F3" s="482"/>
      <c r="G3" s="482"/>
      <c r="H3" s="33"/>
      <c r="I3" s="509"/>
      <c r="J3" s="471"/>
      <c r="K3" s="88"/>
      <c r="L3" s="510"/>
      <c r="M3" s="472" t="s">
        <v>1193</v>
      </c>
      <c r="N3" s="473" t="s">
        <v>1194</v>
      </c>
      <c r="O3" s="473" t="s">
        <v>1195</v>
      </c>
      <c r="P3" s="474" t="s">
        <v>1196</v>
      </c>
    </row>
    <row r="4" spans="1:16" ht="21" customHeight="1" x14ac:dyDescent="0.3">
      <c r="A4" s="54"/>
      <c r="B4" s="439" t="s">
        <v>655</v>
      </c>
      <c r="C4" s="439" t="s">
        <v>1197</v>
      </c>
      <c r="D4" s="439">
        <v>2</v>
      </c>
      <c r="E4" s="439">
        <v>3</v>
      </c>
      <c r="F4" s="514">
        <v>4</v>
      </c>
      <c r="G4" s="439">
        <v>5</v>
      </c>
      <c r="H4" s="514">
        <v>6</v>
      </c>
      <c r="I4" s="439">
        <v>7</v>
      </c>
      <c r="J4" s="514">
        <v>8</v>
      </c>
      <c r="K4" s="439">
        <v>9</v>
      </c>
      <c r="L4" s="440" t="s">
        <v>1198</v>
      </c>
      <c r="M4" s="318"/>
      <c r="N4" s="72"/>
      <c r="O4" s="72"/>
      <c r="P4" s="319"/>
    </row>
    <row r="5" spans="1:16" ht="21" customHeight="1" x14ac:dyDescent="0.3">
      <c r="A5" s="437" t="s">
        <v>678</v>
      </c>
      <c r="B5" s="87">
        <v>207944</v>
      </c>
      <c r="C5" s="441">
        <v>129649</v>
      </c>
      <c r="D5" s="441">
        <v>42006</v>
      </c>
      <c r="E5" s="441">
        <v>20539</v>
      </c>
      <c r="F5" s="441">
        <v>12701</v>
      </c>
      <c r="G5" s="441">
        <v>2517</v>
      </c>
      <c r="H5" s="301">
        <v>426</v>
      </c>
      <c r="I5" s="301">
        <v>88</v>
      </c>
      <c r="J5" s="301">
        <v>15</v>
      </c>
      <c r="K5" s="441">
        <v>2</v>
      </c>
      <c r="L5" s="301">
        <v>1</v>
      </c>
      <c r="M5" s="301">
        <v>341989</v>
      </c>
      <c r="N5" s="320" t="s">
        <v>1199</v>
      </c>
      <c r="O5" s="301">
        <v>3604</v>
      </c>
      <c r="P5" s="95">
        <v>1225</v>
      </c>
    </row>
    <row r="6" spans="1:16" ht="21" customHeight="1" x14ac:dyDescent="0.3">
      <c r="A6" s="28" t="s">
        <v>1200</v>
      </c>
      <c r="C6" s="493"/>
    </row>
  </sheetData>
  <phoneticPr fontId="30"/>
  <pageMargins left="0.23622047244094488" right="0.23622047244094488" top="0.15748031496062992" bottom="0.15748031496062992" header="0.31496062992125984" footer="0"/>
  <pageSetup paperSize="9" scale="58" orientation="portrait" r:id="rId1"/>
  <headerFooter>
    <oddHeader>&amp;C&amp;F</oddHead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U15"/>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21" width="11.05859375" style="17" customWidth="1"/>
    <col min="22" max="16384" width="18.64453125" style="17"/>
  </cols>
  <sheetData>
    <row r="1" spans="1:21" ht="21" customHeight="1" x14ac:dyDescent="0.3">
      <c r="A1" s="19" t="str">
        <f>HYPERLINK("#"&amp;"目次"&amp;"!a1","目次へ")</f>
        <v>目次へ</v>
      </c>
    </row>
    <row r="2" spans="1:21" ht="21" customHeight="1" x14ac:dyDescent="0.3">
      <c r="A2" s="44" t="str">
        <f>"２０．"&amp;目次!E23</f>
        <v>２０．世帯の家族類型，世帯人員別一般世帯数（令和2年10月1日）</v>
      </c>
    </row>
    <row r="3" spans="1:21" ht="21" customHeight="1" x14ac:dyDescent="0.3">
      <c r="A3" s="482"/>
      <c r="B3" s="459"/>
      <c r="C3" s="40" t="s">
        <v>1201</v>
      </c>
      <c r="D3" s="40"/>
      <c r="E3" s="40"/>
      <c r="F3" s="40"/>
      <c r="G3" s="40"/>
      <c r="H3" s="40"/>
      <c r="I3" s="31"/>
      <c r="J3" s="33"/>
      <c r="K3" s="33"/>
      <c r="L3" s="31"/>
      <c r="M3" s="33"/>
      <c r="N3" s="33"/>
      <c r="O3" s="33"/>
      <c r="P3" s="33"/>
      <c r="Q3" s="33"/>
      <c r="R3" s="33"/>
      <c r="S3" s="78"/>
      <c r="T3" s="475" t="s">
        <v>1202</v>
      </c>
      <c r="U3" s="459"/>
    </row>
    <row r="4" spans="1:21" ht="21" customHeight="1" x14ac:dyDescent="0.3">
      <c r="A4" s="89" t="s">
        <v>1203</v>
      </c>
      <c r="B4" s="265" t="s">
        <v>1204</v>
      </c>
      <c r="C4" s="557"/>
      <c r="D4" s="737" t="s">
        <v>1205</v>
      </c>
      <c r="E4" s="738"/>
      <c r="F4" s="738"/>
      <c r="G4" s="738"/>
      <c r="H4" s="739"/>
      <c r="I4" s="740" t="s">
        <v>1206</v>
      </c>
      <c r="J4" s="741"/>
      <c r="K4" s="741"/>
      <c r="L4" s="741"/>
      <c r="M4" s="741"/>
      <c r="N4" s="741"/>
      <c r="O4" s="741"/>
      <c r="P4" s="741"/>
      <c r="Q4" s="741"/>
      <c r="R4" s="741"/>
      <c r="S4" s="742"/>
      <c r="T4" s="319"/>
      <c r="U4" s="319"/>
    </row>
    <row r="5" spans="1:21" ht="60" customHeight="1" x14ac:dyDescent="0.3">
      <c r="A5" s="54"/>
      <c r="B5" s="318"/>
      <c r="C5" s="269" t="s">
        <v>655</v>
      </c>
      <c r="D5" s="438" t="s">
        <v>655</v>
      </c>
      <c r="E5" s="442" t="s">
        <v>1207</v>
      </c>
      <c r="F5" s="442" t="s">
        <v>1208</v>
      </c>
      <c r="G5" s="442" t="s">
        <v>1209</v>
      </c>
      <c r="H5" s="442" t="s">
        <v>1210</v>
      </c>
      <c r="I5" s="519" t="s">
        <v>655</v>
      </c>
      <c r="J5" s="527" t="s">
        <v>1211</v>
      </c>
      <c r="K5" s="515" t="s">
        <v>1212</v>
      </c>
      <c r="L5" s="515" t="s">
        <v>1213</v>
      </c>
      <c r="M5" s="443" t="s">
        <v>1214</v>
      </c>
      <c r="N5" s="443" t="s">
        <v>1215</v>
      </c>
      <c r="O5" s="443" t="s">
        <v>1216</v>
      </c>
      <c r="P5" s="443" t="s">
        <v>1217</v>
      </c>
      <c r="Q5" s="443" t="s">
        <v>1218</v>
      </c>
      <c r="R5" s="443" t="s">
        <v>1219</v>
      </c>
      <c r="S5" s="443" t="s">
        <v>1220</v>
      </c>
      <c r="T5" s="63" t="s">
        <v>1221</v>
      </c>
      <c r="U5" s="63" t="s">
        <v>1222</v>
      </c>
    </row>
    <row r="6" spans="1:21" s="18" customFormat="1" ht="21" customHeight="1" x14ac:dyDescent="0.3">
      <c r="A6" s="90" t="s">
        <v>1223</v>
      </c>
      <c r="B6" s="297">
        <v>207944</v>
      </c>
      <c r="C6" s="65">
        <v>75235</v>
      </c>
      <c r="D6" s="65">
        <v>70052</v>
      </c>
      <c r="E6" s="65">
        <v>28746</v>
      </c>
      <c r="F6" s="65">
        <v>30532</v>
      </c>
      <c r="G6" s="65">
        <v>1562</v>
      </c>
      <c r="H6" s="65">
        <v>9212</v>
      </c>
      <c r="I6" s="65">
        <v>5183</v>
      </c>
      <c r="J6" s="65">
        <v>81</v>
      </c>
      <c r="K6" s="65">
        <v>568</v>
      </c>
      <c r="L6" s="65">
        <v>155</v>
      </c>
      <c r="M6" s="556">
        <v>782</v>
      </c>
      <c r="N6" s="65">
        <v>215</v>
      </c>
      <c r="O6" s="65">
        <v>339</v>
      </c>
      <c r="P6" s="65">
        <v>40</v>
      </c>
      <c r="Q6" s="65">
        <v>77</v>
      </c>
      <c r="R6" s="65">
        <v>2083</v>
      </c>
      <c r="S6" s="65">
        <v>843</v>
      </c>
      <c r="T6" s="65">
        <v>3013</v>
      </c>
      <c r="U6" s="65">
        <v>129649</v>
      </c>
    </row>
    <row r="7" spans="1:21" ht="21" customHeight="1" x14ac:dyDescent="0.3">
      <c r="A7" s="24" t="s">
        <v>1224</v>
      </c>
      <c r="B7" s="284">
        <v>129649</v>
      </c>
      <c r="C7" s="32" t="s">
        <v>677</v>
      </c>
      <c r="D7" s="32" t="s">
        <v>677</v>
      </c>
      <c r="E7" s="32" t="s">
        <v>677</v>
      </c>
      <c r="F7" s="32" t="s">
        <v>677</v>
      </c>
      <c r="G7" s="32" t="s">
        <v>677</v>
      </c>
      <c r="H7" s="32" t="s">
        <v>677</v>
      </c>
      <c r="I7" s="32" t="s">
        <v>677</v>
      </c>
      <c r="J7" s="32" t="s">
        <v>677</v>
      </c>
      <c r="K7" s="32" t="s">
        <v>677</v>
      </c>
      <c r="L7" s="32" t="s">
        <v>677</v>
      </c>
      <c r="M7" s="32" t="s">
        <v>677</v>
      </c>
      <c r="N7" s="32" t="s">
        <v>677</v>
      </c>
      <c r="O7" s="32" t="s">
        <v>677</v>
      </c>
      <c r="P7" s="32" t="s">
        <v>677</v>
      </c>
      <c r="Q7" s="32" t="s">
        <v>677</v>
      </c>
      <c r="R7" s="32" t="s">
        <v>677</v>
      </c>
      <c r="S7" s="32" t="s">
        <v>677</v>
      </c>
      <c r="T7" s="32" t="s">
        <v>677</v>
      </c>
      <c r="U7" s="32">
        <v>129649</v>
      </c>
    </row>
    <row r="8" spans="1:21" ht="21" customHeight="1" x14ac:dyDescent="0.3">
      <c r="A8" s="24">
        <v>2</v>
      </c>
      <c r="B8" s="284">
        <v>42006</v>
      </c>
      <c r="C8" s="32">
        <v>39155</v>
      </c>
      <c r="D8" s="32">
        <v>36941</v>
      </c>
      <c r="E8" s="32">
        <v>28746</v>
      </c>
      <c r="F8" s="32" t="s">
        <v>677</v>
      </c>
      <c r="G8" s="32">
        <v>1247</v>
      </c>
      <c r="H8" s="32">
        <v>6948</v>
      </c>
      <c r="I8" s="32">
        <v>2214</v>
      </c>
      <c r="J8" s="32" t="s">
        <v>677</v>
      </c>
      <c r="K8" s="32" t="s">
        <v>677</v>
      </c>
      <c r="L8" s="32" t="s">
        <v>677</v>
      </c>
      <c r="M8" s="32" t="s">
        <v>677</v>
      </c>
      <c r="N8" s="32" t="s">
        <v>677</v>
      </c>
      <c r="O8" s="32" t="s">
        <v>677</v>
      </c>
      <c r="P8" s="32" t="s">
        <v>677</v>
      </c>
      <c r="Q8" s="32" t="s">
        <v>677</v>
      </c>
      <c r="R8" s="32">
        <v>1947</v>
      </c>
      <c r="S8" s="32">
        <v>267</v>
      </c>
      <c r="T8" s="32">
        <v>2812</v>
      </c>
      <c r="U8" s="32" t="s">
        <v>677</v>
      </c>
    </row>
    <row r="9" spans="1:21" ht="21" customHeight="1" x14ac:dyDescent="0.3">
      <c r="A9" s="24">
        <v>3</v>
      </c>
      <c r="B9" s="284">
        <v>20539</v>
      </c>
      <c r="C9" s="32">
        <v>20412</v>
      </c>
      <c r="D9" s="32">
        <v>19141</v>
      </c>
      <c r="E9" s="32" t="s">
        <v>677</v>
      </c>
      <c r="F9" s="32">
        <v>16900</v>
      </c>
      <c r="G9" s="32">
        <v>278</v>
      </c>
      <c r="H9" s="32">
        <v>1963</v>
      </c>
      <c r="I9" s="32">
        <v>1271</v>
      </c>
      <c r="J9" s="32" t="s">
        <v>677</v>
      </c>
      <c r="K9" s="32">
        <v>568</v>
      </c>
      <c r="L9" s="32" t="s">
        <v>677</v>
      </c>
      <c r="M9" s="32" t="s">
        <v>677</v>
      </c>
      <c r="N9" s="32">
        <v>177</v>
      </c>
      <c r="O9" s="32" t="s">
        <v>677</v>
      </c>
      <c r="P9" s="32" t="s">
        <v>677</v>
      </c>
      <c r="Q9" s="32" t="s">
        <v>677</v>
      </c>
      <c r="R9" s="32">
        <v>119</v>
      </c>
      <c r="S9" s="32">
        <v>407</v>
      </c>
      <c r="T9" s="32">
        <v>123</v>
      </c>
      <c r="U9" s="32" t="s">
        <v>677</v>
      </c>
    </row>
    <row r="10" spans="1:21" ht="21" customHeight="1" x14ac:dyDescent="0.3">
      <c r="A10" s="24">
        <v>4</v>
      </c>
      <c r="B10" s="284">
        <v>12701</v>
      </c>
      <c r="C10" s="32">
        <v>12656</v>
      </c>
      <c r="D10" s="32">
        <v>11729</v>
      </c>
      <c r="E10" s="32" t="s">
        <v>677</v>
      </c>
      <c r="F10" s="32">
        <v>11420</v>
      </c>
      <c r="G10" s="32">
        <v>35</v>
      </c>
      <c r="H10" s="32">
        <v>274</v>
      </c>
      <c r="I10" s="32">
        <v>927</v>
      </c>
      <c r="J10" s="32">
        <v>81</v>
      </c>
      <c r="K10" s="32" t="s">
        <v>677</v>
      </c>
      <c r="L10" s="32" t="s">
        <v>677</v>
      </c>
      <c r="M10" s="32">
        <v>446</v>
      </c>
      <c r="N10" s="32">
        <v>30</v>
      </c>
      <c r="O10" s="32">
        <v>195</v>
      </c>
      <c r="P10" s="32">
        <v>29</v>
      </c>
      <c r="Q10" s="32" t="s">
        <v>677</v>
      </c>
      <c r="R10" s="32">
        <v>16</v>
      </c>
      <c r="S10" s="32">
        <v>130</v>
      </c>
      <c r="T10" s="32">
        <v>42</v>
      </c>
      <c r="U10" s="32" t="s">
        <v>677</v>
      </c>
    </row>
    <row r="11" spans="1:21" ht="21" customHeight="1" x14ac:dyDescent="0.3">
      <c r="A11" s="24">
        <v>5</v>
      </c>
      <c r="B11" s="284">
        <v>2517</v>
      </c>
      <c r="C11" s="32">
        <v>2494</v>
      </c>
      <c r="D11" s="32">
        <v>2004</v>
      </c>
      <c r="E11" s="32" t="s">
        <v>677</v>
      </c>
      <c r="F11" s="32">
        <v>1979</v>
      </c>
      <c r="G11" s="32">
        <v>2</v>
      </c>
      <c r="H11" s="32">
        <v>23</v>
      </c>
      <c r="I11" s="32">
        <v>490</v>
      </c>
      <c r="J11" s="32" t="s">
        <v>677</v>
      </c>
      <c r="K11" s="32" t="s">
        <v>677</v>
      </c>
      <c r="L11" s="32">
        <v>61</v>
      </c>
      <c r="M11" s="32">
        <v>257</v>
      </c>
      <c r="N11" s="32">
        <v>7</v>
      </c>
      <c r="O11" s="32">
        <v>105</v>
      </c>
      <c r="P11" s="32">
        <v>8</v>
      </c>
      <c r="Q11" s="32">
        <v>21</v>
      </c>
      <c r="R11" s="32" t="s">
        <v>677</v>
      </c>
      <c r="S11" s="32">
        <v>31</v>
      </c>
      <c r="T11" s="32">
        <v>23</v>
      </c>
      <c r="U11" s="32" t="s">
        <v>677</v>
      </c>
    </row>
    <row r="12" spans="1:21" ht="21" customHeight="1" x14ac:dyDescent="0.3">
      <c r="A12" s="24">
        <v>6</v>
      </c>
      <c r="B12" s="284">
        <v>426</v>
      </c>
      <c r="C12" s="32">
        <v>418</v>
      </c>
      <c r="D12" s="32">
        <v>206</v>
      </c>
      <c r="E12" s="32" t="s">
        <v>677</v>
      </c>
      <c r="F12" s="32">
        <v>202</v>
      </c>
      <c r="G12" s="32" t="s">
        <v>677</v>
      </c>
      <c r="H12" s="32">
        <v>4</v>
      </c>
      <c r="I12" s="32">
        <v>212</v>
      </c>
      <c r="J12" s="32" t="s">
        <v>677</v>
      </c>
      <c r="K12" s="32" t="s">
        <v>677</v>
      </c>
      <c r="L12" s="32">
        <v>70</v>
      </c>
      <c r="M12" s="32">
        <v>70</v>
      </c>
      <c r="N12" s="32" t="s">
        <v>677</v>
      </c>
      <c r="O12" s="32">
        <v>35</v>
      </c>
      <c r="P12" s="32">
        <v>1</v>
      </c>
      <c r="Q12" s="32">
        <v>29</v>
      </c>
      <c r="R12" s="32">
        <v>1</v>
      </c>
      <c r="S12" s="32">
        <v>6</v>
      </c>
      <c r="T12" s="32">
        <v>7</v>
      </c>
      <c r="U12" s="32" t="s">
        <v>677</v>
      </c>
    </row>
    <row r="13" spans="1:21" ht="21" customHeight="1" x14ac:dyDescent="0.3">
      <c r="A13" s="271" t="s">
        <v>1225</v>
      </c>
      <c r="B13" s="300">
        <v>106</v>
      </c>
      <c r="C13" s="301">
        <v>100</v>
      </c>
      <c r="D13" s="301">
        <v>31</v>
      </c>
      <c r="E13" s="301" t="s">
        <v>677</v>
      </c>
      <c r="F13" s="301">
        <v>31</v>
      </c>
      <c r="G13" s="301" t="s">
        <v>677</v>
      </c>
      <c r="H13" s="301" t="s">
        <v>677</v>
      </c>
      <c r="I13" s="301">
        <v>69</v>
      </c>
      <c r="J13" s="91" t="s">
        <v>677</v>
      </c>
      <c r="K13" s="301" t="s">
        <v>677</v>
      </c>
      <c r="L13" s="301">
        <v>24</v>
      </c>
      <c r="M13" s="91">
        <v>9</v>
      </c>
      <c r="N13" s="301">
        <v>1</v>
      </c>
      <c r="O13" s="301">
        <v>4</v>
      </c>
      <c r="P13" s="301">
        <v>2</v>
      </c>
      <c r="Q13" s="301">
        <v>27</v>
      </c>
      <c r="R13" s="301" t="s">
        <v>677</v>
      </c>
      <c r="S13" s="301">
        <v>2</v>
      </c>
      <c r="T13" s="301">
        <v>6</v>
      </c>
      <c r="U13" s="301" t="s">
        <v>677</v>
      </c>
    </row>
    <row r="14" spans="1:21" ht="21" customHeight="1" x14ac:dyDescent="0.3">
      <c r="A14" s="28" t="s">
        <v>4720</v>
      </c>
    </row>
    <row r="15" spans="1:21" ht="21" customHeight="1" x14ac:dyDescent="0.3">
      <c r="A15" s="28" t="s">
        <v>1226</v>
      </c>
    </row>
  </sheetData>
  <mergeCells count="2">
    <mergeCell ref="D4:H4"/>
    <mergeCell ref="I4:S4"/>
  </mergeCells>
  <phoneticPr fontId="30"/>
  <pageMargins left="0.23622047244094488" right="0.23622047244094488" top="0.15748031496062992" bottom="0.15748031496062992" header="0.31496062992125984" footer="0"/>
  <pageSetup paperSize="9" scale="42" orientation="portrait" r:id="rId1"/>
  <headerFooter>
    <oddHeader>&amp;C&amp;F</oddHead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9" width="15.64453125" style="17" customWidth="1"/>
    <col min="10" max="16384" width="18.64453125" style="17"/>
  </cols>
  <sheetData>
    <row r="1" spans="1:9" ht="21" customHeight="1" x14ac:dyDescent="0.3">
      <c r="A1" s="19" t="str">
        <f>HYPERLINK("#"&amp;"目次"&amp;"!a1","目次へ")</f>
        <v>目次へ</v>
      </c>
    </row>
    <row r="2" spans="1:9" ht="21" customHeight="1" x14ac:dyDescent="0.3">
      <c r="A2" s="44" t="str">
        <f>"２１．"&amp;目次!E24</f>
        <v>２１．世帯人員別65歳以上世帯員のいる一般世帯数，一般世帯人員及び65歳以上世帯人員（令和2年10月1日）</v>
      </c>
    </row>
    <row r="3" spans="1:9" ht="21" customHeight="1" x14ac:dyDescent="0.3">
      <c r="A3" s="92" t="s">
        <v>1227</v>
      </c>
      <c r="B3" s="74" t="s">
        <v>1228</v>
      </c>
      <c r="C3" s="75" t="s">
        <v>1224</v>
      </c>
      <c r="D3" s="74">
        <v>2</v>
      </c>
      <c r="E3" s="74">
        <v>3</v>
      </c>
      <c r="F3" s="74">
        <v>4</v>
      </c>
      <c r="G3" s="74">
        <v>5</v>
      </c>
      <c r="H3" s="74">
        <v>6</v>
      </c>
      <c r="I3" s="75" t="s">
        <v>1229</v>
      </c>
    </row>
    <row r="4" spans="1:9" ht="21" customHeight="1" x14ac:dyDescent="0.3">
      <c r="A4" s="46" t="s">
        <v>456</v>
      </c>
      <c r="B4" s="284">
        <v>47301</v>
      </c>
      <c r="C4" s="32">
        <v>20419</v>
      </c>
      <c r="D4" s="32">
        <v>17712</v>
      </c>
      <c r="E4" s="32">
        <v>6484</v>
      </c>
      <c r="F4" s="32">
        <v>1924</v>
      </c>
      <c r="G4" s="32">
        <v>512</v>
      </c>
      <c r="H4" s="32">
        <v>185</v>
      </c>
      <c r="I4" s="32">
        <v>65</v>
      </c>
    </row>
    <row r="5" spans="1:9" ht="21" customHeight="1" x14ac:dyDescent="0.3">
      <c r="A5" s="46" t="s">
        <v>1230</v>
      </c>
      <c r="B5" s="284">
        <v>87130</v>
      </c>
      <c r="C5" s="32">
        <v>20419</v>
      </c>
      <c r="D5" s="32">
        <v>35424</v>
      </c>
      <c r="E5" s="32">
        <v>19452</v>
      </c>
      <c r="F5" s="32">
        <v>7696</v>
      </c>
      <c r="G5" s="32">
        <v>2560</v>
      </c>
      <c r="H5" s="32">
        <v>1110</v>
      </c>
      <c r="I5" s="32">
        <v>469</v>
      </c>
    </row>
    <row r="6" spans="1:9" ht="21" customHeight="1" x14ac:dyDescent="0.3">
      <c r="A6" s="304" t="s">
        <v>1231</v>
      </c>
      <c r="B6" s="300">
        <v>64054</v>
      </c>
      <c r="C6" s="301">
        <v>20419</v>
      </c>
      <c r="D6" s="301">
        <v>28560</v>
      </c>
      <c r="E6" s="301">
        <v>10841</v>
      </c>
      <c r="F6" s="301">
        <v>3076</v>
      </c>
      <c r="G6" s="301">
        <v>740</v>
      </c>
      <c r="H6" s="301">
        <v>302</v>
      </c>
      <c r="I6" s="301">
        <v>116</v>
      </c>
    </row>
    <row r="7" spans="1:9" ht="21" customHeight="1" x14ac:dyDescent="0.3">
      <c r="A7" s="28" t="s">
        <v>1232</v>
      </c>
    </row>
  </sheetData>
  <phoneticPr fontId="30"/>
  <pageMargins left="0.23622047244094488" right="0.23622047244094488" top="0.15748031496062992" bottom="0.15748031496062992" header="0.31496062992125984" footer="0"/>
  <pageSetup paperSize="9" scale="67" orientation="portrait" r:id="rId1"/>
  <headerFooter>
    <oddHeader>&amp;C&amp;F</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U27"/>
  <sheetViews>
    <sheetView zoomScaleSheetLayoutView="80" workbookViewId="0">
      <pane xSplit="1" ySplit="5" topLeftCell="D6"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21" width="11.05859375" style="17" customWidth="1"/>
    <col min="22" max="16384" width="18.64453125" style="17"/>
  </cols>
  <sheetData>
    <row r="1" spans="1:21" ht="21" customHeight="1" x14ac:dyDescent="0.3">
      <c r="A1" s="19" t="str">
        <f>HYPERLINK("#"&amp;"目次"&amp;"!a1","目次へ")</f>
        <v>目次へ</v>
      </c>
    </row>
    <row r="2" spans="1:21" ht="21" customHeight="1" x14ac:dyDescent="0.3">
      <c r="A2" s="44" t="str">
        <f>"２２．"&amp;目次!E25</f>
        <v>２２．世帯の家族類型別65歳以上世帯員のいる一般世帯数，一般世帯人員及び65歳以上世帯人員（75歳以上･85歳以上世帯員のいる一般世帯-特掲）（令和2年10月1日）</v>
      </c>
    </row>
    <row r="3" spans="1:21" ht="21" customHeight="1" x14ac:dyDescent="0.3">
      <c r="A3" s="488"/>
      <c r="B3" s="459"/>
      <c r="C3" s="31" t="s">
        <v>1233</v>
      </c>
      <c r="D3" s="33"/>
      <c r="E3" s="33"/>
      <c r="F3" s="33"/>
      <c r="G3" s="33"/>
      <c r="H3" s="33"/>
      <c r="I3" s="33"/>
      <c r="J3" s="33"/>
      <c r="K3" s="33"/>
      <c r="L3" s="33"/>
      <c r="M3" s="482"/>
      <c r="N3" s="482"/>
      <c r="O3" s="482"/>
      <c r="P3" s="482"/>
      <c r="Q3" s="482"/>
      <c r="R3" s="482"/>
      <c r="S3" s="482"/>
      <c r="T3" s="475" t="s">
        <v>1234</v>
      </c>
      <c r="U3" s="459"/>
    </row>
    <row r="4" spans="1:21" ht="21" customHeight="1" x14ac:dyDescent="0.3">
      <c r="A4" s="22" t="s">
        <v>1235</v>
      </c>
      <c r="B4" s="265" t="s">
        <v>655</v>
      </c>
      <c r="C4" s="516"/>
      <c r="D4" s="519" t="s">
        <v>1236</v>
      </c>
      <c r="E4" s="520"/>
      <c r="F4" s="520"/>
      <c r="G4" s="520"/>
      <c r="H4" s="520"/>
      <c r="I4" s="737" t="s">
        <v>1206</v>
      </c>
      <c r="J4" s="738"/>
      <c r="K4" s="738"/>
      <c r="L4" s="738"/>
      <c r="M4" s="738"/>
      <c r="N4" s="738"/>
      <c r="O4" s="738"/>
      <c r="P4" s="738"/>
      <c r="Q4" s="738"/>
      <c r="R4" s="738"/>
      <c r="S4" s="739"/>
      <c r="T4" s="319"/>
      <c r="U4" s="319"/>
    </row>
    <row r="5" spans="1:21" ht="60" customHeight="1" x14ac:dyDescent="0.3">
      <c r="A5" s="93"/>
      <c r="B5" s="25"/>
      <c r="C5" s="25" t="s">
        <v>655</v>
      </c>
      <c r="D5" s="515" t="s">
        <v>1228</v>
      </c>
      <c r="E5" s="515" t="s">
        <v>1237</v>
      </c>
      <c r="F5" s="515" t="s">
        <v>1238</v>
      </c>
      <c r="G5" s="515" t="s">
        <v>1239</v>
      </c>
      <c r="H5" s="515" t="s">
        <v>1240</v>
      </c>
      <c r="I5" s="443" t="s">
        <v>1228</v>
      </c>
      <c r="J5" s="443" t="s">
        <v>1241</v>
      </c>
      <c r="K5" s="560" t="s">
        <v>1242</v>
      </c>
      <c r="L5" s="515" t="s">
        <v>1243</v>
      </c>
      <c r="M5" s="515" t="s">
        <v>1244</v>
      </c>
      <c r="N5" s="63" t="s">
        <v>1245</v>
      </c>
      <c r="O5" s="515" t="s">
        <v>1246</v>
      </c>
      <c r="P5" s="515" t="s">
        <v>1247</v>
      </c>
      <c r="Q5" s="515" t="s">
        <v>1248</v>
      </c>
      <c r="R5" s="515" t="s">
        <v>1249</v>
      </c>
      <c r="S5" s="515" t="s">
        <v>1250</v>
      </c>
      <c r="T5" s="63" t="s">
        <v>1221</v>
      </c>
      <c r="U5" s="63" t="s">
        <v>1222</v>
      </c>
    </row>
    <row r="6" spans="1:21" ht="21" customHeight="1" x14ac:dyDescent="0.3">
      <c r="A6" s="561" t="s">
        <v>1227</v>
      </c>
      <c r="B6" s="279"/>
      <c r="D6" s="555"/>
      <c r="K6" s="18"/>
      <c r="L6" s="558"/>
      <c r="M6" s="18"/>
      <c r="N6" s="558"/>
      <c r="O6" s="18"/>
      <c r="P6" s="18"/>
      <c r="Q6" s="18"/>
      <c r="R6" s="18"/>
      <c r="S6" s="18"/>
      <c r="T6" s="18"/>
      <c r="U6" s="18"/>
    </row>
    <row r="7" spans="1:21" s="18" customFormat="1" ht="21" customHeight="1" x14ac:dyDescent="0.3">
      <c r="A7" s="17" t="s">
        <v>456</v>
      </c>
      <c r="B7" s="279">
        <v>47301</v>
      </c>
      <c r="C7" s="17">
        <v>26562</v>
      </c>
      <c r="D7" s="17">
        <v>23448</v>
      </c>
      <c r="E7" s="17">
        <v>11899</v>
      </c>
      <c r="F7" s="17">
        <v>5748</v>
      </c>
      <c r="G7" s="17">
        <v>876</v>
      </c>
      <c r="H7" s="17">
        <v>4925</v>
      </c>
      <c r="I7" s="17">
        <v>3114</v>
      </c>
      <c r="J7" s="17">
        <v>74</v>
      </c>
      <c r="K7" s="17">
        <v>549</v>
      </c>
      <c r="L7" s="17">
        <v>149</v>
      </c>
      <c r="M7" s="17">
        <v>734</v>
      </c>
      <c r="N7" s="17">
        <v>120</v>
      </c>
      <c r="O7" s="17">
        <v>234</v>
      </c>
      <c r="P7" s="17">
        <v>36</v>
      </c>
      <c r="Q7" s="17">
        <v>65</v>
      </c>
      <c r="R7" s="17">
        <v>516</v>
      </c>
      <c r="S7" s="17">
        <v>637</v>
      </c>
      <c r="T7" s="17">
        <v>320</v>
      </c>
      <c r="U7" s="17">
        <v>20419</v>
      </c>
    </row>
    <row r="8" spans="1:21" s="18" customFormat="1" ht="21" customHeight="1" x14ac:dyDescent="0.3">
      <c r="A8" s="17" t="s">
        <v>1230</v>
      </c>
      <c r="B8" s="279">
        <v>87130</v>
      </c>
      <c r="C8" s="17">
        <v>65935</v>
      </c>
      <c r="D8" s="17">
        <v>54793</v>
      </c>
      <c r="E8" s="17">
        <v>23798</v>
      </c>
      <c r="F8" s="17">
        <v>18498</v>
      </c>
      <c r="G8" s="17">
        <v>1883</v>
      </c>
      <c r="H8" s="17">
        <v>10614</v>
      </c>
      <c r="I8" s="17">
        <v>11142</v>
      </c>
      <c r="J8" s="17">
        <v>296</v>
      </c>
      <c r="K8" s="17">
        <v>1647</v>
      </c>
      <c r="L8" s="17">
        <v>862</v>
      </c>
      <c r="M8" s="17">
        <v>3333</v>
      </c>
      <c r="N8" s="17">
        <v>377</v>
      </c>
      <c r="O8" s="17">
        <v>1045</v>
      </c>
      <c r="P8" s="17">
        <v>157</v>
      </c>
      <c r="Q8" s="17">
        <v>406</v>
      </c>
      <c r="R8" s="17">
        <v>1077</v>
      </c>
      <c r="S8" s="17">
        <v>1942</v>
      </c>
      <c r="T8" s="17">
        <v>776</v>
      </c>
      <c r="U8" s="17">
        <v>20419</v>
      </c>
    </row>
    <row r="9" spans="1:21" s="18" customFormat="1" ht="21" customHeight="1" x14ac:dyDescent="0.3">
      <c r="A9" s="17" t="s">
        <v>1231</v>
      </c>
      <c r="B9" s="279">
        <v>64054</v>
      </c>
      <c r="C9" s="17">
        <v>43149</v>
      </c>
      <c r="D9" s="17">
        <v>38308</v>
      </c>
      <c r="E9" s="17">
        <v>21889</v>
      </c>
      <c r="F9" s="17">
        <v>10153</v>
      </c>
      <c r="G9" s="17">
        <v>907</v>
      </c>
      <c r="H9" s="17">
        <v>5359</v>
      </c>
      <c r="I9" s="17">
        <v>4841</v>
      </c>
      <c r="J9" s="17">
        <v>147</v>
      </c>
      <c r="K9" s="17">
        <v>861</v>
      </c>
      <c r="L9" s="17">
        <v>295</v>
      </c>
      <c r="M9" s="17">
        <v>914</v>
      </c>
      <c r="N9" s="17">
        <v>271</v>
      </c>
      <c r="O9" s="17">
        <v>474</v>
      </c>
      <c r="P9" s="17">
        <v>69</v>
      </c>
      <c r="Q9" s="17">
        <v>109</v>
      </c>
      <c r="R9" s="17">
        <v>959</v>
      </c>
      <c r="S9" s="17">
        <v>742</v>
      </c>
      <c r="T9" s="17">
        <v>486</v>
      </c>
      <c r="U9" s="17">
        <v>20419</v>
      </c>
    </row>
    <row r="10" spans="1:21" ht="21" customHeight="1" x14ac:dyDescent="0.3">
      <c r="A10" s="17" t="s">
        <v>1251</v>
      </c>
      <c r="B10" s="279"/>
      <c r="K10" s="18"/>
      <c r="L10" s="18"/>
      <c r="M10" s="18"/>
      <c r="N10" s="18"/>
      <c r="O10" s="18"/>
      <c r="P10" s="18"/>
      <c r="Q10" s="18"/>
      <c r="R10" s="18"/>
      <c r="S10" s="18"/>
      <c r="T10" s="18"/>
      <c r="U10" s="18"/>
    </row>
    <row r="11" spans="1:21" ht="21" customHeight="1" x14ac:dyDescent="0.3">
      <c r="A11" s="94" t="s">
        <v>1252</v>
      </c>
      <c r="B11" s="279"/>
    </row>
    <row r="12" spans="1:21" ht="21" customHeight="1" x14ac:dyDescent="0.3">
      <c r="A12" s="17" t="s">
        <v>456</v>
      </c>
      <c r="B12" s="279">
        <v>26838</v>
      </c>
      <c r="C12" s="17">
        <v>15274</v>
      </c>
      <c r="D12" s="17">
        <v>13003</v>
      </c>
      <c r="E12" s="17">
        <v>6324</v>
      </c>
      <c r="F12" s="17">
        <v>2581</v>
      </c>
      <c r="G12" s="17">
        <v>553</v>
      </c>
      <c r="H12" s="17">
        <v>3545</v>
      </c>
      <c r="I12" s="17">
        <v>2271</v>
      </c>
      <c r="J12" s="17">
        <v>55</v>
      </c>
      <c r="K12" s="17">
        <v>492</v>
      </c>
      <c r="L12" s="17">
        <v>104</v>
      </c>
      <c r="M12" s="17">
        <v>595</v>
      </c>
      <c r="N12" s="17">
        <v>88</v>
      </c>
      <c r="O12" s="17">
        <v>140</v>
      </c>
      <c r="P12" s="17">
        <v>32</v>
      </c>
      <c r="Q12" s="17">
        <v>41</v>
      </c>
      <c r="R12" s="17">
        <v>258</v>
      </c>
      <c r="S12" s="17">
        <v>466</v>
      </c>
      <c r="T12" s="17">
        <v>184</v>
      </c>
      <c r="U12" s="17">
        <v>11380</v>
      </c>
    </row>
    <row r="13" spans="1:21" ht="21" customHeight="1" x14ac:dyDescent="0.3">
      <c r="A13" s="17" t="s">
        <v>1230</v>
      </c>
      <c r="B13" s="279">
        <v>49707</v>
      </c>
      <c r="C13" s="17">
        <v>37863</v>
      </c>
      <c r="D13" s="17">
        <v>29608</v>
      </c>
      <c r="E13" s="17">
        <v>12648</v>
      </c>
      <c r="F13" s="17">
        <v>8166</v>
      </c>
      <c r="G13" s="17">
        <v>1179</v>
      </c>
      <c r="H13" s="17">
        <v>7615</v>
      </c>
      <c r="I13" s="17">
        <v>8255</v>
      </c>
      <c r="J13" s="17">
        <v>220</v>
      </c>
      <c r="K13" s="17">
        <v>1476</v>
      </c>
      <c r="L13" s="17">
        <v>603</v>
      </c>
      <c r="M13" s="17">
        <v>2686</v>
      </c>
      <c r="N13" s="17">
        <v>280</v>
      </c>
      <c r="O13" s="17">
        <v>623</v>
      </c>
      <c r="P13" s="17">
        <v>139</v>
      </c>
      <c r="Q13" s="17">
        <v>254</v>
      </c>
      <c r="R13" s="17">
        <v>547</v>
      </c>
      <c r="S13" s="17">
        <v>1427</v>
      </c>
      <c r="T13" s="17">
        <v>464</v>
      </c>
      <c r="U13" s="17">
        <v>11380</v>
      </c>
    </row>
    <row r="14" spans="1:21" ht="21" customHeight="1" x14ac:dyDescent="0.3">
      <c r="A14" s="17" t="s">
        <v>1253</v>
      </c>
      <c r="B14" s="279">
        <v>33338</v>
      </c>
      <c r="C14" s="17">
        <v>21722</v>
      </c>
      <c r="D14" s="17">
        <v>18943</v>
      </c>
      <c r="E14" s="17">
        <v>10572</v>
      </c>
      <c r="F14" s="17">
        <v>4250</v>
      </c>
      <c r="G14" s="17">
        <v>553</v>
      </c>
      <c r="H14" s="17">
        <v>3568</v>
      </c>
      <c r="I14" s="17">
        <v>2779</v>
      </c>
      <c r="J14" s="17">
        <v>104</v>
      </c>
      <c r="K14" s="17">
        <v>515</v>
      </c>
      <c r="L14" s="17">
        <v>174</v>
      </c>
      <c r="M14" s="17">
        <v>602</v>
      </c>
      <c r="N14" s="17">
        <v>160</v>
      </c>
      <c r="O14" s="17">
        <v>230</v>
      </c>
      <c r="P14" s="17">
        <v>40</v>
      </c>
      <c r="Q14" s="17">
        <v>49</v>
      </c>
      <c r="R14" s="17">
        <v>410</v>
      </c>
      <c r="S14" s="17">
        <v>495</v>
      </c>
      <c r="T14" s="17">
        <v>236</v>
      </c>
      <c r="U14" s="17">
        <v>11380</v>
      </c>
    </row>
    <row r="15" spans="1:21" ht="21" customHeight="1" x14ac:dyDescent="0.3">
      <c r="A15" s="94" t="s">
        <v>1254</v>
      </c>
      <c r="B15" s="279"/>
    </row>
    <row r="16" spans="1:21" ht="21" customHeight="1" x14ac:dyDescent="0.3">
      <c r="A16" s="17" t="s">
        <v>456</v>
      </c>
      <c r="B16" s="279">
        <v>10024</v>
      </c>
      <c r="C16" s="17">
        <v>5433</v>
      </c>
      <c r="D16" s="17">
        <v>4279</v>
      </c>
      <c r="E16" s="17">
        <v>1787</v>
      </c>
      <c r="F16" s="17">
        <v>637</v>
      </c>
      <c r="G16" s="17">
        <v>232</v>
      </c>
      <c r="H16" s="17">
        <v>1623</v>
      </c>
      <c r="I16" s="17">
        <v>1154</v>
      </c>
      <c r="J16" s="17">
        <v>29</v>
      </c>
      <c r="K16" s="17">
        <v>355</v>
      </c>
      <c r="L16" s="17">
        <v>28</v>
      </c>
      <c r="M16" s="17">
        <v>337</v>
      </c>
      <c r="N16" s="17">
        <v>26</v>
      </c>
      <c r="O16" s="17">
        <v>39</v>
      </c>
      <c r="P16" s="17">
        <v>23</v>
      </c>
      <c r="Q16" s="17">
        <v>17</v>
      </c>
      <c r="R16" s="17">
        <v>81</v>
      </c>
      <c r="S16" s="17">
        <v>219</v>
      </c>
      <c r="T16" s="17">
        <v>61</v>
      </c>
      <c r="U16" s="17">
        <v>4530</v>
      </c>
    </row>
    <row r="17" spans="1:21" ht="21" customHeight="1" x14ac:dyDescent="0.3">
      <c r="A17" s="17" t="s">
        <v>1230</v>
      </c>
      <c r="B17" s="279">
        <v>18314</v>
      </c>
      <c r="C17" s="17">
        <v>13620</v>
      </c>
      <c r="D17" s="17">
        <v>9510</v>
      </c>
      <c r="E17" s="17">
        <v>3574</v>
      </c>
      <c r="F17" s="17">
        <v>1997</v>
      </c>
      <c r="G17" s="17">
        <v>486</v>
      </c>
      <c r="H17" s="17">
        <v>3453</v>
      </c>
      <c r="I17" s="17">
        <v>4110</v>
      </c>
      <c r="J17" s="17">
        <v>116</v>
      </c>
      <c r="K17" s="17">
        <v>1065</v>
      </c>
      <c r="L17" s="17">
        <v>162</v>
      </c>
      <c r="M17" s="17">
        <v>1480</v>
      </c>
      <c r="N17" s="17">
        <v>83</v>
      </c>
      <c r="O17" s="17">
        <v>166</v>
      </c>
      <c r="P17" s="17">
        <v>101</v>
      </c>
      <c r="Q17" s="17">
        <v>102</v>
      </c>
      <c r="R17" s="17">
        <v>172</v>
      </c>
      <c r="S17" s="17">
        <v>663</v>
      </c>
      <c r="T17" s="17">
        <v>164</v>
      </c>
      <c r="U17" s="17">
        <v>4530</v>
      </c>
    </row>
    <row r="18" spans="1:21" ht="21" customHeight="1" x14ac:dyDescent="0.3">
      <c r="A18" s="95" t="s">
        <v>1255</v>
      </c>
      <c r="B18" s="204">
        <v>10969</v>
      </c>
      <c r="C18" s="95">
        <v>6374</v>
      </c>
      <c r="D18" s="95">
        <v>5142</v>
      </c>
      <c r="E18" s="95">
        <v>2422</v>
      </c>
      <c r="F18" s="95">
        <v>864</v>
      </c>
      <c r="G18" s="95">
        <v>232</v>
      </c>
      <c r="H18" s="95">
        <v>1624</v>
      </c>
      <c r="I18" s="95">
        <v>1232</v>
      </c>
      <c r="J18" s="95">
        <v>42</v>
      </c>
      <c r="K18" s="95">
        <v>355</v>
      </c>
      <c r="L18" s="95">
        <v>40</v>
      </c>
      <c r="M18" s="95">
        <v>337</v>
      </c>
      <c r="N18" s="95">
        <v>33</v>
      </c>
      <c r="O18" s="95">
        <v>54</v>
      </c>
      <c r="P18" s="95">
        <v>24</v>
      </c>
      <c r="Q18" s="95">
        <v>19</v>
      </c>
      <c r="R18" s="95">
        <v>105</v>
      </c>
      <c r="S18" s="95">
        <v>223</v>
      </c>
      <c r="T18" s="95">
        <v>65</v>
      </c>
      <c r="U18" s="95">
        <v>4530</v>
      </c>
    </row>
    <row r="19" spans="1:21" ht="21" customHeight="1" x14ac:dyDescent="0.3">
      <c r="A19" s="28" t="s">
        <v>1200</v>
      </c>
    </row>
    <row r="25" spans="1:21" s="18" customFormat="1" ht="21" customHeight="1" x14ac:dyDescent="0.3"/>
    <row r="26" spans="1:21" s="18" customFormat="1" ht="21" customHeight="1" x14ac:dyDescent="0.3"/>
    <row r="27" spans="1:21" s="18" customFormat="1" ht="21" customHeight="1" x14ac:dyDescent="0.3"/>
  </sheetData>
  <mergeCells count="1">
    <mergeCell ref="I4:S4"/>
  </mergeCells>
  <phoneticPr fontId="30"/>
  <pageMargins left="0.23622047244094488" right="0.23622047244094488" top="0.15748031496062992" bottom="0.15748031496062992" header="0.31496062992125984" footer="0"/>
  <pageSetup paperSize="9" scale="40" orientation="portrait" r:id="rId1"/>
  <headerFooter>
    <oddHeader>&amp;C&amp;F</oddHead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S15"/>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9" width="14.05859375" style="17" customWidth="1"/>
    <col min="20" max="16384" width="18.64453125" style="17"/>
  </cols>
  <sheetData>
    <row r="1" spans="1:19" ht="21" customHeight="1" x14ac:dyDescent="0.3">
      <c r="A1" s="19" t="str">
        <f>HYPERLINK("#"&amp;"目次"&amp;"!a1","目次へ")</f>
        <v>目次へ</v>
      </c>
    </row>
    <row r="2" spans="1:19" ht="21" customHeight="1" x14ac:dyDescent="0.3">
      <c r="A2" s="321" t="str">
        <f>"２３．"&amp;目次!E26</f>
        <v>２３．国籍，男女別外国人数[周辺区]（令和2年10月1日）</v>
      </c>
      <c r="B2" s="95"/>
      <c r="C2" s="95"/>
      <c r="D2" s="95"/>
      <c r="E2" s="95"/>
      <c r="F2" s="95"/>
      <c r="G2" s="95"/>
      <c r="H2" s="95"/>
      <c r="I2" s="95"/>
      <c r="J2" s="95"/>
      <c r="K2" s="95"/>
      <c r="L2" s="95"/>
      <c r="M2" s="95"/>
    </row>
    <row r="3" spans="1:19" ht="21" customHeight="1" x14ac:dyDescent="0.3">
      <c r="A3" s="482"/>
      <c r="B3" s="31" t="s">
        <v>1228</v>
      </c>
      <c r="C3" s="33"/>
      <c r="D3" s="33"/>
      <c r="E3" s="33"/>
      <c r="F3" s="33"/>
      <c r="G3" s="33"/>
      <c r="H3" s="31" t="s">
        <v>715</v>
      </c>
      <c r="I3" s="33"/>
      <c r="J3" s="33"/>
      <c r="K3" s="33"/>
      <c r="L3" s="33"/>
      <c r="M3" s="33"/>
      <c r="N3" s="31" t="s">
        <v>462</v>
      </c>
      <c r="O3" s="33"/>
      <c r="P3" s="33"/>
      <c r="Q3" s="33"/>
      <c r="R3" s="33"/>
      <c r="S3" s="33"/>
    </row>
    <row r="4" spans="1:19" ht="21" customHeight="1" x14ac:dyDescent="0.3">
      <c r="A4" s="89" t="s">
        <v>1256</v>
      </c>
      <c r="B4" s="517" t="s">
        <v>1204</v>
      </c>
      <c r="C4" s="517" t="s">
        <v>1257</v>
      </c>
      <c r="D4" s="517" t="s">
        <v>1021</v>
      </c>
      <c r="E4" s="517" t="s">
        <v>1258</v>
      </c>
      <c r="F4" s="557" t="s">
        <v>979</v>
      </c>
      <c r="G4" s="517" t="s">
        <v>683</v>
      </c>
      <c r="H4" s="517" t="s">
        <v>1259</v>
      </c>
      <c r="I4" s="517" t="s">
        <v>1257</v>
      </c>
      <c r="J4" s="517" t="s">
        <v>1021</v>
      </c>
      <c r="K4" s="517" t="s">
        <v>1258</v>
      </c>
      <c r="L4" s="557" t="s">
        <v>979</v>
      </c>
      <c r="M4" s="517" t="s">
        <v>683</v>
      </c>
      <c r="N4" s="517" t="s">
        <v>1260</v>
      </c>
      <c r="O4" s="517" t="s">
        <v>1257</v>
      </c>
      <c r="P4" s="517" t="s">
        <v>1261</v>
      </c>
      <c r="Q4" s="517" t="s">
        <v>1258</v>
      </c>
      <c r="R4" s="557" t="s">
        <v>979</v>
      </c>
      <c r="S4" s="517" t="s">
        <v>683</v>
      </c>
    </row>
    <row r="5" spans="1:19" ht="21" customHeight="1" x14ac:dyDescent="0.3">
      <c r="A5" s="54"/>
      <c r="B5" s="36"/>
      <c r="C5" s="36"/>
      <c r="D5" s="36"/>
      <c r="E5" s="36"/>
      <c r="F5" s="36"/>
      <c r="G5" s="72"/>
      <c r="H5" s="72"/>
      <c r="I5" s="72"/>
      <c r="J5" s="72"/>
      <c r="K5" s="36"/>
      <c r="L5" s="269"/>
      <c r="M5" s="36"/>
      <c r="N5" s="36"/>
      <c r="O5" s="36"/>
      <c r="P5" s="36"/>
      <c r="Q5" s="36"/>
      <c r="R5" s="36"/>
      <c r="S5" s="36"/>
    </row>
    <row r="6" spans="1:19" ht="21" customHeight="1" x14ac:dyDescent="0.3">
      <c r="A6" s="552" t="s">
        <v>880</v>
      </c>
      <c r="B6" s="303">
        <v>483372</v>
      </c>
      <c r="C6" s="18">
        <v>79414</v>
      </c>
      <c r="D6" s="558">
        <v>195740</v>
      </c>
      <c r="E6" s="18">
        <v>16507</v>
      </c>
      <c r="F6" s="18">
        <v>27531</v>
      </c>
      <c r="G6" s="18">
        <v>164180</v>
      </c>
      <c r="H6" s="558">
        <v>233831</v>
      </c>
      <c r="I6" s="18">
        <v>37333</v>
      </c>
      <c r="J6" s="18">
        <v>87728</v>
      </c>
      <c r="K6" s="65">
        <v>11288</v>
      </c>
      <c r="L6" s="556">
        <v>5958</v>
      </c>
      <c r="M6" s="65">
        <v>91524</v>
      </c>
      <c r="N6" s="556">
        <v>249541</v>
      </c>
      <c r="O6" s="65">
        <v>42081</v>
      </c>
      <c r="P6" s="65">
        <v>108012</v>
      </c>
      <c r="Q6" s="65">
        <v>5219</v>
      </c>
      <c r="R6" s="65">
        <v>21573</v>
      </c>
      <c r="S6" s="65">
        <v>72656</v>
      </c>
    </row>
    <row r="7" spans="1:19" ht="21" customHeight="1" x14ac:dyDescent="0.3">
      <c r="A7" s="45" t="s">
        <v>547</v>
      </c>
      <c r="B7" s="303">
        <v>15391</v>
      </c>
      <c r="C7" s="18">
        <v>2548</v>
      </c>
      <c r="D7" s="18">
        <v>6380</v>
      </c>
      <c r="E7" s="18">
        <v>419</v>
      </c>
      <c r="F7" s="18">
        <v>469</v>
      </c>
      <c r="G7" s="18">
        <v>5575</v>
      </c>
      <c r="H7" s="18">
        <v>7795</v>
      </c>
      <c r="I7" s="18">
        <v>1272</v>
      </c>
      <c r="J7" s="18">
        <v>3012</v>
      </c>
      <c r="K7" s="65">
        <v>299</v>
      </c>
      <c r="L7" s="65">
        <v>103</v>
      </c>
      <c r="M7" s="65">
        <v>3109</v>
      </c>
      <c r="N7" s="65">
        <v>7596</v>
      </c>
      <c r="O7" s="65">
        <v>1276</v>
      </c>
      <c r="P7" s="65">
        <v>3368</v>
      </c>
      <c r="Q7" s="65">
        <v>120</v>
      </c>
      <c r="R7" s="65">
        <v>366</v>
      </c>
      <c r="S7" s="65">
        <v>2466</v>
      </c>
    </row>
    <row r="8" spans="1:19" ht="21" customHeight="1" x14ac:dyDescent="0.3">
      <c r="A8" s="46" t="s">
        <v>684</v>
      </c>
      <c r="B8" s="279">
        <v>14107</v>
      </c>
      <c r="C8" s="17">
        <v>2354</v>
      </c>
      <c r="D8" s="17">
        <v>5593</v>
      </c>
      <c r="E8" s="17">
        <v>676</v>
      </c>
      <c r="F8" s="17">
        <v>456</v>
      </c>
      <c r="G8" s="17">
        <v>5028</v>
      </c>
      <c r="H8" s="17">
        <v>6929</v>
      </c>
      <c r="I8" s="17">
        <v>1113</v>
      </c>
      <c r="J8" s="17">
        <v>2453</v>
      </c>
      <c r="K8" s="32">
        <v>476</v>
      </c>
      <c r="L8" s="32">
        <v>89</v>
      </c>
      <c r="M8" s="32">
        <v>2798</v>
      </c>
      <c r="N8" s="32">
        <v>7178</v>
      </c>
      <c r="O8" s="32">
        <v>1241</v>
      </c>
      <c r="P8" s="32">
        <v>3140</v>
      </c>
      <c r="Q8" s="32">
        <v>200</v>
      </c>
      <c r="R8" s="32">
        <v>367</v>
      </c>
      <c r="S8" s="32">
        <v>2230</v>
      </c>
    </row>
    <row r="9" spans="1:19" ht="21" customHeight="1" x14ac:dyDescent="0.3">
      <c r="A9" s="46" t="s">
        <v>686</v>
      </c>
      <c r="B9" s="279">
        <v>25573</v>
      </c>
      <c r="C9" s="17">
        <v>2390</v>
      </c>
      <c r="D9" s="17">
        <v>12718</v>
      </c>
      <c r="E9" s="17">
        <v>421</v>
      </c>
      <c r="F9" s="17">
        <v>536</v>
      </c>
      <c r="G9" s="17">
        <v>9508</v>
      </c>
      <c r="H9" s="17">
        <v>12718</v>
      </c>
      <c r="I9" s="17">
        <v>1156</v>
      </c>
      <c r="J9" s="17">
        <v>5951</v>
      </c>
      <c r="K9" s="32">
        <v>286</v>
      </c>
      <c r="L9" s="32">
        <v>99</v>
      </c>
      <c r="M9" s="32">
        <v>5226</v>
      </c>
      <c r="N9" s="32">
        <v>12855</v>
      </c>
      <c r="O9" s="32">
        <v>1234</v>
      </c>
      <c r="P9" s="32">
        <v>6767</v>
      </c>
      <c r="Q9" s="32">
        <v>135</v>
      </c>
      <c r="R9" s="32">
        <v>437</v>
      </c>
      <c r="S9" s="32">
        <v>4282</v>
      </c>
    </row>
    <row r="10" spans="1:19" ht="21" customHeight="1" x14ac:dyDescent="0.3">
      <c r="A10" s="46" t="s">
        <v>687</v>
      </c>
      <c r="B10" s="279">
        <v>23049</v>
      </c>
      <c r="C10" s="17">
        <v>1716</v>
      </c>
      <c r="D10" s="17">
        <v>7152</v>
      </c>
      <c r="E10" s="17">
        <v>169</v>
      </c>
      <c r="F10" s="17">
        <v>696</v>
      </c>
      <c r="G10" s="17">
        <v>13316</v>
      </c>
      <c r="H10" s="17">
        <v>10722</v>
      </c>
      <c r="I10" s="17">
        <v>808</v>
      </c>
      <c r="J10" s="17">
        <v>2911</v>
      </c>
      <c r="K10" s="32">
        <v>111</v>
      </c>
      <c r="L10" s="32">
        <v>126</v>
      </c>
      <c r="M10" s="32">
        <v>6766</v>
      </c>
      <c r="N10" s="32">
        <v>12327</v>
      </c>
      <c r="O10" s="32">
        <v>908</v>
      </c>
      <c r="P10" s="32">
        <v>4241</v>
      </c>
      <c r="Q10" s="32">
        <v>58</v>
      </c>
      <c r="R10" s="32">
        <v>570</v>
      </c>
      <c r="S10" s="32">
        <v>6550</v>
      </c>
    </row>
    <row r="11" spans="1:19" ht="21" customHeight="1" x14ac:dyDescent="0.3">
      <c r="A11" s="46" t="s">
        <v>685</v>
      </c>
      <c r="B11" s="279">
        <v>18129</v>
      </c>
      <c r="C11" s="17">
        <v>3966</v>
      </c>
      <c r="D11" s="17">
        <v>8476</v>
      </c>
      <c r="E11" s="17">
        <v>483</v>
      </c>
      <c r="F11" s="17">
        <v>1065</v>
      </c>
      <c r="G11" s="17">
        <v>4139</v>
      </c>
      <c r="H11" s="17">
        <v>8365</v>
      </c>
      <c r="I11" s="17">
        <v>1851</v>
      </c>
      <c r="J11" s="17">
        <v>3683</v>
      </c>
      <c r="K11" s="32">
        <v>318</v>
      </c>
      <c r="L11" s="32">
        <v>236</v>
      </c>
      <c r="M11" s="32">
        <v>2277</v>
      </c>
      <c r="N11" s="32">
        <v>9764</v>
      </c>
      <c r="O11" s="32">
        <v>2115</v>
      </c>
      <c r="P11" s="32">
        <v>4793</v>
      </c>
      <c r="Q11" s="32">
        <v>165</v>
      </c>
      <c r="R11" s="32">
        <v>829</v>
      </c>
      <c r="S11" s="32">
        <v>1862</v>
      </c>
    </row>
    <row r="12" spans="1:19" ht="21" customHeight="1" x14ac:dyDescent="0.3">
      <c r="A12" s="46" t="s">
        <v>688</v>
      </c>
      <c r="B12" s="279">
        <v>27216</v>
      </c>
      <c r="C12" s="17">
        <v>7388</v>
      </c>
      <c r="D12" s="17">
        <v>10054</v>
      </c>
      <c r="E12" s="17">
        <v>732</v>
      </c>
      <c r="F12" s="17">
        <v>569</v>
      </c>
      <c r="G12" s="17">
        <v>8473</v>
      </c>
      <c r="H12" s="17">
        <v>13416</v>
      </c>
      <c r="I12" s="17">
        <v>3562</v>
      </c>
      <c r="J12" s="17">
        <v>4492</v>
      </c>
      <c r="K12" s="32">
        <v>518</v>
      </c>
      <c r="L12" s="32">
        <v>120</v>
      </c>
      <c r="M12" s="32">
        <v>4724</v>
      </c>
      <c r="N12" s="32">
        <v>13800</v>
      </c>
      <c r="O12" s="32">
        <v>3826</v>
      </c>
      <c r="P12" s="32">
        <v>5562</v>
      </c>
      <c r="Q12" s="32">
        <v>214</v>
      </c>
      <c r="R12" s="32">
        <v>449</v>
      </c>
      <c r="S12" s="32">
        <v>3749</v>
      </c>
    </row>
    <row r="13" spans="1:19" ht="21" customHeight="1" x14ac:dyDescent="0.3">
      <c r="A13" s="304" t="s">
        <v>689</v>
      </c>
      <c r="B13" s="204">
        <v>8704</v>
      </c>
      <c r="C13" s="95">
        <v>1392</v>
      </c>
      <c r="D13" s="95">
        <v>2150</v>
      </c>
      <c r="E13" s="95">
        <v>1193</v>
      </c>
      <c r="F13" s="95">
        <v>238</v>
      </c>
      <c r="G13" s="95">
        <v>3731</v>
      </c>
      <c r="H13" s="95">
        <v>4794</v>
      </c>
      <c r="I13" s="95">
        <v>623</v>
      </c>
      <c r="J13" s="95">
        <v>879</v>
      </c>
      <c r="K13" s="301">
        <v>840</v>
      </c>
      <c r="L13" s="301">
        <v>53</v>
      </c>
      <c r="M13" s="301">
        <v>2399</v>
      </c>
      <c r="N13" s="91">
        <v>3910</v>
      </c>
      <c r="O13" s="301">
        <v>769</v>
      </c>
      <c r="P13" s="301">
        <v>1271</v>
      </c>
      <c r="Q13" s="301">
        <v>353</v>
      </c>
      <c r="R13" s="301">
        <v>185</v>
      </c>
      <c r="S13" s="301">
        <v>1332</v>
      </c>
    </row>
    <row r="14" spans="1:19" ht="21" customHeight="1" x14ac:dyDescent="0.3">
      <c r="A14" s="28" t="s">
        <v>4719</v>
      </c>
    </row>
    <row r="15" spans="1:19" ht="21" customHeight="1" x14ac:dyDescent="0.3">
      <c r="A15" s="28" t="s">
        <v>1232</v>
      </c>
    </row>
  </sheetData>
  <phoneticPr fontId="30"/>
  <pageMargins left="0.23622047244094488" right="0.23622047244094488" top="0.15748031496062992" bottom="0.15748031496062992" header="0.31496062992125984" footer="0"/>
  <pageSetup paperSize="9" scale="37" orientation="portrait" r:id="rId1"/>
  <headerFooter>
    <oddHeader>&amp;C&amp;F</oddHead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I2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9" width="15.64453125" style="17" customWidth="1"/>
    <col min="10" max="16384" width="18.64453125" style="17"/>
  </cols>
  <sheetData>
    <row r="1" spans="1:9" ht="21" customHeight="1" x14ac:dyDescent="0.3">
      <c r="A1" s="19" t="str">
        <f>HYPERLINK("#"&amp;"目次"&amp;"!a1","目次へ")</f>
        <v>目次へ</v>
      </c>
    </row>
    <row r="2" spans="1:9" ht="21" customHeight="1" x14ac:dyDescent="0.3">
      <c r="A2" s="44" t="str">
        <f>"２４．"&amp;目次!E27</f>
        <v>２４．住宅の建て方，住居の種類･住宅の所有の関係別住宅に住む一般世帯数及び一般世帯人員（令和2年10月1日）</v>
      </c>
    </row>
    <row r="3" spans="1:9" ht="21" customHeight="1" x14ac:dyDescent="0.3">
      <c r="A3" s="486" t="s">
        <v>1262</v>
      </c>
      <c r="B3" s="460" t="s">
        <v>1228</v>
      </c>
      <c r="C3" s="460" t="s">
        <v>1263</v>
      </c>
      <c r="D3" s="460" t="s">
        <v>1264</v>
      </c>
      <c r="E3" s="31" t="s">
        <v>1265</v>
      </c>
      <c r="F3" s="33"/>
      <c r="G3" s="33"/>
      <c r="H3" s="33"/>
      <c r="I3" s="461" t="s">
        <v>683</v>
      </c>
    </row>
    <row r="4" spans="1:9" ht="21" customHeight="1" x14ac:dyDescent="0.3">
      <c r="A4" s="322"/>
      <c r="B4" s="288"/>
      <c r="C4" s="288"/>
      <c r="D4" s="288"/>
      <c r="E4" s="25" t="s">
        <v>655</v>
      </c>
      <c r="F4" s="514" t="s">
        <v>1266</v>
      </c>
      <c r="G4" s="514" t="s">
        <v>1267</v>
      </c>
      <c r="H4" s="514" t="s">
        <v>1268</v>
      </c>
      <c r="I4" s="72"/>
    </row>
    <row r="5" spans="1:9" ht="21" customHeight="1" x14ac:dyDescent="0.3">
      <c r="A5" s="18" t="s">
        <v>1269</v>
      </c>
      <c r="B5" s="303"/>
      <c r="C5" s="18"/>
      <c r="D5" s="18"/>
      <c r="E5" s="18"/>
      <c r="F5" s="18"/>
      <c r="G5" s="18"/>
      <c r="H5" s="18"/>
      <c r="I5" s="18"/>
    </row>
    <row r="6" spans="1:9" ht="21" customHeight="1" x14ac:dyDescent="0.3">
      <c r="A6" s="18" t="s">
        <v>1270</v>
      </c>
      <c r="B6" s="297">
        <v>206177</v>
      </c>
      <c r="C6" s="65">
        <v>44563</v>
      </c>
      <c r="D6" s="65">
        <v>1795</v>
      </c>
      <c r="E6" s="65">
        <v>159543</v>
      </c>
      <c r="F6" s="65">
        <v>48989</v>
      </c>
      <c r="G6" s="65">
        <v>70112</v>
      </c>
      <c r="H6" s="65">
        <v>40442</v>
      </c>
      <c r="I6" s="65">
        <v>276</v>
      </c>
    </row>
    <row r="7" spans="1:9" ht="21" customHeight="1" x14ac:dyDescent="0.3">
      <c r="A7" s="17" t="s">
        <v>1271</v>
      </c>
      <c r="B7" s="284">
        <v>201700</v>
      </c>
      <c r="C7" s="32">
        <v>42867</v>
      </c>
      <c r="D7" s="32">
        <v>1729</v>
      </c>
      <c r="E7" s="32">
        <v>156852</v>
      </c>
      <c r="F7" s="32">
        <v>48090</v>
      </c>
      <c r="G7" s="32">
        <v>68956</v>
      </c>
      <c r="H7" s="32">
        <v>39806</v>
      </c>
      <c r="I7" s="32">
        <v>252</v>
      </c>
    </row>
    <row r="8" spans="1:9" ht="21" customHeight="1" x14ac:dyDescent="0.3">
      <c r="A8" s="17" t="s">
        <v>1272</v>
      </c>
      <c r="B8" s="284">
        <v>67701</v>
      </c>
      <c r="C8" s="32">
        <v>40136</v>
      </c>
      <c r="D8" s="32">
        <v>583</v>
      </c>
      <c r="E8" s="32">
        <v>26838</v>
      </c>
      <c r="F8" s="32">
        <v>1773</v>
      </c>
      <c r="G8" s="32">
        <v>9352</v>
      </c>
      <c r="H8" s="32">
        <v>15713</v>
      </c>
      <c r="I8" s="32">
        <v>144</v>
      </c>
    </row>
    <row r="9" spans="1:9" ht="21" customHeight="1" x14ac:dyDescent="0.3">
      <c r="A9" s="96" t="s">
        <v>1273</v>
      </c>
      <c r="B9" s="284">
        <v>4529</v>
      </c>
      <c r="C9" s="32" t="s">
        <v>677</v>
      </c>
      <c r="D9" s="32">
        <v>1</v>
      </c>
      <c r="E9" s="32">
        <v>4528</v>
      </c>
      <c r="F9" s="32" t="s">
        <v>677</v>
      </c>
      <c r="G9" s="32">
        <v>2658</v>
      </c>
      <c r="H9" s="32">
        <v>1870</v>
      </c>
      <c r="I9" s="32" t="s">
        <v>677</v>
      </c>
    </row>
    <row r="10" spans="1:9" ht="21" customHeight="1" x14ac:dyDescent="0.3">
      <c r="A10" s="17" t="s">
        <v>1274</v>
      </c>
      <c r="B10" s="284">
        <v>123865</v>
      </c>
      <c r="C10" s="32">
        <v>2516</v>
      </c>
      <c r="D10" s="32">
        <v>1110</v>
      </c>
      <c r="E10" s="32">
        <v>120154</v>
      </c>
      <c r="F10" s="32">
        <v>45603</v>
      </c>
      <c r="G10" s="32">
        <v>54244</v>
      </c>
      <c r="H10" s="32">
        <v>20307</v>
      </c>
      <c r="I10" s="32">
        <v>85</v>
      </c>
    </row>
    <row r="11" spans="1:9" ht="21" customHeight="1" x14ac:dyDescent="0.3">
      <c r="A11" s="17" t="s">
        <v>1275</v>
      </c>
      <c r="B11" s="284">
        <v>5605</v>
      </c>
      <c r="C11" s="32">
        <v>215</v>
      </c>
      <c r="D11" s="32">
        <v>35</v>
      </c>
      <c r="E11" s="32">
        <v>5332</v>
      </c>
      <c r="F11" s="32">
        <v>714</v>
      </c>
      <c r="G11" s="32">
        <v>2702</v>
      </c>
      <c r="H11" s="32">
        <v>1916</v>
      </c>
      <c r="I11" s="32">
        <v>23</v>
      </c>
    </row>
    <row r="12" spans="1:9" ht="21" customHeight="1" x14ac:dyDescent="0.3">
      <c r="A12" s="17" t="s">
        <v>1276</v>
      </c>
      <c r="B12" s="284">
        <v>4477</v>
      </c>
      <c r="C12" s="32">
        <v>1696</v>
      </c>
      <c r="D12" s="32">
        <v>66</v>
      </c>
      <c r="E12" s="32">
        <v>2691</v>
      </c>
      <c r="F12" s="32">
        <v>899</v>
      </c>
      <c r="G12" s="32">
        <v>1156</v>
      </c>
      <c r="H12" s="32">
        <v>636</v>
      </c>
      <c r="I12" s="32">
        <v>24</v>
      </c>
    </row>
    <row r="13" spans="1:9" ht="21" customHeight="1" x14ac:dyDescent="0.3">
      <c r="B13" s="284"/>
      <c r="C13" s="32"/>
      <c r="D13" s="32"/>
      <c r="E13" s="32"/>
      <c r="F13" s="32"/>
      <c r="G13" s="32"/>
      <c r="H13" s="32"/>
      <c r="I13" s="32"/>
    </row>
    <row r="14" spans="1:9" ht="21" customHeight="1" x14ac:dyDescent="0.3">
      <c r="A14" s="18" t="s">
        <v>1277</v>
      </c>
      <c r="B14" s="284"/>
      <c r="C14" s="32"/>
      <c r="D14" s="32"/>
      <c r="E14" s="32"/>
      <c r="F14" s="32"/>
      <c r="G14" s="32"/>
      <c r="H14" s="32"/>
      <c r="I14" s="32"/>
    </row>
    <row r="15" spans="1:9" ht="21" customHeight="1" x14ac:dyDescent="0.3">
      <c r="A15" s="18" t="s">
        <v>1270</v>
      </c>
      <c r="B15" s="297">
        <v>339699</v>
      </c>
      <c r="C15" s="65">
        <v>104868</v>
      </c>
      <c r="D15" s="65">
        <v>3452</v>
      </c>
      <c r="E15" s="65">
        <v>230823</v>
      </c>
      <c r="F15" s="65">
        <v>58344</v>
      </c>
      <c r="G15" s="65">
        <v>104069</v>
      </c>
      <c r="H15" s="65">
        <v>68410</v>
      </c>
      <c r="I15" s="65">
        <v>556</v>
      </c>
    </row>
    <row r="16" spans="1:9" ht="21" customHeight="1" x14ac:dyDescent="0.3">
      <c r="A16" s="17" t="s">
        <v>1271</v>
      </c>
      <c r="B16" s="284">
        <v>333069</v>
      </c>
      <c r="C16" s="32">
        <v>101590</v>
      </c>
      <c r="D16" s="32">
        <v>3349</v>
      </c>
      <c r="E16" s="32">
        <v>227611</v>
      </c>
      <c r="F16" s="32">
        <v>57286</v>
      </c>
      <c r="G16" s="32">
        <v>102680</v>
      </c>
      <c r="H16" s="32">
        <v>67645</v>
      </c>
      <c r="I16" s="32">
        <v>519</v>
      </c>
    </row>
    <row r="17" spans="1:9" ht="21" customHeight="1" x14ac:dyDescent="0.3">
      <c r="A17" s="17" t="s">
        <v>1272</v>
      </c>
      <c r="B17" s="284">
        <v>150611</v>
      </c>
      <c r="C17" s="32">
        <v>95505</v>
      </c>
      <c r="D17" s="32">
        <v>1252</v>
      </c>
      <c r="E17" s="32">
        <v>53506</v>
      </c>
      <c r="F17" s="32">
        <v>3189</v>
      </c>
      <c r="G17" s="32">
        <v>19718</v>
      </c>
      <c r="H17" s="32">
        <v>30599</v>
      </c>
      <c r="I17" s="32">
        <v>348</v>
      </c>
    </row>
    <row r="18" spans="1:9" ht="21" customHeight="1" x14ac:dyDescent="0.3">
      <c r="A18" s="96" t="s">
        <v>1273</v>
      </c>
      <c r="B18" s="284">
        <v>8148</v>
      </c>
      <c r="C18" s="32" t="s">
        <v>677</v>
      </c>
      <c r="D18" s="32">
        <v>2</v>
      </c>
      <c r="E18" s="32">
        <v>8146</v>
      </c>
      <c r="F18" s="32" t="s">
        <v>677</v>
      </c>
      <c r="G18" s="32">
        <v>4585</v>
      </c>
      <c r="H18" s="32">
        <v>3561</v>
      </c>
      <c r="I18" s="32" t="s">
        <v>677</v>
      </c>
    </row>
    <row r="19" spans="1:9" ht="21" customHeight="1" x14ac:dyDescent="0.3">
      <c r="A19" s="17" t="s">
        <v>1274</v>
      </c>
      <c r="B19" s="284">
        <v>163426</v>
      </c>
      <c r="C19" s="32">
        <v>5503</v>
      </c>
      <c r="D19" s="32">
        <v>2014</v>
      </c>
      <c r="E19" s="32">
        <v>155788</v>
      </c>
      <c r="F19" s="32">
        <v>53130</v>
      </c>
      <c r="G19" s="32">
        <v>73349</v>
      </c>
      <c r="H19" s="32">
        <v>29309</v>
      </c>
      <c r="I19" s="32">
        <v>121</v>
      </c>
    </row>
    <row r="20" spans="1:9" ht="21" customHeight="1" x14ac:dyDescent="0.3">
      <c r="A20" s="17" t="s">
        <v>1275</v>
      </c>
      <c r="B20" s="284">
        <v>10884</v>
      </c>
      <c r="C20" s="32">
        <v>582</v>
      </c>
      <c r="D20" s="32">
        <v>81</v>
      </c>
      <c r="E20" s="32">
        <v>10171</v>
      </c>
      <c r="F20" s="32">
        <v>967</v>
      </c>
      <c r="G20" s="32">
        <v>5028</v>
      </c>
      <c r="H20" s="32">
        <v>4176</v>
      </c>
      <c r="I20" s="32">
        <v>50</v>
      </c>
    </row>
    <row r="21" spans="1:9" ht="21" customHeight="1" x14ac:dyDescent="0.3">
      <c r="A21" s="95" t="s">
        <v>1276</v>
      </c>
      <c r="B21" s="300">
        <v>6630</v>
      </c>
      <c r="C21" s="301">
        <v>3278</v>
      </c>
      <c r="D21" s="301">
        <v>103</v>
      </c>
      <c r="E21" s="301">
        <v>3212</v>
      </c>
      <c r="F21" s="301">
        <v>1058</v>
      </c>
      <c r="G21" s="301">
        <v>1389</v>
      </c>
      <c r="H21" s="301">
        <v>765</v>
      </c>
      <c r="I21" s="301">
        <v>37</v>
      </c>
    </row>
    <row r="22" spans="1:9" ht="21" customHeight="1" x14ac:dyDescent="0.3">
      <c r="A22" s="28" t="s">
        <v>1226</v>
      </c>
    </row>
  </sheetData>
  <phoneticPr fontId="30"/>
  <pageMargins left="0.23622047244094488" right="0.23622047244094488" top="0.15748031496062992" bottom="0.15748031496062992" header="0.31496062992125984" footer="0"/>
  <pageSetup paperSize="9" scale="67" orientation="portrait" r:id="rId1"/>
  <headerFooter>
    <oddHeader>&amp;C&amp;F</oddHead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H73"/>
  <sheetViews>
    <sheetView zoomScaleSheetLayoutView="80" workbookViewId="0">
      <pane xSplit="1" ySplit="3" topLeftCell="B43"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8" ht="21" customHeight="1" x14ac:dyDescent="0.3">
      <c r="A1" s="19" t="str">
        <f>HYPERLINK("#"&amp;"目次"&amp;"!a1","目次へ")</f>
        <v>目次へ</v>
      </c>
    </row>
    <row r="2" spans="1:8" ht="21" customHeight="1" x14ac:dyDescent="0.3">
      <c r="A2" s="44" t="str">
        <f>"２５．"&amp;目次!E28</f>
        <v>２５．従業地･通学地による常住市区町村別15歳以上就業者数及び15歳以上通学者数（令和2年10月1日）</v>
      </c>
      <c r="B2" s="305"/>
      <c r="C2" s="305"/>
      <c r="D2" s="305"/>
      <c r="E2" s="29"/>
      <c r="F2" s="29"/>
      <c r="G2" s="29"/>
      <c r="H2" s="29"/>
    </row>
    <row r="3" spans="1:8" ht="21" customHeight="1" x14ac:dyDescent="0.3">
      <c r="A3" s="92" t="s">
        <v>1278</v>
      </c>
      <c r="B3" s="97" t="s">
        <v>655</v>
      </c>
      <c r="C3" s="97" t="s">
        <v>1279</v>
      </c>
      <c r="D3" s="98" t="s">
        <v>1280</v>
      </c>
    </row>
    <row r="4" spans="1:8" ht="21" customHeight="1" x14ac:dyDescent="0.3">
      <c r="A4" s="94" t="s">
        <v>1281</v>
      </c>
      <c r="B4" s="297">
        <v>130680</v>
      </c>
      <c r="C4" s="65">
        <v>114986</v>
      </c>
      <c r="D4" s="65">
        <v>15694</v>
      </c>
    </row>
    <row r="5" spans="1:8" ht="21" customHeight="1" x14ac:dyDescent="0.3">
      <c r="B5" s="284"/>
      <c r="C5" s="32"/>
      <c r="D5" s="32"/>
    </row>
    <row r="6" spans="1:8" ht="21" customHeight="1" x14ac:dyDescent="0.3">
      <c r="A6" s="18" t="s">
        <v>1282</v>
      </c>
      <c r="B6" s="297">
        <v>42983</v>
      </c>
      <c r="C6" s="65">
        <v>40700</v>
      </c>
      <c r="D6" s="65">
        <v>2283</v>
      </c>
    </row>
    <row r="7" spans="1:8" ht="21" customHeight="1" x14ac:dyDescent="0.3">
      <c r="A7" s="17" t="s">
        <v>1283</v>
      </c>
      <c r="B7" s="284">
        <v>17893</v>
      </c>
      <c r="C7" s="32">
        <v>17893</v>
      </c>
      <c r="D7" s="32" t="s">
        <v>677</v>
      </c>
    </row>
    <row r="8" spans="1:8" ht="21" customHeight="1" x14ac:dyDescent="0.3">
      <c r="A8" s="17" t="s">
        <v>1284</v>
      </c>
      <c r="B8" s="284">
        <v>25090</v>
      </c>
      <c r="C8" s="32">
        <v>22807</v>
      </c>
      <c r="D8" s="32">
        <v>2283</v>
      </c>
    </row>
    <row r="9" spans="1:8" ht="21" customHeight="1" x14ac:dyDescent="0.3">
      <c r="B9" s="284"/>
      <c r="C9" s="32"/>
      <c r="D9" s="32"/>
    </row>
    <row r="10" spans="1:8" ht="21" customHeight="1" x14ac:dyDescent="0.3">
      <c r="A10" s="94" t="s">
        <v>1285</v>
      </c>
      <c r="B10" s="297">
        <v>82283</v>
      </c>
      <c r="C10" s="65">
        <v>69249</v>
      </c>
      <c r="D10" s="65">
        <v>13034</v>
      </c>
    </row>
    <row r="11" spans="1:8" ht="21" customHeight="1" x14ac:dyDescent="0.3">
      <c r="A11" s="18" t="s">
        <v>852</v>
      </c>
      <c r="B11" s="297">
        <v>56333</v>
      </c>
      <c r="C11" s="65">
        <v>47669</v>
      </c>
      <c r="D11" s="65">
        <v>8664</v>
      </c>
    </row>
    <row r="12" spans="1:8" ht="21" customHeight="1" x14ac:dyDescent="0.3">
      <c r="B12" s="284"/>
      <c r="C12" s="32"/>
      <c r="D12" s="32"/>
    </row>
    <row r="13" spans="1:8" ht="21" customHeight="1" x14ac:dyDescent="0.3">
      <c r="A13" s="18" t="s">
        <v>1286</v>
      </c>
      <c r="B13" s="297">
        <v>38042</v>
      </c>
      <c r="C13" s="65">
        <v>32431</v>
      </c>
      <c r="D13" s="65">
        <v>5611</v>
      </c>
    </row>
    <row r="14" spans="1:8" ht="21" customHeight="1" x14ac:dyDescent="0.3">
      <c r="A14" s="17" t="s">
        <v>1287</v>
      </c>
      <c r="B14" s="284">
        <v>130</v>
      </c>
      <c r="C14" s="32">
        <v>115</v>
      </c>
      <c r="D14" s="32">
        <v>15</v>
      </c>
    </row>
    <row r="15" spans="1:8" ht="21" customHeight="1" x14ac:dyDescent="0.3">
      <c r="A15" s="17" t="s">
        <v>1288</v>
      </c>
      <c r="B15" s="284">
        <v>291</v>
      </c>
      <c r="C15" s="32">
        <v>235</v>
      </c>
      <c r="D15" s="32">
        <v>56</v>
      </c>
    </row>
    <row r="16" spans="1:8" ht="21" customHeight="1" x14ac:dyDescent="0.3">
      <c r="A16" s="17" t="s">
        <v>1289</v>
      </c>
      <c r="B16" s="284">
        <v>356</v>
      </c>
      <c r="C16" s="32">
        <v>275</v>
      </c>
      <c r="D16" s="32">
        <v>81</v>
      </c>
    </row>
    <row r="17" spans="1:4" ht="21" customHeight="1" x14ac:dyDescent="0.3">
      <c r="A17" s="17" t="s">
        <v>453</v>
      </c>
      <c r="B17" s="284">
        <v>2715</v>
      </c>
      <c r="C17" s="32">
        <v>2384</v>
      </c>
      <c r="D17" s="32">
        <v>331</v>
      </c>
    </row>
    <row r="18" spans="1:4" ht="21" customHeight="1" x14ac:dyDescent="0.3">
      <c r="A18" s="17" t="s">
        <v>1290</v>
      </c>
      <c r="B18" s="284">
        <v>618</v>
      </c>
      <c r="C18" s="32">
        <v>500</v>
      </c>
      <c r="D18" s="32">
        <v>118</v>
      </c>
    </row>
    <row r="19" spans="1:4" ht="21" customHeight="1" x14ac:dyDescent="0.3">
      <c r="A19" s="17" t="s">
        <v>1291</v>
      </c>
      <c r="B19" s="284">
        <v>338</v>
      </c>
      <c r="C19" s="32">
        <v>284</v>
      </c>
      <c r="D19" s="32">
        <v>54</v>
      </c>
    </row>
    <row r="20" spans="1:4" ht="21" customHeight="1" x14ac:dyDescent="0.3">
      <c r="A20" s="17" t="s">
        <v>1292</v>
      </c>
      <c r="B20" s="284">
        <v>536</v>
      </c>
      <c r="C20" s="32">
        <v>446</v>
      </c>
      <c r="D20" s="32">
        <v>90</v>
      </c>
    </row>
    <row r="21" spans="1:4" ht="21" customHeight="1" x14ac:dyDescent="0.3">
      <c r="A21" s="17" t="s">
        <v>1293</v>
      </c>
      <c r="B21" s="284">
        <v>1132</v>
      </c>
      <c r="C21" s="32">
        <v>905</v>
      </c>
      <c r="D21" s="32">
        <v>227</v>
      </c>
    </row>
    <row r="22" spans="1:4" ht="21" customHeight="1" x14ac:dyDescent="0.3">
      <c r="A22" s="17" t="s">
        <v>1294</v>
      </c>
      <c r="B22" s="284">
        <v>759</v>
      </c>
      <c r="C22" s="32">
        <v>634</v>
      </c>
      <c r="D22" s="32">
        <v>125</v>
      </c>
    </row>
    <row r="23" spans="1:4" ht="21" customHeight="1" x14ac:dyDescent="0.3">
      <c r="A23" s="17" t="s">
        <v>1295</v>
      </c>
      <c r="B23" s="284">
        <v>526</v>
      </c>
      <c r="C23" s="32">
        <v>436</v>
      </c>
      <c r="D23" s="32">
        <v>90</v>
      </c>
    </row>
    <row r="24" spans="1:4" ht="21" customHeight="1" x14ac:dyDescent="0.3">
      <c r="A24" s="17" t="s">
        <v>1296</v>
      </c>
      <c r="B24" s="284">
        <v>1046</v>
      </c>
      <c r="C24" s="32">
        <v>869</v>
      </c>
      <c r="D24" s="32">
        <v>177</v>
      </c>
    </row>
    <row r="25" spans="1:4" ht="21" customHeight="1" x14ac:dyDescent="0.3">
      <c r="A25" s="17" t="s">
        <v>1297</v>
      </c>
      <c r="B25" s="284">
        <v>2664</v>
      </c>
      <c r="C25" s="32">
        <v>2150</v>
      </c>
      <c r="D25" s="32">
        <v>514</v>
      </c>
    </row>
    <row r="26" spans="1:4" ht="21" customHeight="1" x14ac:dyDescent="0.3">
      <c r="A26" s="17" t="s">
        <v>454</v>
      </c>
      <c r="B26" s="284">
        <v>1250</v>
      </c>
      <c r="C26" s="32">
        <v>1075</v>
      </c>
      <c r="D26" s="32">
        <v>175</v>
      </c>
    </row>
    <row r="27" spans="1:4" ht="21" customHeight="1" x14ac:dyDescent="0.3">
      <c r="A27" s="17" t="s">
        <v>449</v>
      </c>
      <c r="B27" s="284">
        <v>8805</v>
      </c>
      <c r="C27" s="32">
        <v>7782</v>
      </c>
      <c r="D27" s="32">
        <v>1023</v>
      </c>
    </row>
    <row r="28" spans="1:4" ht="21" customHeight="1" x14ac:dyDescent="0.3">
      <c r="A28" s="17" t="s">
        <v>451</v>
      </c>
      <c r="B28" s="284">
        <v>1336</v>
      </c>
      <c r="C28" s="32">
        <v>1163</v>
      </c>
      <c r="D28" s="32">
        <v>173</v>
      </c>
    </row>
    <row r="29" spans="1:4" ht="21" customHeight="1" x14ac:dyDescent="0.3">
      <c r="A29" s="17" t="s">
        <v>1298</v>
      </c>
      <c r="B29" s="284">
        <v>959</v>
      </c>
      <c r="C29" s="32">
        <v>830</v>
      </c>
      <c r="D29" s="32">
        <v>129</v>
      </c>
    </row>
    <row r="30" spans="1:4" ht="21" customHeight="1" x14ac:dyDescent="0.3">
      <c r="A30" s="17" t="s">
        <v>1299</v>
      </c>
      <c r="B30" s="284">
        <v>446</v>
      </c>
      <c r="C30" s="32">
        <v>385</v>
      </c>
      <c r="D30" s="32">
        <v>61</v>
      </c>
    </row>
    <row r="31" spans="1:4" ht="21" customHeight="1" x14ac:dyDescent="0.3">
      <c r="A31" s="17" t="s">
        <v>452</v>
      </c>
      <c r="B31" s="284">
        <v>1860</v>
      </c>
      <c r="C31" s="32">
        <v>1586</v>
      </c>
      <c r="D31" s="32">
        <v>274</v>
      </c>
    </row>
    <row r="32" spans="1:4" ht="21" customHeight="1" x14ac:dyDescent="0.3">
      <c r="A32" s="17" t="s">
        <v>450</v>
      </c>
      <c r="B32" s="284">
        <v>9014</v>
      </c>
      <c r="C32" s="32">
        <v>7749</v>
      </c>
      <c r="D32" s="32">
        <v>1265</v>
      </c>
    </row>
    <row r="33" spans="1:4" ht="21" customHeight="1" x14ac:dyDescent="0.3">
      <c r="A33" s="17" t="s">
        <v>1300</v>
      </c>
      <c r="B33" s="284">
        <v>1039</v>
      </c>
      <c r="C33" s="32">
        <v>864</v>
      </c>
      <c r="D33" s="32">
        <v>175</v>
      </c>
    </row>
    <row r="34" spans="1:4" ht="21" customHeight="1" x14ac:dyDescent="0.3">
      <c r="A34" s="17" t="s">
        <v>1301</v>
      </c>
      <c r="B34" s="284">
        <v>742</v>
      </c>
      <c r="C34" s="32">
        <v>615</v>
      </c>
      <c r="D34" s="32">
        <v>127</v>
      </c>
    </row>
    <row r="35" spans="1:4" ht="21" customHeight="1" x14ac:dyDescent="0.3">
      <c r="A35" s="17" t="s">
        <v>1302</v>
      </c>
      <c r="B35" s="284">
        <v>1480</v>
      </c>
      <c r="C35" s="32">
        <v>1149</v>
      </c>
      <c r="D35" s="32">
        <v>331</v>
      </c>
    </row>
    <row r="36" spans="1:4" ht="21" customHeight="1" x14ac:dyDescent="0.3">
      <c r="B36" s="284"/>
      <c r="C36" s="32"/>
      <c r="D36" s="32"/>
    </row>
    <row r="37" spans="1:4" ht="21" customHeight="1" x14ac:dyDescent="0.3">
      <c r="A37" s="18" t="s">
        <v>1303</v>
      </c>
      <c r="B37" s="297">
        <v>18291</v>
      </c>
      <c r="C37" s="65">
        <v>15238</v>
      </c>
      <c r="D37" s="65">
        <v>3053</v>
      </c>
    </row>
    <row r="38" spans="1:4" ht="21" customHeight="1" x14ac:dyDescent="0.3">
      <c r="A38" s="17" t="s">
        <v>1304</v>
      </c>
      <c r="B38" s="284">
        <v>1199</v>
      </c>
      <c r="C38" s="32">
        <v>1002</v>
      </c>
      <c r="D38" s="32">
        <v>197</v>
      </c>
    </row>
    <row r="39" spans="1:4" ht="21" customHeight="1" x14ac:dyDescent="0.3">
      <c r="A39" s="17" t="s">
        <v>1305</v>
      </c>
      <c r="B39" s="284">
        <v>765</v>
      </c>
      <c r="C39" s="32">
        <v>636</v>
      </c>
      <c r="D39" s="32">
        <v>129</v>
      </c>
    </row>
    <row r="40" spans="1:4" ht="21" customHeight="1" x14ac:dyDescent="0.3">
      <c r="A40" s="17" t="s">
        <v>1306</v>
      </c>
      <c r="B40" s="284">
        <v>1242</v>
      </c>
      <c r="C40" s="32">
        <v>1090</v>
      </c>
      <c r="D40" s="32">
        <v>152</v>
      </c>
    </row>
    <row r="41" spans="1:4" ht="21" customHeight="1" x14ac:dyDescent="0.3">
      <c r="A41" s="17" t="s">
        <v>1307</v>
      </c>
      <c r="B41" s="284">
        <v>1425</v>
      </c>
      <c r="C41" s="32">
        <v>1239</v>
      </c>
      <c r="D41" s="32">
        <v>186</v>
      </c>
    </row>
    <row r="42" spans="1:4" ht="21" customHeight="1" x14ac:dyDescent="0.3">
      <c r="A42" s="17" t="s">
        <v>1308</v>
      </c>
      <c r="B42" s="284">
        <v>259</v>
      </c>
      <c r="C42" s="32">
        <v>195</v>
      </c>
      <c r="D42" s="32">
        <v>64</v>
      </c>
    </row>
    <row r="43" spans="1:4" ht="21" customHeight="1" x14ac:dyDescent="0.3">
      <c r="A43" s="17" t="s">
        <v>1309</v>
      </c>
      <c r="B43" s="284">
        <v>996</v>
      </c>
      <c r="C43" s="32">
        <v>827</v>
      </c>
      <c r="D43" s="32">
        <v>169</v>
      </c>
    </row>
    <row r="44" spans="1:4" ht="21" customHeight="1" x14ac:dyDescent="0.3">
      <c r="A44" s="17" t="s">
        <v>1310</v>
      </c>
      <c r="B44" s="284">
        <v>384</v>
      </c>
      <c r="C44" s="32">
        <v>332</v>
      </c>
      <c r="D44" s="32">
        <v>52</v>
      </c>
    </row>
    <row r="45" spans="1:4" ht="21" customHeight="1" x14ac:dyDescent="0.3">
      <c r="A45" s="17" t="s">
        <v>1311</v>
      </c>
      <c r="B45" s="284">
        <v>935</v>
      </c>
      <c r="C45" s="32">
        <v>817</v>
      </c>
      <c r="D45" s="32">
        <v>118</v>
      </c>
    </row>
    <row r="46" spans="1:4" ht="21" customHeight="1" x14ac:dyDescent="0.3">
      <c r="A46" s="17" t="s">
        <v>1312</v>
      </c>
      <c r="B46" s="284">
        <v>686</v>
      </c>
      <c r="C46" s="32">
        <v>568</v>
      </c>
      <c r="D46" s="32">
        <v>118</v>
      </c>
    </row>
    <row r="47" spans="1:4" ht="21" customHeight="1" x14ac:dyDescent="0.3">
      <c r="A47" s="17" t="s">
        <v>1313</v>
      </c>
      <c r="B47" s="284">
        <v>1116</v>
      </c>
      <c r="C47" s="32">
        <v>988</v>
      </c>
      <c r="D47" s="32">
        <v>128</v>
      </c>
    </row>
    <row r="48" spans="1:4" ht="21" customHeight="1" x14ac:dyDescent="0.3">
      <c r="A48" s="17" t="s">
        <v>1314</v>
      </c>
      <c r="B48" s="284">
        <v>1311</v>
      </c>
      <c r="C48" s="32">
        <v>1051</v>
      </c>
      <c r="D48" s="32">
        <v>260</v>
      </c>
    </row>
    <row r="49" spans="1:4" ht="21" customHeight="1" x14ac:dyDescent="0.3">
      <c r="A49" s="17" t="s">
        <v>1315</v>
      </c>
      <c r="B49" s="284">
        <v>701</v>
      </c>
      <c r="C49" s="32">
        <v>613</v>
      </c>
      <c r="D49" s="32">
        <v>88</v>
      </c>
    </row>
    <row r="50" spans="1:4" ht="21" customHeight="1" x14ac:dyDescent="0.3">
      <c r="A50" s="17" t="s">
        <v>1316</v>
      </c>
      <c r="B50" s="284">
        <v>962</v>
      </c>
      <c r="C50" s="32">
        <v>747</v>
      </c>
      <c r="D50" s="32">
        <v>215</v>
      </c>
    </row>
    <row r="51" spans="1:4" ht="21" customHeight="1" x14ac:dyDescent="0.3">
      <c r="A51" s="323" t="s">
        <v>1317</v>
      </c>
      <c r="B51" s="284">
        <v>955</v>
      </c>
      <c r="C51" s="32">
        <v>850</v>
      </c>
      <c r="D51" s="32">
        <v>105</v>
      </c>
    </row>
    <row r="52" spans="1:4" ht="21" customHeight="1" x14ac:dyDescent="0.3">
      <c r="A52" s="323" t="s">
        <v>1318</v>
      </c>
      <c r="B52" s="284">
        <v>341</v>
      </c>
      <c r="C52" s="32">
        <v>302</v>
      </c>
      <c r="D52" s="32">
        <v>39</v>
      </c>
    </row>
    <row r="53" spans="1:4" ht="21" customHeight="1" x14ac:dyDescent="0.3">
      <c r="A53" s="323" t="s">
        <v>1319</v>
      </c>
      <c r="B53" s="284">
        <v>144</v>
      </c>
      <c r="C53" s="32">
        <v>123</v>
      </c>
      <c r="D53" s="32">
        <v>21</v>
      </c>
    </row>
    <row r="54" spans="1:4" ht="21" customHeight="1" x14ac:dyDescent="0.3">
      <c r="A54" s="323" t="s">
        <v>1320</v>
      </c>
      <c r="B54" s="284">
        <v>273</v>
      </c>
      <c r="C54" s="32">
        <v>223</v>
      </c>
      <c r="D54" s="32">
        <v>50</v>
      </c>
    </row>
    <row r="55" spans="1:4" ht="21" customHeight="1" x14ac:dyDescent="0.3">
      <c r="A55" s="323" t="s">
        <v>1321</v>
      </c>
      <c r="B55" s="284">
        <v>371</v>
      </c>
      <c r="C55" s="32">
        <v>295</v>
      </c>
      <c r="D55" s="32">
        <v>76</v>
      </c>
    </row>
    <row r="56" spans="1:4" ht="21" customHeight="1" x14ac:dyDescent="0.3">
      <c r="A56" s="323" t="s">
        <v>1322</v>
      </c>
      <c r="B56" s="284">
        <v>390</v>
      </c>
      <c r="C56" s="32">
        <v>282</v>
      </c>
      <c r="D56" s="32">
        <v>108</v>
      </c>
    </row>
    <row r="57" spans="1:4" ht="21" customHeight="1" x14ac:dyDescent="0.3">
      <c r="A57" s="323" t="s">
        <v>1323</v>
      </c>
      <c r="B57" s="284">
        <v>713</v>
      </c>
      <c r="C57" s="32">
        <v>551</v>
      </c>
      <c r="D57" s="32">
        <v>162</v>
      </c>
    </row>
    <row r="58" spans="1:4" ht="21" customHeight="1" x14ac:dyDescent="0.3">
      <c r="A58" s="323" t="s">
        <v>1324</v>
      </c>
      <c r="B58" s="284">
        <v>165</v>
      </c>
      <c r="C58" s="32">
        <v>117</v>
      </c>
      <c r="D58" s="32">
        <v>48</v>
      </c>
    </row>
    <row r="59" spans="1:4" ht="21" customHeight="1" x14ac:dyDescent="0.3">
      <c r="A59" s="323" t="s">
        <v>1325</v>
      </c>
      <c r="B59" s="284">
        <v>352</v>
      </c>
      <c r="C59" s="32">
        <v>301</v>
      </c>
      <c r="D59" s="32">
        <v>51</v>
      </c>
    </row>
    <row r="60" spans="1:4" ht="21" customHeight="1" x14ac:dyDescent="0.3">
      <c r="A60" s="323" t="s">
        <v>1326</v>
      </c>
      <c r="B60" s="284">
        <v>274</v>
      </c>
      <c r="C60" s="32">
        <v>233</v>
      </c>
      <c r="D60" s="32">
        <v>41</v>
      </c>
    </row>
    <row r="61" spans="1:4" ht="21" customHeight="1" x14ac:dyDescent="0.3">
      <c r="A61" s="323" t="s">
        <v>1327</v>
      </c>
      <c r="B61" s="284">
        <v>126</v>
      </c>
      <c r="C61" s="32">
        <v>87</v>
      </c>
      <c r="D61" s="32">
        <v>39</v>
      </c>
    </row>
    <row r="62" spans="1:4" ht="21" customHeight="1" x14ac:dyDescent="0.3">
      <c r="A62" s="323" t="s">
        <v>1328</v>
      </c>
      <c r="B62" s="284">
        <v>159</v>
      </c>
      <c r="C62" s="32">
        <v>113</v>
      </c>
      <c r="D62" s="32">
        <v>46</v>
      </c>
    </row>
    <row r="63" spans="1:4" ht="21" customHeight="1" x14ac:dyDescent="0.3">
      <c r="A63" s="323" t="s">
        <v>1329</v>
      </c>
      <c r="B63" s="284">
        <v>1970</v>
      </c>
      <c r="C63" s="32">
        <v>1599</v>
      </c>
      <c r="D63" s="32">
        <v>371</v>
      </c>
    </row>
    <row r="64" spans="1:4" ht="21" customHeight="1" x14ac:dyDescent="0.3">
      <c r="A64" s="323" t="s">
        <v>1330</v>
      </c>
      <c r="B64" s="284">
        <v>41</v>
      </c>
      <c r="C64" s="32">
        <v>29</v>
      </c>
      <c r="D64" s="32">
        <v>12</v>
      </c>
    </row>
    <row r="65" spans="1:4" ht="21" customHeight="1" x14ac:dyDescent="0.3">
      <c r="A65" s="323" t="s">
        <v>1331</v>
      </c>
      <c r="B65" s="284">
        <v>25</v>
      </c>
      <c r="C65" s="32">
        <v>21</v>
      </c>
      <c r="D65" s="32">
        <v>4</v>
      </c>
    </row>
    <row r="66" spans="1:4" ht="21" customHeight="1" x14ac:dyDescent="0.3">
      <c r="A66" s="323" t="s">
        <v>1332</v>
      </c>
      <c r="B66" s="284">
        <v>9</v>
      </c>
      <c r="C66" s="32">
        <v>7</v>
      </c>
      <c r="D66" s="32">
        <v>2</v>
      </c>
    </row>
    <row r="67" spans="1:4" ht="21" customHeight="1" x14ac:dyDescent="0.3">
      <c r="A67" s="323" t="s">
        <v>1333</v>
      </c>
      <c r="B67" s="284">
        <v>2</v>
      </c>
      <c r="C67" s="32" t="s">
        <v>677</v>
      </c>
      <c r="D67" s="32">
        <v>2</v>
      </c>
    </row>
    <row r="68" spans="1:4" ht="21" customHeight="1" x14ac:dyDescent="0.3">
      <c r="A68" s="323"/>
      <c r="B68" s="284"/>
      <c r="C68" s="32"/>
      <c r="D68" s="32"/>
    </row>
    <row r="69" spans="1:4" ht="21" customHeight="1" x14ac:dyDescent="0.3">
      <c r="A69" s="324" t="s">
        <v>1334</v>
      </c>
      <c r="B69" s="297">
        <v>25950</v>
      </c>
      <c r="C69" s="65">
        <v>21580</v>
      </c>
      <c r="D69" s="65">
        <v>4370</v>
      </c>
    </row>
    <row r="70" spans="1:4" ht="21" customHeight="1" x14ac:dyDescent="0.3">
      <c r="A70" s="323"/>
      <c r="B70" s="284"/>
      <c r="C70" s="32"/>
      <c r="D70" s="32"/>
    </row>
    <row r="71" spans="1:4" ht="21" customHeight="1" x14ac:dyDescent="0.3">
      <c r="A71" s="324" t="s">
        <v>1335</v>
      </c>
      <c r="B71" s="297">
        <v>5414</v>
      </c>
      <c r="C71" s="65">
        <v>5037</v>
      </c>
      <c r="D71" s="65">
        <v>377</v>
      </c>
    </row>
    <row r="72" spans="1:4" ht="21" customHeight="1" x14ac:dyDescent="0.3">
      <c r="A72" s="325"/>
      <c r="B72" s="300"/>
      <c r="C72" s="301"/>
      <c r="D72" s="301"/>
    </row>
    <row r="73" spans="1:4" ht="21" customHeight="1" x14ac:dyDescent="0.3">
      <c r="A73" s="28" t="s">
        <v>1336</v>
      </c>
    </row>
  </sheetData>
  <phoneticPr fontId="30"/>
  <pageMargins left="0.23622047244094488" right="0.23622047244094488" top="0.15748031496062992" bottom="0.15748031496062992" header="0.31496062992125984" footer="0"/>
  <pageSetup paperSize="9" scale="59" orientation="portrait" r:id="rId1"/>
  <headerFooter>
    <oddHeader>&amp;C&amp;F</oddHead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D74"/>
  <sheetViews>
    <sheetView zoomScaleSheetLayoutView="80" workbookViewId="0">
      <pane xSplit="1" ySplit="3" topLeftCell="B67"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4" ht="21" customHeight="1" x14ac:dyDescent="0.3">
      <c r="A1" s="19" t="str">
        <f>HYPERLINK("#"&amp;"目次"&amp;"!a1","目次へ")</f>
        <v>目次へ</v>
      </c>
    </row>
    <row r="2" spans="1:4" ht="21" customHeight="1" x14ac:dyDescent="0.3">
      <c r="A2" s="44" t="str">
        <f>"２６．"&amp;目次!E29</f>
        <v>２６．常住地による従業･通学市区町村別15歳以上就業者数及び15歳以上通学者数（令和2年10月1日）</v>
      </c>
      <c r="B2" s="305"/>
      <c r="C2" s="305"/>
      <c r="D2" s="305"/>
    </row>
    <row r="3" spans="1:4" ht="21" customHeight="1" x14ac:dyDescent="0.3">
      <c r="A3" s="92" t="s">
        <v>1337</v>
      </c>
      <c r="B3" s="97" t="s">
        <v>1228</v>
      </c>
      <c r="C3" s="97" t="s">
        <v>1338</v>
      </c>
      <c r="D3" s="92" t="s">
        <v>1339</v>
      </c>
    </row>
    <row r="4" spans="1:4" ht="21" customHeight="1" x14ac:dyDescent="0.3">
      <c r="A4" s="94" t="s">
        <v>1340</v>
      </c>
      <c r="B4" s="297">
        <v>150704</v>
      </c>
      <c r="C4" s="65">
        <v>140355</v>
      </c>
      <c r="D4" s="556">
        <v>10349</v>
      </c>
    </row>
    <row r="5" spans="1:4" ht="21" customHeight="1" x14ac:dyDescent="0.3">
      <c r="B5" s="284"/>
      <c r="C5" s="32"/>
      <c r="D5" s="32"/>
    </row>
    <row r="6" spans="1:4" ht="21" customHeight="1" x14ac:dyDescent="0.3">
      <c r="A6" s="18" t="s">
        <v>1341</v>
      </c>
      <c r="B6" s="297">
        <v>42983</v>
      </c>
      <c r="C6" s="65">
        <v>40700</v>
      </c>
      <c r="D6" s="65">
        <v>2283</v>
      </c>
    </row>
    <row r="7" spans="1:4" ht="21" customHeight="1" x14ac:dyDescent="0.3">
      <c r="A7" s="17" t="s">
        <v>1342</v>
      </c>
      <c r="B7" s="284">
        <v>17893</v>
      </c>
      <c r="C7" s="32">
        <v>17893</v>
      </c>
      <c r="D7" s="32" t="s">
        <v>677</v>
      </c>
    </row>
    <row r="8" spans="1:4" ht="21" customHeight="1" x14ac:dyDescent="0.3">
      <c r="A8" s="17" t="s">
        <v>1343</v>
      </c>
      <c r="B8" s="284">
        <v>25090</v>
      </c>
      <c r="C8" s="32">
        <v>22807</v>
      </c>
      <c r="D8" s="32">
        <v>2283</v>
      </c>
    </row>
    <row r="9" spans="1:4" ht="21" customHeight="1" x14ac:dyDescent="0.3">
      <c r="B9" s="284"/>
      <c r="C9" s="32"/>
      <c r="D9" s="32"/>
    </row>
    <row r="10" spans="1:4" ht="21" customHeight="1" x14ac:dyDescent="0.3">
      <c r="A10" s="94" t="s">
        <v>1344</v>
      </c>
      <c r="B10" s="297">
        <v>103853</v>
      </c>
      <c r="C10" s="65">
        <v>96094</v>
      </c>
      <c r="D10" s="65">
        <v>7759</v>
      </c>
    </row>
    <row r="11" spans="1:4" ht="21" customHeight="1" x14ac:dyDescent="0.3">
      <c r="A11" s="18" t="s">
        <v>1345</v>
      </c>
      <c r="B11" s="297">
        <v>97584</v>
      </c>
      <c r="C11" s="65">
        <v>90492</v>
      </c>
      <c r="D11" s="65">
        <v>7092</v>
      </c>
    </row>
    <row r="12" spans="1:4" ht="21" customHeight="1" x14ac:dyDescent="0.3">
      <c r="B12" s="284"/>
      <c r="C12" s="32"/>
      <c r="D12" s="32"/>
    </row>
    <row r="13" spans="1:4" ht="21" customHeight="1" x14ac:dyDescent="0.3">
      <c r="A13" s="18" t="s">
        <v>1346</v>
      </c>
      <c r="B13" s="297">
        <v>89818</v>
      </c>
      <c r="C13" s="65">
        <v>83856</v>
      </c>
      <c r="D13" s="65">
        <v>5962</v>
      </c>
    </row>
    <row r="14" spans="1:4" ht="21" customHeight="1" x14ac:dyDescent="0.3">
      <c r="A14" s="17" t="s">
        <v>1347</v>
      </c>
      <c r="B14" s="284">
        <v>13582</v>
      </c>
      <c r="C14" s="32">
        <v>13032</v>
      </c>
      <c r="D14" s="32">
        <v>550</v>
      </c>
    </row>
    <row r="15" spans="1:4" ht="21" customHeight="1" x14ac:dyDescent="0.3">
      <c r="A15" s="17" t="s">
        <v>1348</v>
      </c>
      <c r="B15" s="284">
        <v>6713</v>
      </c>
      <c r="C15" s="32">
        <v>6686</v>
      </c>
      <c r="D15" s="32">
        <v>27</v>
      </c>
    </row>
    <row r="16" spans="1:4" ht="21" customHeight="1" x14ac:dyDescent="0.3">
      <c r="A16" s="17" t="s">
        <v>1349</v>
      </c>
      <c r="B16" s="284">
        <v>10749</v>
      </c>
      <c r="C16" s="32">
        <v>10521</v>
      </c>
      <c r="D16" s="32">
        <v>228</v>
      </c>
    </row>
    <row r="17" spans="1:4" ht="21" customHeight="1" x14ac:dyDescent="0.3">
      <c r="A17" s="17" t="s">
        <v>1350</v>
      </c>
      <c r="B17" s="284">
        <v>20289</v>
      </c>
      <c r="C17" s="32">
        <v>18362</v>
      </c>
      <c r="D17" s="32">
        <v>1927</v>
      </c>
    </row>
    <row r="18" spans="1:4" ht="21" customHeight="1" x14ac:dyDescent="0.3">
      <c r="A18" s="17" t="s">
        <v>1351</v>
      </c>
      <c r="B18" s="284">
        <v>2480</v>
      </c>
      <c r="C18" s="32">
        <v>2131</v>
      </c>
      <c r="D18" s="32">
        <v>349</v>
      </c>
    </row>
    <row r="19" spans="1:4" ht="21" customHeight="1" x14ac:dyDescent="0.3">
      <c r="A19" s="17" t="s">
        <v>1352</v>
      </c>
      <c r="B19" s="284">
        <v>1248</v>
      </c>
      <c r="C19" s="32">
        <v>1225</v>
      </c>
      <c r="D19" s="32">
        <v>23</v>
      </c>
    </row>
    <row r="20" spans="1:4" ht="21" customHeight="1" x14ac:dyDescent="0.3">
      <c r="A20" s="17" t="s">
        <v>1353</v>
      </c>
      <c r="B20" s="284">
        <v>671</v>
      </c>
      <c r="C20" s="32">
        <v>653</v>
      </c>
      <c r="D20" s="32">
        <v>18</v>
      </c>
    </row>
    <row r="21" spans="1:4" ht="21" customHeight="1" x14ac:dyDescent="0.3">
      <c r="A21" s="17" t="s">
        <v>1354</v>
      </c>
      <c r="B21" s="284">
        <v>2800</v>
      </c>
      <c r="C21" s="32">
        <v>2751</v>
      </c>
      <c r="D21" s="32">
        <v>49</v>
      </c>
    </row>
    <row r="22" spans="1:4" ht="21" customHeight="1" x14ac:dyDescent="0.3">
      <c r="A22" s="17" t="s">
        <v>1355</v>
      </c>
      <c r="B22" s="284">
        <v>2996</v>
      </c>
      <c r="C22" s="32">
        <v>2928</v>
      </c>
      <c r="D22" s="32">
        <v>68</v>
      </c>
    </row>
    <row r="23" spans="1:4" ht="21" customHeight="1" x14ac:dyDescent="0.3">
      <c r="A23" s="17" t="s">
        <v>1356</v>
      </c>
      <c r="B23" s="284">
        <v>1162</v>
      </c>
      <c r="C23" s="32">
        <v>1040</v>
      </c>
      <c r="D23" s="32">
        <v>122</v>
      </c>
    </row>
    <row r="24" spans="1:4" ht="21" customHeight="1" x14ac:dyDescent="0.3">
      <c r="A24" s="17" t="s">
        <v>1357</v>
      </c>
      <c r="B24" s="284">
        <v>1079</v>
      </c>
      <c r="C24" s="32">
        <v>1036</v>
      </c>
      <c r="D24" s="32">
        <v>43</v>
      </c>
    </row>
    <row r="25" spans="1:4" ht="21" customHeight="1" x14ac:dyDescent="0.3">
      <c r="A25" s="17" t="s">
        <v>1358</v>
      </c>
      <c r="B25" s="284">
        <v>2059</v>
      </c>
      <c r="C25" s="32">
        <v>1648</v>
      </c>
      <c r="D25" s="32">
        <v>411</v>
      </c>
    </row>
    <row r="26" spans="1:4" ht="21" customHeight="1" x14ac:dyDescent="0.3">
      <c r="A26" s="17" t="s">
        <v>1359</v>
      </c>
      <c r="B26" s="284">
        <v>7933</v>
      </c>
      <c r="C26" s="32">
        <v>7569</v>
      </c>
      <c r="D26" s="32">
        <v>364</v>
      </c>
    </row>
    <row r="27" spans="1:4" ht="21" customHeight="1" x14ac:dyDescent="0.3">
      <c r="A27" s="17" t="s">
        <v>1360</v>
      </c>
      <c r="B27" s="284">
        <v>6461</v>
      </c>
      <c r="C27" s="32">
        <v>5762</v>
      </c>
      <c r="D27" s="32">
        <v>699</v>
      </c>
    </row>
    <row r="28" spans="1:4" ht="21" customHeight="1" x14ac:dyDescent="0.3">
      <c r="A28" s="17" t="s">
        <v>1361</v>
      </c>
      <c r="B28" s="284">
        <v>3234</v>
      </c>
      <c r="C28" s="32">
        <v>2838</v>
      </c>
      <c r="D28" s="32">
        <v>396</v>
      </c>
    </row>
    <row r="29" spans="1:4" ht="21" customHeight="1" x14ac:dyDescent="0.3">
      <c r="A29" s="17" t="s">
        <v>1362</v>
      </c>
      <c r="B29" s="284">
        <v>668</v>
      </c>
      <c r="C29" s="32">
        <v>596</v>
      </c>
      <c r="D29" s="32">
        <v>72</v>
      </c>
    </row>
    <row r="30" spans="1:4" ht="21" customHeight="1" x14ac:dyDescent="0.3">
      <c r="A30" s="17" t="s">
        <v>1363</v>
      </c>
      <c r="B30" s="284">
        <v>270</v>
      </c>
      <c r="C30" s="32">
        <v>244</v>
      </c>
      <c r="D30" s="32">
        <v>26</v>
      </c>
    </row>
    <row r="31" spans="1:4" ht="21" customHeight="1" x14ac:dyDescent="0.3">
      <c r="A31" s="17" t="s">
        <v>1364</v>
      </c>
      <c r="B31" s="284">
        <v>1105</v>
      </c>
      <c r="C31" s="32">
        <v>952</v>
      </c>
      <c r="D31" s="32">
        <v>153</v>
      </c>
    </row>
    <row r="32" spans="1:4" ht="21" customHeight="1" x14ac:dyDescent="0.3">
      <c r="A32" s="17" t="s">
        <v>1365</v>
      </c>
      <c r="B32" s="284">
        <v>3281</v>
      </c>
      <c r="C32" s="32">
        <v>2904</v>
      </c>
      <c r="D32" s="32">
        <v>377</v>
      </c>
    </row>
    <row r="33" spans="1:4" ht="21" customHeight="1" x14ac:dyDescent="0.3">
      <c r="A33" s="17" t="s">
        <v>1366</v>
      </c>
      <c r="B33" s="284">
        <v>395</v>
      </c>
      <c r="C33" s="32">
        <v>370</v>
      </c>
      <c r="D33" s="32">
        <v>25</v>
      </c>
    </row>
    <row r="34" spans="1:4" ht="21" customHeight="1" x14ac:dyDescent="0.3">
      <c r="A34" s="17" t="s">
        <v>1367</v>
      </c>
      <c r="B34" s="284">
        <v>212</v>
      </c>
      <c r="C34" s="32">
        <v>192</v>
      </c>
      <c r="D34" s="32">
        <v>20</v>
      </c>
    </row>
    <row r="35" spans="1:4" ht="21" customHeight="1" x14ac:dyDescent="0.3">
      <c r="A35" s="17" t="s">
        <v>1368</v>
      </c>
      <c r="B35" s="284">
        <v>431</v>
      </c>
      <c r="C35" s="32">
        <v>416</v>
      </c>
      <c r="D35" s="32">
        <v>15</v>
      </c>
    </row>
    <row r="36" spans="1:4" ht="21" customHeight="1" x14ac:dyDescent="0.3">
      <c r="B36" s="284"/>
      <c r="C36" s="32"/>
      <c r="D36" s="32"/>
    </row>
    <row r="37" spans="1:4" ht="21" customHeight="1" x14ac:dyDescent="0.3">
      <c r="A37" s="18" t="s">
        <v>1369</v>
      </c>
      <c r="B37" s="297">
        <v>6220</v>
      </c>
      <c r="C37" s="65">
        <v>5160</v>
      </c>
      <c r="D37" s="65">
        <v>1060</v>
      </c>
    </row>
    <row r="38" spans="1:4" ht="21" customHeight="1" x14ac:dyDescent="0.3">
      <c r="A38" s="17" t="s">
        <v>1370</v>
      </c>
      <c r="B38" s="284">
        <v>649</v>
      </c>
      <c r="C38" s="32">
        <v>455</v>
      </c>
      <c r="D38" s="32">
        <v>194</v>
      </c>
    </row>
    <row r="39" spans="1:4" ht="21" customHeight="1" x14ac:dyDescent="0.3">
      <c r="A39" s="17" t="s">
        <v>1371</v>
      </c>
      <c r="B39" s="284">
        <v>484</v>
      </c>
      <c r="C39" s="32">
        <v>473</v>
      </c>
      <c r="D39" s="32">
        <v>11</v>
      </c>
    </row>
    <row r="40" spans="1:4" ht="21" customHeight="1" x14ac:dyDescent="0.3">
      <c r="A40" s="17" t="s">
        <v>1372</v>
      </c>
      <c r="B40" s="284">
        <v>1009</v>
      </c>
      <c r="C40" s="32">
        <v>824</v>
      </c>
      <c r="D40" s="32">
        <v>185</v>
      </c>
    </row>
    <row r="41" spans="1:4" ht="21" customHeight="1" x14ac:dyDescent="0.3">
      <c r="A41" s="17" t="s">
        <v>1373</v>
      </c>
      <c r="B41" s="284">
        <v>607</v>
      </c>
      <c r="C41" s="32">
        <v>530</v>
      </c>
      <c r="D41" s="32">
        <v>77</v>
      </c>
    </row>
    <row r="42" spans="1:4" ht="21" customHeight="1" x14ac:dyDescent="0.3">
      <c r="A42" s="17" t="s">
        <v>1374</v>
      </c>
      <c r="B42" s="284">
        <v>43</v>
      </c>
      <c r="C42" s="32">
        <v>43</v>
      </c>
      <c r="D42" s="32" t="s">
        <v>677</v>
      </c>
    </row>
    <row r="43" spans="1:4" ht="21" customHeight="1" x14ac:dyDescent="0.3">
      <c r="A43" s="17" t="s">
        <v>1375</v>
      </c>
      <c r="B43" s="284">
        <v>415</v>
      </c>
      <c r="C43" s="32">
        <v>391</v>
      </c>
      <c r="D43" s="32">
        <v>24</v>
      </c>
    </row>
    <row r="44" spans="1:4" ht="21" customHeight="1" x14ac:dyDescent="0.3">
      <c r="A44" s="17" t="s">
        <v>1376</v>
      </c>
      <c r="B44" s="284">
        <v>109</v>
      </c>
      <c r="C44" s="32">
        <v>107</v>
      </c>
      <c r="D44" s="32">
        <v>2</v>
      </c>
    </row>
    <row r="45" spans="1:4" ht="21" customHeight="1" x14ac:dyDescent="0.3">
      <c r="A45" s="17" t="s">
        <v>1377</v>
      </c>
      <c r="B45" s="284">
        <v>372</v>
      </c>
      <c r="C45" s="32">
        <v>326</v>
      </c>
      <c r="D45" s="32">
        <v>46</v>
      </c>
    </row>
    <row r="46" spans="1:4" ht="21" customHeight="1" x14ac:dyDescent="0.3">
      <c r="A46" s="17" t="s">
        <v>1378</v>
      </c>
      <c r="B46" s="284">
        <v>173</v>
      </c>
      <c r="C46" s="32">
        <v>121</v>
      </c>
      <c r="D46" s="32">
        <v>52</v>
      </c>
    </row>
    <row r="47" spans="1:4" ht="21" customHeight="1" x14ac:dyDescent="0.3">
      <c r="A47" s="17" t="s">
        <v>1379</v>
      </c>
      <c r="B47" s="284">
        <v>285</v>
      </c>
      <c r="C47" s="32">
        <v>179</v>
      </c>
      <c r="D47" s="32">
        <v>106</v>
      </c>
    </row>
    <row r="48" spans="1:4" ht="21" customHeight="1" x14ac:dyDescent="0.3">
      <c r="A48" s="17" t="s">
        <v>1380</v>
      </c>
      <c r="B48" s="284">
        <v>354</v>
      </c>
      <c r="C48" s="32">
        <v>253</v>
      </c>
      <c r="D48" s="32">
        <v>101</v>
      </c>
    </row>
    <row r="49" spans="1:4" ht="21" customHeight="1" x14ac:dyDescent="0.3">
      <c r="A49" s="17" t="s">
        <v>1381</v>
      </c>
      <c r="B49" s="284">
        <v>143</v>
      </c>
      <c r="C49" s="32">
        <v>124</v>
      </c>
      <c r="D49" s="32">
        <v>19</v>
      </c>
    </row>
    <row r="50" spans="1:4" ht="21" customHeight="1" x14ac:dyDescent="0.3">
      <c r="A50" s="17" t="s">
        <v>1382</v>
      </c>
      <c r="B50" s="284">
        <v>163</v>
      </c>
      <c r="C50" s="32">
        <v>140</v>
      </c>
      <c r="D50" s="32">
        <v>23</v>
      </c>
    </row>
    <row r="51" spans="1:4" ht="21" customHeight="1" x14ac:dyDescent="0.3">
      <c r="A51" s="323" t="s">
        <v>1317</v>
      </c>
      <c r="B51" s="284">
        <v>225</v>
      </c>
      <c r="C51" s="32">
        <v>177</v>
      </c>
      <c r="D51" s="32">
        <v>48</v>
      </c>
    </row>
    <row r="52" spans="1:4" ht="21" customHeight="1" x14ac:dyDescent="0.3">
      <c r="A52" s="323" t="s">
        <v>1318</v>
      </c>
      <c r="B52" s="284">
        <v>141</v>
      </c>
      <c r="C52" s="32">
        <v>90</v>
      </c>
      <c r="D52" s="32">
        <v>51</v>
      </c>
    </row>
    <row r="53" spans="1:4" ht="21" customHeight="1" x14ac:dyDescent="0.3">
      <c r="A53" s="323" t="s">
        <v>1319</v>
      </c>
      <c r="B53" s="284">
        <v>20</v>
      </c>
      <c r="C53" s="32">
        <v>20</v>
      </c>
      <c r="D53" s="32" t="s">
        <v>677</v>
      </c>
    </row>
    <row r="54" spans="1:4" ht="21" customHeight="1" x14ac:dyDescent="0.3">
      <c r="A54" s="323" t="s">
        <v>1320</v>
      </c>
      <c r="B54" s="284">
        <v>45</v>
      </c>
      <c r="C54" s="32">
        <v>44</v>
      </c>
      <c r="D54" s="32">
        <v>1</v>
      </c>
    </row>
    <row r="55" spans="1:4" ht="21" customHeight="1" x14ac:dyDescent="0.3">
      <c r="A55" s="323" t="s">
        <v>1321</v>
      </c>
      <c r="B55" s="284">
        <v>48</v>
      </c>
      <c r="C55" s="32">
        <v>44</v>
      </c>
      <c r="D55" s="32">
        <v>4</v>
      </c>
    </row>
    <row r="56" spans="1:4" ht="21" customHeight="1" x14ac:dyDescent="0.3">
      <c r="A56" s="323" t="s">
        <v>1322</v>
      </c>
      <c r="B56" s="284">
        <v>79</v>
      </c>
      <c r="C56" s="32">
        <v>64</v>
      </c>
      <c r="D56" s="32">
        <v>15</v>
      </c>
    </row>
    <row r="57" spans="1:4" ht="21" customHeight="1" x14ac:dyDescent="0.3">
      <c r="A57" s="323" t="s">
        <v>1323</v>
      </c>
      <c r="B57" s="284">
        <v>89</v>
      </c>
      <c r="C57" s="32">
        <v>77</v>
      </c>
      <c r="D57" s="32">
        <v>12</v>
      </c>
    </row>
    <row r="58" spans="1:4" ht="21" customHeight="1" x14ac:dyDescent="0.3">
      <c r="A58" s="323" t="s">
        <v>1324</v>
      </c>
      <c r="B58" s="284">
        <v>45</v>
      </c>
      <c r="C58" s="32">
        <v>35</v>
      </c>
      <c r="D58" s="32">
        <v>10</v>
      </c>
    </row>
    <row r="59" spans="1:4" ht="21" customHeight="1" x14ac:dyDescent="0.3">
      <c r="A59" s="323" t="s">
        <v>1325</v>
      </c>
      <c r="B59" s="284">
        <v>189</v>
      </c>
      <c r="C59" s="32">
        <v>167</v>
      </c>
      <c r="D59" s="32">
        <v>22</v>
      </c>
    </row>
    <row r="60" spans="1:4" ht="21" customHeight="1" x14ac:dyDescent="0.3">
      <c r="A60" s="323" t="s">
        <v>1326</v>
      </c>
      <c r="B60" s="284">
        <v>30</v>
      </c>
      <c r="C60" s="32">
        <v>24</v>
      </c>
      <c r="D60" s="32">
        <v>6</v>
      </c>
    </row>
    <row r="61" spans="1:4" ht="21" customHeight="1" x14ac:dyDescent="0.3">
      <c r="A61" s="323" t="s">
        <v>1327</v>
      </c>
      <c r="B61" s="284">
        <v>24</v>
      </c>
      <c r="C61" s="32">
        <v>24</v>
      </c>
      <c r="D61" s="32" t="s">
        <v>677</v>
      </c>
    </row>
    <row r="62" spans="1:4" ht="21" customHeight="1" x14ac:dyDescent="0.3">
      <c r="A62" s="323" t="s">
        <v>1328</v>
      </c>
      <c r="B62" s="284">
        <v>19</v>
      </c>
      <c r="C62" s="32">
        <v>15</v>
      </c>
      <c r="D62" s="32">
        <v>4</v>
      </c>
    </row>
    <row r="63" spans="1:4" ht="21" customHeight="1" x14ac:dyDescent="0.3">
      <c r="A63" s="323" t="s">
        <v>1329</v>
      </c>
      <c r="B63" s="284">
        <v>424</v>
      </c>
      <c r="C63" s="32">
        <v>378</v>
      </c>
      <c r="D63" s="32">
        <v>46</v>
      </c>
    </row>
    <row r="64" spans="1:4" ht="21" customHeight="1" x14ac:dyDescent="0.3">
      <c r="A64" s="323" t="s">
        <v>1330</v>
      </c>
      <c r="B64" s="284">
        <v>14</v>
      </c>
      <c r="C64" s="32">
        <v>13</v>
      </c>
      <c r="D64" s="32">
        <v>1</v>
      </c>
    </row>
    <row r="65" spans="1:4" ht="21" customHeight="1" x14ac:dyDescent="0.3">
      <c r="A65" s="323" t="s">
        <v>1331</v>
      </c>
      <c r="B65" s="284">
        <v>9</v>
      </c>
      <c r="C65" s="32">
        <v>9</v>
      </c>
      <c r="D65" s="32" t="s">
        <v>677</v>
      </c>
    </row>
    <row r="66" spans="1:4" ht="21" customHeight="1" x14ac:dyDescent="0.3">
      <c r="A66" s="323" t="s">
        <v>1332</v>
      </c>
      <c r="B66" s="284">
        <v>5</v>
      </c>
      <c r="C66" s="32">
        <v>5</v>
      </c>
      <c r="D66" s="32" t="s">
        <v>677</v>
      </c>
    </row>
    <row r="67" spans="1:4" ht="21" customHeight="1" x14ac:dyDescent="0.3">
      <c r="A67" s="323" t="s">
        <v>1333</v>
      </c>
      <c r="B67" s="284">
        <v>8</v>
      </c>
      <c r="C67" s="32">
        <v>8</v>
      </c>
      <c r="D67" s="32" t="s">
        <v>677</v>
      </c>
    </row>
    <row r="68" spans="1:4" ht="21" customHeight="1" x14ac:dyDescent="0.3">
      <c r="A68" s="323"/>
      <c r="B68" s="284"/>
      <c r="C68" s="32"/>
      <c r="D68" s="32"/>
    </row>
    <row r="69" spans="1:4" ht="21" customHeight="1" x14ac:dyDescent="0.3">
      <c r="A69" s="324" t="s">
        <v>1383</v>
      </c>
      <c r="B69" s="297">
        <v>6269</v>
      </c>
      <c r="C69" s="65">
        <v>5602</v>
      </c>
      <c r="D69" s="65">
        <v>667</v>
      </c>
    </row>
    <row r="70" spans="1:4" ht="21" customHeight="1" x14ac:dyDescent="0.3">
      <c r="A70" s="323"/>
      <c r="B70" s="284"/>
      <c r="C70" s="32"/>
      <c r="D70" s="32"/>
    </row>
    <row r="71" spans="1:4" ht="21" customHeight="1" x14ac:dyDescent="0.3">
      <c r="A71" s="324" t="s">
        <v>1384</v>
      </c>
      <c r="B71" s="297">
        <v>1546</v>
      </c>
      <c r="C71" s="65">
        <v>1476</v>
      </c>
      <c r="D71" s="65">
        <v>70</v>
      </c>
    </row>
    <row r="72" spans="1:4" ht="21" customHeight="1" x14ac:dyDescent="0.3">
      <c r="A72" s="324" t="s">
        <v>1385</v>
      </c>
      <c r="B72" s="297">
        <v>3868</v>
      </c>
      <c r="C72" s="65">
        <v>3561</v>
      </c>
      <c r="D72" s="65">
        <v>307</v>
      </c>
    </row>
    <row r="73" spans="1:4" ht="21" customHeight="1" x14ac:dyDescent="0.3">
      <c r="A73" s="325"/>
      <c r="B73" s="300"/>
      <c r="C73" s="301"/>
      <c r="D73" s="91"/>
    </row>
    <row r="74" spans="1:4" ht="21" customHeight="1" x14ac:dyDescent="0.3">
      <c r="A74" s="28" t="s">
        <v>1336</v>
      </c>
    </row>
  </sheetData>
  <phoneticPr fontId="30"/>
  <pageMargins left="0.23622047244094488" right="0.23622047244094488" top="0.15748031496062992" bottom="0.15748031496062992" header="0.31496062992125984" footer="0"/>
  <pageSetup paperSize="9" scale="58" orientation="portrait" r:id="rId1"/>
  <headerFooter>
    <oddHeader>&amp;C&amp;F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73"/>
  <sheetViews>
    <sheetView zoomScaleSheetLayoutView="100" workbookViewId="0">
      <pane xSplit="2" ySplit="4" topLeftCell="C56" activePane="bottomRight" state="frozen"/>
      <selection pane="topRight"/>
      <selection pane="bottomLeft"/>
      <selection pane="bottomRight"/>
    </sheetView>
  </sheetViews>
  <sheetFormatPr defaultColWidth="11.3515625" defaultRowHeight="21" customHeight="1" x14ac:dyDescent="0.3"/>
  <cols>
    <col min="1" max="2" width="18.64453125" style="17" customWidth="1"/>
    <col min="3" max="3" width="10.05859375" style="17" customWidth="1"/>
    <col min="4" max="4" width="18.64453125" style="17" customWidth="1"/>
    <col min="5" max="11" width="14.05859375" style="17" customWidth="1"/>
    <col min="12" max="16384" width="11.3515625" style="17"/>
  </cols>
  <sheetData>
    <row r="1" spans="1:11" ht="21" customHeight="1" x14ac:dyDescent="0.3">
      <c r="A1" s="19" t="str">
        <f>HYPERLINK("#"&amp;"目次"&amp;"!a1","目次へ")</f>
        <v>目次へ</v>
      </c>
    </row>
    <row r="2" spans="1:11" ht="21" customHeight="1" x14ac:dyDescent="0.3">
      <c r="A2" s="20" t="s">
        <v>444</v>
      </c>
      <c r="B2" s="30"/>
      <c r="C2" s="30"/>
      <c r="D2" s="30"/>
      <c r="E2" s="30"/>
      <c r="F2" s="30"/>
    </row>
    <row r="3" spans="1:11" ht="21" customHeight="1" x14ac:dyDescent="0.3">
      <c r="A3" s="274"/>
      <c r="B3" s="275"/>
      <c r="C3" s="275"/>
      <c r="D3" s="275"/>
      <c r="E3" s="275"/>
      <c r="F3" s="275"/>
    </row>
    <row r="4" spans="1:11" ht="21" customHeight="1" x14ac:dyDescent="0.3">
      <c r="A4" s="33" t="s">
        <v>445</v>
      </c>
      <c r="B4" s="78"/>
      <c r="C4" s="31" t="s">
        <v>446</v>
      </c>
      <c r="D4" s="40" t="s">
        <v>447</v>
      </c>
      <c r="E4" s="31" t="s">
        <v>448</v>
      </c>
      <c r="F4" s="31" t="s">
        <v>449</v>
      </c>
      <c r="G4" s="40" t="s">
        <v>450</v>
      </c>
      <c r="H4" s="40" t="s">
        <v>451</v>
      </c>
      <c r="I4" s="33" t="s">
        <v>452</v>
      </c>
      <c r="J4" s="40" t="s">
        <v>453</v>
      </c>
      <c r="K4" s="33" t="s">
        <v>454</v>
      </c>
    </row>
    <row r="5" spans="1:11" ht="21" customHeight="1" x14ac:dyDescent="0.3">
      <c r="A5" s="17" t="s">
        <v>455</v>
      </c>
      <c r="C5" s="528" t="s">
        <v>393</v>
      </c>
      <c r="D5" s="276" t="s">
        <v>4689</v>
      </c>
      <c r="E5" s="277">
        <v>15.59</v>
      </c>
      <c r="F5" s="42">
        <v>34.06</v>
      </c>
      <c r="G5" s="42">
        <v>48.08</v>
      </c>
      <c r="H5" s="42">
        <v>13.01</v>
      </c>
      <c r="I5" s="42">
        <v>32.22</v>
      </c>
      <c r="J5" s="42">
        <v>18.22</v>
      </c>
      <c r="K5" s="42">
        <v>15.11</v>
      </c>
    </row>
    <row r="6" spans="1:11" ht="21" customHeight="1" x14ac:dyDescent="0.3">
      <c r="A6" s="17" t="s">
        <v>456</v>
      </c>
      <c r="C6" s="278" t="s">
        <v>457</v>
      </c>
      <c r="D6" s="276" t="s">
        <v>4690</v>
      </c>
      <c r="E6" s="279">
        <v>217716</v>
      </c>
      <c r="F6" s="17">
        <v>334466</v>
      </c>
      <c r="G6" s="17">
        <v>395526</v>
      </c>
      <c r="H6" s="17">
        <v>188094</v>
      </c>
      <c r="I6" s="17">
        <v>334750</v>
      </c>
      <c r="J6" s="17">
        <v>231609</v>
      </c>
      <c r="K6" s="17">
        <v>143626</v>
      </c>
    </row>
    <row r="7" spans="1:11" ht="21" customHeight="1" x14ac:dyDescent="0.3">
      <c r="A7" s="17" t="s">
        <v>458</v>
      </c>
      <c r="B7" s="17" t="s">
        <v>459</v>
      </c>
      <c r="C7" s="278" t="s">
        <v>395</v>
      </c>
      <c r="D7" s="278" t="s">
        <v>460</v>
      </c>
      <c r="E7" s="279">
        <v>341322</v>
      </c>
      <c r="F7" s="17">
        <v>577147</v>
      </c>
      <c r="G7" s="17">
        <v>745927</v>
      </c>
      <c r="H7" s="17">
        <v>294644</v>
      </c>
      <c r="I7" s="17">
        <v>578914</v>
      </c>
      <c r="J7" s="17">
        <v>352717</v>
      </c>
      <c r="K7" s="17">
        <v>231402</v>
      </c>
    </row>
    <row r="8" spans="1:11" ht="21" customHeight="1" x14ac:dyDescent="0.3">
      <c r="B8" s="17" t="s">
        <v>461</v>
      </c>
      <c r="C8" s="276" t="s">
        <v>460</v>
      </c>
      <c r="D8" s="41" t="s">
        <v>460</v>
      </c>
      <c r="E8" s="279">
        <v>172721</v>
      </c>
      <c r="F8" s="17">
        <v>277810</v>
      </c>
      <c r="G8" s="17">
        <v>360504</v>
      </c>
      <c r="H8" s="17">
        <v>147717</v>
      </c>
      <c r="I8" s="17">
        <v>283229</v>
      </c>
      <c r="J8" s="17">
        <v>177370</v>
      </c>
      <c r="K8" s="17">
        <v>111018</v>
      </c>
    </row>
    <row r="9" spans="1:11" ht="21" customHeight="1" x14ac:dyDescent="0.3">
      <c r="B9" s="17" t="s">
        <v>462</v>
      </c>
      <c r="C9" s="276" t="s">
        <v>460</v>
      </c>
      <c r="D9" s="41" t="s">
        <v>460</v>
      </c>
      <c r="E9" s="279">
        <v>168601</v>
      </c>
      <c r="F9" s="17">
        <v>299337</v>
      </c>
      <c r="G9" s="17">
        <v>385423</v>
      </c>
      <c r="H9" s="17">
        <v>146927</v>
      </c>
      <c r="I9" s="17">
        <v>295685</v>
      </c>
      <c r="J9" s="17">
        <v>175347</v>
      </c>
      <c r="K9" s="17">
        <v>120384</v>
      </c>
    </row>
    <row r="10" spans="1:11" ht="21" customHeight="1" x14ac:dyDescent="0.3">
      <c r="A10" s="17" t="s">
        <v>4691</v>
      </c>
      <c r="C10" s="276" t="s">
        <v>460</v>
      </c>
      <c r="D10" s="41" t="s">
        <v>460</v>
      </c>
      <c r="E10" s="279">
        <v>21894</v>
      </c>
      <c r="F10" s="17">
        <v>16945</v>
      </c>
      <c r="G10" s="17">
        <v>15514</v>
      </c>
      <c r="H10" s="17">
        <v>22648</v>
      </c>
      <c r="I10" s="17">
        <v>17968</v>
      </c>
      <c r="J10" s="17">
        <v>19359</v>
      </c>
      <c r="K10" s="17">
        <v>15314</v>
      </c>
    </row>
    <row r="11" spans="1:11" ht="21" customHeight="1" x14ac:dyDescent="0.3">
      <c r="A11" s="17" t="s">
        <v>463</v>
      </c>
      <c r="C11" s="278" t="s">
        <v>460</v>
      </c>
      <c r="D11" s="276" t="s">
        <v>4692</v>
      </c>
      <c r="E11" s="279">
        <v>3784</v>
      </c>
      <c r="F11" s="17">
        <v>2057</v>
      </c>
      <c r="G11" s="17">
        <v>2626</v>
      </c>
      <c r="H11" s="17">
        <v>2946</v>
      </c>
      <c r="I11" s="17">
        <v>4686</v>
      </c>
      <c r="J11" s="17">
        <v>2947</v>
      </c>
      <c r="K11" s="17">
        <v>1197</v>
      </c>
    </row>
    <row r="12" spans="1:11" ht="21" customHeight="1" x14ac:dyDescent="0.3">
      <c r="A12" s="17" t="s">
        <v>464</v>
      </c>
      <c r="B12" s="17" t="s">
        <v>465</v>
      </c>
      <c r="C12" s="278" t="s">
        <v>460</v>
      </c>
      <c r="D12" s="276" t="s">
        <v>460</v>
      </c>
      <c r="E12" s="279">
        <v>2238</v>
      </c>
      <c r="F12" s="17">
        <v>3788</v>
      </c>
      <c r="G12" s="17">
        <v>4988</v>
      </c>
      <c r="H12" s="17">
        <v>1854</v>
      </c>
      <c r="I12" s="17">
        <v>3412</v>
      </c>
      <c r="J12" s="17">
        <v>2153</v>
      </c>
      <c r="K12" s="17">
        <v>1675</v>
      </c>
    </row>
    <row r="13" spans="1:11" ht="21" customHeight="1" x14ac:dyDescent="0.3">
      <c r="B13" s="17" t="s">
        <v>466</v>
      </c>
      <c r="C13" s="278" t="s">
        <v>460</v>
      </c>
      <c r="D13" s="276" t="s">
        <v>460</v>
      </c>
      <c r="E13" s="279">
        <v>3031</v>
      </c>
      <c r="F13" s="17">
        <v>5186</v>
      </c>
      <c r="G13" s="17">
        <v>7273</v>
      </c>
      <c r="H13" s="17">
        <v>2557</v>
      </c>
      <c r="I13" s="17">
        <v>6085</v>
      </c>
      <c r="J13" s="17">
        <v>2959</v>
      </c>
      <c r="K13" s="17">
        <v>1737</v>
      </c>
    </row>
    <row r="14" spans="1:11" ht="21" customHeight="1" x14ac:dyDescent="0.3">
      <c r="A14" s="17" t="s">
        <v>467</v>
      </c>
      <c r="B14" s="17" t="s">
        <v>468</v>
      </c>
      <c r="C14" s="278" t="s">
        <v>460</v>
      </c>
      <c r="D14" s="276" t="s">
        <v>460</v>
      </c>
      <c r="E14" s="279">
        <v>13861</v>
      </c>
      <c r="F14" s="17">
        <v>19066</v>
      </c>
      <c r="G14" s="17">
        <v>22610</v>
      </c>
      <c r="H14" s="17">
        <v>12936</v>
      </c>
      <c r="I14" s="17">
        <v>21889</v>
      </c>
      <c r="J14" s="17">
        <v>15939</v>
      </c>
      <c r="K14" s="17">
        <v>7943</v>
      </c>
    </row>
    <row r="15" spans="1:11" ht="21" customHeight="1" x14ac:dyDescent="0.3">
      <c r="B15" s="17" t="s">
        <v>469</v>
      </c>
      <c r="C15" s="278" t="s">
        <v>460</v>
      </c>
      <c r="D15" s="276" t="s">
        <v>460</v>
      </c>
      <c r="E15" s="279">
        <v>11219</v>
      </c>
      <c r="F15" s="17">
        <v>15731</v>
      </c>
      <c r="G15" s="17">
        <v>20763</v>
      </c>
      <c r="H15" s="17">
        <v>11067</v>
      </c>
      <c r="I15" s="17">
        <v>18376</v>
      </c>
      <c r="J15" s="17">
        <v>13720</v>
      </c>
      <c r="K15" s="17">
        <v>6668</v>
      </c>
    </row>
    <row r="16" spans="1:11" ht="21" customHeight="1" x14ac:dyDescent="0.3">
      <c r="B16" s="17" t="s">
        <v>470</v>
      </c>
      <c r="C16" s="278" t="s">
        <v>460</v>
      </c>
      <c r="D16" s="276" t="s">
        <v>460</v>
      </c>
      <c r="E16" s="279">
        <v>2886</v>
      </c>
      <c r="F16" s="17">
        <v>1813</v>
      </c>
      <c r="G16" s="17">
        <v>1660</v>
      </c>
      <c r="H16" s="32">
        <v>3716</v>
      </c>
      <c r="I16" s="17">
        <v>3044</v>
      </c>
      <c r="J16" s="17">
        <v>6499</v>
      </c>
      <c r="K16" s="17">
        <v>402</v>
      </c>
    </row>
    <row r="17" spans="1:11" ht="21" customHeight="1" x14ac:dyDescent="0.3">
      <c r="A17" s="17" t="s">
        <v>471</v>
      </c>
      <c r="C17" s="278" t="s">
        <v>460</v>
      </c>
      <c r="D17" s="276" t="s">
        <v>472</v>
      </c>
      <c r="E17" s="279">
        <v>140355</v>
      </c>
      <c r="F17" s="17">
        <v>252172</v>
      </c>
      <c r="G17" s="17">
        <v>321730</v>
      </c>
      <c r="H17" s="17">
        <v>120701</v>
      </c>
      <c r="I17" s="17">
        <v>236641</v>
      </c>
      <c r="J17" s="17">
        <v>123796</v>
      </c>
      <c r="K17" s="17">
        <v>93289</v>
      </c>
    </row>
    <row r="18" spans="1:11" ht="21" customHeight="1" x14ac:dyDescent="0.3">
      <c r="B18" s="17" t="s">
        <v>473</v>
      </c>
      <c r="C18" s="278" t="s">
        <v>460</v>
      </c>
      <c r="D18" s="276" t="s">
        <v>460</v>
      </c>
      <c r="E18" s="279">
        <v>153</v>
      </c>
      <c r="F18" s="17">
        <v>463</v>
      </c>
      <c r="G18" s="17">
        <v>1152</v>
      </c>
      <c r="H18" s="17">
        <v>119</v>
      </c>
      <c r="I18" s="17">
        <v>309</v>
      </c>
      <c r="J18" s="17">
        <v>112</v>
      </c>
      <c r="K18" s="17">
        <v>70</v>
      </c>
    </row>
    <row r="19" spans="1:11" ht="21" customHeight="1" x14ac:dyDescent="0.3">
      <c r="B19" s="17" t="s">
        <v>474</v>
      </c>
      <c r="C19" s="278" t="s">
        <v>460</v>
      </c>
      <c r="D19" s="276" t="s">
        <v>460</v>
      </c>
      <c r="E19" s="279">
        <v>15043</v>
      </c>
      <c r="F19" s="17">
        <v>26961</v>
      </c>
      <c r="G19" s="17">
        <v>42606</v>
      </c>
      <c r="H19" s="17">
        <v>13978</v>
      </c>
      <c r="I19" s="17">
        <v>35923</v>
      </c>
      <c r="J19" s="17">
        <v>11363</v>
      </c>
      <c r="K19" s="17">
        <v>8101</v>
      </c>
    </row>
    <row r="20" spans="1:11" ht="21" customHeight="1" x14ac:dyDescent="0.3">
      <c r="B20" s="17" t="s">
        <v>475</v>
      </c>
      <c r="C20" s="278" t="s">
        <v>460</v>
      </c>
      <c r="D20" s="276" t="s">
        <v>460</v>
      </c>
      <c r="E20" s="279">
        <v>120531</v>
      </c>
      <c r="F20" s="17">
        <v>216291</v>
      </c>
      <c r="G20" s="17">
        <v>266510</v>
      </c>
      <c r="H20" s="17">
        <v>102232</v>
      </c>
      <c r="I20" s="17">
        <v>189457</v>
      </c>
      <c r="J20" s="17">
        <v>105369</v>
      </c>
      <c r="K20" s="17">
        <v>81314</v>
      </c>
    </row>
    <row r="21" spans="1:11" ht="21" customHeight="1" x14ac:dyDescent="0.3">
      <c r="A21" s="17" t="s">
        <v>476</v>
      </c>
      <c r="B21" s="17" t="s">
        <v>476</v>
      </c>
      <c r="C21" s="278" t="s">
        <v>460</v>
      </c>
      <c r="D21" s="276" t="s">
        <v>460</v>
      </c>
      <c r="E21" s="279">
        <v>4628</v>
      </c>
      <c r="F21" s="17">
        <v>8457</v>
      </c>
      <c r="G21" s="17">
        <v>11462</v>
      </c>
      <c r="H21" s="17">
        <v>4372</v>
      </c>
      <c r="I21" s="17">
        <v>10952</v>
      </c>
      <c r="J21" s="17">
        <v>6952</v>
      </c>
      <c r="K21" s="17">
        <v>3804</v>
      </c>
    </row>
    <row r="22" spans="1:11" ht="21" customHeight="1" x14ac:dyDescent="0.3">
      <c r="A22" s="17" t="s">
        <v>477</v>
      </c>
      <c r="B22" s="17" t="s">
        <v>478</v>
      </c>
      <c r="C22" s="278"/>
      <c r="D22" s="276" t="s">
        <v>479</v>
      </c>
      <c r="E22" s="279">
        <v>12088</v>
      </c>
      <c r="F22" s="17">
        <v>19533</v>
      </c>
      <c r="G22" s="17">
        <v>20673</v>
      </c>
      <c r="H22" s="17">
        <v>19292</v>
      </c>
      <c r="I22" s="17">
        <v>17472</v>
      </c>
      <c r="J22" s="17">
        <v>33313</v>
      </c>
      <c r="K22" s="17">
        <v>33393</v>
      </c>
    </row>
    <row r="23" spans="1:11" ht="21" customHeight="1" x14ac:dyDescent="0.3">
      <c r="B23" s="17" t="s">
        <v>480</v>
      </c>
      <c r="C23" s="278" t="s">
        <v>395</v>
      </c>
      <c r="D23" s="276" t="s">
        <v>460</v>
      </c>
      <c r="E23" s="279">
        <v>129112</v>
      </c>
      <c r="F23" s="17">
        <v>166987</v>
      </c>
      <c r="G23" s="17">
        <v>197530</v>
      </c>
      <c r="H23" s="17">
        <v>278087</v>
      </c>
      <c r="I23" s="17">
        <v>207012</v>
      </c>
      <c r="J23" s="17">
        <v>718620</v>
      </c>
      <c r="K23" s="17">
        <v>589482</v>
      </c>
    </row>
    <row r="24" spans="1:11" ht="21" customHeight="1" x14ac:dyDescent="0.3">
      <c r="A24" s="17" t="s">
        <v>305</v>
      </c>
      <c r="B24" s="17" t="s">
        <v>478</v>
      </c>
      <c r="C24" s="278"/>
      <c r="D24" s="276" t="s">
        <v>479</v>
      </c>
      <c r="E24" s="17">
        <v>50</v>
      </c>
      <c r="F24" s="17">
        <v>78</v>
      </c>
      <c r="G24" s="17">
        <v>150</v>
      </c>
      <c r="H24" s="17">
        <v>145</v>
      </c>
      <c r="I24" s="17">
        <v>535</v>
      </c>
      <c r="J24" s="17">
        <v>209</v>
      </c>
      <c r="K24" s="17">
        <v>75</v>
      </c>
    </row>
    <row r="25" spans="1:11" ht="21" customHeight="1" x14ac:dyDescent="0.3">
      <c r="B25" s="17" t="s">
        <v>480</v>
      </c>
      <c r="C25" s="278" t="s">
        <v>395</v>
      </c>
      <c r="D25" s="276" t="s">
        <v>460</v>
      </c>
      <c r="E25" s="17">
        <v>663</v>
      </c>
      <c r="F25" s="17">
        <v>1212</v>
      </c>
      <c r="G25" s="17">
        <v>2672</v>
      </c>
      <c r="H25" s="17">
        <v>2280</v>
      </c>
      <c r="I25" s="17">
        <v>13170</v>
      </c>
      <c r="J25" s="17">
        <v>4818</v>
      </c>
      <c r="K25" s="17">
        <v>1326</v>
      </c>
    </row>
    <row r="26" spans="1:11" ht="21" customHeight="1" x14ac:dyDescent="0.3">
      <c r="B26" s="38" t="s">
        <v>481</v>
      </c>
      <c r="C26" s="276" t="s">
        <v>482</v>
      </c>
      <c r="D26" s="39" t="s">
        <v>483</v>
      </c>
      <c r="E26" s="17">
        <v>984546</v>
      </c>
      <c r="F26" s="17">
        <v>4253568</v>
      </c>
      <c r="G26" s="17">
        <v>6357554</v>
      </c>
      <c r="H26" s="17">
        <v>8151544</v>
      </c>
      <c r="I26" s="17">
        <v>31043956</v>
      </c>
      <c r="J26" s="17">
        <v>10665598</v>
      </c>
      <c r="K26" s="17">
        <v>3006154</v>
      </c>
    </row>
    <row r="27" spans="1:11" ht="21" customHeight="1" x14ac:dyDescent="0.3">
      <c r="A27" s="17" t="s">
        <v>484</v>
      </c>
      <c r="B27" s="17" t="s">
        <v>459</v>
      </c>
      <c r="C27" s="278" t="s">
        <v>408</v>
      </c>
      <c r="D27" s="276" t="s">
        <v>4697</v>
      </c>
      <c r="E27" s="279">
        <v>369093</v>
      </c>
      <c r="F27" s="17">
        <v>689541</v>
      </c>
      <c r="G27" s="17">
        <v>1145521</v>
      </c>
      <c r="H27" s="17">
        <v>308382</v>
      </c>
      <c r="I27" s="17">
        <v>740262</v>
      </c>
      <c r="J27" s="17">
        <v>356874</v>
      </c>
      <c r="K27" s="17">
        <v>271726</v>
      </c>
    </row>
    <row r="28" spans="1:11" ht="21" customHeight="1" x14ac:dyDescent="0.3">
      <c r="B28" s="17" t="s">
        <v>485</v>
      </c>
      <c r="C28" s="278" t="s">
        <v>460</v>
      </c>
      <c r="D28" s="276" t="s">
        <v>460</v>
      </c>
      <c r="E28" s="279">
        <v>369093</v>
      </c>
      <c r="F28" s="17">
        <v>687525</v>
      </c>
      <c r="G28" s="17">
        <v>1144593</v>
      </c>
      <c r="H28" s="17">
        <v>308371</v>
      </c>
      <c r="I28" s="17">
        <v>740262</v>
      </c>
      <c r="J28" s="17">
        <v>356874</v>
      </c>
      <c r="K28" s="17">
        <v>271726</v>
      </c>
    </row>
    <row r="29" spans="1:11" ht="21" customHeight="1" x14ac:dyDescent="0.3">
      <c r="A29" s="17" t="s">
        <v>486</v>
      </c>
      <c r="B29" s="17" t="s">
        <v>459</v>
      </c>
      <c r="C29" s="278" t="s">
        <v>409</v>
      </c>
      <c r="D29" s="276" t="s">
        <v>460</v>
      </c>
      <c r="E29" s="279">
        <v>2172473</v>
      </c>
      <c r="F29" s="17">
        <v>4640606</v>
      </c>
      <c r="G29" s="17">
        <v>7528417</v>
      </c>
      <c r="H29" s="17">
        <v>2407903</v>
      </c>
      <c r="I29" s="17">
        <v>5856448</v>
      </c>
      <c r="J29" s="17">
        <v>3425806</v>
      </c>
      <c r="K29" s="17">
        <v>2787663</v>
      </c>
    </row>
    <row r="30" spans="1:11" ht="21" customHeight="1" x14ac:dyDescent="0.3">
      <c r="B30" s="17" t="s">
        <v>485</v>
      </c>
      <c r="C30" s="278" t="s">
        <v>460</v>
      </c>
      <c r="D30" s="276" t="s">
        <v>460</v>
      </c>
      <c r="E30" s="279">
        <v>2152989</v>
      </c>
      <c r="F30" s="17">
        <v>4525820</v>
      </c>
      <c r="G30" s="17">
        <v>7385015</v>
      </c>
      <c r="H30" s="17">
        <v>2358610</v>
      </c>
      <c r="I30" s="17">
        <v>5742621</v>
      </c>
      <c r="J30" s="17">
        <v>3321923</v>
      </c>
      <c r="K30" s="17">
        <v>2716049</v>
      </c>
    </row>
    <row r="31" spans="1:11" ht="21" customHeight="1" x14ac:dyDescent="0.3">
      <c r="B31" s="17" t="s">
        <v>487</v>
      </c>
      <c r="C31" s="278" t="s">
        <v>488</v>
      </c>
      <c r="D31" s="276" t="s">
        <v>460</v>
      </c>
      <c r="E31" s="280">
        <v>13.9</v>
      </c>
      <c r="F31" s="43">
        <v>13.6</v>
      </c>
      <c r="G31" s="43">
        <v>15.7</v>
      </c>
      <c r="H31" s="43">
        <v>18.5</v>
      </c>
      <c r="I31" s="43">
        <v>18.2</v>
      </c>
      <c r="J31" s="43">
        <v>18.8</v>
      </c>
      <c r="K31" s="43">
        <v>18.399999999999999</v>
      </c>
    </row>
    <row r="32" spans="1:11" ht="21" customHeight="1" x14ac:dyDescent="0.3">
      <c r="A32" s="17" t="s">
        <v>489</v>
      </c>
      <c r="B32" s="17" t="s">
        <v>490</v>
      </c>
      <c r="C32" s="278" t="s">
        <v>491</v>
      </c>
      <c r="D32" s="276" t="s">
        <v>4697</v>
      </c>
      <c r="E32" s="279">
        <v>198</v>
      </c>
      <c r="F32" s="17">
        <v>342</v>
      </c>
      <c r="G32" s="17">
        <v>704</v>
      </c>
      <c r="H32" s="17">
        <v>154</v>
      </c>
      <c r="I32" s="17">
        <v>354</v>
      </c>
      <c r="J32" s="17">
        <v>184</v>
      </c>
      <c r="K32" s="17">
        <v>134</v>
      </c>
    </row>
    <row r="33" spans="1:11" ht="21" customHeight="1" x14ac:dyDescent="0.3">
      <c r="B33" s="17" t="s">
        <v>492</v>
      </c>
      <c r="C33" s="278" t="s">
        <v>409</v>
      </c>
      <c r="D33" s="276" t="s">
        <v>460</v>
      </c>
      <c r="E33" s="279">
        <v>490227</v>
      </c>
      <c r="F33" s="17">
        <v>1314048</v>
      </c>
      <c r="G33" s="17">
        <v>2187047</v>
      </c>
      <c r="H33" s="17">
        <v>234000</v>
      </c>
      <c r="I33" s="17">
        <v>1949944</v>
      </c>
      <c r="J33" s="17">
        <v>1174548</v>
      </c>
      <c r="K33" s="17">
        <v>1656126</v>
      </c>
    </row>
    <row r="34" spans="1:11" ht="21" customHeight="1" x14ac:dyDescent="0.3">
      <c r="B34" s="17" t="s">
        <v>493</v>
      </c>
      <c r="C34" s="278" t="s">
        <v>409</v>
      </c>
      <c r="D34" s="276" t="s">
        <v>460</v>
      </c>
      <c r="E34" s="277">
        <v>1.41</v>
      </c>
      <c r="F34" s="42">
        <v>2.2200000000000002</v>
      </c>
      <c r="G34" s="42">
        <v>2.9</v>
      </c>
      <c r="H34" s="42">
        <v>0.76</v>
      </c>
      <c r="I34" s="42">
        <v>3.31</v>
      </c>
      <c r="J34" s="42">
        <v>3.32</v>
      </c>
      <c r="K34" s="42">
        <v>6.77</v>
      </c>
    </row>
    <row r="35" spans="1:11" s="37" customFormat="1" ht="21" customHeight="1" x14ac:dyDescent="0.3">
      <c r="A35" s="17" t="s">
        <v>494</v>
      </c>
      <c r="B35" s="17"/>
      <c r="C35" s="276" t="s">
        <v>495</v>
      </c>
      <c r="D35" s="276" t="s">
        <v>4698</v>
      </c>
      <c r="E35" s="279">
        <v>53798</v>
      </c>
      <c r="F35" s="17">
        <v>90812</v>
      </c>
      <c r="G35" s="17">
        <v>119883</v>
      </c>
      <c r="H35" s="17">
        <v>49218</v>
      </c>
      <c r="I35" s="17">
        <v>98653</v>
      </c>
      <c r="J35" s="17">
        <v>65476</v>
      </c>
      <c r="K35" s="17">
        <v>45067</v>
      </c>
    </row>
    <row r="36" spans="1:11" ht="21" customHeight="1" x14ac:dyDescent="0.3">
      <c r="A36" s="17" t="s">
        <v>496</v>
      </c>
      <c r="B36" s="17" t="s">
        <v>497</v>
      </c>
      <c r="C36" s="276" t="s">
        <v>405</v>
      </c>
      <c r="D36" s="276" t="s">
        <v>4708</v>
      </c>
      <c r="E36" s="279">
        <v>49</v>
      </c>
      <c r="F36" s="17">
        <v>92</v>
      </c>
      <c r="G36" s="17">
        <v>120</v>
      </c>
      <c r="H36" s="17">
        <v>58</v>
      </c>
      <c r="I36" s="17">
        <v>91</v>
      </c>
      <c r="J36" s="17">
        <v>58</v>
      </c>
      <c r="K36" s="17">
        <v>45</v>
      </c>
    </row>
    <row r="37" spans="1:11" ht="21" customHeight="1" x14ac:dyDescent="0.3">
      <c r="B37" s="17" t="s">
        <v>498</v>
      </c>
      <c r="C37" s="276" t="s">
        <v>395</v>
      </c>
      <c r="D37" s="276" t="s">
        <v>460</v>
      </c>
      <c r="E37" s="279">
        <v>1665</v>
      </c>
      <c r="F37" s="17">
        <v>3005</v>
      </c>
      <c r="G37" s="17">
        <v>3431</v>
      </c>
      <c r="H37" s="17">
        <v>1739</v>
      </c>
      <c r="I37" s="17">
        <v>2650</v>
      </c>
      <c r="J37" s="17">
        <v>1584</v>
      </c>
      <c r="K37" s="17">
        <v>1432</v>
      </c>
    </row>
    <row r="38" spans="1:11" ht="21" customHeight="1" x14ac:dyDescent="0.3">
      <c r="B38" s="17" t="s">
        <v>499</v>
      </c>
      <c r="C38" s="276" t="s">
        <v>460</v>
      </c>
      <c r="D38" s="276" t="s">
        <v>460</v>
      </c>
      <c r="E38" s="279">
        <v>27892</v>
      </c>
      <c r="F38" s="17">
        <v>50348</v>
      </c>
      <c r="G38" s="17">
        <v>58013</v>
      </c>
      <c r="H38" s="17">
        <v>30295</v>
      </c>
      <c r="I38" s="17">
        <v>45794</v>
      </c>
      <c r="J38" s="17">
        <v>25811</v>
      </c>
      <c r="K38" s="17">
        <v>25226</v>
      </c>
    </row>
    <row r="39" spans="1:11" ht="21" customHeight="1" x14ac:dyDescent="0.3">
      <c r="A39" s="17" t="s">
        <v>500</v>
      </c>
      <c r="B39" s="17" t="s">
        <v>4716</v>
      </c>
      <c r="C39" s="276" t="s">
        <v>488</v>
      </c>
      <c r="D39" s="276" t="s">
        <v>460</v>
      </c>
      <c r="E39" s="280">
        <v>99.1</v>
      </c>
      <c r="F39" s="43">
        <v>98.2</v>
      </c>
      <c r="G39" s="43">
        <v>98.9</v>
      </c>
      <c r="H39" s="43">
        <v>98.9</v>
      </c>
      <c r="I39" s="43">
        <v>99</v>
      </c>
      <c r="J39" s="43">
        <v>98.1</v>
      </c>
      <c r="K39" s="43">
        <v>98</v>
      </c>
    </row>
    <row r="40" spans="1:11" ht="21" customHeight="1" x14ac:dyDescent="0.3">
      <c r="A40" s="17" t="s">
        <v>501</v>
      </c>
      <c r="B40" s="418" t="s">
        <v>4716</v>
      </c>
      <c r="C40" s="39" t="s">
        <v>488</v>
      </c>
      <c r="D40" s="41" t="s">
        <v>460</v>
      </c>
      <c r="E40" s="280">
        <v>78</v>
      </c>
      <c r="F40" s="43">
        <v>80.2</v>
      </c>
      <c r="G40" s="43">
        <v>66.5</v>
      </c>
      <c r="H40" s="43">
        <v>77.900000000000006</v>
      </c>
      <c r="I40" s="43">
        <v>75.900000000000006</v>
      </c>
      <c r="J40" s="43">
        <v>77.400000000000006</v>
      </c>
      <c r="K40" s="43">
        <v>85.3</v>
      </c>
    </row>
    <row r="41" spans="1:11" s="37" customFormat="1" ht="21" customHeight="1" x14ac:dyDescent="0.3">
      <c r="A41" s="17" t="s">
        <v>502</v>
      </c>
      <c r="B41" s="38"/>
      <c r="C41" s="39" t="s">
        <v>395</v>
      </c>
      <c r="D41" s="276" t="s">
        <v>4706</v>
      </c>
      <c r="E41" s="279">
        <v>71402</v>
      </c>
      <c r="F41" s="17">
        <v>109644</v>
      </c>
      <c r="G41" s="17">
        <v>129912</v>
      </c>
      <c r="H41" s="17">
        <v>66631</v>
      </c>
      <c r="I41" s="17">
        <v>108211</v>
      </c>
      <c r="J41" s="17">
        <v>85200</v>
      </c>
      <c r="K41" s="17">
        <v>48644</v>
      </c>
    </row>
    <row r="42" spans="1:11" ht="21" customHeight="1" x14ac:dyDescent="0.3">
      <c r="A42" s="17" t="s">
        <v>503</v>
      </c>
      <c r="B42" s="17" t="s">
        <v>504</v>
      </c>
      <c r="C42" s="276" t="s">
        <v>491</v>
      </c>
      <c r="D42" s="276" t="s">
        <v>4699</v>
      </c>
      <c r="E42" s="279">
        <v>8</v>
      </c>
      <c r="F42" s="17">
        <v>20</v>
      </c>
      <c r="G42" s="17">
        <v>19</v>
      </c>
      <c r="H42" s="17">
        <v>14</v>
      </c>
      <c r="I42" s="17">
        <v>41</v>
      </c>
      <c r="J42" s="17">
        <v>13</v>
      </c>
      <c r="K42" s="17">
        <v>15</v>
      </c>
    </row>
    <row r="43" spans="1:11" ht="21" customHeight="1" x14ac:dyDescent="0.3">
      <c r="B43" s="17" t="s">
        <v>505</v>
      </c>
      <c r="C43" s="276" t="s">
        <v>506</v>
      </c>
      <c r="D43" s="276" t="s">
        <v>460</v>
      </c>
      <c r="E43" s="279">
        <v>1694</v>
      </c>
      <c r="F43" s="17">
        <v>2717</v>
      </c>
      <c r="G43" s="17">
        <v>3239</v>
      </c>
      <c r="H43" s="17">
        <v>1633</v>
      </c>
      <c r="I43" s="17">
        <v>9677</v>
      </c>
      <c r="J43" s="17">
        <v>5547</v>
      </c>
      <c r="K43" s="17">
        <v>2868</v>
      </c>
    </row>
    <row r="44" spans="1:11" ht="21" customHeight="1" x14ac:dyDescent="0.3">
      <c r="A44" s="17" t="s">
        <v>507</v>
      </c>
      <c r="B44" s="17" t="s">
        <v>504</v>
      </c>
      <c r="C44" s="276" t="s">
        <v>491</v>
      </c>
      <c r="D44" s="276" t="s">
        <v>460</v>
      </c>
      <c r="E44" s="279">
        <v>326</v>
      </c>
      <c r="F44" s="17">
        <v>555</v>
      </c>
      <c r="G44" s="17">
        <v>586</v>
      </c>
      <c r="H44" s="17">
        <v>508</v>
      </c>
      <c r="I44" s="17">
        <v>395</v>
      </c>
      <c r="J44" s="17">
        <v>738</v>
      </c>
      <c r="K44" s="17">
        <v>711</v>
      </c>
    </row>
    <row r="45" spans="1:11" ht="21" customHeight="1" x14ac:dyDescent="0.3">
      <c r="B45" s="17" t="s">
        <v>505</v>
      </c>
      <c r="C45" s="276" t="s">
        <v>506</v>
      </c>
      <c r="D45" s="276" t="s">
        <v>460</v>
      </c>
      <c r="E45" s="279">
        <v>46</v>
      </c>
      <c r="F45" s="17">
        <v>74</v>
      </c>
      <c r="G45" s="17">
        <v>144</v>
      </c>
      <c r="H45" s="17">
        <v>106</v>
      </c>
      <c r="I45" s="17">
        <v>78</v>
      </c>
      <c r="J45" s="17">
        <v>90</v>
      </c>
      <c r="K45" s="17">
        <v>22</v>
      </c>
    </row>
    <row r="46" spans="1:11" ht="21" customHeight="1" x14ac:dyDescent="0.3">
      <c r="A46" s="17" t="s">
        <v>508</v>
      </c>
      <c r="B46" s="38"/>
      <c r="C46" s="39" t="s">
        <v>491</v>
      </c>
      <c r="D46" s="276" t="s">
        <v>460</v>
      </c>
      <c r="E46" s="279">
        <v>245</v>
      </c>
      <c r="F46" s="17">
        <v>428</v>
      </c>
      <c r="G46" s="17">
        <v>453</v>
      </c>
      <c r="H46" s="17">
        <v>325</v>
      </c>
      <c r="I46" s="17">
        <v>335</v>
      </c>
      <c r="J46" s="17">
        <v>428</v>
      </c>
      <c r="K46" s="17">
        <v>431</v>
      </c>
    </row>
    <row r="47" spans="1:11" ht="21" customHeight="1" x14ac:dyDescent="0.3">
      <c r="A47" s="17" t="s">
        <v>509</v>
      </c>
      <c r="B47" s="38"/>
      <c r="C47" s="276" t="s">
        <v>491</v>
      </c>
      <c r="D47" s="276" t="s">
        <v>4700</v>
      </c>
      <c r="E47" s="279">
        <v>1</v>
      </c>
      <c r="F47" s="17">
        <v>1</v>
      </c>
      <c r="G47" s="17">
        <v>1</v>
      </c>
      <c r="H47" s="17">
        <v>1</v>
      </c>
      <c r="I47" s="17">
        <v>1</v>
      </c>
      <c r="J47" s="17">
        <v>2</v>
      </c>
      <c r="K47" s="17">
        <v>1</v>
      </c>
    </row>
    <row r="48" spans="1:11" ht="21" customHeight="1" x14ac:dyDescent="0.3">
      <c r="A48" s="17" t="s">
        <v>510</v>
      </c>
      <c r="B48" s="38" t="s">
        <v>511</v>
      </c>
      <c r="C48" s="39" t="s">
        <v>491</v>
      </c>
      <c r="D48" s="41" t="s">
        <v>460</v>
      </c>
      <c r="E48" s="279">
        <v>94</v>
      </c>
      <c r="F48" s="17">
        <v>187</v>
      </c>
      <c r="G48" s="17">
        <v>201</v>
      </c>
      <c r="H48" s="17">
        <v>93</v>
      </c>
      <c r="I48" s="17">
        <v>142</v>
      </c>
      <c r="J48" s="17">
        <v>79</v>
      </c>
      <c r="K48" s="17">
        <v>68</v>
      </c>
    </row>
    <row r="49" spans="1:11" ht="21" customHeight="1" x14ac:dyDescent="0.3">
      <c r="B49" s="38" t="s">
        <v>512</v>
      </c>
      <c r="C49" s="39" t="s">
        <v>395</v>
      </c>
      <c r="D49" s="41" t="s">
        <v>460</v>
      </c>
      <c r="E49" s="279">
        <v>6494</v>
      </c>
      <c r="F49" s="17">
        <v>13457</v>
      </c>
      <c r="G49" s="17">
        <v>16298</v>
      </c>
      <c r="H49" s="17">
        <v>5992</v>
      </c>
      <c r="I49" s="17">
        <v>11322</v>
      </c>
      <c r="J49" s="17">
        <v>5907</v>
      </c>
      <c r="K49" s="17">
        <v>4871</v>
      </c>
    </row>
    <row r="50" spans="1:11" ht="21" customHeight="1" x14ac:dyDescent="0.3">
      <c r="A50" s="17" t="s">
        <v>513</v>
      </c>
      <c r="B50" s="17" t="s">
        <v>514</v>
      </c>
      <c r="C50" s="276" t="s">
        <v>395</v>
      </c>
      <c r="D50" s="276" t="s">
        <v>4701</v>
      </c>
      <c r="E50" s="279">
        <v>7569</v>
      </c>
      <c r="F50" s="17">
        <v>7181</v>
      </c>
      <c r="G50" s="17">
        <v>16511</v>
      </c>
      <c r="H50" s="17">
        <v>6365</v>
      </c>
      <c r="I50" s="17">
        <v>17695</v>
      </c>
      <c r="J50" s="17">
        <v>9701</v>
      </c>
      <c r="K50" s="17">
        <v>2745</v>
      </c>
    </row>
    <row r="51" spans="1:11" ht="21" customHeight="1" x14ac:dyDescent="0.3">
      <c r="B51" s="38" t="s">
        <v>515</v>
      </c>
      <c r="C51" s="39" t="s">
        <v>411</v>
      </c>
      <c r="D51" s="41" t="s">
        <v>4703</v>
      </c>
      <c r="E51" s="279">
        <v>15944130</v>
      </c>
      <c r="F51" s="17">
        <v>14973928</v>
      </c>
      <c r="G51" s="17">
        <v>32302910</v>
      </c>
      <c r="H51" s="17">
        <v>14081074</v>
      </c>
      <c r="I51" s="17">
        <v>34966912</v>
      </c>
      <c r="J51" s="17">
        <v>21047089</v>
      </c>
      <c r="K51" s="17">
        <v>6160899</v>
      </c>
    </row>
    <row r="52" spans="1:11" s="37" customFormat="1" ht="21" customHeight="1" x14ac:dyDescent="0.3">
      <c r="A52" s="17" t="s">
        <v>516</v>
      </c>
      <c r="B52" s="17" t="s">
        <v>517</v>
      </c>
      <c r="C52" s="276" t="s">
        <v>518</v>
      </c>
      <c r="D52" s="276" t="s">
        <v>519</v>
      </c>
      <c r="E52" s="730">
        <v>105991</v>
      </c>
      <c r="F52" s="17">
        <v>185405</v>
      </c>
      <c r="G52" s="17">
        <v>236832</v>
      </c>
      <c r="H52" s="17">
        <v>100957</v>
      </c>
      <c r="I52" s="17">
        <v>187564</v>
      </c>
      <c r="J52" s="17">
        <v>132827</v>
      </c>
      <c r="K52" s="17">
        <v>78031</v>
      </c>
    </row>
    <row r="53" spans="1:11" s="37" customFormat="1" ht="21" customHeight="1" x14ac:dyDescent="0.3">
      <c r="B53" s="17" t="s">
        <v>520</v>
      </c>
      <c r="C53" s="276" t="s">
        <v>460</v>
      </c>
      <c r="D53" s="276" t="s">
        <v>460</v>
      </c>
      <c r="E53" s="279">
        <v>55658</v>
      </c>
      <c r="F53" s="17">
        <v>110698</v>
      </c>
      <c r="G53" s="17">
        <v>131951</v>
      </c>
      <c r="H53" s="17">
        <v>52349</v>
      </c>
      <c r="I53" s="17">
        <v>100742</v>
      </c>
      <c r="J53" s="17">
        <v>78854</v>
      </c>
      <c r="K53" s="17">
        <v>45191</v>
      </c>
    </row>
    <row r="54" spans="1:11" ht="21" customHeight="1" x14ac:dyDescent="0.3">
      <c r="A54" s="17" t="s">
        <v>521</v>
      </c>
      <c r="B54" s="17" t="s">
        <v>522</v>
      </c>
      <c r="C54" s="276" t="s">
        <v>491</v>
      </c>
      <c r="D54" s="41" t="s">
        <v>4702</v>
      </c>
      <c r="E54" s="279">
        <v>10</v>
      </c>
      <c r="F54" s="17">
        <v>13</v>
      </c>
      <c r="G54" s="17">
        <v>13</v>
      </c>
      <c r="H54" s="17">
        <v>7</v>
      </c>
      <c r="I54" s="17">
        <v>12</v>
      </c>
      <c r="J54" s="17">
        <v>11</v>
      </c>
      <c r="K54" s="17">
        <v>9</v>
      </c>
    </row>
    <row r="55" spans="1:11" ht="21" customHeight="1" x14ac:dyDescent="0.3">
      <c r="B55" s="17" t="s">
        <v>523</v>
      </c>
      <c r="C55" s="276" t="s">
        <v>524</v>
      </c>
      <c r="D55" s="41" t="s">
        <v>460</v>
      </c>
      <c r="E55" s="279">
        <v>995089</v>
      </c>
      <c r="F55" s="17">
        <v>2112775</v>
      </c>
      <c r="G55" s="17">
        <v>2030354</v>
      </c>
      <c r="H55" s="17">
        <v>845360</v>
      </c>
      <c r="I55" s="17">
        <v>1740719</v>
      </c>
      <c r="J55" s="17">
        <v>1149578</v>
      </c>
      <c r="K55" s="17">
        <v>871839</v>
      </c>
    </row>
    <row r="56" spans="1:11" ht="21" customHeight="1" x14ac:dyDescent="0.3">
      <c r="A56" s="17" t="s">
        <v>525</v>
      </c>
      <c r="B56" s="17" t="s">
        <v>526</v>
      </c>
      <c r="C56" s="276" t="s">
        <v>410</v>
      </c>
      <c r="D56" s="276" t="s">
        <v>4703</v>
      </c>
      <c r="E56" s="279">
        <v>455</v>
      </c>
      <c r="F56" s="17">
        <v>543</v>
      </c>
      <c r="G56" s="17">
        <v>2009</v>
      </c>
      <c r="H56" s="17">
        <v>861</v>
      </c>
      <c r="I56" s="17">
        <v>2146</v>
      </c>
      <c r="J56" s="17">
        <v>1502</v>
      </c>
      <c r="K56" s="17">
        <v>1123</v>
      </c>
    </row>
    <row r="57" spans="1:11" ht="21" customHeight="1" x14ac:dyDescent="0.3">
      <c r="B57" s="17" t="s">
        <v>527</v>
      </c>
      <c r="C57" s="276" t="s">
        <v>411</v>
      </c>
      <c r="D57" s="276" t="s">
        <v>460</v>
      </c>
      <c r="E57" s="279">
        <v>3726790</v>
      </c>
      <c r="F57" s="17">
        <v>3741120</v>
      </c>
      <c r="G57" s="17">
        <v>14561210</v>
      </c>
      <c r="H57" s="17">
        <v>6304000</v>
      </c>
      <c r="I57" s="17">
        <v>16398488</v>
      </c>
      <c r="J57" s="17">
        <v>14116319</v>
      </c>
      <c r="K57" s="17">
        <v>11067230</v>
      </c>
    </row>
    <row r="58" spans="1:11" ht="21" customHeight="1" x14ac:dyDescent="0.3">
      <c r="A58" s="17" t="s">
        <v>528</v>
      </c>
      <c r="C58" s="276" t="s">
        <v>529</v>
      </c>
      <c r="D58" s="276" t="s">
        <v>4721</v>
      </c>
      <c r="E58" s="279">
        <v>206190</v>
      </c>
      <c r="F58" s="17">
        <v>327720</v>
      </c>
      <c r="G58" s="17">
        <v>377700</v>
      </c>
      <c r="H58" s="17">
        <v>183070</v>
      </c>
      <c r="I58" s="17">
        <v>318950</v>
      </c>
      <c r="J58" s="17">
        <v>226620</v>
      </c>
      <c r="K58" s="17">
        <v>149480</v>
      </c>
    </row>
    <row r="59" spans="1:11" ht="21" customHeight="1" x14ac:dyDescent="0.3">
      <c r="A59" s="17" t="s">
        <v>530</v>
      </c>
      <c r="B59" s="17" t="s">
        <v>531</v>
      </c>
      <c r="C59" s="276" t="s">
        <v>411</v>
      </c>
      <c r="D59" s="276" t="s">
        <v>4704</v>
      </c>
      <c r="E59" s="279">
        <v>203907609</v>
      </c>
      <c r="F59" s="17">
        <v>237259100</v>
      </c>
      <c r="G59" s="17">
        <v>320634548</v>
      </c>
      <c r="H59" s="17">
        <v>147295346</v>
      </c>
      <c r="I59" s="17">
        <v>264646696</v>
      </c>
      <c r="J59" s="17">
        <v>182995345</v>
      </c>
      <c r="K59" s="17">
        <v>136443152</v>
      </c>
    </row>
    <row r="60" spans="1:11" ht="21" customHeight="1" x14ac:dyDescent="0.3">
      <c r="B60" s="17" t="s">
        <v>532</v>
      </c>
      <c r="C60" s="276" t="s">
        <v>460</v>
      </c>
      <c r="D60" s="276" t="s">
        <v>460</v>
      </c>
      <c r="E60" s="279">
        <v>198577292</v>
      </c>
      <c r="F60" s="17">
        <v>225895261</v>
      </c>
      <c r="G60" s="17">
        <v>312286631</v>
      </c>
      <c r="H60" s="17">
        <v>144083030</v>
      </c>
      <c r="I60" s="17">
        <v>257696543</v>
      </c>
      <c r="J60" s="17">
        <v>178299812</v>
      </c>
      <c r="K60" s="17">
        <v>123314305</v>
      </c>
    </row>
    <row r="61" spans="1:11" s="37" customFormat="1" ht="21" customHeight="1" x14ac:dyDescent="0.3">
      <c r="A61" s="17" t="s">
        <v>533</v>
      </c>
      <c r="C61" s="276" t="s">
        <v>460</v>
      </c>
      <c r="D61" s="276" t="s">
        <v>4705</v>
      </c>
      <c r="E61" s="17">
        <v>201005412</v>
      </c>
      <c r="F61" s="17">
        <v>221731038</v>
      </c>
      <c r="G61" s="17">
        <v>319903133</v>
      </c>
      <c r="H61" s="17">
        <v>152973618</v>
      </c>
      <c r="I61" s="17">
        <v>251633207</v>
      </c>
      <c r="J61" s="17">
        <v>184179313</v>
      </c>
      <c r="K61" s="17">
        <v>120510087</v>
      </c>
    </row>
    <row r="62" spans="1:11" s="37" customFormat="1" ht="21" customHeight="1" x14ac:dyDescent="0.3">
      <c r="C62" s="276" t="s">
        <v>460</v>
      </c>
      <c r="D62" s="276" t="s">
        <v>4533</v>
      </c>
      <c r="E62" s="279">
        <v>204859324</v>
      </c>
      <c r="F62" s="17">
        <v>213882636</v>
      </c>
      <c r="G62" s="17">
        <v>302525230</v>
      </c>
      <c r="H62" s="17">
        <v>140251938</v>
      </c>
      <c r="I62" s="17">
        <v>239189203</v>
      </c>
      <c r="J62" s="17">
        <v>169906904</v>
      </c>
      <c r="K62" s="17">
        <v>112671014</v>
      </c>
    </row>
    <row r="63" spans="1:11" s="37" customFormat="1" ht="21" customHeight="1" x14ac:dyDescent="0.3">
      <c r="A63" s="95" t="s">
        <v>535</v>
      </c>
      <c r="B63" s="95"/>
      <c r="C63" s="273" t="s">
        <v>395</v>
      </c>
      <c r="D63" s="273" t="s">
        <v>4700</v>
      </c>
      <c r="E63" s="204">
        <v>1976</v>
      </c>
      <c r="F63" s="95">
        <v>3143</v>
      </c>
      <c r="G63" s="95">
        <v>3935</v>
      </c>
      <c r="H63" s="95">
        <v>1859</v>
      </c>
      <c r="I63" s="95">
        <v>3438</v>
      </c>
      <c r="J63" s="95">
        <v>2527</v>
      </c>
      <c r="K63" s="95">
        <v>1828</v>
      </c>
    </row>
    <row r="64" spans="1:11" ht="21" customHeight="1" x14ac:dyDescent="0.3">
      <c r="A64" s="28" t="s">
        <v>536</v>
      </c>
    </row>
    <row r="65" spans="1:5" ht="21" customHeight="1" x14ac:dyDescent="0.3">
      <c r="A65" s="28" t="s">
        <v>537</v>
      </c>
    </row>
    <row r="66" spans="1:5" ht="21" customHeight="1" x14ac:dyDescent="0.3">
      <c r="A66" s="28" t="s">
        <v>538</v>
      </c>
    </row>
    <row r="67" spans="1:5" ht="21" customHeight="1" x14ac:dyDescent="0.3">
      <c r="A67" s="28" t="s">
        <v>539</v>
      </c>
    </row>
    <row r="68" spans="1:5" ht="21" customHeight="1" x14ac:dyDescent="0.3">
      <c r="A68" s="28" t="s">
        <v>540</v>
      </c>
      <c r="E68" s="18"/>
    </row>
    <row r="69" spans="1:5" ht="21" customHeight="1" x14ac:dyDescent="0.3">
      <c r="A69" s="28" t="s">
        <v>541</v>
      </c>
      <c r="E69" s="18"/>
    </row>
    <row r="70" spans="1:5" ht="21" customHeight="1" x14ac:dyDescent="0.3">
      <c r="A70" s="28" t="s">
        <v>542</v>
      </c>
      <c r="E70" s="18"/>
    </row>
    <row r="71" spans="1:5" ht="21" customHeight="1" x14ac:dyDescent="0.3">
      <c r="A71" s="28" t="s">
        <v>543</v>
      </c>
      <c r="E71" s="18"/>
    </row>
    <row r="72" spans="1:5" ht="21" customHeight="1" x14ac:dyDescent="0.3">
      <c r="A72" s="28"/>
    </row>
    <row r="73" spans="1:5" ht="21" customHeight="1" x14ac:dyDescent="0.3">
      <c r="A73" s="28"/>
    </row>
  </sheetData>
  <phoneticPr fontId="30"/>
  <pageMargins left="0.23622047244094488" right="0.23622047244094488" top="0.15748031496062992" bottom="0.15748031496062992" header="0.31496062992125984" footer="0"/>
  <pageSetup paperSize="9" scale="60" orientation="portrait" r:id="rId1"/>
  <headerFooter>
    <oddHeader>&amp;C&amp;F</oddHead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D16"/>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"２７．"&amp;目次!E30</f>
        <v>２７．昼間人口･昼夜間人口比率の推移（昭和40～令和2年）</v>
      </c>
      <c r="B2" s="29"/>
      <c r="C2" s="29"/>
      <c r="D2" s="29"/>
    </row>
    <row r="3" spans="1:4" ht="36" customHeight="1" x14ac:dyDescent="0.3">
      <c r="A3" s="368" t="s">
        <v>313</v>
      </c>
      <c r="B3" s="73" t="s">
        <v>1386</v>
      </c>
      <c r="C3" s="75" t="s">
        <v>1387</v>
      </c>
      <c r="D3" s="98" t="s">
        <v>1388</v>
      </c>
    </row>
    <row r="4" spans="1:4" ht="21" customHeight="1" x14ac:dyDescent="0.3">
      <c r="A4" s="55" t="s">
        <v>1389</v>
      </c>
      <c r="B4" s="524">
        <v>286992</v>
      </c>
      <c r="C4" s="518">
        <v>376697</v>
      </c>
      <c r="D4" s="562">
        <v>76.186431004228865</v>
      </c>
    </row>
    <row r="5" spans="1:4" ht="21" customHeight="1" x14ac:dyDescent="0.3">
      <c r="A5" s="55">
        <v>45</v>
      </c>
      <c r="B5" s="284">
        <v>289675</v>
      </c>
      <c r="C5" s="32">
        <v>378723</v>
      </c>
      <c r="D5" s="35">
        <v>76.487300744871575</v>
      </c>
    </row>
    <row r="6" spans="1:4" ht="21" customHeight="1" x14ac:dyDescent="0.3">
      <c r="A6" s="55">
        <v>50</v>
      </c>
      <c r="B6" s="284">
        <v>291903</v>
      </c>
      <c r="C6" s="32">
        <v>373075</v>
      </c>
      <c r="D6" s="35">
        <v>78.242444548683238</v>
      </c>
    </row>
    <row r="7" spans="1:4" ht="21" customHeight="1" x14ac:dyDescent="0.3">
      <c r="A7" s="55">
        <v>55</v>
      </c>
      <c r="B7" s="284">
        <v>272369</v>
      </c>
      <c r="C7" s="32">
        <v>345733</v>
      </c>
      <c r="D7" s="35">
        <v>78.78015694191761</v>
      </c>
    </row>
    <row r="8" spans="1:4" ht="21" customHeight="1" x14ac:dyDescent="0.3">
      <c r="A8" s="55">
        <v>60</v>
      </c>
      <c r="B8" s="284">
        <v>267237</v>
      </c>
      <c r="C8" s="32">
        <v>335936</v>
      </c>
      <c r="D8" s="35">
        <v>79.549973804534204</v>
      </c>
    </row>
    <row r="9" spans="1:4" ht="21" customHeight="1" x14ac:dyDescent="0.3">
      <c r="A9" s="55" t="s">
        <v>1390</v>
      </c>
      <c r="B9" s="284">
        <v>257848</v>
      </c>
      <c r="C9" s="32">
        <v>319687</v>
      </c>
      <c r="D9" s="35">
        <v>80.65639203345772</v>
      </c>
    </row>
    <row r="10" spans="1:4" ht="21" customHeight="1" x14ac:dyDescent="0.3">
      <c r="A10" s="55">
        <v>7</v>
      </c>
      <c r="B10" s="284">
        <v>261174</v>
      </c>
      <c r="C10" s="32">
        <v>306581</v>
      </c>
      <c r="D10" s="35">
        <v>85.189232209432419</v>
      </c>
    </row>
    <row r="11" spans="1:4" ht="21" customHeight="1" x14ac:dyDescent="0.3">
      <c r="A11" s="55">
        <v>12</v>
      </c>
      <c r="B11" s="284">
        <v>272250</v>
      </c>
      <c r="C11" s="32">
        <v>309526</v>
      </c>
      <c r="D11" s="35">
        <v>87.957069842274962</v>
      </c>
    </row>
    <row r="12" spans="1:4" ht="21" customHeight="1" x14ac:dyDescent="0.3">
      <c r="A12" s="55">
        <v>17</v>
      </c>
      <c r="B12" s="284">
        <v>285636</v>
      </c>
      <c r="C12" s="32">
        <v>310627</v>
      </c>
      <c r="D12" s="35">
        <v>91.954659446860703</v>
      </c>
    </row>
    <row r="13" spans="1:4" ht="21" customHeight="1" x14ac:dyDescent="0.3">
      <c r="A13" s="55">
        <v>22</v>
      </c>
      <c r="B13" s="284">
        <v>289176</v>
      </c>
      <c r="C13" s="32">
        <v>314750</v>
      </c>
      <c r="D13" s="35">
        <v>91.874821286735497</v>
      </c>
    </row>
    <row r="14" spans="1:4" ht="21" customHeight="1" x14ac:dyDescent="0.3">
      <c r="A14" s="55">
        <v>27</v>
      </c>
      <c r="B14" s="284">
        <v>313270</v>
      </c>
      <c r="C14" s="32">
        <v>328215</v>
      </c>
      <c r="D14" s="35">
        <v>95.446579999999997</v>
      </c>
    </row>
    <row r="15" spans="1:4" ht="21" customHeight="1" x14ac:dyDescent="0.3">
      <c r="A15" s="206" t="s">
        <v>678</v>
      </c>
      <c r="B15" s="190">
        <v>325767</v>
      </c>
      <c r="C15" s="179">
        <v>344880</v>
      </c>
      <c r="D15" s="208">
        <v>94.458070000000006</v>
      </c>
    </row>
    <row r="16" spans="1:4" ht="21" customHeight="1" x14ac:dyDescent="0.3">
      <c r="A16" s="28" t="s">
        <v>1391</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D25"/>
  <sheetViews>
    <sheetView zoomScaleSheetLayoutView="80" workbookViewId="0">
      <pane xSplit="1" ySplit="3" topLeftCell="B10"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99" t="str">
        <f>HYPERLINK("#"&amp;"目次"&amp;"!a1","目次へ")</f>
        <v>目次へ</v>
      </c>
      <c r="B1" s="100"/>
    </row>
    <row r="2" spans="1:4" ht="21" customHeight="1" x14ac:dyDescent="0.3">
      <c r="A2" s="44" t="str">
        <f>"２８．"&amp;目次!E31</f>
        <v>２８．町丁別昼間人口･昼夜間人口比率（令和2年10月1日）</v>
      </c>
      <c r="B2" s="29"/>
      <c r="C2" s="29"/>
      <c r="D2" s="29"/>
    </row>
    <row r="3" spans="1:4" ht="36" customHeight="1" x14ac:dyDescent="0.3">
      <c r="A3" s="368" t="s">
        <v>1392</v>
      </c>
      <c r="B3" s="655" t="s">
        <v>4481</v>
      </c>
      <c r="C3" s="75" t="s">
        <v>1387</v>
      </c>
      <c r="D3" s="98" t="s">
        <v>4482</v>
      </c>
    </row>
    <row r="4" spans="1:4" ht="21" customHeight="1" x14ac:dyDescent="0.3">
      <c r="A4" s="59" t="s">
        <v>1393</v>
      </c>
      <c r="B4" s="32">
        <v>15562</v>
      </c>
      <c r="C4" s="32">
        <v>21500</v>
      </c>
      <c r="D4" s="35">
        <v>72.400000000000006</v>
      </c>
    </row>
    <row r="5" spans="1:4" ht="21" customHeight="1" x14ac:dyDescent="0.3">
      <c r="A5" s="59" t="s">
        <v>1394</v>
      </c>
      <c r="B5" s="32">
        <v>21114</v>
      </c>
      <c r="C5" s="32">
        <v>24073</v>
      </c>
      <c r="D5" s="35">
        <v>87.7</v>
      </c>
    </row>
    <row r="6" spans="1:4" ht="21" customHeight="1" x14ac:dyDescent="0.3">
      <c r="A6" s="59" t="s">
        <v>1395</v>
      </c>
      <c r="B6" s="32">
        <v>37002</v>
      </c>
      <c r="C6" s="32">
        <v>30885</v>
      </c>
      <c r="D6" s="35">
        <v>119.8</v>
      </c>
    </row>
    <row r="7" spans="1:4" ht="21" customHeight="1" x14ac:dyDescent="0.3">
      <c r="A7" s="59" t="s">
        <v>1396</v>
      </c>
      <c r="B7" s="32">
        <v>33119</v>
      </c>
      <c r="C7" s="32">
        <v>30982</v>
      </c>
      <c r="D7" s="35">
        <v>106.9</v>
      </c>
    </row>
    <row r="8" spans="1:4" ht="21" customHeight="1" x14ac:dyDescent="0.3">
      <c r="A8" s="59" t="s">
        <v>1397</v>
      </c>
      <c r="B8" s="32">
        <v>23569</v>
      </c>
      <c r="C8" s="32">
        <v>24802</v>
      </c>
      <c r="D8" s="35">
        <v>95</v>
      </c>
    </row>
    <row r="9" spans="1:4" ht="21" customHeight="1" x14ac:dyDescent="0.3">
      <c r="A9" s="59" t="s">
        <v>1398</v>
      </c>
      <c r="B9" s="32">
        <v>56688</v>
      </c>
      <c r="C9" s="32">
        <v>28176</v>
      </c>
      <c r="D9" s="35">
        <v>201.2</v>
      </c>
    </row>
    <row r="10" spans="1:4" ht="21" customHeight="1" x14ac:dyDescent="0.3">
      <c r="A10" s="59" t="s">
        <v>1399</v>
      </c>
      <c r="B10" s="32">
        <v>17084</v>
      </c>
      <c r="C10" s="32">
        <v>21325</v>
      </c>
      <c r="D10" s="35">
        <v>80.099999999999994</v>
      </c>
    </row>
    <row r="11" spans="1:4" ht="21" customHeight="1" x14ac:dyDescent="0.3">
      <c r="A11" s="59" t="s">
        <v>1400</v>
      </c>
      <c r="B11" s="32">
        <v>15578</v>
      </c>
      <c r="C11" s="32">
        <v>18854</v>
      </c>
      <c r="D11" s="35">
        <v>82.6</v>
      </c>
    </row>
    <row r="12" spans="1:4" ht="21" customHeight="1" x14ac:dyDescent="0.3">
      <c r="A12" s="59" t="s">
        <v>1401</v>
      </c>
      <c r="B12" s="32">
        <v>10450</v>
      </c>
      <c r="C12" s="32">
        <v>14001</v>
      </c>
      <c r="D12" s="35">
        <v>74.599999999999994</v>
      </c>
    </row>
    <row r="13" spans="1:4" ht="21" customHeight="1" x14ac:dyDescent="0.3">
      <c r="A13" s="59" t="s">
        <v>1402</v>
      </c>
      <c r="B13" s="32">
        <v>5050</v>
      </c>
      <c r="C13" s="32">
        <v>6565</v>
      </c>
      <c r="D13" s="35">
        <v>76.900000000000006</v>
      </c>
    </row>
    <row r="14" spans="1:4" ht="21" customHeight="1" x14ac:dyDescent="0.3">
      <c r="A14" s="59" t="s">
        <v>1403</v>
      </c>
      <c r="B14" s="32">
        <v>8443</v>
      </c>
      <c r="C14" s="32">
        <v>9323</v>
      </c>
      <c r="D14" s="35">
        <v>90.6</v>
      </c>
    </row>
    <row r="15" spans="1:4" ht="21" customHeight="1" x14ac:dyDescent="0.3">
      <c r="A15" s="59" t="s">
        <v>1404</v>
      </c>
      <c r="B15" s="32">
        <v>12215</v>
      </c>
      <c r="C15" s="32">
        <v>14617</v>
      </c>
      <c r="D15" s="35">
        <v>83.6</v>
      </c>
    </row>
    <row r="16" spans="1:4" ht="21" customHeight="1" x14ac:dyDescent="0.3">
      <c r="A16" s="59" t="s">
        <v>1405</v>
      </c>
      <c r="B16" s="32">
        <v>4399</v>
      </c>
      <c r="C16" s="32">
        <v>4997</v>
      </c>
      <c r="D16" s="35">
        <v>88</v>
      </c>
    </row>
    <row r="17" spans="1:4" ht="21" customHeight="1" x14ac:dyDescent="0.3">
      <c r="A17" s="59" t="s">
        <v>1406</v>
      </c>
      <c r="B17" s="32">
        <v>15786</v>
      </c>
      <c r="C17" s="32">
        <v>22017</v>
      </c>
      <c r="D17" s="35">
        <v>71.7</v>
      </c>
    </row>
    <row r="18" spans="1:4" ht="21" customHeight="1" x14ac:dyDescent="0.3">
      <c r="A18" s="59" t="s">
        <v>1407</v>
      </c>
      <c r="B18" s="32">
        <v>10243</v>
      </c>
      <c r="C18" s="32">
        <v>15954</v>
      </c>
      <c r="D18" s="35">
        <v>64.2</v>
      </c>
    </row>
    <row r="19" spans="1:4" ht="21" customHeight="1" x14ac:dyDescent="0.3">
      <c r="A19" s="59" t="s">
        <v>1408</v>
      </c>
      <c r="B19" s="32">
        <v>9519</v>
      </c>
      <c r="C19" s="32">
        <v>12997</v>
      </c>
      <c r="D19" s="35">
        <v>73.2</v>
      </c>
    </row>
    <row r="20" spans="1:4" ht="21" customHeight="1" x14ac:dyDescent="0.3">
      <c r="A20" s="59" t="s">
        <v>1409</v>
      </c>
      <c r="B20" s="32">
        <v>7691</v>
      </c>
      <c r="C20" s="32">
        <v>12174</v>
      </c>
      <c r="D20" s="35">
        <v>63.2</v>
      </c>
    </row>
    <row r="21" spans="1:4" ht="21" customHeight="1" x14ac:dyDescent="0.3">
      <c r="A21" s="59" t="s">
        <v>1410</v>
      </c>
      <c r="B21" s="32">
        <v>12016</v>
      </c>
      <c r="C21" s="32">
        <v>17400</v>
      </c>
      <c r="D21" s="35">
        <v>69.099999999999994</v>
      </c>
    </row>
    <row r="22" spans="1:4" ht="21" customHeight="1" x14ac:dyDescent="0.3">
      <c r="A22" s="291" t="s">
        <v>1411</v>
      </c>
      <c r="B22" s="301">
        <v>10237</v>
      </c>
      <c r="C22" s="301">
        <v>14238</v>
      </c>
      <c r="D22" s="317">
        <v>71.900000000000006</v>
      </c>
    </row>
    <row r="23" spans="1:4" ht="21" customHeight="1" x14ac:dyDescent="0.3">
      <c r="A23" s="28" t="s">
        <v>4484</v>
      </c>
    </row>
    <row r="24" spans="1:4" ht="21" customHeight="1" x14ac:dyDescent="0.3">
      <c r="A24" s="28" t="s">
        <v>4485</v>
      </c>
    </row>
    <row r="25" spans="1:4" ht="21" customHeight="1" x14ac:dyDescent="0.3">
      <c r="A25" s="28" t="s">
        <v>1412</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M1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"２９．"&amp;目次!E32</f>
        <v>２９．将来人口推計（中期）（2025～2035年）</v>
      </c>
      <c r="B2" s="29"/>
      <c r="C2" s="29"/>
      <c r="D2" s="29"/>
      <c r="E2" s="29"/>
      <c r="F2" s="29"/>
      <c r="G2" s="29"/>
    </row>
    <row r="3" spans="1:7" ht="36" customHeight="1" x14ac:dyDescent="0.3">
      <c r="A3" s="368" t="s">
        <v>1413</v>
      </c>
      <c r="B3" s="92" t="s">
        <v>1414</v>
      </c>
      <c r="C3" s="98" t="s">
        <v>1415</v>
      </c>
      <c r="D3" s="98" t="s">
        <v>1416</v>
      </c>
      <c r="E3" s="98" t="s">
        <v>1417</v>
      </c>
      <c r="F3" s="98" t="s">
        <v>1418</v>
      </c>
      <c r="G3" s="98" t="s">
        <v>1419</v>
      </c>
    </row>
    <row r="4" spans="1:7" ht="21" customHeight="1" x14ac:dyDescent="0.3">
      <c r="A4" s="71" t="s">
        <v>4486</v>
      </c>
      <c r="B4" s="417">
        <v>341322</v>
      </c>
      <c r="C4" s="417">
        <v>30070</v>
      </c>
      <c r="D4" s="656">
        <v>244516</v>
      </c>
      <c r="E4" s="656">
        <v>66736</v>
      </c>
      <c r="F4" s="657">
        <v>27.3</v>
      </c>
      <c r="G4" s="657">
        <v>39.6</v>
      </c>
    </row>
    <row r="5" spans="1:7" ht="21" customHeight="1" x14ac:dyDescent="0.3">
      <c r="A5" s="55" t="s">
        <v>4487</v>
      </c>
      <c r="B5" s="17">
        <v>343520.48461730947</v>
      </c>
      <c r="C5" s="17">
        <v>30079.484617309485</v>
      </c>
      <c r="D5" s="17">
        <v>246758</v>
      </c>
      <c r="E5" s="17">
        <v>66683</v>
      </c>
      <c r="F5" s="43">
        <v>27</v>
      </c>
      <c r="G5" s="43">
        <v>39.200000000000003</v>
      </c>
    </row>
    <row r="6" spans="1:7" ht="21" customHeight="1" x14ac:dyDescent="0.3">
      <c r="A6" s="55" t="s">
        <v>4490</v>
      </c>
      <c r="B6" s="17">
        <v>345784.36165391136</v>
      </c>
      <c r="C6" s="17">
        <v>29978.361653911379</v>
      </c>
      <c r="D6" s="17">
        <v>249208</v>
      </c>
      <c r="E6" s="17">
        <v>66598</v>
      </c>
      <c r="F6" s="43">
        <v>26.700000000000003</v>
      </c>
      <c r="G6" s="43">
        <v>38.800000000000004</v>
      </c>
    </row>
    <row r="7" spans="1:7" ht="21" customHeight="1" x14ac:dyDescent="0.3">
      <c r="A7" s="55" t="s">
        <v>1420</v>
      </c>
      <c r="B7" s="17">
        <v>348245.17269253766</v>
      </c>
      <c r="C7" s="17">
        <v>29857.172692537675</v>
      </c>
      <c r="D7" s="17">
        <v>251787</v>
      </c>
      <c r="E7" s="17">
        <v>66601</v>
      </c>
      <c r="F7" s="43">
        <v>26.5</v>
      </c>
      <c r="G7" s="43">
        <v>38.299999999999997</v>
      </c>
    </row>
    <row r="8" spans="1:7" ht="21" customHeight="1" x14ac:dyDescent="0.3">
      <c r="A8" s="55" t="s">
        <v>1421</v>
      </c>
      <c r="B8" s="17">
        <v>350912.11162659398</v>
      </c>
      <c r="C8" s="17">
        <v>29689.111626594007</v>
      </c>
      <c r="D8" s="17">
        <v>254322</v>
      </c>
      <c r="E8" s="17">
        <v>66901</v>
      </c>
      <c r="F8" s="43">
        <v>26.3</v>
      </c>
      <c r="G8" s="43">
        <v>38</v>
      </c>
    </row>
    <row r="9" spans="1:7" ht="21" customHeight="1" x14ac:dyDescent="0.3">
      <c r="A9" s="55" t="s">
        <v>1422</v>
      </c>
      <c r="B9" s="17">
        <v>353690.83466791949</v>
      </c>
      <c r="C9" s="17">
        <v>29492.834667919502</v>
      </c>
      <c r="D9" s="17">
        <v>256898</v>
      </c>
      <c r="E9" s="17">
        <v>67300</v>
      </c>
      <c r="F9" s="43">
        <v>26.200000000000003</v>
      </c>
      <c r="G9" s="43">
        <v>37.700000000000003</v>
      </c>
    </row>
    <row r="10" spans="1:7" ht="21" customHeight="1" x14ac:dyDescent="0.3">
      <c r="A10" s="55" t="s">
        <v>1423</v>
      </c>
      <c r="B10" s="17">
        <v>356579.27155171527</v>
      </c>
      <c r="C10" s="17">
        <v>29291.27155171525</v>
      </c>
      <c r="D10" s="17">
        <v>259233</v>
      </c>
      <c r="E10" s="17">
        <v>68055</v>
      </c>
      <c r="F10" s="43">
        <v>26.3</v>
      </c>
      <c r="G10" s="43">
        <v>37.6</v>
      </c>
    </row>
    <row r="11" spans="1:7" ht="21" customHeight="1" x14ac:dyDescent="0.3">
      <c r="A11" s="55" t="s">
        <v>1424</v>
      </c>
      <c r="B11" s="17">
        <v>359605.26795010053</v>
      </c>
      <c r="C11" s="17">
        <v>29103.267950100548</v>
      </c>
      <c r="D11" s="17">
        <v>262738</v>
      </c>
      <c r="E11" s="17">
        <v>67764</v>
      </c>
      <c r="F11" s="43">
        <v>25.8</v>
      </c>
      <c r="G11" s="43">
        <v>36.9</v>
      </c>
    </row>
    <row r="12" spans="1:7" customFormat="1" ht="21" customHeight="1" x14ac:dyDescent="0.3">
      <c r="A12" s="55" t="s">
        <v>1425</v>
      </c>
      <c r="B12" s="17">
        <v>362828.50667366735</v>
      </c>
      <c r="C12" s="17">
        <v>28948.506673667343</v>
      </c>
      <c r="D12" s="17">
        <v>265154</v>
      </c>
      <c r="E12" s="17">
        <v>68726</v>
      </c>
      <c r="F12" s="43">
        <v>25.900000000000002</v>
      </c>
      <c r="G12" s="43">
        <v>36.799999999999997</v>
      </c>
    </row>
    <row r="13" spans="1:7" ht="21" customHeight="1" x14ac:dyDescent="0.3">
      <c r="A13" s="55" t="s">
        <v>4488</v>
      </c>
      <c r="B13" s="17">
        <v>366152.76739655936</v>
      </c>
      <c r="C13" s="17">
        <v>28878.767396559342</v>
      </c>
      <c r="D13" s="17">
        <v>267715</v>
      </c>
      <c r="E13" s="17">
        <v>69559</v>
      </c>
      <c r="F13" s="43">
        <v>26</v>
      </c>
      <c r="G13" s="43">
        <v>36.799999999999997</v>
      </c>
    </row>
    <row r="14" spans="1:7" ht="21" customHeight="1" thickBot="1" x14ac:dyDescent="0.35">
      <c r="A14" s="640" t="s">
        <v>4489</v>
      </c>
      <c r="B14" s="652">
        <v>369681.70666321996</v>
      </c>
      <c r="C14" s="653">
        <v>28940.706663219979</v>
      </c>
      <c r="D14" s="653">
        <v>270351</v>
      </c>
      <c r="E14" s="653">
        <v>70390</v>
      </c>
      <c r="F14" s="658">
        <v>26</v>
      </c>
      <c r="G14" s="658">
        <v>36.700000000000003</v>
      </c>
    </row>
    <row r="15" spans="1:7" ht="21" customHeight="1" x14ac:dyDescent="0.3">
      <c r="A15" s="28" t="s">
        <v>4682</v>
      </c>
    </row>
    <row r="16" spans="1:7" ht="21" customHeight="1" x14ac:dyDescent="0.3">
      <c r="A16" s="28" t="s">
        <v>1426</v>
      </c>
    </row>
    <row r="17" spans="1:13" ht="21" customHeight="1" x14ac:dyDescent="0.3">
      <c r="A17" s="28" t="s">
        <v>4681</v>
      </c>
    </row>
    <row r="18" spans="1:13" ht="21" customHeight="1" x14ac:dyDescent="0.3">
      <c r="A18" s="28" t="s">
        <v>1427</v>
      </c>
    </row>
    <row r="19" spans="1:13" ht="21" customHeight="1" x14ac:dyDescent="0.3">
      <c r="C19" s="43"/>
      <c r="D19" s="43"/>
      <c r="E19" s="43"/>
      <c r="F19" s="43"/>
      <c r="G19" s="43"/>
      <c r="H19" s="43"/>
      <c r="I19" s="43"/>
      <c r="J19" s="43"/>
      <c r="K19" s="43"/>
      <c r="L19" s="43"/>
      <c r="M19" s="43"/>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L35"/>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18.64453125" style="17"/>
    <col min="2" max="12" width="12.64453125" style="17" customWidth="1"/>
    <col min="13" max="16384" width="18.64453125" style="17"/>
  </cols>
  <sheetData>
    <row r="1" spans="1:12" ht="21" customHeight="1" x14ac:dyDescent="0.3">
      <c r="A1" s="19" t="str">
        <f>HYPERLINK("#"&amp;"目次"&amp;"!a1","目次へ")</f>
        <v>目次へ</v>
      </c>
    </row>
    <row r="2" spans="1:12" ht="21" customHeight="1" x14ac:dyDescent="0.3">
      <c r="A2" s="44" t="str">
        <f>"３０．"&amp;目次!E33</f>
        <v>３０．区内4地域別将来人口推計（中期）（2025～2035年）</v>
      </c>
    </row>
    <row r="3" spans="1:12" ht="21" customHeight="1" x14ac:dyDescent="0.3">
      <c r="A3" s="73" t="s">
        <v>1428</v>
      </c>
      <c r="B3" s="102" t="s">
        <v>1429</v>
      </c>
      <c r="C3" s="74" t="s">
        <v>1430</v>
      </c>
      <c r="D3" s="74" t="s">
        <v>1431</v>
      </c>
      <c r="E3" s="74" t="s">
        <v>1432</v>
      </c>
      <c r="F3" s="74" t="s">
        <v>1433</v>
      </c>
      <c r="G3" s="74" t="s">
        <v>1434</v>
      </c>
      <c r="H3" s="74" t="s">
        <v>1435</v>
      </c>
      <c r="I3" s="74" t="s">
        <v>1436</v>
      </c>
      <c r="J3" s="74" t="s">
        <v>1437</v>
      </c>
      <c r="K3" s="74" t="s">
        <v>1438</v>
      </c>
      <c r="L3" s="74" t="s">
        <v>4492</v>
      </c>
    </row>
    <row r="4" spans="1:12" ht="21" customHeight="1" x14ac:dyDescent="0.3">
      <c r="A4" s="17" t="s">
        <v>1439</v>
      </c>
      <c r="B4" s="326">
        <v>341322</v>
      </c>
      <c r="C4" s="103">
        <v>343580</v>
      </c>
      <c r="D4" s="103">
        <v>345918</v>
      </c>
      <c r="E4" s="103">
        <v>348476</v>
      </c>
      <c r="F4" s="103">
        <v>351238</v>
      </c>
      <c r="G4" s="103">
        <v>354109</v>
      </c>
      <c r="H4" s="103">
        <v>357128</v>
      </c>
      <c r="I4" s="103">
        <v>360278</v>
      </c>
      <c r="J4" s="103">
        <v>363612</v>
      </c>
      <c r="K4" s="103">
        <v>367076</v>
      </c>
      <c r="L4" s="103">
        <v>370738</v>
      </c>
    </row>
    <row r="5" spans="1:12" ht="21" customHeight="1" x14ac:dyDescent="0.3">
      <c r="A5" s="17" t="s">
        <v>1440</v>
      </c>
      <c r="B5" s="326">
        <v>103341</v>
      </c>
      <c r="C5" s="103">
        <v>104055</v>
      </c>
      <c r="D5" s="103">
        <v>104824</v>
      </c>
      <c r="E5" s="103">
        <v>105710</v>
      </c>
      <c r="F5" s="103">
        <v>106693</v>
      </c>
      <c r="G5" s="103">
        <v>107732</v>
      </c>
      <c r="H5" s="103">
        <v>108873</v>
      </c>
      <c r="I5" s="103">
        <v>110093</v>
      </c>
      <c r="J5" s="103">
        <v>111387</v>
      </c>
      <c r="K5" s="103">
        <v>112771</v>
      </c>
      <c r="L5" s="103">
        <v>114234</v>
      </c>
    </row>
    <row r="6" spans="1:12" ht="21" customHeight="1" x14ac:dyDescent="0.3">
      <c r="A6" s="17" t="s">
        <v>1441</v>
      </c>
      <c r="B6" s="326">
        <v>74461</v>
      </c>
      <c r="C6" s="103">
        <v>74943</v>
      </c>
      <c r="D6" s="103">
        <v>75432</v>
      </c>
      <c r="E6" s="103">
        <v>75927</v>
      </c>
      <c r="F6" s="103">
        <v>76438</v>
      </c>
      <c r="G6" s="103">
        <v>76962</v>
      </c>
      <c r="H6" s="103">
        <v>77492</v>
      </c>
      <c r="I6" s="103">
        <v>78040</v>
      </c>
      <c r="J6" s="103">
        <v>78648</v>
      </c>
      <c r="K6" s="103">
        <v>79258</v>
      </c>
      <c r="L6" s="103">
        <v>79907</v>
      </c>
    </row>
    <row r="7" spans="1:12" ht="21" customHeight="1" x14ac:dyDescent="0.3">
      <c r="A7" s="17" t="s">
        <v>1442</v>
      </c>
      <c r="B7" s="326">
        <v>89444</v>
      </c>
      <c r="C7" s="103">
        <v>89904</v>
      </c>
      <c r="D7" s="103">
        <v>90367</v>
      </c>
      <c r="E7" s="103">
        <v>90894</v>
      </c>
      <c r="F7" s="103">
        <v>91465</v>
      </c>
      <c r="G7" s="103">
        <v>92060</v>
      </c>
      <c r="H7" s="103">
        <v>92688</v>
      </c>
      <c r="I7" s="103">
        <v>93329</v>
      </c>
      <c r="J7" s="103">
        <v>93992</v>
      </c>
      <c r="K7" s="103">
        <v>94679</v>
      </c>
      <c r="L7" s="103">
        <v>95406</v>
      </c>
    </row>
    <row r="8" spans="1:12" ht="21" customHeight="1" x14ac:dyDescent="0.3">
      <c r="A8" s="17" t="s">
        <v>1443</v>
      </c>
      <c r="B8" s="326">
        <v>74076</v>
      </c>
      <c r="C8" s="103">
        <v>74678</v>
      </c>
      <c r="D8" s="103">
        <v>75295</v>
      </c>
      <c r="E8" s="103">
        <v>75945</v>
      </c>
      <c r="F8" s="103">
        <v>76642</v>
      </c>
      <c r="G8" s="103">
        <v>77355</v>
      </c>
      <c r="H8" s="103">
        <v>78075</v>
      </c>
      <c r="I8" s="103">
        <v>78816</v>
      </c>
      <c r="J8" s="103">
        <v>79585</v>
      </c>
      <c r="K8" s="103">
        <v>80368</v>
      </c>
      <c r="L8" s="103">
        <v>81191</v>
      </c>
    </row>
    <row r="9" spans="1:12" ht="21" customHeight="1" x14ac:dyDescent="0.3">
      <c r="A9" s="18" t="s">
        <v>1444</v>
      </c>
      <c r="B9" s="297"/>
      <c r="C9" s="32"/>
      <c r="D9" s="32"/>
      <c r="E9" s="32"/>
      <c r="F9" s="32"/>
      <c r="G9" s="32"/>
      <c r="H9" s="32"/>
      <c r="I9" s="32"/>
      <c r="J9" s="32"/>
      <c r="K9" s="32"/>
      <c r="L9" s="32"/>
    </row>
    <row r="10" spans="1:12" ht="21" customHeight="1" x14ac:dyDescent="0.3">
      <c r="A10" s="17" t="s">
        <v>1440</v>
      </c>
      <c r="B10" s="327">
        <v>0.30276688874435281</v>
      </c>
      <c r="C10" s="104">
        <v>0.30285523022294664</v>
      </c>
      <c r="D10" s="104">
        <v>0.30303135425158562</v>
      </c>
      <c r="E10" s="104">
        <v>0.30334944156842941</v>
      </c>
      <c r="F10" s="104">
        <v>0.30376269082502461</v>
      </c>
      <c r="G10" s="104">
        <v>0.30423400704302911</v>
      </c>
      <c r="H10" s="104">
        <v>0.30485708205461348</v>
      </c>
      <c r="I10" s="104">
        <v>0.30557791483243496</v>
      </c>
      <c r="J10" s="104">
        <v>0.30633477442988682</v>
      </c>
      <c r="K10" s="104">
        <v>0.30721430984319326</v>
      </c>
      <c r="L10" s="104">
        <v>0.30812595417788302</v>
      </c>
    </row>
    <row r="11" spans="1:12" ht="21" customHeight="1" x14ac:dyDescent="0.3">
      <c r="A11" s="17" t="s">
        <v>1441</v>
      </c>
      <c r="B11" s="327">
        <v>0.21815470435541806</v>
      </c>
      <c r="C11" s="104">
        <v>0.21812387216950929</v>
      </c>
      <c r="D11" s="104">
        <v>0.21806324042114028</v>
      </c>
      <c r="E11" s="104">
        <v>0.2178830105947038</v>
      </c>
      <c r="F11" s="104">
        <v>0.21762451670946764</v>
      </c>
      <c r="G11" s="104">
        <v>0.21733985863109948</v>
      </c>
      <c r="H11" s="104">
        <v>0.21698662664366838</v>
      </c>
      <c r="I11" s="104">
        <v>0.216610506331222</v>
      </c>
      <c r="J11" s="104">
        <v>0.21629649186495495</v>
      </c>
      <c r="K11" s="104">
        <v>0.21591713977486951</v>
      </c>
      <c r="L11" s="104">
        <v>0.21553495999870528</v>
      </c>
    </row>
    <row r="12" spans="1:12" ht="21" customHeight="1" x14ac:dyDescent="0.3">
      <c r="A12" s="17" t="s">
        <v>1442</v>
      </c>
      <c r="B12" s="327">
        <v>0.26205166968434501</v>
      </c>
      <c r="C12" s="104">
        <v>0.26166831596716922</v>
      </c>
      <c r="D12" s="104">
        <v>0.26123821252435547</v>
      </c>
      <c r="E12" s="104">
        <v>0.26083288375670061</v>
      </c>
      <c r="F12" s="104">
        <v>0.2604074729955187</v>
      </c>
      <c r="G12" s="104">
        <v>0.25997644792987468</v>
      </c>
      <c r="H12" s="104">
        <v>0.25953719674738468</v>
      </c>
      <c r="I12" s="104">
        <v>0.25904718023304224</v>
      </c>
      <c r="J12" s="104">
        <v>0.25849531918638546</v>
      </c>
      <c r="K12" s="104">
        <v>0.25792751364839978</v>
      </c>
      <c r="L12" s="104">
        <v>0.25734076355809221</v>
      </c>
    </row>
    <row r="13" spans="1:12" ht="21" customHeight="1" x14ac:dyDescent="0.3">
      <c r="A13" s="17" t="s">
        <v>1443</v>
      </c>
      <c r="B13" s="327">
        <v>0.21702673721588411</v>
      </c>
      <c r="C13" s="104">
        <v>0.21735258164037488</v>
      </c>
      <c r="D13" s="104">
        <v>0.2176671928029186</v>
      </c>
      <c r="E13" s="104">
        <v>0.21793466408016621</v>
      </c>
      <c r="F13" s="104">
        <v>0.218205319469989</v>
      </c>
      <c r="G13" s="104">
        <v>0.21844968639599671</v>
      </c>
      <c r="H13" s="104">
        <v>0.21861909455433345</v>
      </c>
      <c r="I13" s="104">
        <v>0.2187643986033008</v>
      </c>
      <c r="J13" s="104">
        <v>0.21887341451877276</v>
      </c>
      <c r="K13" s="104">
        <v>0.21894103673353746</v>
      </c>
      <c r="L13" s="104">
        <v>0.21899832226531946</v>
      </c>
    </row>
    <row r="14" spans="1:12" ht="21" customHeight="1" x14ac:dyDescent="0.3">
      <c r="A14" s="18" t="s">
        <v>1445</v>
      </c>
      <c r="B14" s="328"/>
      <c r="C14" s="105"/>
      <c r="D14" s="105"/>
      <c r="E14" s="105"/>
      <c r="F14" s="105"/>
      <c r="G14" s="105"/>
      <c r="H14" s="105"/>
      <c r="I14" s="105"/>
      <c r="J14" s="105"/>
      <c r="K14" s="105"/>
      <c r="L14" s="105"/>
    </row>
    <row r="15" spans="1:12" ht="21" customHeight="1" x14ac:dyDescent="0.3">
      <c r="A15" s="17" t="s">
        <v>1440</v>
      </c>
      <c r="B15" s="329">
        <v>8.3000000000000007</v>
      </c>
      <c r="C15" s="106">
        <v>8.3000000000000007</v>
      </c>
      <c r="D15" s="106">
        <v>8.2000000000000011</v>
      </c>
      <c r="E15" s="106">
        <v>8.1</v>
      </c>
      <c r="F15" s="106">
        <v>8</v>
      </c>
      <c r="G15" s="106">
        <v>7.9</v>
      </c>
      <c r="H15" s="106">
        <v>7.7</v>
      </c>
      <c r="I15" s="106">
        <v>7.6</v>
      </c>
      <c r="J15" s="106">
        <v>7.5</v>
      </c>
      <c r="K15" s="106">
        <v>7.3999999999999995</v>
      </c>
      <c r="L15" s="106">
        <v>7.3</v>
      </c>
    </row>
    <row r="16" spans="1:12" ht="21" customHeight="1" x14ac:dyDescent="0.3">
      <c r="A16" s="17" t="s">
        <v>1441</v>
      </c>
      <c r="B16" s="329">
        <v>8</v>
      </c>
      <c r="C16" s="106">
        <v>8</v>
      </c>
      <c r="D16" s="106">
        <v>7.9</v>
      </c>
      <c r="E16" s="106">
        <v>7.8</v>
      </c>
      <c r="F16" s="106">
        <v>7.7</v>
      </c>
      <c r="G16" s="106">
        <v>7.6</v>
      </c>
      <c r="H16" s="106">
        <v>7.5</v>
      </c>
      <c r="I16" s="106">
        <v>7.3</v>
      </c>
      <c r="J16" s="106">
        <v>7.1999999999999993</v>
      </c>
      <c r="K16" s="106">
        <v>7.1999999999999993</v>
      </c>
      <c r="L16" s="106">
        <v>7.1999999999999993</v>
      </c>
    </row>
    <row r="17" spans="1:12" ht="21" customHeight="1" x14ac:dyDescent="0.3">
      <c r="A17" s="17" t="s">
        <v>1442</v>
      </c>
      <c r="B17" s="329">
        <v>8.9</v>
      </c>
      <c r="C17" s="106">
        <v>8.7999999999999989</v>
      </c>
      <c r="D17" s="106">
        <v>8.6999999999999993</v>
      </c>
      <c r="E17" s="106">
        <v>8.6</v>
      </c>
      <c r="F17" s="106">
        <v>8.4</v>
      </c>
      <c r="G17" s="106">
        <v>8.3000000000000007</v>
      </c>
      <c r="H17" s="106">
        <v>8.2000000000000011</v>
      </c>
      <c r="I17" s="106">
        <v>8.1</v>
      </c>
      <c r="J17" s="106">
        <v>7.9</v>
      </c>
      <c r="K17" s="106">
        <v>7.8</v>
      </c>
      <c r="L17" s="106">
        <v>7.8</v>
      </c>
    </row>
    <row r="18" spans="1:12" ht="21" customHeight="1" x14ac:dyDescent="0.3">
      <c r="A18" s="17" t="s">
        <v>1443</v>
      </c>
      <c r="B18" s="329">
        <v>10.100000000000001</v>
      </c>
      <c r="C18" s="106">
        <v>10.100000000000001</v>
      </c>
      <c r="D18" s="106">
        <v>10.100000000000001</v>
      </c>
      <c r="E18" s="106">
        <v>10</v>
      </c>
      <c r="F18" s="106">
        <v>9.9</v>
      </c>
      <c r="G18" s="106">
        <v>9.8000000000000007</v>
      </c>
      <c r="H18" s="106">
        <v>9.7000000000000011</v>
      </c>
      <c r="I18" s="106">
        <v>9.6</v>
      </c>
      <c r="J18" s="106">
        <v>9.5</v>
      </c>
      <c r="K18" s="106">
        <v>9.4</v>
      </c>
      <c r="L18" s="106">
        <v>9.4</v>
      </c>
    </row>
    <row r="19" spans="1:12" ht="21" customHeight="1" x14ac:dyDescent="0.3">
      <c r="A19" s="82" t="s">
        <v>1446</v>
      </c>
      <c r="C19" s="105"/>
      <c r="D19" s="105"/>
      <c r="E19" s="105"/>
      <c r="F19" s="105"/>
      <c r="G19" s="105"/>
      <c r="H19" s="105"/>
      <c r="I19" s="105"/>
      <c r="J19" s="105"/>
      <c r="K19" s="105"/>
      <c r="L19" s="105"/>
    </row>
    <row r="20" spans="1:12" ht="21" customHeight="1" x14ac:dyDescent="0.3">
      <c r="A20" s="17" t="s">
        <v>1440</v>
      </c>
      <c r="B20" s="329">
        <v>73.7</v>
      </c>
      <c r="C20" s="106">
        <v>73.900000000000006</v>
      </c>
      <c r="D20" s="106">
        <v>74.099999999999994</v>
      </c>
      <c r="E20" s="106">
        <v>74.400000000000006</v>
      </c>
      <c r="F20" s="106">
        <v>74.599999999999994</v>
      </c>
      <c r="G20" s="106">
        <v>74.7</v>
      </c>
      <c r="H20" s="106">
        <v>74.900000000000006</v>
      </c>
      <c r="I20" s="106">
        <v>75.2</v>
      </c>
      <c r="J20" s="106">
        <v>75.3</v>
      </c>
      <c r="K20" s="106">
        <v>75.400000000000006</v>
      </c>
      <c r="L20" s="106">
        <v>75.5</v>
      </c>
    </row>
    <row r="21" spans="1:12" ht="21" customHeight="1" x14ac:dyDescent="0.3">
      <c r="A21" s="17" t="s">
        <v>1441</v>
      </c>
      <c r="B21" s="329">
        <v>72.7</v>
      </c>
      <c r="C21" s="106">
        <v>72.899999999999991</v>
      </c>
      <c r="D21" s="106">
        <v>73.2</v>
      </c>
      <c r="E21" s="106">
        <v>73.400000000000006</v>
      </c>
      <c r="F21" s="106">
        <v>73.599999999999994</v>
      </c>
      <c r="G21" s="106">
        <v>73.900000000000006</v>
      </c>
      <c r="H21" s="106">
        <v>73.900000000000006</v>
      </c>
      <c r="I21" s="106">
        <v>74.3</v>
      </c>
      <c r="J21" s="106">
        <v>74.3</v>
      </c>
      <c r="K21" s="106">
        <v>74.2</v>
      </c>
      <c r="L21" s="106">
        <v>74.2</v>
      </c>
    </row>
    <row r="22" spans="1:12" ht="21" customHeight="1" x14ac:dyDescent="0.3">
      <c r="A22" s="17" t="s">
        <v>1442</v>
      </c>
      <c r="B22" s="329">
        <v>70.5</v>
      </c>
      <c r="C22" s="106">
        <v>70.7</v>
      </c>
      <c r="D22" s="106">
        <v>70.899999999999991</v>
      </c>
      <c r="E22" s="106">
        <v>71.099999999999994</v>
      </c>
      <c r="F22" s="106">
        <v>71.3</v>
      </c>
      <c r="G22" s="106">
        <v>71.399999999999991</v>
      </c>
      <c r="H22" s="106">
        <v>71.5</v>
      </c>
      <c r="I22" s="106">
        <v>71.8</v>
      </c>
      <c r="J22" s="106">
        <v>71.8</v>
      </c>
      <c r="K22" s="106">
        <v>71.8</v>
      </c>
      <c r="L22" s="106">
        <v>71.7</v>
      </c>
    </row>
    <row r="23" spans="1:12" ht="21" customHeight="1" x14ac:dyDescent="0.3">
      <c r="A23" s="17" t="s">
        <v>1443</v>
      </c>
      <c r="B23" s="329">
        <v>69.199999999999989</v>
      </c>
      <c r="C23" s="106">
        <v>69.3</v>
      </c>
      <c r="D23" s="106">
        <v>69.5</v>
      </c>
      <c r="E23" s="106">
        <v>69.699999999999989</v>
      </c>
      <c r="F23" s="106">
        <v>69.899999999999991</v>
      </c>
      <c r="G23" s="106">
        <v>70</v>
      </c>
      <c r="H23" s="106">
        <v>70</v>
      </c>
      <c r="I23" s="106">
        <v>70.399999999999991</v>
      </c>
      <c r="J23" s="106">
        <v>70.399999999999991</v>
      </c>
      <c r="K23" s="106">
        <v>70.399999999999991</v>
      </c>
      <c r="L23" s="106">
        <v>70.5</v>
      </c>
    </row>
    <row r="24" spans="1:12" ht="21" customHeight="1" x14ac:dyDescent="0.3">
      <c r="A24" s="18" t="s">
        <v>1447</v>
      </c>
      <c r="B24" s="328"/>
      <c r="C24" s="105"/>
      <c r="D24" s="105"/>
      <c r="E24" s="105"/>
      <c r="F24" s="105"/>
      <c r="G24" s="105"/>
      <c r="H24" s="105"/>
      <c r="I24" s="105"/>
      <c r="J24" s="105"/>
      <c r="K24" s="105"/>
      <c r="L24" s="105"/>
    </row>
    <row r="25" spans="1:12" ht="21" customHeight="1" x14ac:dyDescent="0.3">
      <c r="A25" s="17" t="s">
        <v>1440</v>
      </c>
      <c r="B25" s="329">
        <v>18</v>
      </c>
      <c r="C25" s="106">
        <v>17.8</v>
      </c>
      <c r="D25" s="106">
        <v>17.599999999999998</v>
      </c>
      <c r="E25" s="106">
        <v>17.5</v>
      </c>
      <c r="F25" s="106">
        <v>17.399999999999999</v>
      </c>
      <c r="G25" s="106">
        <v>17.399999999999999</v>
      </c>
      <c r="H25" s="106">
        <v>17.399999999999999</v>
      </c>
      <c r="I25" s="106">
        <v>17.100000000000001</v>
      </c>
      <c r="J25" s="106">
        <v>17.2</v>
      </c>
      <c r="K25" s="106">
        <v>17.2</v>
      </c>
      <c r="L25" s="106">
        <v>17.100000000000001</v>
      </c>
    </row>
    <row r="26" spans="1:12" ht="21" customHeight="1" x14ac:dyDescent="0.3">
      <c r="A26" s="17" t="s">
        <v>1441</v>
      </c>
      <c r="B26" s="329">
        <v>19.3</v>
      </c>
      <c r="C26" s="106">
        <v>19.2</v>
      </c>
      <c r="D26" s="106">
        <v>19</v>
      </c>
      <c r="E26" s="106">
        <v>18.8</v>
      </c>
      <c r="F26" s="106">
        <v>18.7</v>
      </c>
      <c r="G26" s="106">
        <v>18.600000000000001</v>
      </c>
      <c r="H26" s="106">
        <v>18.600000000000001</v>
      </c>
      <c r="I26" s="106">
        <v>18.3</v>
      </c>
      <c r="J26" s="106">
        <v>18.5</v>
      </c>
      <c r="K26" s="106">
        <v>18.600000000000001</v>
      </c>
      <c r="L26" s="106">
        <v>18.7</v>
      </c>
    </row>
    <row r="27" spans="1:12" ht="21" customHeight="1" x14ac:dyDescent="0.3">
      <c r="A27" s="17" t="s">
        <v>1442</v>
      </c>
      <c r="B27" s="329">
        <v>20.599999999999998</v>
      </c>
      <c r="C27" s="106">
        <v>20.5</v>
      </c>
      <c r="D27" s="106">
        <v>20.399999999999999</v>
      </c>
      <c r="E27" s="106">
        <v>20.3</v>
      </c>
      <c r="F27" s="106">
        <v>20.3</v>
      </c>
      <c r="G27" s="106">
        <v>20.3</v>
      </c>
      <c r="H27" s="106">
        <v>20.3</v>
      </c>
      <c r="I27" s="106">
        <v>20.200000000000003</v>
      </c>
      <c r="J27" s="106">
        <v>20.3</v>
      </c>
      <c r="K27" s="106">
        <v>20.399999999999999</v>
      </c>
      <c r="L27" s="106">
        <v>20.5</v>
      </c>
    </row>
    <row r="28" spans="1:12" ht="21" customHeight="1" thickBot="1" x14ac:dyDescent="0.35">
      <c r="A28" s="95" t="s">
        <v>1443</v>
      </c>
      <c r="B28" s="330">
        <v>20.7</v>
      </c>
      <c r="C28" s="331">
        <v>20.599999999999998</v>
      </c>
      <c r="D28" s="331">
        <v>20.399999999999999</v>
      </c>
      <c r="E28" s="331">
        <v>20.3</v>
      </c>
      <c r="F28" s="331">
        <v>20.200000000000003</v>
      </c>
      <c r="G28" s="331">
        <v>20.200000000000003</v>
      </c>
      <c r="H28" s="331">
        <v>20.3</v>
      </c>
      <c r="I28" s="331">
        <v>20</v>
      </c>
      <c r="J28" s="331">
        <v>20.100000000000001</v>
      </c>
      <c r="K28" s="331">
        <v>20.200000000000003</v>
      </c>
      <c r="L28" s="331">
        <v>20.200000000000003</v>
      </c>
    </row>
    <row r="29" spans="1:12" ht="21" customHeight="1" x14ac:dyDescent="0.3">
      <c r="A29" s="28" t="s">
        <v>4683</v>
      </c>
    </row>
    <row r="30" spans="1:12" ht="21" customHeight="1" x14ac:dyDescent="0.3">
      <c r="A30" s="28" t="s">
        <v>1448</v>
      </c>
    </row>
    <row r="31" spans="1:12" ht="21" customHeight="1" x14ac:dyDescent="0.3">
      <c r="A31" s="28" t="s">
        <v>1449</v>
      </c>
    </row>
    <row r="32" spans="1:12" ht="21" customHeight="1" x14ac:dyDescent="0.3">
      <c r="A32" s="28" t="s">
        <v>1450</v>
      </c>
    </row>
    <row r="33" spans="1:1" ht="21" customHeight="1" x14ac:dyDescent="0.3">
      <c r="A33" s="28" t="s">
        <v>1451</v>
      </c>
    </row>
    <row r="34" spans="1:1" ht="21" customHeight="1" x14ac:dyDescent="0.3">
      <c r="A34" s="28" t="s">
        <v>1452</v>
      </c>
    </row>
    <row r="35" spans="1:1" ht="21" customHeight="1" x14ac:dyDescent="0.3">
      <c r="A35" s="28" t="s">
        <v>1453</v>
      </c>
    </row>
  </sheetData>
  <phoneticPr fontId="30"/>
  <pageMargins left="0.23622047244094488" right="0.23622047244094488" top="0.15748031496062992" bottom="0.15748031496062992" header="0.31496062992125984" footer="0"/>
  <pageSetup paperSize="9" scale="64" orientation="portrait" r:id="rId1"/>
  <headerFooter>
    <oddHeader>&amp;C&amp;F</oddHead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G1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"３１．"&amp;目次!E34</f>
        <v>３１．将来人口推計（長期）（2020～2050年）</v>
      </c>
    </row>
    <row r="3" spans="1:7" ht="36" customHeight="1" x14ac:dyDescent="0.3">
      <c r="A3" s="476" t="s">
        <v>1454</v>
      </c>
      <c r="B3" s="111" t="s">
        <v>1414</v>
      </c>
      <c r="C3" s="113" t="s">
        <v>1415</v>
      </c>
      <c r="D3" s="113" t="s">
        <v>1455</v>
      </c>
      <c r="E3" s="113" t="s">
        <v>1456</v>
      </c>
      <c r="F3" s="113" t="s">
        <v>1418</v>
      </c>
      <c r="G3" s="117" t="s">
        <v>1457</v>
      </c>
    </row>
    <row r="4" spans="1:7" ht="21" customHeight="1" x14ac:dyDescent="0.3">
      <c r="A4" s="108" t="s">
        <v>1458</v>
      </c>
      <c r="B4" s="332">
        <v>335054</v>
      </c>
      <c r="C4" s="112">
        <v>30026</v>
      </c>
      <c r="D4" s="112">
        <v>237137</v>
      </c>
      <c r="E4" s="112">
        <v>67891</v>
      </c>
      <c r="F4" s="115">
        <v>28.6</v>
      </c>
      <c r="G4" s="115">
        <v>41.3</v>
      </c>
    </row>
    <row r="5" spans="1:7" ht="21" customHeight="1" x14ac:dyDescent="0.3">
      <c r="A5" s="108" t="s">
        <v>1459</v>
      </c>
      <c r="B5" s="332">
        <v>346349</v>
      </c>
      <c r="C5" s="112">
        <v>30419</v>
      </c>
      <c r="D5" s="112">
        <v>242111</v>
      </c>
      <c r="E5" s="112">
        <v>73819</v>
      </c>
      <c r="F5" s="115">
        <v>30.5</v>
      </c>
      <c r="G5" s="115">
        <v>43.1</v>
      </c>
    </row>
    <row r="6" spans="1:7" ht="21" customHeight="1" x14ac:dyDescent="0.3">
      <c r="A6" s="108" t="s">
        <v>1460</v>
      </c>
      <c r="B6" s="332">
        <v>350686</v>
      </c>
      <c r="C6" s="112">
        <v>29834</v>
      </c>
      <c r="D6" s="112">
        <v>241572</v>
      </c>
      <c r="E6" s="112">
        <v>79280</v>
      </c>
      <c r="F6" s="115">
        <v>32.799999999999997</v>
      </c>
      <c r="G6" s="115">
        <v>45.2</v>
      </c>
    </row>
    <row r="7" spans="1:7" ht="21" customHeight="1" x14ac:dyDescent="0.3">
      <c r="A7" s="108" t="s">
        <v>1461</v>
      </c>
      <c r="B7" s="332">
        <v>351798</v>
      </c>
      <c r="C7" s="112">
        <v>27215</v>
      </c>
      <c r="D7" s="112">
        <v>237409</v>
      </c>
      <c r="E7" s="112">
        <v>87174</v>
      </c>
      <c r="F7" s="115">
        <v>36.700000000000003</v>
      </c>
      <c r="G7" s="115">
        <v>48.2</v>
      </c>
    </row>
    <row r="8" spans="1:7" ht="21" customHeight="1" x14ac:dyDescent="0.3">
      <c r="A8" s="108" t="s">
        <v>1462</v>
      </c>
      <c r="B8" s="332">
        <v>350907</v>
      </c>
      <c r="C8" s="112">
        <v>26056</v>
      </c>
      <c r="D8" s="112">
        <v>227994</v>
      </c>
      <c r="E8" s="112">
        <v>96856</v>
      </c>
      <c r="F8" s="115">
        <v>42.5</v>
      </c>
      <c r="G8" s="115">
        <v>53.9</v>
      </c>
    </row>
    <row r="9" spans="1:7" ht="21" customHeight="1" x14ac:dyDescent="0.3">
      <c r="A9" s="107" t="s">
        <v>1463</v>
      </c>
      <c r="B9" s="112">
        <v>350213</v>
      </c>
      <c r="C9" s="112">
        <v>24897</v>
      </c>
      <c r="D9" s="112">
        <v>218428</v>
      </c>
      <c r="E9" s="112">
        <v>106888</v>
      </c>
      <c r="F9" s="115">
        <v>48.9</v>
      </c>
      <c r="G9" s="115">
        <v>60.3</v>
      </c>
    </row>
    <row r="10" spans="1:7" ht="21" customHeight="1" x14ac:dyDescent="0.3">
      <c r="A10" s="109" t="s">
        <v>1464</v>
      </c>
      <c r="B10" s="333">
        <v>347194</v>
      </c>
      <c r="C10" s="114">
        <v>23683</v>
      </c>
      <c r="D10" s="114">
        <v>207697</v>
      </c>
      <c r="E10" s="114">
        <v>115814</v>
      </c>
      <c r="F10" s="116">
        <v>55.8</v>
      </c>
      <c r="G10" s="116">
        <v>67.2</v>
      </c>
    </row>
    <row r="11" spans="1:7" ht="21" customHeight="1" x14ac:dyDescent="0.3">
      <c r="A11" s="110" t="s">
        <v>1465</v>
      </c>
      <c r="B11" s="100"/>
      <c r="C11" s="100"/>
      <c r="D11" s="100"/>
      <c r="E11" s="100"/>
      <c r="F11" s="100"/>
      <c r="G11" s="100"/>
    </row>
    <row r="12" spans="1:7" ht="21" customHeight="1" x14ac:dyDescent="0.3">
      <c r="A12" s="110" t="s">
        <v>1466</v>
      </c>
      <c r="B12" s="100"/>
      <c r="C12" s="100"/>
      <c r="D12" s="100"/>
      <c r="E12" s="100"/>
      <c r="F12" s="100"/>
      <c r="G12" s="100"/>
    </row>
    <row r="13" spans="1:7" ht="21" customHeight="1" x14ac:dyDescent="0.3">
      <c r="A13" s="110" t="s">
        <v>4684</v>
      </c>
      <c r="B13" s="100"/>
      <c r="C13" s="100"/>
      <c r="D13" s="100"/>
      <c r="E13" s="100"/>
      <c r="F13" s="100"/>
      <c r="G13" s="100"/>
    </row>
    <row r="14" spans="1:7" ht="21" customHeight="1" x14ac:dyDescent="0.3">
      <c r="A14" s="28" t="s">
        <v>1467</v>
      </c>
      <c r="B14" s="32"/>
      <c r="C14" s="32"/>
      <c r="D14" s="32"/>
      <c r="E14" s="32"/>
      <c r="F14" s="35"/>
      <c r="G14" s="35"/>
    </row>
    <row r="15" spans="1:7" ht="21" customHeight="1" x14ac:dyDescent="0.3">
      <c r="A15" s="28"/>
    </row>
    <row r="16" spans="1:7" ht="21" customHeight="1" x14ac:dyDescent="0.3">
      <c r="A16" s="28"/>
    </row>
    <row r="17" spans="1:1" ht="21" customHeight="1" x14ac:dyDescent="0.3">
      <c r="A17" s="28"/>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H122"/>
  <sheetViews>
    <sheetView zoomScaleSheetLayoutView="80" workbookViewId="0">
      <pane xSplit="2" ySplit="4" topLeftCell="E5" activePane="bottomRight" state="frozen"/>
      <selection pane="topRight"/>
      <selection pane="bottomLeft"/>
      <selection pane="bottomRight"/>
    </sheetView>
  </sheetViews>
  <sheetFormatPr defaultColWidth="18.64453125" defaultRowHeight="21" customHeight="1" x14ac:dyDescent="0.3"/>
  <cols>
    <col min="1" max="1" width="6.64453125" style="17" customWidth="1"/>
    <col min="2" max="2" width="25.64453125" style="17" customWidth="1"/>
    <col min="3" max="16384" width="18.64453125" style="17"/>
  </cols>
  <sheetData>
    <row r="1" spans="1:8" ht="21" customHeight="1" x14ac:dyDescent="0.3">
      <c r="A1" s="19" t="str">
        <f>HYPERLINK("#"&amp;"目次"&amp;"!a1","目次へ")</f>
        <v>目次へ</v>
      </c>
    </row>
    <row r="2" spans="1:8" ht="21" customHeight="1" x14ac:dyDescent="0.3">
      <c r="A2" s="44" t="str">
        <f>"３２．"&amp;目次!E35</f>
        <v>３２．産業中分類別事業所数及び従業者数（平成26～令和3年）</v>
      </c>
      <c r="B2" s="305"/>
      <c r="C2" s="305"/>
      <c r="D2" s="305"/>
      <c r="E2" s="305"/>
      <c r="F2" s="305"/>
      <c r="G2" s="18"/>
    </row>
    <row r="3" spans="1:8" ht="21" customHeight="1" x14ac:dyDescent="0.3">
      <c r="A3" s="482" t="s">
        <v>1468</v>
      </c>
      <c r="B3" s="482"/>
      <c r="C3" s="460" t="s">
        <v>1469</v>
      </c>
      <c r="D3" s="485"/>
      <c r="E3" s="33" t="s">
        <v>1470</v>
      </c>
      <c r="F3" s="78"/>
      <c r="G3" s="33" t="s">
        <v>877</v>
      </c>
      <c r="H3" s="33"/>
    </row>
    <row r="4" spans="1:8" ht="21" customHeight="1" x14ac:dyDescent="0.3">
      <c r="A4" s="118"/>
      <c r="B4" s="118"/>
      <c r="C4" s="439" t="s">
        <v>325</v>
      </c>
      <c r="D4" s="439" t="s">
        <v>326</v>
      </c>
      <c r="E4" s="23" t="s">
        <v>325</v>
      </c>
      <c r="F4" s="439" t="s">
        <v>326</v>
      </c>
      <c r="G4" s="23" t="s">
        <v>325</v>
      </c>
      <c r="H4" s="514" t="s">
        <v>326</v>
      </c>
    </row>
    <row r="5" spans="1:8" s="18" customFormat="1" ht="21" customHeight="1" x14ac:dyDescent="0.3">
      <c r="A5" s="119" t="s">
        <v>1471</v>
      </c>
      <c r="B5" s="563" t="s">
        <v>1472</v>
      </c>
      <c r="C5" s="564">
        <v>12886</v>
      </c>
      <c r="D5" s="556">
        <v>125354</v>
      </c>
      <c r="E5" s="556">
        <v>12068</v>
      </c>
      <c r="F5" s="556">
        <v>121982</v>
      </c>
      <c r="G5" s="556">
        <v>11962</v>
      </c>
      <c r="H5" s="556">
        <v>122974</v>
      </c>
    </row>
    <row r="6" spans="1:8" s="18" customFormat="1" ht="21" customHeight="1" x14ac:dyDescent="0.3">
      <c r="A6" s="120" t="s">
        <v>1473</v>
      </c>
      <c r="B6" s="122" t="s">
        <v>1474</v>
      </c>
      <c r="C6" s="297">
        <v>3</v>
      </c>
      <c r="D6" s="65">
        <v>7</v>
      </c>
      <c r="E6" s="65">
        <v>3</v>
      </c>
      <c r="F6" s="65">
        <v>10</v>
      </c>
      <c r="G6" s="65">
        <v>3</v>
      </c>
      <c r="H6" s="65">
        <v>5</v>
      </c>
    </row>
    <row r="7" spans="1:8" s="18" customFormat="1" ht="21" customHeight="1" x14ac:dyDescent="0.3">
      <c r="A7" s="120" t="s">
        <v>1475</v>
      </c>
      <c r="B7" s="18" t="s">
        <v>1476</v>
      </c>
      <c r="C7" s="297">
        <v>3</v>
      </c>
      <c r="D7" s="65">
        <v>7</v>
      </c>
      <c r="E7" s="65">
        <v>3</v>
      </c>
      <c r="F7" s="65">
        <v>10</v>
      </c>
      <c r="G7" s="65">
        <v>3</v>
      </c>
      <c r="H7" s="65">
        <v>5</v>
      </c>
    </row>
    <row r="8" spans="1:8" s="18" customFormat="1" ht="21" customHeight="1" x14ac:dyDescent="0.3">
      <c r="A8" s="121" t="s">
        <v>1477</v>
      </c>
      <c r="B8" s="123" t="s">
        <v>1478</v>
      </c>
      <c r="C8" s="284">
        <v>3</v>
      </c>
      <c r="D8" s="32">
        <v>7</v>
      </c>
      <c r="E8" s="32">
        <v>3</v>
      </c>
      <c r="F8" s="32">
        <v>10</v>
      </c>
      <c r="G8" s="32">
        <v>3</v>
      </c>
      <c r="H8" s="32">
        <v>5</v>
      </c>
    </row>
    <row r="9" spans="1:8" ht="21" customHeight="1" x14ac:dyDescent="0.3">
      <c r="A9" s="121" t="s">
        <v>1479</v>
      </c>
      <c r="B9" s="123" t="s">
        <v>1480</v>
      </c>
      <c r="C9" s="284" t="s">
        <v>677</v>
      </c>
      <c r="D9" s="32" t="s">
        <v>677</v>
      </c>
      <c r="E9" s="32" t="s">
        <v>677</v>
      </c>
      <c r="F9" s="32" t="s">
        <v>677</v>
      </c>
      <c r="G9" s="32" t="s">
        <v>679</v>
      </c>
      <c r="H9" s="32" t="s">
        <v>679</v>
      </c>
    </row>
    <row r="10" spans="1:8" s="18" customFormat="1" ht="21" customHeight="1" x14ac:dyDescent="0.3">
      <c r="A10" s="120" t="s">
        <v>1481</v>
      </c>
      <c r="B10" s="122" t="s">
        <v>1482</v>
      </c>
      <c r="C10" s="297" t="s">
        <v>677</v>
      </c>
      <c r="D10" s="65" t="s">
        <v>677</v>
      </c>
      <c r="E10" s="65" t="s">
        <v>677</v>
      </c>
      <c r="F10" s="65" t="s">
        <v>677</v>
      </c>
      <c r="G10" s="65" t="s">
        <v>679</v>
      </c>
      <c r="H10" s="65" t="s">
        <v>679</v>
      </c>
    </row>
    <row r="11" spans="1:8" ht="21" customHeight="1" x14ac:dyDescent="0.3">
      <c r="A11" s="121" t="s">
        <v>1483</v>
      </c>
      <c r="B11" s="17" t="s">
        <v>1484</v>
      </c>
      <c r="C11" s="284" t="s">
        <v>677</v>
      </c>
      <c r="D11" s="32" t="s">
        <v>677</v>
      </c>
      <c r="E11" s="32" t="s">
        <v>677</v>
      </c>
      <c r="F11" s="32" t="s">
        <v>677</v>
      </c>
      <c r="G11" s="32" t="s">
        <v>679</v>
      </c>
      <c r="H11" s="32" t="s">
        <v>679</v>
      </c>
    </row>
    <row r="12" spans="1:8" ht="21" customHeight="1" x14ac:dyDescent="0.3">
      <c r="A12" s="32" t="s">
        <v>1485</v>
      </c>
      <c r="B12" s="17" t="s">
        <v>1486</v>
      </c>
      <c r="C12" s="284" t="s">
        <v>677</v>
      </c>
      <c r="D12" s="32" t="s">
        <v>677</v>
      </c>
      <c r="E12" s="32" t="s">
        <v>677</v>
      </c>
      <c r="F12" s="32" t="s">
        <v>677</v>
      </c>
      <c r="G12" s="32" t="s">
        <v>679</v>
      </c>
      <c r="H12" s="32" t="s">
        <v>679</v>
      </c>
    </row>
    <row r="13" spans="1:8" s="18" customFormat="1" ht="21" customHeight="1" x14ac:dyDescent="0.3">
      <c r="A13" s="119" t="s">
        <v>1487</v>
      </c>
      <c r="B13" s="122" t="s">
        <v>1488</v>
      </c>
      <c r="C13" s="297">
        <v>12883</v>
      </c>
      <c r="D13" s="65">
        <v>125347</v>
      </c>
      <c r="E13" s="65">
        <v>12065</v>
      </c>
      <c r="F13" s="65">
        <v>121972</v>
      </c>
      <c r="G13" s="65">
        <v>11959</v>
      </c>
      <c r="H13" s="65">
        <v>122969</v>
      </c>
    </row>
    <row r="14" spans="1:8" s="18" customFormat="1" ht="21" customHeight="1" x14ac:dyDescent="0.3">
      <c r="A14" s="119" t="s">
        <v>1489</v>
      </c>
      <c r="B14" s="18" t="s">
        <v>1490</v>
      </c>
      <c r="C14" s="297">
        <v>1</v>
      </c>
      <c r="D14" s="65">
        <v>2</v>
      </c>
      <c r="E14" s="65" t="s">
        <v>677</v>
      </c>
      <c r="F14" s="65" t="s">
        <v>677</v>
      </c>
      <c r="G14" s="65" t="s">
        <v>679</v>
      </c>
      <c r="H14" s="65" t="s">
        <v>679</v>
      </c>
    </row>
    <row r="15" spans="1:8" s="18" customFormat="1" ht="21" customHeight="1" x14ac:dyDescent="0.3">
      <c r="A15" s="32" t="s">
        <v>1491</v>
      </c>
      <c r="B15" s="123" t="s">
        <v>1490</v>
      </c>
      <c r="C15" s="284">
        <v>1</v>
      </c>
      <c r="D15" s="32">
        <v>2</v>
      </c>
      <c r="E15" s="32" t="s">
        <v>677</v>
      </c>
      <c r="F15" s="32" t="s">
        <v>677</v>
      </c>
      <c r="G15" s="32" t="s">
        <v>679</v>
      </c>
      <c r="H15" s="32" t="s">
        <v>679</v>
      </c>
    </row>
    <row r="16" spans="1:8" s="18" customFormat="1" ht="21" customHeight="1" x14ac:dyDescent="0.3">
      <c r="A16" s="119" t="s">
        <v>1492</v>
      </c>
      <c r="B16" s="18" t="s">
        <v>1493</v>
      </c>
      <c r="C16" s="297">
        <v>846</v>
      </c>
      <c r="D16" s="65">
        <v>6737</v>
      </c>
      <c r="E16" s="65">
        <v>804</v>
      </c>
      <c r="F16" s="65">
        <v>7620</v>
      </c>
      <c r="G16" s="65">
        <v>821</v>
      </c>
      <c r="H16" s="65">
        <v>8097</v>
      </c>
    </row>
    <row r="17" spans="1:8" ht="21" customHeight="1" x14ac:dyDescent="0.3">
      <c r="A17" s="32" t="s">
        <v>1494</v>
      </c>
      <c r="B17" s="17" t="s">
        <v>1495</v>
      </c>
      <c r="C17" s="284">
        <v>301</v>
      </c>
      <c r="D17" s="32">
        <v>2187</v>
      </c>
      <c r="E17" s="32">
        <v>290</v>
      </c>
      <c r="F17" s="32">
        <v>3008</v>
      </c>
      <c r="G17" s="32">
        <v>291</v>
      </c>
      <c r="H17" s="32">
        <v>2541</v>
      </c>
    </row>
    <row r="18" spans="1:8" ht="21" customHeight="1" x14ac:dyDescent="0.3">
      <c r="A18" s="32" t="s">
        <v>1496</v>
      </c>
      <c r="B18" s="17" t="s">
        <v>1497</v>
      </c>
      <c r="C18" s="284">
        <v>320</v>
      </c>
      <c r="D18" s="32">
        <v>2471</v>
      </c>
      <c r="E18" s="32">
        <v>316</v>
      </c>
      <c r="F18" s="32">
        <v>2439</v>
      </c>
      <c r="G18" s="32">
        <v>307</v>
      </c>
      <c r="H18" s="32">
        <v>2410</v>
      </c>
    </row>
    <row r="19" spans="1:8" s="18" customFormat="1" ht="21" customHeight="1" x14ac:dyDescent="0.3">
      <c r="A19" s="32" t="s">
        <v>1498</v>
      </c>
      <c r="B19" s="123" t="s">
        <v>1499</v>
      </c>
      <c r="C19" s="284">
        <v>225</v>
      </c>
      <c r="D19" s="32">
        <v>2079</v>
      </c>
      <c r="E19" s="32">
        <v>198</v>
      </c>
      <c r="F19" s="32">
        <v>2173</v>
      </c>
      <c r="G19" s="32">
        <v>223</v>
      </c>
      <c r="H19" s="32">
        <v>3146</v>
      </c>
    </row>
    <row r="20" spans="1:8" s="18" customFormat="1" ht="21" customHeight="1" x14ac:dyDescent="0.3">
      <c r="A20" s="119" t="s">
        <v>1500</v>
      </c>
      <c r="B20" s="18" t="s">
        <v>1501</v>
      </c>
      <c r="C20" s="297">
        <v>470</v>
      </c>
      <c r="D20" s="65">
        <v>5409</v>
      </c>
      <c r="E20" s="65">
        <v>385</v>
      </c>
      <c r="F20" s="65">
        <v>6460</v>
      </c>
      <c r="G20" s="65">
        <v>344</v>
      </c>
      <c r="H20" s="65">
        <v>3094</v>
      </c>
    </row>
    <row r="21" spans="1:8" ht="21" customHeight="1" x14ac:dyDescent="0.3">
      <c r="A21" s="32" t="s">
        <v>1502</v>
      </c>
      <c r="B21" s="17" t="s">
        <v>1503</v>
      </c>
      <c r="C21" s="284">
        <v>42</v>
      </c>
      <c r="D21" s="32">
        <v>690</v>
      </c>
      <c r="E21" s="32">
        <v>37</v>
      </c>
      <c r="F21" s="32">
        <v>795</v>
      </c>
      <c r="G21" s="32">
        <v>27</v>
      </c>
      <c r="H21" s="32">
        <v>333</v>
      </c>
    </row>
    <row r="22" spans="1:8" ht="21" customHeight="1" x14ac:dyDescent="0.3">
      <c r="A22" s="32" t="s">
        <v>26</v>
      </c>
      <c r="B22" s="17" t="s">
        <v>1504</v>
      </c>
      <c r="C22" s="284">
        <v>16</v>
      </c>
      <c r="D22" s="32">
        <v>1120</v>
      </c>
      <c r="E22" s="32">
        <v>12</v>
      </c>
      <c r="F22" s="32">
        <v>2964</v>
      </c>
      <c r="G22" s="32">
        <v>8</v>
      </c>
      <c r="H22" s="32">
        <v>262</v>
      </c>
    </row>
    <row r="23" spans="1:8" ht="21" customHeight="1" x14ac:dyDescent="0.3">
      <c r="A23" s="32" t="s">
        <v>28</v>
      </c>
      <c r="B23" s="17" t="s">
        <v>1505</v>
      </c>
      <c r="C23" s="284">
        <v>55</v>
      </c>
      <c r="D23" s="32">
        <v>276</v>
      </c>
      <c r="E23" s="32">
        <v>44</v>
      </c>
      <c r="F23" s="32">
        <v>319</v>
      </c>
      <c r="G23" s="32">
        <v>40</v>
      </c>
      <c r="H23" s="32">
        <v>152</v>
      </c>
    </row>
    <row r="24" spans="1:8" ht="21" customHeight="1" x14ac:dyDescent="0.3">
      <c r="A24" s="32" t="s">
        <v>30</v>
      </c>
      <c r="B24" s="17" t="s">
        <v>1506</v>
      </c>
      <c r="C24" s="284">
        <v>4</v>
      </c>
      <c r="D24" s="32">
        <v>7</v>
      </c>
      <c r="E24" s="32">
        <v>5</v>
      </c>
      <c r="F24" s="32">
        <v>8</v>
      </c>
      <c r="G24" s="32">
        <v>3</v>
      </c>
      <c r="H24" s="32">
        <v>5</v>
      </c>
    </row>
    <row r="25" spans="1:8" ht="21" customHeight="1" x14ac:dyDescent="0.3">
      <c r="A25" s="32" t="s">
        <v>32</v>
      </c>
      <c r="B25" s="17" t="s">
        <v>1507</v>
      </c>
      <c r="C25" s="284">
        <v>24</v>
      </c>
      <c r="D25" s="32">
        <v>74</v>
      </c>
      <c r="E25" s="32">
        <v>18</v>
      </c>
      <c r="F25" s="32">
        <v>45</v>
      </c>
      <c r="G25" s="32">
        <v>10</v>
      </c>
      <c r="H25" s="32">
        <v>22</v>
      </c>
    </row>
    <row r="26" spans="1:8" ht="21" customHeight="1" x14ac:dyDescent="0.3">
      <c r="A26" s="32" t="s">
        <v>34</v>
      </c>
      <c r="B26" s="17" t="s">
        <v>1508</v>
      </c>
      <c r="C26" s="284">
        <v>9</v>
      </c>
      <c r="D26" s="32">
        <v>116</v>
      </c>
      <c r="E26" s="32">
        <v>6</v>
      </c>
      <c r="F26" s="32">
        <v>51</v>
      </c>
      <c r="G26" s="32">
        <v>6</v>
      </c>
      <c r="H26" s="32">
        <v>62</v>
      </c>
    </row>
    <row r="27" spans="1:8" ht="21" customHeight="1" x14ac:dyDescent="0.3">
      <c r="A27" s="32" t="s">
        <v>36</v>
      </c>
      <c r="B27" s="17" t="s">
        <v>1509</v>
      </c>
      <c r="C27" s="284">
        <v>87</v>
      </c>
      <c r="D27" s="32">
        <v>500</v>
      </c>
      <c r="E27" s="32">
        <v>78</v>
      </c>
      <c r="F27" s="32">
        <v>449</v>
      </c>
      <c r="G27" s="32">
        <v>70</v>
      </c>
      <c r="H27" s="32">
        <v>368</v>
      </c>
    </row>
    <row r="28" spans="1:8" ht="21" customHeight="1" x14ac:dyDescent="0.3">
      <c r="A28" s="32" t="s">
        <v>38</v>
      </c>
      <c r="B28" s="17" t="s">
        <v>1510</v>
      </c>
      <c r="C28" s="284">
        <v>12</v>
      </c>
      <c r="D28" s="32">
        <v>258</v>
      </c>
      <c r="E28" s="32">
        <v>15</v>
      </c>
      <c r="F28" s="32">
        <v>263</v>
      </c>
      <c r="G28" s="32">
        <v>15</v>
      </c>
      <c r="H28" s="32">
        <v>240</v>
      </c>
    </row>
    <row r="29" spans="1:8" ht="21" customHeight="1" x14ac:dyDescent="0.3">
      <c r="A29" s="32" t="s">
        <v>42</v>
      </c>
      <c r="B29" s="17" t="s">
        <v>1511</v>
      </c>
      <c r="C29" s="284" t="s">
        <v>677</v>
      </c>
      <c r="D29" s="32" t="s">
        <v>677</v>
      </c>
      <c r="E29" s="32" t="s">
        <v>677</v>
      </c>
      <c r="F29" s="32" t="s">
        <v>677</v>
      </c>
      <c r="G29" s="32" t="s">
        <v>679</v>
      </c>
      <c r="H29" s="32" t="s">
        <v>679</v>
      </c>
    </row>
    <row r="30" spans="1:8" ht="21" customHeight="1" x14ac:dyDescent="0.3">
      <c r="A30" s="32" t="s">
        <v>45</v>
      </c>
      <c r="B30" s="17" t="s">
        <v>1512</v>
      </c>
      <c r="C30" s="284">
        <v>9</v>
      </c>
      <c r="D30" s="32">
        <v>36</v>
      </c>
      <c r="E30" s="32">
        <v>9</v>
      </c>
      <c r="F30" s="32">
        <v>48</v>
      </c>
      <c r="G30" s="32">
        <v>8</v>
      </c>
      <c r="H30" s="32">
        <v>38</v>
      </c>
    </row>
    <row r="31" spans="1:8" ht="21" customHeight="1" x14ac:dyDescent="0.3">
      <c r="A31" s="32" t="s">
        <v>48</v>
      </c>
      <c r="B31" s="17" t="s">
        <v>1513</v>
      </c>
      <c r="C31" s="284">
        <v>3</v>
      </c>
      <c r="D31" s="32">
        <v>10</v>
      </c>
      <c r="E31" s="32">
        <v>2</v>
      </c>
      <c r="F31" s="32">
        <v>9</v>
      </c>
      <c r="G31" s="32">
        <v>2</v>
      </c>
      <c r="H31" s="32">
        <v>15</v>
      </c>
    </row>
    <row r="32" spans="1:8" ht="21" customHeight="1" x14ac:dyDescent="0.3">
      <c r="A32" s="32" t="s">
        <v>51</v>
      </c>
      <c r="B32" s="17" t="s">
        <v>1514</v>
      </c>
      <c r="C32" s="284">
        <v>3</v>
      </c>
      <c r="D32" s="32">
        <v>15</v>
      </c>
      <c r="E32" s="32">
        <v>3</v>
      </c>
      <c r="F32" s="32">
        <v>15</v>
      </c>
      <c r="G32" s="32">
        <v>6</v>
      </c>
      <c r="H32" s="32">
        <v>13</v>
      </c>
    </row>
    <row r="33" spans="1:8" ht="21" customHeight="1" x14ac:dyDescent="0.3">
      <c r="A33" s="32" t="s">
        <v>54</v>
      </c>
      <c r="B33" s="17" t="s">
        <v>1515</v>
      </c>
      <c r="C33" s="284">
        <v>15</v>
      </c>
      <c r="D33" s="32">
        <v>95</v>
      </c>
      <c r="E33" s="32">
        <v>8</v>
      </c>
      <c r="F33" s="32">
        <v>56</v>
      </c>
      <c r="G33" s="32">
        <v>7</v>
      </c>
      <c r="H33" s="32">
        <v>53</v>
      </c>
    </row>
    <row r="34" spans="1:8" ht="21" customHeight="1" x14ac:dyDescent="0.3">
      <c r="A34" s="32" t="s">
        <v>57</v>
      </c>
      <c r="B34" s="17" t="s">
        <v>1516</v>
      </c>
      <c r="C34" s="284" t="s">
        <v>677</v>
      </c>
      <c r="D34" s="32" t="s">
        <v>677</v>
      </c>
      <c r="E34" s="32" t="s">
        <v>677</v>
      </c>
      <c r="F34" s="32" t="s">
        <v>677</v>
      </c>
      <c r="G34" s="32" t="s">
        <v>679</v>
      </c>
      <c r="H34" s="32" t="s">
        <v>679</v>
      </c>
    </row>
    <row r="35" spans="1:8" ht="21" customHeight="1" x14ac:dyDescent="0.3">
      <c r="A35" s="32" t="s">
        <v>60</v>
      </c>
      <c r="B35" s="17" t="s">
        <v>1517</v>
      </c>
      <c r="C35" s="284">
        <v>2</v>
      </c>
      <c r="D35" s="32">
        <v>77</v>
      </c>
      <c r="E35" s="32">
        <v>2</v>
      </c>
      <c r="F35" s="32">
        <v>80</v>
      </c>
      <c r="G35" s="32">
        <v>2</v>
      </c>
      <c r="H35" s="32">
        <v>79</v>
      </c>
    </row>
    <row r="36" spans="1:8" ht="21" customHeight="1" x14ac:dyDescent="0.3">
      <c r="A36" s="32" t="s">
        <v>63</v>
      </c>
      <c r="B36" s="17" t="s">
        <v>1518</v>
      </c>
      <c r="C36" s="284">
        <v>30</v>
      </c>
      <c r="D36" s="32">
        <v>195</v>
      </c>
      <c r="E36" s="32">
        <v>26</v>
      </c>
      <c r="F36" s="32">
        <v>158</v>
      </c>
      <c r="G36" s="32">
        <v>22</v>
      </c>
      <c r="H36" s="32">
        <v>175</v>
      </c>
    </row>
    <row r="37" spans="1:8" ht="21" customHeight="1" x14ac:dyDescent="0.3">
      <c r="A37" s="32" t="s">
        <v>66</v>
      </c>
      <c r="B37" s="17" t="s">
        <v>1519</v>
      </c>
      <c r="C37" s="284">
        <v>8</v>
      </c>
      <c r="D37" s="32">
        <v>51</v>
      </c>
      <c r="E37" s="32">
        <v>4</v>
      </c>
      <c r="F37" s="32">
        <v>20</v>
      </c>
      <c r="G37" s="32">
        <v>3</v>
      </c>
      <c r="H37" s="32">
        <v>14</v>
      </c>
    </row>
    <row r="38" spans="1:8" ht="21" customHeight="1" x14ac:dyDescent="0.3">
      <c r="A38" s="32" t="s">
        <v>69</v>
      </c>
      <c r="B38" s="17" t="s">
        <v>1520</v>
      </c>
      <c r="C38" s="284">
        <v>17</v>
      </c>
      <c r="D38" s="32">
        <v>167</v>
      </c>
      <c r="E38" s="32">
        <v>10</v>
      </c>
      <c r="F38" s="32">
        <v>73</v>
      </c>
      <c r="G38" s="32">
        <v>15</v>
      </c>
      <c r="H38" s="32">
        <v>116</v>
      </c>
    </row>
    <row r="39" spans="1:8" ht="21" customHeight="1" x14ac:dyDescent="0.3">
      <c r="A39" s="32" t="s">
        <v>72</v>
      </c>
      <c r="B39" s="17" t="s">
        <v>1521</v>
      </c>
      <c r="C39" s="284">
        <v>28</v>
      </c>
      <c r="D39" s="32">
        <v>246</v>
      </c>
      <c r="E39" s="32">
        <v>21</v>
      </c>
      <c r="F39" s="32">
        <v>157</v>
      </c>
      <c r="G39" s="32">
        <v>16</v>
      </c>
      <c r="H39" s="32">
        <v>279</v>
      </c>
    </row>
    <row r="40" spans="1:8" ht="21" customHeight="1" x14ac:dyDescent="0.3">
      <c r="A40" s="32" t="s">
        <v>75</v>
      </c>
      <c r="B40" s="17" t="s">
        <v>1522</v>
      </c>
      <c r="C40" s="284">
        <v>20</v>
      </c>
      <c r="D40" s="32">
        <v>344</v>
      </c>
      <c r="E40" s="32">
        <v>12</v>
      </c>
      <c r="F40" s="32">
        <v>92</v>
      </c>
      <c r="G40" s="32">
        <v>11</v>
      </c>
      <c r="H40" s="32">
        <v>141</v>
      </c>
    </row>
    <row r="41" spans="1:8" ht="21" customHeight="1" x14ac:dyDescent="0.3">
      <c r="A41" s="32" t="s">
        <v>78</v>
      </c>
      <c r="B41" s="17" t="s">
        <v>1523</v>
      </c>
      <c r="C41" s="284">
        <v>20</v>
      </c>
      <c r="D41" s="32">
        <v>152</v>
      </c>
      <c r="E41" s="32">
        <v>19</v>
      </c>
      <c r="F41" s="32">
        <v>143</v>
      </c>
      <c r="G41" s="32">
        <v>17</v>
      </c>
      <c r="H41" s="32">
        <v>136</v>
      </c>
    </row>
    <row r="42" spans="1:8" ht="21" customHeight="1" x14ac:dyDescent="0.3">
      <c r="A42" s="32" t="s">
        <v>81</v>
      </c>
      <c r="B42" s="17" t="s">
        <v>1524</v>
      </c>
      <c r="C42" s="284">
        <v>10</v>
      </c>
      <c r="D42" s="32">
        <v>499</v>
      </c>
      <c r="E42" s="32">
        <v>7</v>
      </c>
      <c r="F42" s="32">
        <v>277</v>
      </c>
      <c r="G42" s="32">
        <v>6</v>
      </c>
      <c r="H42" s="32">
        <v>174</v>
      </c>
    </row>
    <row r="43" spans="1:8" ht="21" customHeight="1" x14ac:dyDescent="0.3">
      <c r="A43" s="32" t="s">
        <v>83</v>
      </c>
      <c r="B43" s="17" t="s">
        <v>1525</v>
      </c>
      <c r="C43" s="284">
        <v>7</v>
      </c>
      <c r="D43" s="32">
        <v>68</v>
      </c>
      <c r="E43" s="32">
        <v>4</v>
      </c>
      <c r="F43" s="32">
        <v>49</v>
      </c>
      <c r="G43" s="32">
        <v>2</v>
      </c>
      <c r="H43" s="32">
        <v>24</v>
      </c>
    </row>
    <row r="44" spans="1:8" s="18" customFormat="1" ht="21" customHeight="1" x14ac:dyDescent="0.3">
      <c r="A44" s="32" t="s">
        <v>86</v>
      </c>
      <c r="B44" s="123" t="s">
        <v>1526</v>
      </c>
      <c r="C44" s="284">
        <v>49</v>
      </c>
      <c r="D44" s="32">
        <v>413</v>
      </c>
      <c r="E44" s="32">
        <v>43</v>
      </c>
      <c r="F44" s="32">
        <v>389</v>
      </c>
      <c r="G44" s="32">
        <v>48</v>
      </c>
      <c r="H44" s="32">
        <v>393</v>
      </c>
    </row>
    <row r="45" spans="1:8" s="18" customFormat="1" ht="21" customHeight="1" x14ac:dyDescent="0.3">
      <c r="A45" s="119" t="s">
        <v>1527</v>
      </c>
      <c r="B45" s="18" t="s">
        <v>1528</v>
      </c>
      <c r="C45" s="297">
        <v>4</v>
      </c>
      <c r="D45" s="65">
        <v>109</v>
      </c>
      <c r="E45" s="65">
        <v>3</v>
      </c>
      <c r="F45" s="65">
        <v>22</v>
      </c>
      <c r="G45" s="65">
        <v>11</v>
      </c>
      <c r="H45" s="65">
        <v>104</v>
      </c>
    </row>
    <row r="46" spans="1:8" ht="21" customHeight="1" x14ac:dyDescent="0.3">
      <c r="A46" s="32" t="s">
        <v>90</v>
      </c>
      <c r="B46" s="17" t="s">
        <v>1529</v>
      </c>
      <c r="C46" s="284" t="s">
        <v>677</v>
      </c>
      <c r="D46" s="32" t="s">
        <v>677</v>
      </c>
      <c r="E46" s="32" t="s">
        <v>677</v>
      </c>
      <c r="F46" s="32" t="s">
        <v>677</v>
      </c>
      <c r="G46" s="32">
        <v>7</v>
      </c>
      <c r="H46" s="32">
        <v>22</v>
      </c>
    </row>
    <row r="47" spans="1:8" ht="21" customHeight="1" x14ac:dyDescent="0.3">
      <c r="A47" s="32" t="s">
        <v>93</v>
      </c>
      <c r="B47" s="17" t="s">
        <v>1530</v>
      </c>
      <c r="C47" s="284" t="s">
        <v>677</v>
      </c>
      <c r="D47" s="32" t="s">
        <v>677</v>
      </c>
      <c r="E47" s="32" t="s">
        <v>677</v>
      </c>
      <c r="F47" s="32" t="s">
        <v>677</v>
      </c>
      <c r="G47" s="32" t="s">
        <v>679</v>
      </c>
      <c r="H47" s="32" t="s">
        <v>679</v>
      </c>
    </row>
    <row r="48" spans="1:8" ht="21" customHeight="1" x14ac:dyDescent="0.3">
      <c r="A48" s="32" t="s">
        <v>96</v>
      </c>
      <c r="B48" s="17" t="s">
        <v>1531</v>
      </c>
      <c r="C48" s="284" t="s">
        <v>677</v>
      </c>
      <c r="D48" s="32" t="s">
        <v>677</v>
      </c>
      <c r="E48" s="32" t="s">
        <v>677</v>
      </c>
      <c r="F48" s="32" t="s">
        <v>677</v>
      </c>
      <c r="G48" s="32" t="s">
        <v>679</v>
      </c>
      <c r="H48" s="32" t="s">
        <v>679</v>
      </c>
    </row>
    <row r="49" spans="1:8" s="18" customFormat="1" ht="21" customHeight="1" x14ac:dyDescent="0.3">
      <c r="A49" s="32" t="s">
        <v>99</v>
      </c>
      <c r="B49" s="17" t="s">
        <v>1532</v>
      </c>
      <c r="C49" s="284">
        <v>4</v>
      </c>
      <c r="D49" s="32">
        <v>109</v>
      </c>
      <c r="E49" s="32">
        <v>3</v>
      </c>
      <c r="F49" s="32">
        <v>22</v>
      </c>
      <c r="G49" s="32">
        <v>4</v>
      </c>
      <c r="H49" s="32">
        <v>82</v>
      </c>
    </row>
    <row r="50" spans="1:8" s="18" customFormat="1" ht="21" customHeight="1" x14ac:dyDescent="0.3">
      <c r="A50" s="119" t="s">
        <v>1533</v>
      </c>
      <c r="B50" s="18" t="s">
        <v>1534</v>
      </c>
      <c r="C50" s="297">
        <v>361</v>
      </c>
      <c r="D50" s="65">
        <v>8790</v>
      </c>
      <c r="E50" s="65">
        <v>360</v>
      </c>
      <c r="F50" s="65">
        <v>8691</v>
      </c>
      <c r="G50" s="65">
        <v>492</v>
      </c>
      <c r="H50" s="65">
        <v>10833</v>
      </c>
    </row>
    <row r="51" spans="1:8" ht="21" customHeight="1" x14ac:dyDescent="0.3">
      <c r="A51" s="32" t="s">
        <v>102</v>
      </c>
      <c r="B51" s="17" t="s">
        <v>1535</v>
      </c>
      <c r="C51" s="284">
        <v>4</v>
      </c>
      <c r="D51" s="32">
        <v>145</v>
      </c>
      <c r="E51" s="32">
        <v>4</v>
      </c>
      <c r="F51" s="32">
        <v>147</v>
      </c>
      <c r="G51" s="32">
        <v>6</v>
      </c>
      <c r="H51" s="32">
        <v>146</v>
      </c>
    </row>
    <row r="52" spans="1:8" ht="21" customHeight="1" x14ac:dyDescent="0.3">
      <c r="A52" s="32" t="s">
        <v>105</v>
      </c>
      <c r="B52" s="17" t="s">
        <v>1536</v>
      </c>
      <c r="C52" s="284">
        <v>1</v>
      </c>
      <c r="D52" s="32">
        <v>62</v>
      </c>
      <c r="E52" s="32">
        <v>2</v>
      </c>
      <c r="F52" s="32">
        <v>61</v>
      </c>
      <c r="G52" s="32">
        <v>2</v>
      </c>
      <c r="H52" s="32">
        <v>57</v>
      </c>
    </row>
    <row r="53" spans="1:8" ht="21" customHeight="1" x14ac:dyDescent="0.3">
      <c r="A53" s="32" t="s">
        <v>107</v>
      </c>
      <c r="B53" s="17" t="s">
        <v>1537</v>
      </c>
      <c r="C53" s="284">
        <v>176</v>
      </c>
      <c r="D53" s="32">
        <v>6094</v>
      </c>
      <c r="E53" s="32">
        <v>172</v>
      </c>
      <c r="F53" s="32">
        <v>6165</v>
      </c>
      <c r="G53" s="32">
        <v>236</v>
      </c>
      <c r="H53" s="32">
        <v>7804</v>
      </c>
    </row>
    <row r="54" spans="1:8" ht="21" customHeight="1" x14ac:dyDescent="0.3">
      <c r="A54" s="32" t="s">
        <v>109</v>
      </c>
      <c r="B54" s="17" t="s">
        <v>1538</v>
      </c>
      <c r="C54" s="284">
        <v>22</v>
      </c>
      <c r="D54" s="32">
        <v>227</v>
      </c>
      <c r="E54" s="32">
        <v>21</v>
      </c>
      <c r="F54" s="32">
        <v>214</v>
      </c>
      <c r="G54" s="32">
        <v>39</v>
      </c>
      <c r="H54" s="32">
        <v>274</v>
      </c>
    </row>
    <row r="55" spans="1:8" s="18" customFormat="1" ht="21" customHeight="1" x14ac:dyDescent="0.3">
      <c r="A55" s="32" t="s">
        <v>112</v>
      </c>
      <c r="B55" s="123" t="s">
        <v>1539</v>
      </c>
      <c r="C55" s="284">
        <v>158</v>
      </c>
      <c r="D55" s="32">
        <v>2262</v>
      </c>
      <c r="E55" s="32">
        <v>160</v>
      </c>
      <c r="F55" s="32">
        <v>2103</v>
      </c>
      <c r="G55" s="32">
        <v>209</v>
      </c>
      <c r="H55" s="32">
        <v>2552</v>
      </c>
    </row>
    <row r="56" spans="1:8" s="18" customFormat="1" ht="21" customHeight="1" x14ac:dyDescent="0.3">
      <c r="A56" s="119" t="s">
        <v>1540</v>
      </c>
      <c r="B56" s="18" t="s">
        <v>1541</v>
      </c>
      <c r="C56" s="297">
        <v>208</v>
      </c>
      <c r="D56" s="65">
        <v>4974</v>
      </c>
      <c r="E56" s="65">
        <v>184</v>
      </c>
      <c r="F56" s="65">
        <v>3966</v>
      </c>
      <c r="G56" s="65">
        <v>151</v>
      </c>
      <c r="H56" s="65">
        <v>4074</v>
      </c>
    </row>
    <row r="57" spans="1:8" ht="21" customHeight="1" x14ac:dyDescent="0.3">
      <c r="A57" s="32" t="s">
        <v>115</v>
      </c>
      <c r="B57" s="17" t="s">
        <v>1542</v>
      </c>
      <c r="C57" s="284">
        <v>18</v>
      </c>
      <c r="D57" s="32">
        <v>1014</v>
      </c>
      <c r="E57" s="32">
        <v>14</v>
      </c>
      <c r="F57" s="32">
        <v>771</v>
      </c>
      <c r="G57" s="32">
        <v>14</v>
      </c>
      <c r="H57" s="32">
        <v>819</v>
      </c>
    </row>
    <row r="58" spans="1:8" ht="21" customHeight="1" x14ac:dyDescent="0.3">
      <c r="A58" s="32" t="s">
        <v>117</v>
      </c>
      <c r="B58" s="17" t="s">
        <v>1543</v>
      </c>
      <c r="C58" s="284">
        <v>75</v>
      </c>
      <c r="D58" s="32">
        <v>2123</v>
      </c>
      <c r="E58" s="32">
        <v>64</v>
      </c>
      <c r="F58" s="32">
        <v>1514</v>
      </c>
      <c r="G58" s="32">
        <v>36</v>
      </c>
      <c r="H58" s="32">
        <v>1413</v>
      </c>
    </row>
    <row r="59" spans="1:8" ht="21" customHeight="1" x14ac:dyDescent="0.3">
      <c r="A59" s="32" t="s">
        <v>119</v>
      </c>
      <c r="B59" s="17" t="s">
        <v>1544</v>
      </c>
      <c r="C59" s="284">
        <v>87</v>
      </c>
      <c r="D59" s="32">
        <v>1224</v>
      </c>
      <c r="E59" s="32">
        <v>80</v>
      </c>
      <c r="F59" s="32">
        <v>1021</v>
      </c>
      <c r="G59" s="32">
        <v>80</v>
      </c>
      <c r="H59" s="32">
        <v>1119</v>
      </c>
    </row>
    <row r="60" spans="1:8" ht="21" customHeight="1" x14ac:dyDescent="0.3">
      <c r="A60" s="32" t="s">
        <v>121</v>
      </c>
      <c r="B60" s="17" t="s">
        <v>1545</v>
      </c>
      <c r="C60" s="284" t="s">
        <v>677</v>
      </c>
      <c r="D60" s="32" t="s">
        <v>677</v>
      </c>
      <c r="E60" s="32" t="s">
        <v>677</v>
      </c>
      <c r="F60" s="32" t="s">
        <v>677</v>
      </c>
      <c r="G60" s="32" t="s">
        <v>679</v>
      </c>
      <c r="H60" s="32" t="s">
        <v>679</v>
      </c>
    </row>
    <row r="61" spans="1:8" ht="21" customHeight="1" x14ac:dyDescent="0.3">
      <c r="A61" s="32" t="s">
        <v>123</v>
      </c>
      <c r="B61" s="17" t="s">
        <v>1546</v>
      </c>
      <c r="C61" s="284" t="s">
        <v>677</v>
      </c>
      <c r="D61" s="32" t="s">
        <v>677</v>
      </c>
      <c r="E61" s="32" t="s">
        <v>677</v>
      </c>
      <c r="F61" s="32" t="s">
        <v>677</v>
      </c>
      <c r="G61" s="32" t="s">
        <v>679</v>
      </c>
      <c r="H61" s="32" t="s">
        <v>679</v>
      </c>
    </row>
    <row r="62" spans="1:8" ht="21" customHeight="1" x14ac:dyDescent="0.3">
      <c r="A62" s="32" t="s">
        <v>125</v>
      </c>
      <c r="B62" s="17" t="s">
        <v>1547</v>
      </c>
      <c r="C62" s="284">
        <v>1</v>
      </c>
      <c r="D62" s="32">
        <v>1</v>
      </c>
      <c r="E62" s="32">
        <v>5</v>
      </c>
      <c r="F62" s="32">
        <v>10</v>
      </c>
      <c r="G62" s="32">
        <v>6</v>
      </c>
      <c r="H62" s="32">
        <v>121</v>
      </c>
    </row>
    <row r="63" spans="1:8" ht="21" customHeight="1" x14ac:dyDescent="0.3">
      <c r="A63" s="32" t="s">
        <v>128</v>
      </c>
      <c r="B63" s="123" t="s">
        <v>1548</v>
      </c>
      <c r="C63" s="284">
        <v>26</v>
      </c>
      <c r="D63" s="32">
        <v>250</v>
      </c>
      <c r="E63" s="32">
        <v>20</v>
      </c>
      <c r="F63" s="32">
        <v>275</v>
      </c>
      <c r="G63" s="32">
        <v>14</v>
      </c>
      <c r="H63" s="32">
        <v>266</v>
      </c>
    </row>
    <row r="64" spans="1:8" ht="21" customHeight="1" x14ac:dyDescent="0.3">
      <c r="A64" s="32" t="s">
        <v>130</v>
      </c>
      <c r="B64" s="17" t="s">
        <v>1549</v>
      </c>
      <c r="C64" s="284">
        <v>1</v>
      </c>
      <c r="D64" s="32">
        <v>362</v>
      </c>
      <c r="E64" s="32">
        <v>1</v>
      </c>
      <c r="F64" s="32">
        <v>375</v>
      </c>
      <c r="G64" s="32">
        <v>1</v>
      </c>
      <c r="H64" s="32">
        <v>336</v>
      </c>
    </row>
    <row r="65" spans="1:8" ht="21" customHeight="1" x14ac:dyDescent="0.3">
      <c r="A65" s="119" t="s">
        <v>1550</v>
      </c>
      <c r="B65" s="18" t="s">
        <v>1551</v>
      </c>
      <c r="C65" s="297">
        <v>2805</v>
      </c>
      <c r="D65" s="65">
        <v>26350</v>
      </c>
      <c r="E65" s="65">
        <v>2638</v>
      </c>
      <c r="F65" s="65">
        <v>26906</v>
      </c>
      <c r="G65" s="65">
        <v>2384</v>
      </c>
      <c r="H65" s="65">
        <v>24653</v>
      </c>
    </row>
    <row r="66" spans="1:8" ht="21" customHeight="1" x14ac:dyDescent="0.3">
      <c r="A66" s="32" t="s">
        <v>132</v>
      </c>
      <c r="B66" s="17" t="s">
        <v>1552</v>
      </c>
      <c r="C66" s="284">
        <v>4</v>
      </c>
      <c r="D66" s="32">
        <v>15</v>
      </c>
      <c r="E66" s="32">
        <v>1</v>
      </c>
      <c r="F66" s="32">
        <v>2</v>
      </c>
      <c r="G66" s="32">
        <v>3</v>
      </c>
      <c r="H66" s="32">
        <v>157</v>
      </c>
    </row>
    <row r="67" spans="1:8" ht="21" customHeight="1" x14ac:dyDescent="0.3">
      <c r="A67" s="32" t="s">
        <v>134</v>
      </c>
      <c r="B67" s="17" t="s">
        <v>1553</v>
      </c>
      <c r="C67" s="284">
        <v>57</v>
      </c>
      <c r="D67" s="32">
        <v>435</v>
      </c>
      <c r="E67" s="32">
        <v>47</v>
      </c>
      <c r="F67" s="32">
        <v>699</v>
      </c>
      <c r="G67" s="32">
        <v>54</v>
      </c>
      <c r="H67" s="32">
        <v>372</v>
      </c>
    </row>
    <row r="68" spans="1:8" s="18" customFormat="1" ht="21" customHeight="1" x14ac:dyDescent="0.3">
      <c r="A68" s="32" t="s">
        <v>136</v>
      </c>
      <c r="B68" s="17" t="s">
        <v>1554</v>
      </c>
      <c r="C68" s="284">
        <v>119</v>
      </c>
      <c r="D68" s="32">
        <v>1459</v>
      </c>
      <c r="E68" s="32">
        <v>117</v>
      </c>
      <c r="F68" s="32">
        <v>1278</v>
      </c>
      <c r="G68" s="32">
        <v>110</v>
      </c>
      <c r="H68" s="32">
        <v>1652</v>
      </c>
    </row>
    <row r="69" spans="1:8" ht="21" customHeight="1" x14ac:dyDescent="0.3">
      <c r="A69" s="32" t="s">
        <v>139</v>
      </c>
      <c r="B69" s="17" t="s">
        <v>1555</v>
      </c>
      <c r="C69" s="284">
        <v>117</v>
      </c>
      <c r="D69" s="32">
        <v>1317</v>
      </c>
      <c r="E69" s="32">
        <v>114</v>
      </c>
      <c r="F69" s="32">
        <v>1221</v>
      </c>
      <c r="G69" s="32">
        <v>120</v>
      </c>
      <c r="H69" s="32">
        <v>1204</v>
      </c>
    </row>
    <row r="70" spans="1:8" ht="21" customHeight="1" x14ac:dyDescent="0.3">
      <c r="A70" s="32" t="s">
        <v>141</v>
      </c>
      <c r="B70" s="17" t="s">
        <v>1556</v>
      </c>
      <c r="C70" s="284">
        <v>175</v>
      </c>
      <c r="D70" s="32">
        <v>4196</v>
      </c>
      <c r="E70" s="32">
        <v>171</v>
      </c>
      <c r="F70" s="32">
        <v>5571</v>
      </c>
      <c r="G70" s="32">
        <v>175</v>
      </c>
      <c r="H70" s="32">
        <v>3438</v>
      </c>
    </row>
    <row r="71" spans="1:8" ht="21" customHeight="1" x14ac:dyDescent="0.3">
      <c r="A71" s="32" t="s">
        <v>143</v>
      </c>
      <c r="B71" s="17" t="s">
        <v>1557</v>
      </c>
      <c r="C71" s="284">
        <v>214</v>
      </c>
      <c r="D71" s="32">
        <v>2869</v>
      </c>
      <c r="E71" s="32">
        <v>206</v>
      </c>
      <c r="F71" s="32">
        <v>2571</v>
      </c>
      <c r="G71" s="32">
        <v>193</v>
      </c>
      <c r="H71" s="32">
        <v>2039</v>
      </c>
    </row>
    <row r="72" spans="1:8" ht="21" customHeight="1" x14ac:dyDescent="0.3">
      <c r="A72" s="32" t="s">
        <v>145</v>
      </c>
      <c r="B72" s="17" t="s">
        <v>1558</v>
      </c>
      <c r="C72" s="284">
        <v>3</v>
      </c>
      <c r="D72" s="32">
        <v>89</v>
      </c>
      <c r="E72" s="32">
        <v>3</v>
      </c>
      <c r="F72" s="32">
        <v>88</v>
      </c>
      <c r="G72" s="32">
        <v>2</v>
      </c>
      <c r="H72" s="32">
        <v>117</v>
      </c>
    </row>
    <row r="73" spans="1:8" ht="21" customHeight="1" x14ac:dyDescent="0.3">
      <c r="A73" s="32" t="s">
        <v>148</v>
      </c>
      <c r="B73" s="17" t="s">
        <v>1559</v>
      </c>
      <c r="C73" s="284">
        <v>308</v>
      </c>
      <c r="D73" s="32">
        <v>1712</v>
      </c>
      <c r="E73" s="32">
        <v>285</v>
      </c>
      <c r="F73" s="32">
        <v>1665</v>
      </c>
      <c r="G73" s="32">
        <v>193</v>
      </c>
      <c r="H73" s="32">
        <v>941</v>
      </c>
    </row>
    <row r="74" spans="1:8" ht="21" customHeight="1" x14ac:dyDescent="0.3">
      <c r="A74" s="32" t="s">
        <v>150</v>
      </c>
      <c r="B74" s="17" t="s">
        <v>1560</v>
      </c>
      <c r="C74" s="284">
        <v>680</v>
      </c>
      <c r="D74" s="32">
        <v>7225</v>
      </c>
      <c r="E74" s="32">
        <v>643</v>
      </c>
      <c r="F74" s="32">
        <v>7358</v>
      </c>
      <c r="G74" s="32">
        <v>573</v>
      </c>
      <c r="H74" s="32">
        <v>8071</v>
      </c>
    </row>
    <row r="75" spans="1:8" s="18" customFormat="1" ht="21" customHeight="1" x14ac:dyDescent="0.3">
      <c r="A75" s="32" t="s">
        <v>153</v>
      </c>
      <c r="B75" s="17" t="s">
        <v>1561</v>
      </c>
      <c r="C75" s="284">
        <v>180</v>
      </c>
      <c r="D75" s="32">
        <v>935</v>
      </c>
      <c r="E75" s="32">
        <v>159</v>
      </c>
      <c r="F75" s="32">
        <v>813</v>
      </c>
      <c r="G75" s="32">
        <v>149</v>
      </c>
      <c r="H75" s="32">
        <v>823</v>
      </c>
    </row>
    <row r="76" spans="1:8" ht="21" customHeight="1" x14ac:dyDescent="0.3">
      <c r="A76" s="32" t="s">
        <v>155</v>
      </c>
      <c r="B76" s="123" t="s">
        <v>1562</v>
      </c>
      <c r="C76" s="284">
        <v>855</v>
      </c>
      <c r="D76" s="32">
        <v>4673</v>
      </c>
      <c r="E76" s="32">
        <v>789</v>
      </c>
      <c r="F76" s="32">
        <v>4326</v>
      </c>
      <c r="G76" s="32">
        <v>680</v>
      </c>
      <c r="H76" s="32">
        <v>4138</v>
      </c>
    </row>
    <row r="77" spans="1:8" ht="21" customHeight="1" x14ac:dyDescent="0.3">
      <c r="A77" s="32" t="s">
        <v>157</v>
      </c>
      <c r="B77" s="17" t="s">
        <v>1563</v>
      </c>
      <c r="C77" s="284">
        <v>93</v>
      </c>
      <c r="D77" s="32">
        <v>1425</v>
      </c>
      <c r="E77" s="32">
        <v>98</v>
      </c>
      <c r="F77" s="32">
        <v>1300</v>
      </c>
      <c r="G77" s="32">
        <v>131</v>
      </c>
      <c r="H77" s="32">
        <v>1697</v>
      </c>
    </row>
    <row r="78" spans="1:8" ht="21" customHeight="1" x14ac:dyDescent="0.3">
      <c r="A78" s="119" t="s">
        <v>1564</v>
      </c>
      <c r="B78" s="18" t="s">
        <v>1565</v>
      </c>
      <c r="C78" s="297">
        <v>142</v>
      </c>
      <c r="D78" s="65">
        <v>5179</v>
      </c>
      <c r="E78" s="65">
        <v>129</v>
      </c>
      <c r="F78" s="65">
        <v>5989</v>
      </c>
      <c r="G78" s="65">
        <v>136</v>
      </c>
      <c r="H78" s="65">
        <v>5752</v>
      </c>
    </row>
    <row r="79" spans="1:8" ht="21" customHeight="1" x14ac:dyDescent="0.3">
      <c r="A79" s="32" t="s">
        <v>159</v>
      </c>
      <c r="B79" s="17" t="s">
        <v>1566</v>
      </c>
      <c r="C79" s="284">
        <v>20</v>
      </c>
      <c r="D79" s="32">
        <v>783</v>
      </c>
      <c r="E79" s="32">
        <v>19</v>
      </c>
      <c r="F79" s="32">
        <v>982</v>
      </c>
      <c r="G79" s="32">
        <v>19</v>
      </c>
      <c r="H79" s="32">
        <v>798</v>
      </c>
    </row>
    <row r="80" spans="1:8" ht="21" customHeight="1" x14ac:dyDescent="0.3">
      <c r="A80" s="32" t="s">
        <v>161</v>
      </c>
      <c r="B80" s="17" t="s">
        <v>1567</v>
      </c>
      <c r="C80" s="284">
        <v>24</v>
      </c>
      <c r="D80" s="32">
        <v>489</v>
      </c>
      <c r="E80" s="32">
        <v>24</v>
      </c>
      <c r="F80" s="32">
        <v>610</v>
      </c>
      <c r="G80" s="32">
        <v>25</v>
      </c>
      <c r="H80" s="32">
        <v>654</v>
      </c>
    </row>
    <row r="81" spans="1:8" ht="21" customHeight="1" x14ac:dyDescent="0.3">
      <c r="A81" s="32" t="s">
        <v>163</v>
      </c>
      <c r="B81" s="17" t="s">
        <v>1568</v>
      </c>
      <c r="C81" s="284">
        <v>17</v>
      </c>
      <c r="D81" s="32">
        <v>955</v>
      </c>
      <c r="E81" s="32">
        <v>11</v>
      </c>
      <c r="F81" s="32">
        <v>1398</v>
      </c>
      <c r="G81" s="32">
        <v>10</v>
      </c>
      <c r="H81" s="32">
        <v>622</v>
      </c>
    </row>
    <row r="82" spans="1:8" s="18" customFormat="1" ht="21" customHeight="1" x14ac:dyDescent="0.3">
      <c r="A82" s="32" t="s">
        <v>166</v>
      </c>
      <c r="B82" s="17" t="s">
        <v>1569</v>
      </c>
      <c r="C82" s="284">
        <v>13</v>
      </c>
      <c r="D82" s="32">
        <v>98</v>
      </c>
      <c r="E82" s="32">
        <v>14</v>
      </c>
      <c r="F82" s="32">
        <v>85</v>
      </c>
      <c r="G82" s="32">
        <v>17</v>
      </c>
      <c r="H82" s="32">
        <v>123</v>
      </c>
    </row>
    <row r="83" spans="1:8" ht="21" customHeight="1" x14ac:dyDescent="0.3">
      <c r="A83" s="32" t="s">
        <v>168</v>
      </c>
      <c r="B83" s="17" t="s">
        <v>1570</v>
      </c>
      <c r="C83" s="284">
        <v>5</v>
      </c>
      <c r="D83" s="32">
        <v>840</v>
      </c>
      <c r="E83" s="32">
        <v>5</v>
      </c>
      <c r="F83" s="32">
        <v>1041</v>
      </c>
      <c r="G83" s="32">
        <v>5</v>
      </c>
      <c r="H83" s="32">
        <v>655</v>
      </c>
    </row>
    <row r="84" spans="1:8" ht="21" customHeight="1" x14ac:dyDescent="0.3">
      <c r="A84" s="32" t="s">
        <v>170</v>
      </c>
      <c r="B84" s="123" t="s">
        <v>1571</v>
      </c>
      <c r="C84" s="284">
        <v>63</v>
      </c>
      <c r="D84" s="32">
        <v>2014</v>
      </c>
      <c r="E84" s="32">
        <v>56</v>
      </c>
      <c r="F84" s="32">
        <v>1873</v>
      </c>
      <c r="G84" s="32">
        <v>60</v>
      </c>
      <c r="H84" s="32">
        <v>2900</v>
      </c>
    </row>
    <row r="85" spans="1:8" ht="21" customHeight="1" x14ac:dyDescent="0.3">
      <c r="A85" s="119" t="s">
        <v>1572</v>
      </c>
      <c r="B85" s="18" t="s">
        <v>1573</v>
      </c>
      <c r="C85" s="297">
        <v>1809</v>
      </c>
      <c r="D85" s="65">
        <v>6774</v>
      </c>
      <c r="E85" s="65">
        <v>1627</v>
      </c>
      <c r="F85" s="65">
        <v>5755</v>
      </c>
      <c r="G85" s="65">
        <v>1888</v>
      </c>
      <c r="H85" s="65">
        <v>7850</v>
      </c>
    </row>
    <row r="86" spans="1:8" ht="21" customHeight="1" x14ac:dyDescent="0.3">
      <c r="A86" s="32" t="s">
        <v>172</v>
      </c>
      <c r="B86" s="17" t="s">
        <v>1574</v>
      </c>
      <c r="C86" s="284">
        <v>299</v>
      </c>
      <c r="D86" s="32">
        <v>1519</v>
      </c>
      <c r="E86" s="32">
        <v>290</v>
      </c>
      <c r="F86" s="32">
        <v>1542</v>
      </c>
      <c r="G86" s="32">
        <v>296</v>
      </c>
      <c r="H86" s="32">
        <v>1495</v>
      </c>
    </row>
    <row r="87" spans="1:8" s="18" customFormat="1" ht="21" customHeight="1" x14ac:dyDescent="0.3">
      <c r="A87" s="32" t="s">
        <v>174</v>
      </c>
      <c r="B87" s="17" t="s">
        <v>1575</v>
      </c>
      <c r="C87" s="284">
        <v>1464</v>
      </c>
      <c r="D87" s="32">
        <v>4873</v>
      </c>
      <c r="E87" s="32">
        <v>1298</v>
      </c>
      <c r="F87" s="32">
        <v>3828</v>
      </c>
      <c r="G87" s="32">
        <v>1550</v>
      </c>
      <c r="H87" s="32">
        <v>6036</v>
      </c>
    </row>
    <row r="88" spans="1:8" ht="21" customHeight="1" x14ac:dyDescent="0.3">
      <c r="A88" s="32" t="s">
        <v>176</v>
      </c>
      <c r="B88" s="17" t="s">
        <v>1576</v>
      </c>
      <c r="C88" s="284">
        <v>46</v>
      </c>
      <c r="D88" s="32">
        <v>382</v>
      </c>
      <c r="E88" s="32">
        <v>38</v>
      </c>
      <c r="F88" s="32">
        <v>350</v>
      </c>
      <c r="G88" s="32">
        <v>42</v>
      </c>
      <c r="H88" s="32">
        <v>319</v>
      </c>
    </row>
    <row r="89" spans="1:8" ht="21" customHeight="1" x14ac:dyDescent="0.3">
      <c r="A89" s="119" t="s">
        <v>1577</v>
      </c>
      <c r="B89" s="18" t="s">
        <v>1578</v>
      </c>
      <c r="C89" s="297">
        <v>779</v>
      </c>
      <c r="D89" s="65">
        <v>6292</v>
      </c>
      <c r="E89" s="65">
        <v>749</v>
      </c>
      <c r="F89" s="65">
        <v>6366</v>
      </c>
      <c r="G89" s="65">
        <v>892</v>
      </c>
      <c r="H89" s="65">
        <v>9828</v>
      </c>
    </row>
    <row r="90" spans="1:8" ht="21" customHeight="1" x14ac:dyDescent="0.3">
      <c r="A90" s="32" t="s">
        <v>178</v>
      </c>
      <c r="B90" s="17" t="s">
        <v>1579</v>
      </c>
      <c r="C90" s="284">
        <v>18</v>
      </c>
      <c r="D90" s="32">
        <v>143</v>
      </c>
      <c r="E90" s="32">
        <v>15</v>
      </c>
      <c r="F90" s="32">
        <v>113</v>
      </c>
      <c r="G90" s="32">
        <v>12</v>
      </c>
      <c r="H90" s="32">
        <v>62</v>
      </c>
    </row>
    <row r="91" spans="1:8" ht="21" customHeight="1" x14ac:dyDescent="0.3">
      <c r="A91" s="32" t="s">
        <v>181</v>
      </c>
      <c r="B91" s="17" t="s">
        <v>1580</v>
      </c>
      <c r="C91" s="284">
        <v>413</v>
      </c>
      <c r="D91" s="32">
        <v>3598</v>
      </c>
      <c r="E91" s="32">
        <v>408</v>
      </c>
      <c r="F91" s="32">
        <v>3833</v>
      </c>
      <c r="G91" s="32">
        <v>537</v>
      </c>
      <c r="H91" s="32">
        <v>6438</v>
      </c>
    </row>
    <row r="92" spans="1:8" ht="21" customHeight="1" x14ac:dyDescent="0.3">
      <c r="A92" s="32" t="s">
        <v>183</v>
      </c>
      <c r="B92" s="17" t="s">
        <v>1581</v>
      </c>
      <c r="C92" s="284">
        <v>35</v>
      </c>
      <c r="D92" s="32">
        <v>321</v>
      </c>
      <c r="E92" s="32">
        <v>38</v>
      </c>
      <c r="F92" s="32">
        <v>308</v>
      </c>
      <c r="G92" s="32">
        <v>47</v>
      </c>
      <c r="H92" s="32">
        <v>367</v>
      </c>
    </row>
    <row r="93" spans="1:8" ht="21" customHeight="1" x14ac:dyDescent="0.3">
      <c r="A93" s="32" t="s">
        <v>185</v>
      </c>
      <c r="B93" s="17" t="s">
        <v>1582</v>
      </c>
      <c r="C93" s="284">
        <v>313</v>
      </c>
      <c r="D93" s="32">
        <v>2230</v>
      </c>
      <c r="E93" s="32">
        <v>287</v>
      </c>
      <c r="F93" s="32">
        <v>2111</v>
      </c>
      <c r="G93" s="32">
        <v>296</v>
      </c>
      <c r="H93" s="32">
        <v>2961</v>
      </c>
    </row>
    <row r="94" spans="1:8" ht="21" customHeight="1" x14ac:dyDescent="0.3">
      <c r="A94" s="119" t="s">
        <v>1583</v>
      </c>
      <c r="B94" s="18" t="s">
        <v>1584</v>
      </c>
      <c r="C94" s="297">
        <v>1944</v>
      </c>
      <c r="D94" s="65">
        <v>12286</v>
      </c>
      <c r="E94" s="65">
        <v>1863</v>
      </c>
      <c r="F94" s="65">
        <v>11474</v>
      </c>
      <c r="G94" s="65">
        <v>1525</v>
      </c>
      <c r="H94" s="65">
        <v>9721</v>
      </c>
    </row>
    <row r="95" spans="1:8" ht="21" customHeight="1" x14ac:dyDescent="0.3">
      <c r="A95" s="32" t="s">
        <v>187</v>
      </c>
      <c r="B95" s="17" t="s">
        <v>1585</v>
      </c>
      <c r="C95" s="284">
        <v>29</v>
      </c>
      <c r="D95" s="32">
        <v>131</v>
      </c>
      <c r="E95" s="32">
        <v>24</v>
      </c>
      <c r="F95" s="32">
        <v>147</v>
      </c>
      <c r="G95" s="32">
        <v>21</v>
      </c>
      <c r="H95" s="32">
        <v>112</v>
      </c>
    </row>
    <row r="96" spans="1:8" ht="21" customHeight="1" x14ac:dyDescent="0.3">
      <c r="A96" s="32" t="s">
        <v>189</v>
      </c>
      <c r="B96" s="17" t="s">
        <v>1586</v>
      </c>
      <c r="C96" s="284">
        <v>1782</v>
      </c>
      <c r="D96" s="32">
        <v>10942</v>
      </c>
      <c r="E96" s="32">
        <v>1695</v>
      </c>
      <c r="F96" s="32">
        <v>10079</v>
      </c>
      <c r="G96" s="32">
        <v>1383</v>
      </c>
      <c r="H96" s="32">
        <v>8452</v>
      </c>
    </row>
    <row r="97" spans="1:8" s="18" customFormat="1" ht="21" customHeight="1" x14ac:dyDescent="0.3">
      <c r="A97" s="32" t="s">
        <v>191</v>
      </c>
      <c r="B97" s="17" t="s">
        <v>1587</v>
      </c>
      <c r="C97" s="284">
        <v>133</v>
      </c>
      <c r="D97" s="32">
        <v>1213</v>
      </c>
      <c r="E97" s="32">
        <v>144</v>
      </c>
      <c r="F97" s="32">
        <v>1248</v>
      </c>
      <c r="G97" s="32">
        <v>121</v>
      </c>
      <c r="H97" s="32">
        <v>1157</v>
      </c>
    </row>
    <row r="98" spans="1:8" ht="21" customHeight="1" x14ac:dyDescent="0.3">
      <c r="A98" s="119" t="s">
        <v>1588</v>
      </c>
      <c r="B98" s="18" t="s">
        <v>1589</v>
      </c>
      <c r="C98" s="297">
        <v>1193</v>
      </c>
      <c r="D98" s="65">
        <v>6084</v>
      </c>
      <c r="E98" s="65">
        <v>1142</v>
      </c>
      <c r="F98" s="65">
        <v>5742</v>
      </c>
      <c r="G98" s="65">
        <v>1016</v>
      </c>
      <c r="H98" s="65">
        <v>5003</v>
      </c>
    </row>
    <row r="99" spans="1:8" ht="21" customHeight="1" x14ac:dyDescent="0.3">
      <c r="A99" s="32" t="s">
        <v>194</v>
      </c>
      <c r="B99" s="17" t="s">
        <v>1590</v>
      </c>
      <c r="C99" s="284">
        <v>842</v>
      </c>
      <c r="D99" s="32">
        <v>2644</v>
      </c>
      <c r="E99" s="32">
        <v>814</v>
      </c>
      <c r="F99" s="32">
        <v>2422</v>
      </c>
      <c r="G99" s="32">
        <v>707</v>
      </c>
      <c r="H99" s="32">
        <v>2091</v>
      </c>
    </row>
    <row r="100" spans="1:8" ht="21" customHeight="1" x14ac:dyDescent="0.3">
      <c r="A100" s="32" t="s">
        <v>196</v>
      </c>
      <c r="B100" s="17" t="s">
        <v>1591</v>
      </c>
      <c r="C100" s="284">
        <v>153</v>
      </c>
      <c r="D100" s="32">
        <v>991</v>
      </c>
      <c r="E100" s="32">
        <v>152</v>
      </c>
      <c r="F100" s="32">
        <v>1033</v>
      </c>
      <c r="G100" s="32">
        <v>125</v>
      </c>
      <c r="H100" s="32">
        <v>923</v>
      </c>
    </row>
    <row r="101" spans="1:8" ht="21" customHeight="1" x14ac:dyDescent="0.3">
      <c r="A101" s="32" t="s">
        <v>198</v>
      </c>
      <c r="B101" s="17" t="s">
        <v>1592</v>
      </c>
      <c r="C101" s="284">
        <v>198</v>
      </c>
      <c r="D101" s="32">
        <v>2449</v>
      </c>
      <c r="E101" s="32">
        <v>176</v>
      </c>
      <c r="F101" s="32">
        <v>2269</v>
      </c>
      <c r="G101" s="32">
        <v>184</v>
      </c>
      <c r="H101" s="32">
        <v>1989</v>
      </c>
    </row>
    <row r="102" spans="1:8" ht="21" customHeight="1" x14ac:dyDescent="0.3">
      <c r="A102" s="119" t="s">
        <v>1593</v>
      </c>
      <c r="B102" s="18" t="s">
        <v>1594</v>
      </c>
      <c r="C102" s="297">
        <v>462</v>
      </c>
      <c r="D102" s="65">
        <v>8560</v>
      </c>
      <c r="E102" s="65">
        <v>405</v>
      </c>
      <c r="F102" s="65">
        <v>6588</v>
      </c>
      <c r="G102" s="65">
        <v>396</v>
      </c>
      <c r="H102" s="65">
        <v>5940</v>
      </c>
    </row>
    <row r="103" spans="1:8" ht="21" customHeight="1" x14ac:dyDescent="0.3">
      <c r="A103" s="32" t="s">
        <v>200</v>
      </c>
      <c r="B103" s="17" t="s">
        <v>1595</v>
      </c>
      <c r="C103" s="284">
        <v>115</v>
      </c>
      <c r="D103" s="32">
        <v>4574</v>
      </c>
      <c r="E103" s="32">
        <v>72</v>
      </c>
      <c r="F103" s="32">
        <v>3440</v>
      </c>
      <c r="G103" s="32">
        <v>72</v>
      </c>
      <c r="H103" s="32">
        <v>3052</v>
      </c>
    </row>
    <row r="104" spans="1:8" ht="21" customHeight="1" x14ac:dyDescent="0.3">
      <c r="A104" s="32" t="s">
        <v>202</v>
      </c>
      <c r="B104" s="17" t="s">
        <v>1596</v>
      </c>
      <c r="C104" s="284">
        <v>347</v>
      </c>
      <c r="D104" s="32">
        <v>3986</v>
      </c>
      <c r="E104" s="32">
        <v>333</v>
      </c>
      <c r="F104" s="32">
        <v>3148</v>
      </c>
      <c r="G104" s="32">
        <v>324</v>
      </c>
      <c r="H104" s="32">
        <v>2888</v>
      </c>
    </row>
    <row r="105" spans="1:8" ht="21" customHeight="1" x14ac:dyDescent="0.3">
      <c r="A105" s="119" t="s">
        <v>1597</v>
      </c>
      <c r="B105" s="18" t="s">
        <v>1598</v>
      </c>
      <c r="C105" s="297">
        <v>1206</v>
      </c>
      <c r="D105" s="65">
        <v>16833</v>
      </c>
      <c r="E105" s="65">
        <v>1172</v>
      </c>
      <c r="F105" s="65">
        <v>15219</v>
      </c>
      <c r="G105" s="65">
        <v>1207</v>
      </c>
      <c r="H105" s="65">
        <v>16477</v>
      </c>
    </row>
    <row r="106" spans="1:8" ht="21" customHeight="1" x14ac:dyDescent="0.3">
      <c r="A106" s="32" t="s">
        <v>204</v>
      </c>
      <c r="B106" s="17" t="s">
        <v>1599</v>
      </c>
      <c r="C106" s="284">
        <v>840</v>
      </c>
      <c r="D106" s="32">
        <v>8782</v>
      </c>
      <c r="E106" s="32">
        <v>821</v>
      </c>
      <c r="F106" s="32">
        <v>7769</v>
      </c>
      <c r="G106" s="32">
        <v>770</v>
      </c>
      <c r="H106" s="32">
        <v>7879</v>
      </c>
    </row>
    <row r="107" spans="1:8" s="18" customFormat="1" ht="21" customHeight="1" x14ac:dyDescent="0.3">
      <c r="A107" s="32" t="s">
        <v>206</v>
      </c>
      <c r="B107" s="17" t="s">
        <v>1600</v>
      </c>
      <c r="C107" s="284">
        <v>10</v>
      </c>
      <c r="D107" s="32">
        <v>108</v>
      </c>
      <c r="E107" s="32">
        <v>4</v>
      </c>
      <c r="F107" s="32">
        <v>37</v>
      </c>
      <c r="G107" s="32">
        <v>7</v>
      </c>
      <c r="H107" s="32">
        <v>91</v>
      </c>
    </row>
    <row r="108" spans="1:8" ht="21" customHeight="1" x14ac:dyDescent="0.3">
      <c r="A108" s="32" t="s">
        <v>208</v>
      </c>
      <c r="B108" s="17" t="s">
        <v>1601</v>
      </c>
      <c r="C108" s="284">
        <v>356</v>
      </c>
      <c r="D108" s="32">
        <v>7943</v>
      </c>
      <c r="E108" s="32">
        <v>345</v>
      </c>
      <c r="F108" s="32">
        <v>7397</v>
      </c>
      <c r="G108" s="32">
        <v>430</v>
      </c>
      <c r="H108" s="32">
        <v>8507</v>
      </c>
    </row>
    <row r="109" spans="1:8" ht="21" customHeight="1" x14ac:dyDescent="0.3">
      <c r="A109" s="119" t="s">
        <v>1602</v>
      </c>
      <c r="B109" s="18" t="s">
        <v>1603</v>
      </c>
      <c r="C109" s="297">
        <v>31</v>
      </c>
      <c r="D109" s="65">
        <v>788</v>
      </c>
      <c r="E109" s="65">
        <v>29</v>
      </c>
      <c r="F109" s="65">
        <v>683</v>
      </c>
      <c r="G109" s="65">
        <v>32</v>
      </c>
      <c r="H109" s="65">
        <v>813</v>
      </c>
    </row>
    <row r="110" spans="1:8" ht="21" customHeight="1" x14ac:dyDescent="0.3">
      <c r="A110" s="32" t="s">
        <v>211</v>
      </c>
      <c r="B110" s="17" t="s">
        <v>1604</v>
      </c>
      <c r="C110" s="284">
        <v>29</v>
      </c>
      <c r="D110" s="32">
        <v>692</v>
      </c>
      <c r="E110" s="32">
        <v>29</v>
      </c>
      <c r="F110" s="32">
        <v>683</v>
      </c>
      <c r="G110" s="32">
        <v>30</v>
      </c>
      <c r="H110" s="32">
        <v>690</v>
      </c>
    </row>
    <row r="111" spans="1:8" ht="21" customHeight="1" x14ac:dyDescent="0.3">
      <c r="A111" s="32" t="s">
        <v>213</v>
      </c>
      <c r="B111" s="17" t="s">
        <v>1605</v>
      </c>
      <c r="C111" s="284">
        <v>2</v>
      </c>
      <c r="D111" s="32">
        <v>96</v>
      </c>
      <c r="E111" s="32" t="s">
        <v>677</v>
      </c>
      <c r="F111" s="32" t="s">
        <v>677</v>
      </c>
      <c r="G111" s="32">
        <v>2</v>
      </c>
      <c r="H111" s="32">
        <v>123</v>
      </c>
    </row>
    <row r="112" spans="1:8" ht="21" customHeight="1" x14ac:dyDescent="0.3">
      <c r="A112" s="119" t="s">
        <v>1606</v>
      </c>
      <c r="B112" s="18" t="s">
        <v>1607</v>
      </c>
      <c r="C112" s="297">
        <v>622</v>
      </c>
      <c r="D112" s="65">
        <v>10180</v>
      </c>
      <c r="E112" s="65">
        <v>575</v>
      </c>
      <c r="F112" s="65">
        <v>10509</v>
      </c>
      <c r="G112" s="65">
        <v>664</v>
      </c>
      <c r="H112" s="65">
        <v>10730</v>
      </c>
    </row>
    <row r="113" spans="1:8" ht="21" customHeight="1" x14ac:dyDescent="0.3">
      <c r="A113" s="32" t="s">
        <v>215</v>
      </c>
      <c r="B113" s="17" t="s">
        <v>1608</v>
      </c>
      <c r="C113" s="284">
        <v>21</v>
      </c>
      <c r="D113" s="32">
        <v>701</v>
      </c>
      <c r="E113" s="32">
        <v>18</v>
      </c>
      <c r="F113" s="32">
        <v>1272</v>
      </c>
      <c r="G113" s="32">
        <v>18</v>
      </c>
      <c r="H113" s="32">
        <v>637</v>
      </c>
    </row>
    <row r="114" spans="1:8" ht="21" customHeight="1" x14ac:dyDescent="0.3">
      <c r="A114" s="32" t="s">
        <v>217</v>
      </c>
      <c r="B114" s="17" t="s">
        <v>1609</v>
      </c>
      <c r="C114" s="284">
        <v>31</v>
      </c>
      <c r="D114" s="32">
        <v>136</v>
      </c>
      <c r="E114" s="32">
        <v>30</v>
      </c>
      <c r="F114" s="32">
        <v>156</v>
      </c>
      <c r="G114" s="32">
        <v>22</v>
      </c>
      <c r="H114" s="32">
        <v>120</v>
      </c>
    </row>
    <row r="115" spans="1:8" s="18" customFormat="1" ht="21" customHeight="1" x14ac:dyDescent="0.3">
      <c r="A115" s="32" t="s">
        <v>219</v>
      </c>
      <c r="B115" s="17" t="s">
        <v>1610</v>
      </c>
      <c r="C115" s="284">
        <v>63</v>
      </c>
      <c r="D115" s="32">
        <v>412</v>
      </c>
      <c r="E115" s="32">
        <v>52</v>
      </c>
      <c r="F115" s="32">
        <v>264</v>
      </c>
      <c r="G115" s="32">
        <v>46</v>
      </c>
      <c r="H115" s="32">
        <v>281</v>
      </c>
    </row>
    <row r="116" spans="1:8" ht="21" customHeight="1" x14ac:dyDescent="0.3">
      <c r="A116" s="32" t="s">
        <v>221</v>
      </c>
      <c r="B116" s="17" t="s">
        <v>1611</v>
      </c>
      <c r="C116" s="284">
        <v>31</v>
      </c>
      <c r="D116" s="32">
        <v>797</v>
      </c>
      <c r="E116" s="32">
        <v>28</v>
      </c>
      <c r="F116" s="32">
        <v>1003</v>
      </c>
      <c r="G116" s="32">
        <v>32</v>
      </c>
      <c r="H116" s="32">
        <v>822</v>
      </c>
    </row>
    <row r="117" spans="1:8" ht="21" customHeight="1" x14ac:dyDescent="0.3">
      <c r="A117" s="32" t="s">
        <v>223</v>
      </c>
      <c r="B117" s="17" t="s">
        <v>1612</v>
      </c>
      <c r="C117" s="284">
        <v>272</v>
      </c>
      <c r="D117" s="32">
        <v>7033</v>
      </c>
      <c r="E117" s="32">
        <v>248</v>
      </c>
      <c r="F117" s="32">
        <v>6627</v>
      </c>
      <c r="G117" s="32">
        <v>293</v>
      </c>
      <c r="H117" s="32">
        <v>7752</v>
      </c>
    </row>
    <row r="118" spans="1:8" ht="21" customHeight="1" x14ac:dyDescent="0.3">
      <c r="A118" s="32" t="s">
        <v>225</v>
      </c>
      <c r="B118" s="17" t="s">
        <v>1613</v>
      </c>
      <c r="C118" s="284">
        <v>68</v>
      </c>
      <c r="D118" s="32">
        <v>394</v>
      </c>
      <c r="E118" s="32">
        <v>76</v>
      </c>
      <c r="F118" s="32">
        <v>533</v>
      </c>
      <c r="G118" s="32">
        <v>115</v>
      </c>
      <c r="H118" s="32">
        <v>488</v>
      </c>
    </row>
    <row r="119" spans="1:8" ht="21" customHeight="1" x14ac:dyDescent="0.3">
      <c r="A119" s="32" t="s">
        <v>227</v>
      </c>
      <c r="B119" s="17" t="s">
        <v>1614</v>
      </c>
      <c r="C119" s="284">
        <v>116</v>
      </c>
      <c r="D119" s="32">
        <v>383</v>
      </c>
      <c r="E119" s="32">
        <v>118</v>
      </c>
      <c r="F119" s="32">
        <v>357</v>
      </c>
      <c r="G119" s="32">
        <v>130</v>
      </c>
      <c r="H119" s="32">
        <v>382</v>
      </c>
    </row>
    <row r="120" spans="1:8" ht="21" customHeight="1" x14ac:dyDescent="0.3">
      <c r="A120" s="301" t="s">
        <v>230</v>
      </c>
      <c r="B120" s="95" t="s">
        <v>1615</v>
      </c>
      <c r="C120" s="124">
        <v>20</v>
      </c>
      <c r="D120" s="91">
        <v>324</v>
      </c>
      <c r="E120" s="91">
        <v>3</v>
      </c>
      <c r="F120" s="301">
        <v>282</v>
      </c>
      <c r="G120" s="301">
        <v>8</v>
      </c>
      <c r="H120" s="301">
        <v>248</v>
      </c>
    </row>
    <row r="121" spans="1:8" ht="21" customHeight="1" x14ac:dyDescent="0.3">
      <c r="A121" s="28" t="s">
        <v>1616</v>
      </c>
      <c r="B121" s="123"/>
      <c r="C121" s="18"/>
      <c r="D121" s="18"/>
      <c r="E121" s="18"/>
      <c r="F121" s="18"/>
    </row>
    <row r="122" spans="1:8" ht="21" customHeight="1" x14ac:dyDescent="0.3">
      <c r="A122" s="28" t="s">
        <v>1617</v>
      </c>
    </row>
  </sheetData>
  <phoneticPr fontId="30"/>
  <pageMargins left="0.23622047244094488" right="0.23622047244094488" top="0.15748031496062992" bottom="0.15748031496062992" header="0.31496062992125984" footer="0"/>
  <pageSetup paperSize="9" scale="34" orientation="portrait" r:id="rId1"/>
  <headerFooter>
    <oddHeader>&amp;C&amp;F</oddHead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N735"/>
  <sheetViews>
    <sheetView zoomScaleSheetLayoutView="80" workbookViewId="0">
      <pane xSplit="4" ySplit="4" topLeftCell="E615" activePane="bottomRight" state="frozen"/>
      <selection pane="topRight"/>
      <selection pane="bottomLeft"/>
      <selection pane="bottomRight"/>
    </sheetView>
  </sheetViews>
  <sheetFormatPr defaultColWidth="18.64453125" defaultRowHeight="21" customHeight="1" x14ac:dyDescent="0.3"/>
  <cols>
    <col min="1" max="3" width="6.64453125" style="17" customWidth="1"/>
    <col min="4" max="4" width="25.64453125" style="17" customWidth="1"/>
    <col min="5" max="14" width="11.05859375" style="17" customWidth="1"/>
    <col min="15" max="16384" width="18.64453125" style="17"/>
  </cols>
  <sheetData>
    <row r="1" spans="1:14" ht="21" customHeight="1" x14ac:dyDescent="0.3">
      <c r="A1" s="551" t="str">
        <f>HYPERLINK("#"&amp;"目次"&amp;"!a1","目次へ")</f>
        <v>目次へ</v>
      </c>
    </row>
    <row r="2" spans="1:14" ht="21" customHeight="1" x14ac:dyDescent="0.3">
      <c r="A2" s="44" t="str">
        <f>"３３．"&amp;目次!E36</f>
        <v>３３．産業小分類別，従業者規模別民営事業所数及び従業者数（令和3年6月1日）</v>
      </c>
      <c r="B2" s="29"/>
      <c r="C2" s="29"/>
      <c r="D2" s="29"/>
      <c r="E2" s="29"/>
      <c r="F2" s="29"/>
      <c r="G2" s="29"/>
      <c r="H2" s="29"/>
      <c r="I2" s="29"/>
      <c r="J2" s="29"/>
      <c r="K2" s="29"/>
      <c r="L2" s="29"/>
      <c r="M2" s="29"/>
      <c r="N2" s="29"/>
    </row>
    <row r="3" spans="1:14" ht="21" customHeight="1" x14ac:dyDescent="0.3">
      <c r="A3" s="482" t="s">
        <v>1618</v>
      </c>
      <c r="B3" s="482"/>
      <c r="C3" s="482"/>
      <c r="D3" s="485"/>
      <c r="E3" s="466"/>
      <c r="F3" s="460" t="s">
        <v>1619</v>
      </c>
      <c r="G3" s="482"/>
      <c r="H3" s="482"/>
      <c r="I3" s="482"/>
      <c r="J3" s="482"/>
      <c r="K3" s="482"/>
      <c r="L3" s="482"/>
      <c r="M3" s="485"/>
      <c r="N3" s="461"/>
    </row>
    <row r="4" spans="1:14" ht="36" customHeight="1" x14ac:dyDescent="0.3">
      <c r="A4" s="54"/>
      <c r="B4" s="54"/>
      <c r="C4" s="54"/>
      <c r="D4" s="220"/>
      <c r="E4" s="293" t="s">
        <v>325</v>
      </c>
      <c r="F4" s="443" t="s">
        <v>1620</v>
      </c>
      <c r="G4" s="443" t="s">
        <v>1621</v>
      </c>
      <c r="H4" s="443" t="s">
        <v>1622</v>
      </c>
      <c r="I4" s="443" t="s">
        <v>1623</v>
      </c>
      <c r="J4" s="443" t="s">
        <v>1624</v>
      </c>
      <c r="K4" s="443" t="s">
        <v>1625</v>
      </c>
      <c r="L4" s="443" t="s">
        <v>1626</v>
      </c>
      <c r="M4" s="443" t="s">
        <v>1627</v>
      </c>
      <c r="N4" s="63" t="s">
        <v>326</v>
      </c>
    </row>
    <row r="5" spans="1:14" ht="21" customHeight="1" x14ac:dyDescent="0.3">
      <c r="A5" s="125" t="s">
        <v>1471</v>
      </c>
      <c r="B5" s="125"/>
      <c r="C5" s="125" t="s">
        <v>1628</v>
      </c>
      <c r="D5" s="130"/>
      <c r="E5" s="65">
        <v>11962</v>
      </c>
      <c r="F5" s="65">
        <v>7500</v>
      </c>
      <c r="G5" s="65">
        <v>2078</v>
      </c>
      <c r="H5" s="65">
        <v>1225</v>
      </c>
      <c r="I5" s="65">
        <v>454</v>
      </c>
      <c r="J5" s="65">
        <v>321</v>
      </c>
      <c r="K5" s="65">
        <v>175</v>
      </c>
      <c r="L5" s="65">
        <v>156</v>
      </c>
      <c r="M5" s="65">
        <v>53</v>
      </c>
      <c r="N5" s="65">
        <v>125996</v>
      </c>
    </row>
    <row r="6" spans="1:14" ht="21" customHeight="1" x14ac:dyDescent="0.3">
      <c r="A6" s="125" t="s">
        <v>1475</v>
      </c>
      <c r="B6" s="125" t="s">
        <v>1629</v>
      </c>
      <c r="C6" s="125"/>
      <c r="D6" s="131"/>
      <c r="E6" s="65">
        <v>3</v>
      </c>
      <c r="F6" s="65">
        <v>3</v>
      </c>
      <c r="G6" s="65" t="s">
        <v>677</v>
      </c>
      <c r="H6" s="65" t="s">
        <v>677</v>
      </c>
      <c r="I6" s="65" t="s">
        <v>677</v>
      </c>
      <c r="J6" s="65" t="s">
        <v>677</v>
      </c>
      <c r="K6" s="65" t="s">
        <v>677</v>
      </c>
      <c r="L6" s="65" t="s">
        <v>677</v>
      </c>
      <c r="M6" s="65" t="s">
        <v>677</v>
      </c>
      <c r="N6" s="65">
        <v>5</v>
      </c>
    </row>
    <row r="7" spans="1:14" ht="21" customHeight="1" x14ac:dyDescent="0.3">
      <c r="A7" s="126" t="s">
        <v>1630</v>
      </c>
      <c r="B7" s="125" t="s">
        <v>1477</v>
      </c>
      <c r="C7" s="125" t="s">
        <v>1478</v>
      </c>
      <c r="D7" s="131"/>
      <c r="E7" s="65">
        <v>3</v>
      </c>
      <c r="F7" s="65">
        <v>3</v>
      </c>
      <c r="G7" s="65" t="s">
        <v>677</v>
      </c>
      <c r="H7" s="65" t="s">
        <v>677</v>
      </c>
      <c r="I7" s="65" t="s">
        <v>677</v>
      </c>
      <c r="J7" s="65" t="s">
        <v>677</v>
      </c>
      <c r="K7" s="65" t="s">
        <v>677</v>
      </c>
      <c r="L7" s="65" t="s">
        <v>677</v>
      </c>
      <c r="M7" s="65" t="s">
        <v>677</v>
      </c>
      <c r="N7" s="65">
        <v>5</v>
      </c>
    </row>
    <row r="8" spans="1:14" ht="21" customHeight="1" x14ac:dyDescent="0.3">
      <c r="A8" s="126" t="s">
        <v>1630</v>
      </c>
      <c r="B8" s="126" t="s">
        <v>1630</v>
      </c>
      <c r="C8" s="126" t="s">
        <v>27</v>
      </c>
      <c r="D8" s="130" t="s">
        <v>1631</v>
      </c>
      <c r="E8" s="32">
        <v>1</v>
      </c>
      <c r="F8" s="32">
        <v>1</v>
      </c>
      <c r="G8" s="32" t="s">
        <v>677</v>
      </c>
      <c r="H8" s="32" t="s">
        <v>677</v>
      </c>
      <c r="I8" s="32" t="s">
        <v>677</v>
      </c>
      <c r="J8" s="32" t="s">
        <v>677</v>
      </c>
      <c r="K8" s="32" t="s">
        <v>677</v>
      </c>
      <c r="L8" s="32" t="s">
        <v>677</v>
      </c>
      <c r="M8" s="32" t="s">
        <v>677</v>
      </c>
      <c r="N8" s="32">
        <v>1</v>
      </c>
    </row>
    <row r="9" spans="1:14" ht="21" customHeight="1" x14ac:dyDescent="0.3">
      <c r="A9" s="126" t="s">
        <v>1630</v>
      </c>
      <c r="B9" s="126" t="s">
        <v>1630</v>
      </c>
      <c r="C9" s="126" t="s">
        <v>29</v>
      </c>
      <c r="D9" s="130" t="s">
        <v>1632</v>
      </c>
      <c r="E9" s="32" t="s">
        <v>677</v>
      </c>
      <c r="F9" s="32" t="s">
        <v>677</v>
      </c>
      <c r="G9" s="32" t="s">
        <v>677</v>
      </c>
      <c r="H9" s="32" t="s">
        <v>677</v>
      </c>
      <c r="I9" s="32" t="s">
        <v>677</v>
      </c>
      <c r="J9" s="32" t="s">
        <v>677</v>
      </c>
      <c r="K9" s="32" t="s">
        <v>677</v>
      </c>
      <c r="L9" s="32" t="s">
        <v>677</v>
      </c>
      <c r="M9" s="32" t="s">
        <v>677</v>
      </c>
      <c r="N9" s="32" t="s">
        <v>677</v>
      </c>
    </row>
    <row r="10" spans="1:14" ht="21" customHeight="1" x14ac:dyDescent="0.3">
      <c r="A10" s="126" t="s">
        <v>1630</v>
      </c>
      <c r="B10" s="126" t="s">
        <v>1630</v>
      </c>
      <c r="C10" s="126" t="s">
        <v>31</v>
      </c>
      <c r="D10" s="130" t="s">
        <v>1633</v>
      </c>
      <c r="E10" s="32" t="s">
        <v>677</v>
      </c>
      <c r="F10" s="32" t="s">
        <v>677</v>
      </c>
      <c r="G10" s="32" t="s">
        <v>677</v>
      </c>
      <c r="H10" s="32" t="s">
        <v>677</v>
      </c>
      <c r="I10" s="32" t="s">
        <v>677</v>
      </c>
      <c r="J10" s="32" t="s">
        <v>677</v>
      </c>
      <c r="K10" s="32" t="s">
        <v>677</v>
      </c>
      <c r="L10" s="32" t="s">
        <v>677</v>
      </c>
      <c r="M10" s="32" t="s">
        <v>677</v>
      </c>
      <c r="N10" s="32" t="s">
        <v>677</v>
      </c>
    </row>
    <row r="11" spans="1:14" ht="21" customHeight="1" x14ac:dyDescent="0.3">
      <c r="A11" s="126"/>
      <c r="B11" s="126"/>
      <c r="C11" s="126" t="s">
        <v>33</v>
      </c>
      <c r="D11" s="130" t="s">
        <v>1634</v>
      </c>
      <c r="E11" s="32" t="s">
        <v>677</v>
      </c>
      <c r="F11" s="32" t="s">
        <v>677</v>
      </c>
      <c r="G11" s="32" t="s">
        <v>677</v>
      </c>
      <c r="H11" s="32" t="s">
        <v>677</v>
      </c>
      <c r="I11" s="32" t="s">
        <v>677</v>
      </c>
      <c r="J11" s="32" t="s">
        <v>677</v>
      </c>
      <c r="K11" s="32" t="s">
        <v>677</v>
      </c>
      <c r="L11" s="32" t="s">
        <v>677</v>
      </c>
      <c r="M11" s="32" t="s">
        <v>677</v>
      </c>
      <c r="N11" s="32" t="s">
        <v>677</v>
      </c>
    </row>
    <row r="12" spans="1:14" ht="21" customHeight="1" x14ac:dyDescent="0.3">
      <c r="A12" s="126" t="s">
        <v>1630</v>
      </c>
      <c r="B12" s="126" t="s">
        <v>1630</v>
      </c>
      <c r="C12" s="126" t="s">
        <v>35</v>
      </c>
      <c r="D12" s="130" t="s">
        <v>1635</v>
      </c>
      <c r="E12" s="32">
        <v>2</v>
      </c>
      <c r="F12" s="32">
        <v>2</v>
      </c>
      <c r="G12" s="32" t="s">
        <v>677</v>
      </c>
      <c r="H12" s="32" t="s">
        <v>677</v>
      </c>
      <c r="I12" s="32" t="s">
        <v>677</v>
      </c>
      <c r="J12" s="32" t="s">
        <v>677</v>
      </c>
      <c r="K12" s="32" t="s">
        <v>677</v>
      </c>
      <c r="L12" s="32" t="s">
        <v>677</v>
      </c>
      <c r="M12" s="32" t="s">
        <v>677</v>
      </c>
      <c r="N12" s="32" t="s">
        <v>13</v>
      </c>
    </row>
    <row r="13" spans="1:14" ht="21" customHeight="1" x14ac:dyDescent="0.3">
      <c r="A13" s="126" t="s">
        <v>1630</v>
      </c>
      <c r="B13" s="125" t="s">
        <v>1479</v>
      </c>
      <c r="C13" s="125" t="s">
        <v>1480</v>
      </c>
      <c r="D13" s="131"/>
      <c r="E13" s="65" t="s">
        <v>677</v>
      </c>
      <c r="F13" s="65" t="s">
        <v>677</v>
      </c>
      <c r="G13" s="65" t="s">
        <v>677</v>
      </c>
      <c r="H13" s="65" t="s">
        <v>677</v>
      </c>
      <c r="I13" s="65" t="s">
        <v>677</v>
      </c>
      <c r="J13" s="65" t="s">
        <v>677</v>
      </c>
      <c r="K13" s="65" t="s">
        <v>677</v>
      </c>
      <c r="L13" s="65" t="s">
        <v>677</v>
      </c>
      <c r="M13" s="65" t="s">
        <v>677</v>
      </c>
      <c r="N13" s="65" t="s">
        <v>677</v>
      </c>
    </row>
    <row r="14" spans="1:14" ht="21" customHeight="1" x14ac:dyDescent="0.3">
      <c r="A14" s="126" t="s">
        <v>1630</v>
      </c>
      <c r="B14" s="126" t="s">
        <v>1630</v>
      </c>
      <c r="C14" s="126" t="s">
        <v>52</v>
      </c>
      <c r="D14" s="130" t="s">
        <v>1631</v>
      </c>
      <c r="E14" s="65" t="s">
        <v>677</v>
      </c>
      <c r="F14" s="32" t="s">
        <v>677</v>
      </c>
      <c r="G14" s="32" t="s">
        <v>677</v>
      </c>
      <c r="H14" s="32" t="s">
        <v>677</v>
      </c>
      <c r="I14" s="32" t="s">
        <v>677</v>
      </c>
      <c r="J14" s="32" t="s">
        <v>677</v>
      </c>
      <c r="K14" s="32" t="s">
        <v>677</v>
      </c>
      <c r="L14" s="32" t="s">
        <v>677</v>
      </c>
      <c r="M14" s="32" t="s">
        <v>677</v>
      </c>
      <c r="N14" s="32" t="s">
        <v>677</v>
      </c>
    </row>
    <row r="15" spans="1:14" ht="21" customHeight="1" x14ac:dyDescent="0.3">
      <c r="A15" s="126" t="s">
        <v>1630</v>
      </c>
      <c r="B15" s="126" t="s">
        <v>1630</v>
      </c>
      <c r="C15" s="126" t="s">
        <v>55</v>
      </c>
      <c r="D15" s="130" t="s">
        <v>1636</v>
      </c>
      <c r="E15" s="65" t="s">
        <v>677</v>
      </c>
      <c r="F15" s="32" t="s">
        <v>677</v>
      </c>
      <c r="G15" s="32" t="s">
        <v>677</v>
      </c>
      <c r="H15" s="32" t="s">
        <v>677</v>
      </c>
      <c r="I15" s="32" t="s">
        <v>677</v>
      </c>
      <c r="J15" s="32" t="s">
        <v>677</v>
      </c>
      <c r="K15" s="32" t="s">
        <v>677</v>
      </c>
      <c r="L15" s="32" t="s">
        <v>677</v>
      </c>
      <c r="M15" s="32" t="s">
        <v>677</v>
      </c>
      <c r="N15" s="32" t="s">
        <v>677</v>
      </c>
    </row>
    <row r="16" spans="1:14" ht="21" customHeight="1" x14ac:dyDescent="0.3">
      <c r="A16" s="126" t="s">
        <v>1630</v>
      </c>
      <c r="B16" s="126" t="s">
        <v>1630</v>
      </c>
      <c r="C16" s="126" t="s">
        <v>58</v>
      </c>
      <c r="D16" s="130" t="s">
        <v>1637</v>
      </c>
      <c r="E16" s="65" t="s">
        <v>677</v>
      </c>
      <c r="F16" s="32" t="s">
        <v>677</v>
      </c>
      <c r="G16" s="32" t="s">
        <v>677</v>
      </c>
      <c r="H16" s="32" t="s">
        <v>677</v>
      </c>
      <c r="I16" s="32" t="s">
        <v>677</v>
      </c>
      <c r="J16" s="32" t="s">
        <v>677</v>
      </c>
      <c r="K16" s="32" t="s">
        <v>677</v>
      </c>
      <c r="L16" s="32" t="s">
        <v>677</v>
      </c>
      <c r="M16" s="32" t="s">
        <v>677</v>
      </c>
      <c r="N16" s="32" t="s">
        <v>677</v>
      </c>
    </row>
    <row r="17" spans="1:14" ht="21" customHeight="1" x14ac:dyDescent="0.3">
      <c r="A17" s="126"/>
      <c r="B17" s="126"/>
      <c r="C17" s="126" t="s">
        <v>61</v>
      </c>
      <c r="D17" s="130" t="s">
        <v>1638</v>
      </c>
      <c r="E17" s="65" t="s">
        <v>677</v>
      </c>
      <c r="F17" s="32" t="s">
        <v>677</v>
      </c>
      <c r="G17" s="32" t="s">
        <v>677</v>
      </c>
      <c r="H17" s="32" t="s">
        <v>677</v>
      </c>
      <c r="I17" s="32" t="s">
        <v>677</v>
      </c>
      <c r="J17" s="32" t="s">
        <v>677</v>
      </c>
      <c r="K17" s="32" t="s">
        <v>677</v>
      </c>
      <c r="L17" s="32" t="s">
        <v>677</v>
      </c>
      <c r="M17" s="32" t="s">
        <v>677</v>
      </c>
      <c r="N17" s="32" t="s">
        <v>677</v>
      </c>
    </row>
    <row r="18" spans="1:14" ht="21" customHeight="1" x14ac:dyDescent="0.3">
      <c r="A18" s="126" t="s">
        <v>1630</v>
      </c>
      <c r="B18" s="126" t="s">
        <v>1630</v>
      </c>
      <c r="C18" s="126" t="s">
        <v>64</v>
      </c>
      <c r="D18" s="130" t="s">
        <v>1639</v>
      </c>
      <c r="E18" s="65" t="s">
        <v>677</v>
      </c>
      <c r="F18" s="32" t="s">
        <v>677</v>
      </c>
      <c r="G18" s="32" t="s">
        <v>677</v>
      </c>
      <c r="H18" s="32" t="s">
        <v>677</v>
      </c>
      <c r="I18" s="32" t="s">
        <v>677</v>
      </c>
      <c r="J18" s="32" t="s">
        <v>677</v>
      </c>
      <c r="K18" s="32" t="s">
        <v>677</v>
      </c>
      <c r="L18" s="32" t="s">
        <v>677</v>
      </c>
      <c r="M18" s="32" t="s">
        <v>677</v>
      </c>
      <c r="N18" s="32" t="s">
        <v>677</v>
      </c>
    </row>
    <row r="19" spans="1:14" ht="21" customHeight="1" x14ac:dyDescent="0.3">
      <c r="A19" s="126" t="s">
        <v>1630</v>
      </c>
      <c r="B19" s="126" t="s">
        <v>1630</v>
      </c>
      <c r="C19" s="126" t="s">
        <v>79</v>
      </c>
      <c r="D19" s="130" t="s">
        <v>1640</v>
      </c>
      <c r="E19" s="65" t="s">
        <v>677</v>
      </c>
      <c r="F19" s="32" t="s">
        <v>677</v>
      </c>
      <c r="G19" s="32" t="s">
        <v>677</v>
      </c>
      <c r="H19" s="32" t="s">
        <v>677</v>
      </c>
      <c r="I19" s="32" t="s">
        <v>677</v>
      </c>
      <c r="J19" s="32" t="s">
        <v>677</v>
      </c>
      <c r="K19" s="32" t="s">
        <v>677</v>
      </c>
      <c r="L19" s="32" t="s">
        <v>677</v>
      </c>
      <c r="M19" s="32" t="s">
        <v>677</v>
      </c>
      <c r="N19" s="32" t="s">
        <v>677</v>
      </c>
    </row>
    <row r="20" spans="1:14" ht="21" customHeight="1" x14ac:dyDescent="0.3">
      <c r="A20" s="125" t="s">
        <v>1481</v>
      </c>
      <c r="B20" s="125" t="s">
        <v>1482</v>
      </c>
      <c r="C20" s="125" t="s">
        <v>1630</v>
      </c>
      <c r="D20" s="131" t="s">
        <v>1630</v>
      </c>
      <c r="E20" s="65" t="s">
        <v>677</v>
      </c>
      <c r="F20" s="65" t="s">
        <v>677</v>
      </c>
      <c r="G20" s="65" t="s">
        <v>677</v>
      </c>
      <c r="H20" s="65" t="s">
        <v>677</v>
      </c>
      <c r="I20" s="65" t="s">
        <v>677</v>
      </c>
      <c r="J20" s="65" t="s">
        <v>677</v>
      </c>
      <c r="K20" s="65" t="s">
        <v>677</v>
      </c>
      <c r="L20" s="65" t="s">
        <v>677</v>
      </c>
      <c r="M20" s="65" t="s">
        <v>677</v>
      </c>
      <c r="N20" s="65" t="s">
        <v>677</v>
      </c>
    </row>
    <row r="21" spans="1:14" ht="21" customHeight="1" x14ac:dyDescent="0.3">
      <c r="A21" s="126" t="s">
        <v>1630</v>
      </c>
      <c r="B21" s="125" t="s">
        <v>1483</v>
      </c>
      <c r="C21" s="125" t="s">
        <v>1641</v>
      </c>
      <c r="D21" s="131"/>
      <c r="E21" s="65" t="s">
        <v>677</v>
      </c>
      <c r="F21" s="65" t="s">
        <v>677</v>
      </c>
      <c r="G21" s="65" t="s">
        <v>677</v>
      </c>
      <c r="H21" s="65" t="s">
        <v>677</v>
      </c>
      <c r="I21" s="65" t="s">
        <v>677</v>
      </c>
      <c r="J21" s="65" t="s">
        <v>677</v>
      </c>
      <c r="K21" s="65" t="s">
        <v>677</v>
      </c>
      <c r="L21" s="65" t="s">
        <v>677</v>
      </c>
      <c r="M21" s="65" t="s">
        <v>677</v>
      </c>
      <c r="N21" s="65" t="s">
        <v>677</v>
      </c>
    </row>
    <row r="22" spans="1:14" ht="21" customHeight="1" x14ac:dyDescent="0.3">
      <c r="A22" s="126" t="s">
        <v>1630</v>
      </c>
      <c r="B22" s="126" t="s">
        <v>1630</v>
      </c>
      <c r="C22" s="126" t="s">
        <v>82</v>
      </c>
      <c r="D22" s="130" t="s">
        <v>1631</v>
      </c>
      <c r="E22" s="65" t="s">
        <v>677</v>
      </c>
      <c r="F22" s="32" t="s">
        <v>677</v>
      </c>
      <c r="G22" s="32" t="s">
        <v>677</v>
      </c>
      <c r="H22" s="32" t="s">
        <v>677</v>
      </c>
      <c r="I22" s="32" t="s">
        <v>677</v>
      </c>
      <c r="J22" s="32" t="s">
        <v>677</v>
      </c>
      <c r="K22" s="32" t="s">
        <v>677</v>
      </c>
      <c r="L22" s="32" t="s">
        <v>677</v>
      </c>
      <c r="M22" s="32" t="s">
        <v>677</v>
      </c>
      <c r="N22" s="32" t="s">
        <v>677</v>
      </c>
    </row>
    <row r="23" spans="1:14" ht="21" customHeight="1" x14ac:dyDescent="0.3">
      <c r="A23" s="126" t="s">
        <v>1630</v>
      </c>
      <c r="B23" s="126" t="s">
        <v>1630</v>
      </c>
      <c r="C23" s="126" t="s">
        <v>84</v>
      </c>
      <c r="D23" s="130" t="s">
        <v>1642</v>
      </c>
      <c r="E23" s="65" t="s">
        <v>677</v>
      </c>
      <c r="F23" s="32" t="s">
        <v>677</v>
      </c>
      <c r="G23" s="32" t="s">
        <v>677</v>
      </c>
      <c r="H23" s="32" t="s">
        <v>677</v>
      </c>
      <c r="I23" s="32" t="s">
        <v>677</v>
      </c>
      <c r="J23" s="32" t="s">
        <v>677</v>
      </c>
      <c r="K23" s="32" t="s">
        <v>677</v>
      </c>
      <c r="L23" s="32" t="s">
        <v>677</v>
      </c>
      <c r="M23" s="32" t="s">
        <v>677</v>
      </c>
      <c r="N23" s="32" t="s">
        <v>677</v>
      </c>
    </row>
    <row r="24" spans="1:14" ht="21" customHeight="1" x14ac:dyDescent="0.3">
      <c r="A24" s="126"/>
      <c r="B24" s="126"/>
      <c r="C24" s="126" t="s">
        <v>87</v>
      </c>
      <c r="D24" s="130" t="s">
        <v>1643</v>
      </c>
      <c r="E24" s="65" t="s">
        <v>677</v>
      </c>
      <c r="F24" s="32" t="s">
        <v>677</v>
      </c>
      <c r="G24" s="32" t="s">
        <v>677</v>
      </c>
      <c r="H24" s="32" t="s">
        <v>677</v>
      </c>
      <c r="I24" s="32" t="s">
        <v>677</v>
      </c>
      <c r="J24" s="32" t="s">
        <v>677</v>
      </c>
      <c r="K24" s="32" t="s">
        <v>677</v>
      </c>
      <c r="L24" s="32" t="s">
        <v>677</v>
      </c>
      <c r="M24" s="32" t="s">
        <v>677</v>
      </c>
      <c r="N24" s="32" t="s">
        <v>677</v>
      </c>
    </row>
    <row r="25" spans="1:14" ht="21" customHeight="1" x14ac:dyDescent="0.3">
      <c r="A25" s="126" t="s">
        <v>1630</v>
      </c>
      <c r="B25" s="125" t="s">
        <v>1485</v>
      </c>
      <c r="C25" s="125" t="s">
        <v>1486</v>
      </c>
      <c r="D25" s="131"/>
      <c r="E25" s="65" t="s">
        <v>677</v>
      </c>
      <c r="F25" s="65" t="s">
        <v>677</v>
      </c>
      <c r="G25" s="65" t="s">
        <v>677</v>
      </c>
      <c r="H25" s="65" t="s">
        <v>677</v>
      </c>
      <c r="I25" s="65" t="s">
        <v>677</v>
      </c>
      <c r="J25" s="65" t="s">
        <v>677</v>
      </c>
      <c r="K25" s="65" t="s">
        <v>677</v>
      </c>
      <c r="L25" s="65" t="s">
        <v>677</v>
      </c>
      <c r="M25" s="65" t="s">
        <v>677</v>
      </c>
      <c r="N25" s="65" t="s">
        <v>677</v>
      </c>
    </row>
    <row r="26" spans="1:14" ht="21" customHeight="1" x14ac:dyDescent="0.3">
      <c r="A26" s="126" t="s">
        <v>1630</v>
      </c>
      <c r="B26" s="126" t="s">
        <v>1630</v>
      </c>
      <c r="C26" s="126" t="s">
        <v>110</v>
      </c>
      <c r="D26" s="130" t="s">
        <v>1631</v>
      </c>
      <c r="E26" s="65" t="s">
        <v>677</v>
      </c>
      <c r="F26" s="32" t="s">
        <v>677</v>
      </c>
      <c r="G26" s="32" t="s">
        <v>677</v>
      </c>
      <c r="H26" s="32" t="s">
        <v>677</v>
      </c>
      <c r="I26" s="32" t="s">
        <v>677</v>
      </c>
      <c r="J26" s="32" t="s">
        <v>677</v>
      </c>
      <c r="K26" s="32" t="s">
        <v>677</v>
      </c>
      <c r="L26" s="32" t="s">
        <v>677</v>
      </c>
      <c r="M26" s="32" t="s">
        <v>677</v>
      </c>
      <c r="N26" s="32" t="s">
        <v>677</v>
      </c>
    </row>
    <row r="27" spans="1:14" ht="21" customHeight="1" x14ac:dyDescent="0.3">
      <c r="A27" s="126" t="s">
        <v>1630</v>
      </c>
      <c r="B27" s="126" t="s">
        <v>1630</v>
      </c>
      <c r="C27" s="126" t="s">
        <v>113</v>
      </c>
      <c r="D27" s="130" t="s">
        <v>1644</v>
      </c>
      <c r="E27" s="65" t="s">
        <v>677</v>
      </c>
      <c r="F27" s="32" t="s">
        <v>677</v>
      </c>
      <c r="G27" s="32" t="s">
        <v>677</v>
      </c>
      <c r="H27" s="32" t="s">
        <v>677</v>
      </c>
      <c r="I27" s="32" t="s">
        <v>677</v>
      </c>
      <c r="J27" s="32" t="s">
        <v>677</v>
      </c>
      <c r="K27" s="32" t="s">
        <v>677</v>
      </c>
      <c r="L27" s="32" t="s">
        <v>677</v>
      </c>
      <c r="M27" s="32" t="s">
        <v>677</v>
      </c>
      <c r="N27" s="32" t="s">
        <v>677</v>
      </c>
    </row>
    <row r="28" spans="1:14" ht="21" customHeight="1" x14ac:dyDescent="0.3">
      <c r="A28" s="126"/>
      <c r="B28" s="126"/>
      <c r="C28" s="126" t="s">
        <v>116</v>
      </c>
      <c r="D28" s="130" t="s">
        <v>1645</v>
      </c>
      <c r="E28" s="65" t="s">
        <v>677</v>
      </c>
      <c r="F28" s="32" t="s">
        <v>677</v>
      </c>
      <c r="G28" s="32" t="s">
        <v>677</v>
      </c>
      <c r="H28" s="32" t="s">
        <v>677</v>
      </c>
      <c r="I28" s="32" t="s">
        <v>677</v>
      </c>
      <c r="J28" s="32" t="s">
        <v>677</v>
      </c>
      <c r="K28" s="32" t="s">
        <v>677</v>
      </c>
      <c r="L28" s="32" t="s">
        <v>677</v>
      </c>
      <c r="M28" s="32" t="s">
        <v>677</v>
      </c>
      <c r="N28" s="32" t="s">
        <v>677</v>
      </c>
    </row>
    <row r="29" spans="1:14" ht="21" customHeight="1" x14ac:dyDescent="0.3">
      <c r="A29" s="125" t="s">
        <v>1489</v>
      </c>
      <c r="B29" s="125" t="s">
        <v>1646</v>
      </c>
      <c r="C29" s="125"/>
      <c r="D29" s="131"/>
      <c r="E29" s="65" t="s">
        <v>677</v>
      </c>
      <c r="F29" s="65" t="s">
        <v>677</v>
      </c>
      <c r="G29" s="65" t="s">
        <v>677</v>
      </c>
      <c r="H29" s="65" t="s">
        <v>677</v>
      </c>
      <c r="I29" s="65" t="s">
        <v>677</v>
      </c>
      <c r="J29" s="65" t="s">
        <v>677</v>
      </c>
      <c r="K29" s="65" t="s">
        <v>677</v>
      </c>
      <c r="L29" s="65" t="s">
        <v>677</v>
      </c>
      <c r="M29" s="65" t="s">
        <v>677</v>
      </c>
      <c r="N29" s="65" t="s">
        <v>677</v>
      </c>
    </row>
    <row r="30" spans="1:14" ht="21" customHeight="1" x14ac:dyDescent="0.3">
      <c r="A30" s="126" t="s">
        <v>1630</v>
      </c>
      <c r="B30" s="125" t="s">
        <v>1491</v>
      </c>
      <c r="C30" s="125" t="s">
        <v>1646</v>
      </c>
      <c r="D30" s="132"/>
      <c r="E30" s="65" t="s">
        <v>677</v>
      </c>
      <c r="F30" s="65" t="s">
        <v>677</v>
      </c>
      <c r="G30" s="65" t="s">
        <v>677</v>
      </c>
      <c r="H30" s="65" t="s">
        <v>677</v>
      </c>
      <c r="I30" s="65" t="s">
        <v>677</v>
      </c>
      <c r="J30" s="65" t="s">
        <v>677</v>
      </c>
      <c r="K30" s="65" t="s">
        <v>677</v>
      </c>
      <c r="L30" s="65" t="s">
        <v>677</v>
      </c>
      <c r="M30" s="65" t="s">
        <v>677</v>
      </c>
      <c r="N30" s="65" t="s">
        <v>677</v>
      </c>
    </row>
    <row r="31" spans="1:14" ht="21" customHeight="1" x14ac:dyDescent="0.3">
      <c r="A31" s="126" t="s">
        <v>1630</v>
      </c>
      <c r="B31" s="126" t="s">
        <v>1630</v>
      </c>
      <c r="C31" s="126" t="s">
        <v>133</v>
      </c>
      <c r="D31" s="130" t="s">
        <v>1631</v>
      </c>
      <c r="E31" s="65" t="s">
        <v>677</v>
      </c>
      <c r="F31" s="32" t="s">
        <v>677</v>
      </c>
      <c r="G31" s="32" t="s">
        <v>677</v>
      </c>
      <c r="H31" s="32" t="s">
        <v>677</v>
      </c>
      <c r="I31" s="32" t="s">
        <v>677</v>
      </c>
      <c r="J31" s="32" t="s">
        <v>677</v>
      </c>
      <c r="K31" s="32" t="s">
        <v>677</v>
      </c>
      <c r="L31" s="32" t="s">
        <v>677</v>
      </c>
      <c r="M31" s="32" t="s">
        <v>677</v>
      </c>
      <c r="N31" s="32" t="s">
        <v>677</v>
      </c>
    </row>
    <row r="32" spans="1:14" ht="21" customHeight="1" x14ac:dyDescent="0.3">
      <c r="A32" s="126" t="s">
        <v>1630</v>
      </c>
      <c r="B32" s="126" t="s">
        <v>1630</v>
      </c>
      <c r="C32" s="126" t="s">
        <v>135</v>
      </c>
      <c r="D32" s="130" t="s">
        <v>1647</v>
      </c>
      <c r="E32" s="65" t="s">
        <v>677</v>
      </c>
      <c r="F32" s="121" t="s">
        <v>677</v>
      </c>
      <c r="G32" s="32" t="s">
        <v>677</v>
      </c>
      <c r="H32" s="32" t="s">
        <v>677</v>
      </c>
      <c r="I32" s="32" t="s">
        <v>677</v>
      </c>
      <c r="J32" s="32" t="s">
        <v>677</v>
      </c>
      <c r="K32" s="32" t="s">
        <v>677</v>
      </c>
      <c r="L32" s="32" t="s">
        <v>677</v>
      </c>
      <c r="M32" s="32" t="s">
        <v>677</v>
      </c>
      <c r="N32" s="32" t="s">
        <v>677</v>
      </c>
    </row>
    <row r="33" spans="1:14" ht="21" customHeight="1" x14ac:dyDescent="0.3">
      <c r="A33" s="126" t="s">
        <v>1630</v>
      </c>
      <c r="B33" s="126" t="s">
        <v>1630</v>
      </c>
      <c r="C33" s="126" t="s">
        <v>137</v>
      </c>
      <c r="D33" s="130" t="s">
        <v>1648</v>
      </c>
      <c r="E33" s="65" t="s">
        <v>677</v>
      </c>
      <c r="F33" s="32" t="s">
        <v>677</v>
      </c>
      <c r="G33" s="32" t="s">
        <v>677</v>
      </c>
      <c r="H33" s="32" t="s">
        <v>677</v>
      </c>
      <c r="I33" s="32" t="s">
        <v>677</v>
      </c>
      <c r="J33" s="32" t="s">
        <v>677</v>
      </c>
      <c r="K33" s="32" t="s">
        <v>677</v>
      </c>
      <c r="L33" s="32" t="s">
        <v>677</v>
      </c>
      <c r="M33" s="32" t="s">
        <v>677</v>
      </c>
      <c r="N33" s="32" t="s">
        <v>677</v>
      </c>
    </row>
    <row r="34" spans="1:14" ht="21" customHeight="1" x14ac:dyDescent="0.3">
      <c r="A34" s="126" t="s">
        <v>1630</v>
      </c>
      <c r="B34" s="126" t="s">
        <v>1630</v>
      </c>
      <c r="C34" s="126" t="s">
        <v>140</v>
      </c>
      <c r="D34" s="130" t="s">
        <v>1649</v>
      </c>
      <c r="E34" s="65" t="s">
        <v>677</v>
      </c>
      <c r="F34" s="32" t="s">
        <v>677</v>
      </c>
      <c r="G34" s="32" t="s">
        <v>677</v>
      </c>
      <c r="H34" s="32" t="s">
        <v>677</v>
      </c>
      <c r="I34" s="32" t="s">
        <v>677</v>
      </c>
      <c r="J34" s="32" t="s">
        <v>677</v>
      </c>
      <c r="K34" s="32" t="s">
        <v>677</v>
      </c>
      <c r="L34" s="32" t="s">
        <v>677</v>
      </c>
      <c r="M34" s="32" t="s">
        <v>677</v>
      </c>
      <c r="N34" s="32" t="s">
        <v>677</v>
      </c>
    </row>
    <row r="35" spans="1:14" ht="21" customHeight="1" x14ac:dyDescent="0.3">
      <c r="A35" s="126" t="s">
        <v>1630</v>
      </c>
      <c r="B35" s="126" t="s">
        <v>1630</v>
      </c>
      <c r="C35" s="126" t="s">
        <v>142</v>
      </c>
      <c r="D35" s="130" t="s">
        <v>1650</v>
      </c>
      <c r="E35" s="65" t="s">
        <v>677</v>
      </c>
      <c r="F35" s="32" t="s">
        <v>677</v>
      </c>
      <c r="G35" s="32" t="s">
        <v>677</v>
      </c>
      <c r="H35" s="32" t="s">
        <v>677</v>
      </c>
      <c r="I35" s="32" t="s">
        <v>677</v>
      </c>
      <c r="J35" s="32" t="s">
        <v>677</v>
      </c>
      <c r="K35" s="32" t="s">
        <v>677</v>
      </c>
      <c r="L35" s="32" t="s">
        <v>677</v>
      </c>
      <c r="M35" s="32" t="s">
        <v>677</v>
      </c>
      <c r="N35" s="32" t="s">
        <v>677</v>
      </c>
    </row>
    <row r="36" spans="1:14" ht="21" customHeight="1" x14ac:dyDescent="0.3">
      <c r="A36" s="126"/>
      <c r="B36" s="126"/>
      <c r="C36" s="126" t="s">
        <v>144</v>
      </c>
      <c r="D36" s="130" t="s">
        <v>1651</v>
      </c>
      <c r="E36" s="65" t="s">
        <v>677</v>
      </c>
      <c r="F36" s="32" t="s">
        <v>677</v>
      </c>
      <c r="G36" s="32" t="s">
        <v>677</v>
      </c>
      <c r="H36" s="32" t="s">
        <v>677</v>
      </c>
      <c r="I36" s="32" t="s">
        <v>677</v>
      </c>
      <c r="J36" s="32" t="s">
        <v>677</v>
      </c>
      <c r="K36" s="32" t="s">
        <v>677</v>
      </c>
      <c r="L36" s="32" t="s">
        <v>677</v>
      </c>
      <c r="M36" s="32" t="s">
        <v>677</v>
      </c>
      <c r="N36" s="32" t="s">
        <v>677</v>
      </c>
    </row>
    <row r="37" spans="1:14" ht="21" customHeight="1" x14ac:dyDescent="0.3">
      <c r="A37" s="126" t="s">
        <v>1630</v>
      </c>
      <c r="B37" s="126" t="s">
        <v>1630</v>
      </c>
      <c r="C37" s="126" t="s">
        <v>154</v>
      </c>
      <c r="D37" s="130" t="s">
        <v>1652</v>
      </c>
      <c r="E37" s="65" t="s">
        <v>677</v>
      </c>
      <c r="F37" s="32" t="s">
        <v>677</v>
      </c>
      <c r="G37" s="32" t="s">
        <v>677</v>
      </c>
      <c r="H37" s="32" t="s">
        <v>677</v>
      </c>
      <c r="I37" s="32" t="s">
        <v>677</v>
      </c>
      <c r="J37" s="32" t="s">
        <v>677</v>
      </c>
      <c r="K37" s="32" t="s">
        <v>677</v>
      </c>
      <c r="L37" s="32" t="s">
        <v>677</v>
      </c>
      <c r="M37" s="32" t="s">
        <v>677</v>
      </c>
      <c r="N37" s="32" t="s">
        <v>677</v>
      </c>
    </row>
    <row r="38" spans="1:14" ht="21" customHeight="1" x14ac:dyDescent="0.3">
      <c r="A38" s="125" t="s">
        <v>1492</v>
      </c>
      <c r="B38" s="125" t="s">
        <v>1493</v>
      </c>
      <c r="C38" s="125"/>
      <c r="D38" s="131"/>
      <c r="E38" s="65">
        <v>821</v>
      </c>
      <c r="F38" s="65">
        <v>473</v>
      </c>
      <c r="G38" s="65">
        <v>174</v>
      </c>
      <c r="H38" s="65">
        <v>100</v>
      </c>
      <c r="I38" s="65">
        <v>25</v>
      </c>
      <c r="J38" s="65">
        <v>24</v>
      </c>
      <c r="K38" s="65">
        <v>11</v>
      </c>
      <c r="L38" s="65">
        <v>11</v>
      </c>
      <c r="M38" s="65">
        <v>3</v>
      </c>
      <c r="N38" s="65">
        <v>8097</v>
      </c>
    </row>
    <row r="39" spans="1:14" ht="21" customHeight="1" x14ac:dyDescent="0.3">
      <c r="A39" s="126" t="s">
        <v>1630</v>
      </c>
      <c r="B39" s="125" t="s">
        <v>1494</v>
      </c>
      <c r="C39" s="125" t="s">
        <v>1495</v>
      </c>
      <c r="D39" s="131"/>
      <c r="E39" s="65">
        <v>291</v>
      </c>
      <c r="F39" s="65">
        <v>172</v>
      </c>
      <c r="G39" s="65">
        <v>59</v>
      </c>
      <c r="H39" s="65">
        <v>30</v>
      </c>
      <c r="I39" s="65">
        <v>8</v>
      </c>
      <c r="J39" s="65">
        <v>14</v>
      </c>
      <c r="K39" s="65">
        <v>4</v>
      </c>
      <c r="L39" s="65">
        <v>2</v>
      </c>
      <c r="M39" s="65">
        <v>2</v>
      </c>
      <c r="N39" s="65">
        <v>2541</v>
      </c>
    </row>
    <row r="40" spans="1:14" ht="21" customHeight="1" x14ac:dyDescent="0.3">
      <c r="A40" s="126"/>
      <c r="B40" s="125"/>
      <c r="C40" s="126" t="s">
        <v>156</v>
      </c>
      <c r="D40" s="130" t="s">
        <v>1631</v>
      </c>
      <c r="E40" s="32">
        <v>1</v>
      </c>
      <c r="F40" s="32" t="s">
        <v>677</v>
      </c>
      <c r="G40" s="32" t="s">
        <v>677</v>
      </c>
      <c r="H40" s="32">
        <v>1</v>
      </c>
      <c r="I40" s="32" t="s">
        <v>677</v>
      </c>
      <c r="J40" s="32" t="s">
        <v>677</v>
      </c>
      <c r="K40" s="32" t="s">
        <v>677</v>
      </c>
      <c r="L40" s="32" t="s">
        <v>677</v>
      </c>
      <c r="M40" s="32" t="s">
        <v>677</v>
      </c>
      <c r="N40" s="32" t="s">
        <v>36</v>
      </c>
    </row>
    <row r="41" spans="1:14" ht="21" customHeight="1" x14ac:dyDescent="0.3">
      <c r="A41" s="126" t="s">
        <v>1630</v>
      </c>
      <c r="B41" s="126" t="s">
        <v>1630</v>
      </c>
      <c r="C41" s="126" t="s">
        <v>158</v>
      </c>
      <c r="D41" s="130" t="s">
        <v>1653</v>
      </c>
      <c r="E41" s="32">
        <v>7</v>
      </c>
      <c r="F41" s="32">
        <v>4</v>
      </c>
      <c r="G41" s="32" t="s">
        <v>677</v>
      </c>
      <c r="H41" s="32">
        <v>1</v>
      </c>
      <c r="I41" s="32">
        <v>1</v>
      </c>
      <c r="J41" s="32" t="s">
        <v>677</v>
      </c>
      <c r="K41" s="32" t="s">
        <v>677</v>
      </c>
      <c r="L41" s="32" t="s">
        <v>677</v>
      </c>
      <c r="M41" s="32">
        <v>1</v>
      </c>
      <c r="N41" s="32" t="s">
        <v>121</v>
      </c>
    </row>
    <row r="42" spans="1:14" ht="21" customHeight="1" x14ac:dyDescent="0.3">
      <c r="A42" s="126" t="s">
        <v>1630</v>
      </c>
      <c r="B42" s="126" t="s">
        <v>1630</v>
      </c>
      <c r="C42" s="126" t="s">
        <v>160</v>
      </c>
      <c r="D42" s="130" t="s">
        <v>1654</v>
      </c>
      <c r="E42" s="32">
        <v>27</v>
      </c>
      <c r="F42" s="32">
        <v>9</v>
      </c>
      <c r="G42" s="32">
        <v>7</v>
      </c>
      <c r="H42" s="32">
        <v>7</v>
      </c>
      <c r="I42" s="32" t="s">
        <v>677</v>
      </c>
      <c r="J42" s="32">
        <v>3</v>
      </c>
      <c r="K42" s="32" t="s">
        <v>677</v>
      </c>
      <c r="L42" s="32">
        <v>1</v>
      </c>
      <c r="M42" s="32" t="s">
        <v>677</v>
      </c>
      <c r="N42" s="32" t="s">
        <v>1655</v>
      </c>
    </row>
    <row r="43" spans="1:14" ht="21" customHeight="1" x14ac:dyDescent="0.3">
      <c r="A43" s="126"/>
      <c r="B43" s="126"/>
      <c r="C43" s="126" t="s">
        <v>162</v>
      </c>
      <c r="D43" s="130" t="s">
        <v>1656</v>
      </c>
      <c r="E43" s="32">
        <v>6</v>
      </c>
      <c r="F43" s="32">
        <v>1</v>
      </c>
      <c r="G43" s="32" t="s">
        <v>677</v>
      </c>
      <c r="H43" s="32">
        <v>3</v>
      </c>
      <c r="I43" s="32">
        <v>2</v>
      </c>
      <c r="J43" s="32" t="s">
        <v>677</v>
      </c>
      <c r="K43" s="32" t="s">
        <v>677</v>
      </c>
      <c r="L43" s="32" t="s">
        <v>677</v>
      </c>
      <c r="M43" s="32" t="s">
        <v>677</v>
      </c>
      <c r="N43" s="32" t="s">
        <v>223</v>
      </c>
    </row>
    <row r="44" spans="1:14" ht="21" customHeight="1" x14ac:dyDescent="0.3">
      <c r="A44" s="126" t="s">
        <v>1630</v>
      </c>
      <c r="B44" s="126" t="s">
        <v>1630</v>
      </c>
      <c r="C44" s="126" t="s">
        <v>164</v>
      </c>
      <c r="D44" s="130" t="s">
        <v>1657</v>
      </c>
      <c r="E44" s="32">
        <v>103</v>
      </c>
      <c r="F44" s="32">
        <v>51</v>
      </c>
      <c r="G44" s="32">
        <v>22</v>
      </c>
      <c r="H44" s="32">
        <v>15</v>
      </c>
      <c r="I44" s="32">
        <v>5</v>
      </c>
      <c r="J44" s="32">
        <v>7</v>
      </c>
      <c r="K44" s="32">
        <v>1</v>
      </c>
      <c r="L44" s="32">
        <v>1</v>
      </c>
      <c r="M44" s="32">
        <v>1</v>
      </c>
      <c r="N44" s="32" t="s">
        <v>1658</v>
      </c>
    </row>
    <row r="45" spans="1:14" ht="21" customHeight="1" x14ac:dyDescent="0.3">
      <c r="A45" s="126" t="s">
        <v>1630</v>
      </c>
      <c r="B45" s="126" t="s">
        <v>1630</v>
      </c>
      <c r="C45" s="126" t="s">
        <v>167</v>
      </c>
      <c r="D45" s="130" t="s">
        <v>1659</v>
      </c>
      <c r="E45" s="32">
        <v>40</v>
      </c>
      <c r="F45" s="32">
        <v>32</v>
      </c>
      <c r="G45" s="32">
        <v>7</v>
      </c>
      <c r="H45" s="32" t="s">
        <v>677</v>
      </c>
      <c r="I45" s="32" t="s">
        <v>677</v>
      </c>
      <c r="J45" s="32" t="s">
        <v>677</v>
      </c>
      <c r="K45" s="32">
        <v>1</v>
      </c>
      <c r="L45" s="32" t="s">
        <v>677</v>
      </c>
      <c r="M45" s="32" t="s">
        <v>677</v>
      </c>
      <c r="N45" s="32" t="s">
        <v>1660</v>
      </c>
    </row>
    <row r="46" spans="1:14" ht="21" customHeight="1" x14ac:dyDescent="0.3">
      <c r="A46" s="126"/>
      <c r="B46" s="126"/>
      <c r="C46" s="126" t="s">
        <v>169</v>
      </c>
      <c r="D46" s="130" t="s">
        <v>1661</v>
      </c>
      <c r="E46" s="32">
        <v>107</v>
      </c>
      <c r="F46" s="32">
        <v>75</v>
      </c>
      <c r="G46" s="32">
        <v>23</v>
      </c>
      <c r="H46" s="32">
        <v>3</v>
      </c>
      <c r="I46" s="32" t="s">
        <v>677</v>
      </c>
      <c r="J46" s="32">
        <v>4</v>
      </c>
      <c r="K46" s="32">
        <v>2</v>
      </c>
      <c r="L46" s="32" t="s">
        <v>677</v>
      </c>
      <c r="M46" s="32" t="s">
        <v>677</v>
      </c>
      <c r="N46" s="32" t="s">
        <v>1662</v>
      </c>
    </row>
    <row r="47" spans="1:14" ht="21" customHeight="1" x14ac:dyDescent="0.3">
      <c r="A47" s="126" t="s">
        <v>1630</v>
      </c>
      <c r="B47" s="125" t="s">
        <v>1496</v>
      </c>
      <c r="C47" s="125" t="s">
        <v>1497</v>
      </c>
      <c r="D47" s="133"/>
      <c r="E47" s="65">
        <v>307</v>
      </c>
      <c r="F47" s="65">
        <v>183</v>
      </c>
      <c r="G47" s="65">
        <v>66</v>
      </c>
      <c r="H47" s="65">
        <v>38</v>
      </c>
      <c r="I47" s="65">
        <v>12</v>
      </c>
      <c r="J47" s="65">
        <v>3</v>
      </c>
      <c r="K47" s="65">
        <v>2</v>
      </c>
      <c r="L47" s="65">
        <v>3</v>
      </c>
      <c r="M47" s="65" t="s">
        <v>677</v>
      </c>
      <c r="N47" s="65" t="s">
        <v>1663</v>
      </c>
    </row>
    <row r="48" spans="1:14" ht="21" customHeight="1" x14ac:dyDescent="0.3">
      <c r="A48" s="126"/>
      <c r="B48" s="125"/>
      <c r="C48" s="126" t="s">
        <v>177</v>
      </c>
      <c r="D48" s="130" t="s">
        <v>1631</v>
      </c>
      <c r="E48" s="32" t="s">
        <v>677</v>
      </c>
      <c r="F48" s="32" t="s">
        <v>677</v>
      </c>
      <c r="G48" s="32" t="s">
        <v>677</v>
      </c>
      <c r="H48" s="32" t="s">
        <v>677</v>
      </c>
      <c r="I48" s="32" t="s">
        <v>677</v>
      </c>
      <c r="J48" s="32" t="s">
        <v>677</v>
      </c>
      <c r="K48" s="32" t="s">
        <v>677</v>
      </c>
      <c r="L48" s="32" t="s">
        <v>677</v>
      </c>
      <c r="M48" s="32" t="s">
        <v>677</v>
      </c>
      <c r="N48" s="32" t="s">
        <v>677</v>
      </c>
    </row>
    <row r="49" spans="1:14" ht="21" customHeight="1" x14ac:dyDescent="0.3">
      <c r="A49" s="126" t="s">
        <v>1630</v>
      </c>
      <c r="B49" s="126" t="s">
        <v>1630</v>
      </c>
      <c r="C49" s="126" t="s">
        <v>179</v>
      </c>
      <c r="D49" s="130" t="s">
        <v>1664</v>
      </c>
      <c r="E49" s="32">
        <v>18</v>
      </c>
      <c r="F49" s="32">
        <v>12</v>
      </c>
      <c r="G49" s="32">
        <v>3</v>
      </c>
      <c r="H49" s="32">
        <v>1</v>
      </c>
      <c r="I49" s="32">
        <v>2</v>
      </c>
      <c r="J49" s="32" t="s">
        <v>677</v>
      </c>
      <c r="K49" s="32" t="s">
        <v>677</v>
      </c>
      <c r="L49" s="32" t="s">
        <v>677</v>
      </c>
      <c r="M49" s="32" t="s">
        <v>677</v>
      </c>
      <c r="N49" s="32" t="s">
        <v>254</v>
      </c>
    </row>
    <row r="50" spans="1:14" ht="21" customHeight="1" x14ac:dyDescent="0.3">
      <c r="A50" s="126" t="s">
        <v>1630</v>
      </c>
      <c r="B50" s="126" t="s">
        <v>1630</v>
      </c>
      <c r="C50" s="126" t="s">
        <v>182</v>
      </c>
      <c r="D50" s="130" t="s">
        <v>1665</v>
      </c>
      <c r="E50" s="32">
        <v>25</v>
      </c>
      <c r="F50" s="32">
        <v>16</v>
      </c>
      <c r="G50" s="32">
        <v>4</v>
      </c>
      <c r="H50" s="32" t="s">
        <v>677</v>
      </c>
      <c r="I50" s="32">
        <v>4</v>
      </c>
      <c r="J50" s="32" t="s">
        <v>677</v>
      </c>
      <c r="K50" s="32" t="s">
        <v>677</v>
      </c>
      <c r="L50" s="32">
        <v>1</v>
      </c>
      <c r="M50" s="32" t="s">
        <v>677</v>
      </c>
      <c r="N50" s="32" t="s">
        <v>1666</v>
      </c>
    </row>
    <row r="51" spans="1:14" ht="21" customHeight="1" x14ac:dyDescent="0.3">
      <c r="A51" s="126" t="s">
        <v>1630</v>
      </c>
      <c r="B51" s="126" t="s">
        <v>1630</v>
      </c>
      <c r="C51" s="126" t="s">
        <v>184</v>
      </c>
      <c r="D51" s="130" t="s">
        <v>1667</v>
      </c>
      <c r="E51" s="32">
        <v>5</v>
      </c>
      <c r="F51" s="32">
        <v>2</v>
      </c>
      <c r="G51" s="32">
        <v>2</v>
      </c>
      <c r="H51" s="32">
        <v>1</v>
      </c>
      <c r="I51" s="32" t="s">
        <v>677</v>
      </c>
      <c r="J51" s="32" t="s">
        <v>677</v>
      </c>
      <c r="K51" s="32" t="s">
        <v>677</v>
      </c>
      <c r="L51" s="32" t="s">
        <v>677</v>
      </c>
      <c r="M51" s="32" t="s">
        <v>677</v>
      </c>
      <c r="N51" s="32" t="s">
        <v>86</v>
      </c>
    </row>
    <row r="52" spans="1:14" ht="21" customHeight="1" x14ac:dyDescent="0.3">
      <c r="A52" s="126" t="s">
        <v>1630</v>
      </c>
      <c r="B52" s="126" t="s">
        <v>1630</v>
      </c>
      <c r="C52" s="126" t="s">
        <v>186</v>
      </c>
      <c r="D52" s="130" t="s">
        <v>1668</v>
      </c>
      <c r="E52" s="32">
        <v>20</v>
      </c>
      <c r="F52" s="32">
        <v>10</v>
      </c>
      <c r="G52" s="32">
        <v>6</v>
      </c>
      <c r="H52" s="32">
        <v>3</v>
      </c>
      <c r="I52" s="32">
        <v>1</v>
      </c>
      <c r="J52" s="32" t="s">
        <v>677</v>
      </c>
      <c r="K52" s="32" t="s">
        <v>677</v>
      </c>
      <c r="L52" s="32" t="s">
        <v>677</v>
      </c>
      <c r="M52" s="32" t="s">
        <v>677</v>
      </c>
      <c r="N52" s="32" t="s">
        <v>256</v>
      </c>
    </row>
    <row r="53" spans="1:14" ht="21" customHeight="1" x14ac:dyDescent="0.3">
      <c r="A53" s="126"/>
      <c r="B53" s="126"/>
      <c r="C53" s="126" t="s">
        <v>188</v>
      </c>
      <c r="D53" s="130" t="s">
        <v>1669</v>
      </c>
      <c r="E53" s="32">
        <v>11</v>
      </c>
      <c r="F53" s="32">
        <v>4</v>
      </c>
      <c r="G53" s="32">
        <v>3</v>
      </c>
      <c r="H53" s="32" t="s">
        <v>677</v>
      </c>
      <c r="I53" s="32">
        <v>3</v>
      </c>
      <c r="J53" s="32">
        <v>1</v>
      </c>
      <c r="K53" s="32" t="s">
        <v>677</v>
      </c>
      <c r="L53" s="32" t="s">
        <v>677</v>
      </c>
      <c r="M53" s="32" t="s">
        <v>677</v>
      </c>
      <c r="N53" s="32" t="s">
        <v>285</v>
      </c>
    </row>
    <row r="54" spans="1:14" ht="21" customHeight="1" x14ac:dyDescent="0.3">
      <c r="A54" s="126" t="s">
        <v>1630</v>
      </c>
      <c r="B54" s="126" t="s">
        <v>1630</v>
      </c>
      <c r="C54" s="126" t="s">
        <v>190</v>
      </c>
      <c r="D54" s="130" t="s">
        <v>1670</v>
      </c>
      <c r="E54" s="32">
        <v>10</v>
      </c>
      <c r="F54" s="32">
        <v>7</v>
      </c>
      <c r="G54" s="32">
        <v>2</v>
      </c>
      <c r="H54" s="32">
        <v>1</v>
      </c>
      <c r="I54" s="32" t="s">
        <v>677</v>
      </c>
      <c r="J54" s="32" t="s">
        <v>677</v>
      </c>
      <c r="K54" s="32" t="s">
        <v>677</v>
      </c>
      <c r="L54" s="32" t="s">
        <v>677</v>
      </c>
      <c r="M54" s="32" t="s">
        <v>677</v>
      </c>
      <c r="N54" s="32" t="s">
        <v>117</v>
      </c>
    </row>
    <row r="55" spans="1:14" ht="21" customHeight="1" x14ac:dyDescent="0.3">
      <c r="A55" s="126" t="s">
        <v>1630</v>
      </c>
      <c r="B55" s="126" t="s">
        <v>1630</v>
      </c>
      <c r="C55" s="126" t="s">
        <v>192</v>
      </c>
      <c r="D55" s="130" t="s">
        <v>1671</v>
      </c>
      <c r="E55" s="32">
        <v>40</v>
      </c>
      <c r="F55" s="32">
        <v>22</v>
      </c>
      <c r="G55" s="32">
        <v>10</v>
      </c>
      <c r="H55" s="32">
        <v>8</v>
      </c>
      <c r="I55" s="32" t="s">
        <v>677</v>
      </c>
      <c r="J55" s="32" t="s">
        <v>677</v>
      </c>
      <c r="K55" s="32" t="s">
        <v>677</v>
      </c>
      <c r="L55" s="32" t="s">
        <v>677</v>
      </c>
      <c r="M55" s="32" t="s">
        <v>677</v>
      </c>
      <c r="N55" s="32" t="s">
        <v>1672</v>
      </c>
    </row>
    <row r="56" spans="1:14" ht="21" customHeight="1" x14ac:dyDescent="0.3">
      <c r="A56" s="126" t="s">
        <v>1630</v>
      </c>
      <c r="B56" s="126"/>
      <c r="C56" s="126" t="s">
        <v>195</v>
      </c>
      <c r="D56" s="130" t="s">
        <v>1673</v>
      </c>
      <c r="E56" s="32">
        <v>111</v>
      </c>
      <c r="F56" s="32">
        <v>72</v>
      </c>
      <c r="G56" s="32">
        <v>20</v>
      </c>
      <c r="H56" s="32">
        <v>14</v>
      </c>
      <c r="I56" s="32">
        <v>2</v>
      </c>
      <c r="J56" s="32">
        <v>1</v>
      </c>
      <c r="K56" s="32">
        <v>1</v>
      </c>
      <c r="L56" s="32">
        <v>1</v>
      </c>
      <c r="M56" s="32" t="s">
        <v>677</v>
      </c>
      <c r="N56" s="32" t="s">
        <v>1674</v>
      </c>
    </row>
    <row r="57" spans="1:14" ht="21" customHeight="1" x14ac:dyDescent="0.3">
      <c r="A57" s="126" t="s">
        <v>1630</v>
      </c>
      <c r="B57" s="126" t="s">
        <v>1630</v>
      </c>
      <c r="C57" s="128" t="s">
        <v>197</v>
      </c>
      <c r="D57" s="130" t="s">
        <v>1675</v>
      </c>
      <c r="E57" s="32">
        <v>67</v>
      </c>
      <c r="F57" s="32">
        <v>38</v>
      </c>
      <c r="G57" s="32">
        <v>16</v>
      </c>
      <c r="H57" s="32">
        <v>10</v>
      </c>
      <c r="I57" s="32" t="s">
        <v>677</v>
      </c>
      <c r="J57" s="32">
        <v>1</v>
      </c>
      <c r="K57" s="32">
        <v>1</v>
      </c>
      <c r="L57" s="32">
        <v>1</v>
      </c>
      <c r="M57" s="32" t="s">
        <v>677</v>
      </c>
      <c r="N57" s="32" t="s">
        <v>1676</v>
      </c>
    </row>
    <row r="58" spans="1:14" ht="21" customHeight="1" x14ac:dyDescent="0.3">
      <c r="A58" s="126" t="s">
        <v>1630</v>
      </c>
      <c r="B58" s="125" t="s">
        <v>1498</v>
      </c>
      <c r="C58" s="125" t="s">
        <v>1499</v>
      </c>
      <c r="D58" s="131"/>
      <c r="E58" s="65">
        <v>223</v>
      </c>
      <c r="F58" s="65">
        <v>118</v>
      </c>
      <c r="G58" s="65">
        <v>49</v>
      </c>
      <c r="H58" s="65">
        <v>32</v>
      </c>
      <c r="I58" s="65">
        <v>5</v>
      </c>
      <c r="J58" s="65">
        <v>7</v>
      </c>
      <c r="K58" s="65">
        <v>5</v>
      </c>
      <c r="L58" s="65">
        <v>6</v>
      </c>
      <c r="M58" s="65">
        <v>1</v>
      </c>
      <c r="N58" s="65" t="s">
        <v>1677</v>
      </c>
    </row>
    <row r="59" spans="1:14" ht="21" customHeight="1" x14ac:dyDescent="0.3">
      <c r="A59" s="126"/>
      <c r="B59" s="126"/>
      <c r="C59" s="126" t="s">
        <v>199</v>
      </c>
      <c r="D59" s="130" t="s">
        <v>1631</v>
      </c>
      <c r="E59" s="32">
        <v>2</v>
      </c>
      <c r="F59" s="32">
        <v>1</v>
      </c>
      <c r="G59" s="32" t="s">
        <v>677</v>
      </c>
      <c r="H59" s="32">
        <v>1</v>
      </c>
      <c r="I59" s="32" t="s">
        <v>677</v>
      </c>
      <c r="J59" s="32" t="s">
        <v>677</v>
      </c>
      <c r="K59" s="32" t="s">
        <v>677</v>
      </c>
      <c r="L59" s="32" t="s">
        <v>677</v>
      </c>
      <c r="M59" s="32" t="s">
        <v>677</v>
      </c>
      <c r="N59" s="32" t="s">
        <v>36</v>
      </c>
    </row>
    <row r="60" spans="1:14" ht="21" customHeight="1" x14ac:dyDescent="0.3">
      <c r="A60" s="126" t="s">
        <v>1630</v>
      </c>
      <c r="B60" s="126" t="s">
        <v>1630</v>
      </c>
      <c r="C60" s="126" t="s">
        <v>201</v>
      </c>
      <c r="D60" s="130" t="s">
        <v>1678</v>
      </c>
      <c r="E60" s="32">
        <v>83</v>
      </c>
      <c r="F60" s="32">
        <v>49</v>
      </c>
      <c r="G60" s="32">
        <v>16</v>
      </c>
      <c r="H60" s="32">
        <v>13</v>
      </c>
      <c r="I60" s="32">
        <v>1</v>
      </c>
      <c r="J60" s="32">
        <v>1</v>
      </c>
      <c r="K60" s="32">
        <v>2</v>
      </c>
      <c r="L60" s="32">
        <v>1</v>
      </c>
      <c r="M60" s="32" t="s">
        <v>677</v>
      </c>
      <c r="N60" s="32" t="s">
        <v>1679</v>
      </c>
    </row>
    <row r="61" spans="1:14" ht="21" customHeight="1" x14ac:dyDescent="0.3">
      <c r="A61" s="126"/>
      <c r="B61" s="126" t="s">
        <v>1630</v>
      </c>
      <c r="C61" s="126" t="s">
        <v>203</v>
      </c>
      <c r="D61" s="130" t="s">
        <v>1680</v>
      </c>
      <c r="E61" s="32">
        <v>26</v>
      </c>
      <c r="F61" s="32">
        <v>13</v>
      </c>
      <c r="G61" s="32">
        <v>3</v>
      </c>
      <c r="H61" s="32">
        <v>5</v>
      </c>
      <c r="I61" s="32">
        <v>1</v>
      </c>
      <c r="J61" s="32" t="s">
        <v>677</v>
      </c>
      <c r="K61" s="32">
        <v>2</v>
      </c>
      <c r="L61" s="32">
        <v>2</v>
      </c>
      <c r="M61" s="32" t="s">
        <v>677</v>
      </c>
      <c r="N61" s="32" t="s">
        <v>1681</v>
      </c>
    </row>
    <row r="62" spans="1:14" ht="21" customHeight="1" x14ac:dyDescent="0.3">
      <c r="A62" s="125"/>
      <c r="B62" s="125"/>
      <c r="C62" s="126" t="s">
        <v>205</v>
      </c>
      <c r="D62" s="130" t="s">
        <v>1682</v>
      </c>
      <c r="E62" s="32">
        <v>86</v>
      </c>
      <c r="F62" s="32">
        <v>42</v>
      </c>
      <c r="G62" s="32">
        <v>24</v>
      </c>
      <c r="H62" s="32">
        <v>8</v>
      </c>
      <c r="I62" s="32">
        <v>3</v>
      </c>
      <c r="J62" s="32">
        <v>4</v>
      </c>
      <c r="K62" s="32">
        <v>1</v>
      </c>
      <c r="L62" s="32">
        <v>3</v>
      </c>
      <c r="M62" s="32">
        <v>1</v>
      </c>
      <c r="N62" s="32" t="s">
        <v>1683</v>
      </c>
    </row>
    <row r="63" spans="1:14" ht="21" customHeight="1" x14ac:dyDescent="0.3">
      <c r="A63" s="125"/>
      <c r="B63" s="125"/>
      <c r="C63" s="126" t="s">
        <v>207</v>
      </c>
      <c r="D63" s="130" t="s">
        <v>1684</v>
      </c>
      <c r="E63" s="32">
        <v>16</v>
      </c>
      <c r="F63" s="32">
        <v>7</v>
      </c>
      <c r="G63" s="32">
        <v>5</v>
      </c>
      <c r="H63" s="32">
        <v>2</v>
      </c>
      <c r="I63" s="32" t="s">
        <v>677</v>
      </c>
      <c r="J63" s="32">
        <v>2</v>
      </c>
      <c r="K63" s="32" t="s">
        <v>677</v>
      </c>
      <c r="L63" s="32" t="s">
        <v>677</v>
      </c>
      <c r="M63" s="32" t="s">
        <v>677</v>
      </c>
      <c r="N63" s="32" t="s">
        <v>297</v>
      </c>
    </row>
    <row r="64" spans="1:14" ht="21" customHeight="1" x14ac:dyDescent="0.3">
      <c r="A64" s="126" t="s">
        <v>1630</v>
      </c>
      <c r="B64" s="126" t="s">
        <v>1630</v>
      </c>
      <c r="C64" s="126" t="s">
        <v>218</v>
      </c>
      <c r="D64" s="130" t="s">
        <v>1685</v>
      </c>
      <c r="E64" s="32">
        <v>10</v>
      </c>
      <c r="F64" s="32">
        <v>6</v>
      </c>
      <c r="G64" s="32">
        <v>1</v>
      </c>
      <c r="H64" s="32">
        <v>3</v>
      </c>
      <c r="I64" s="32" t="s">
        <v>677</v>
      </c>
      <c r="J64" s="32" t="s">
        <v>677</v>
      </c>
      <c r="K64" s="32" t="s">
        <v>677</v>
      </c>
      <c r="L64" s="32" t="s">
        <v>677</v>
      </c>
      <c r="M64" s="32" t="s">
        <v>677</v>
      </c>
      <c r="N64" s="32" t="s">
        <v>155</v>
      </c>
    </row>
    <row r="65" spans="1:14" ht="21" customHeight="1" x14ac:dyDescent="0.3">
      <c r="A65" s="125" t="s">
        <v>1500</v>
      </c>
      <c r="B65" s="125" t="s">
        <v>1501</v>
      </c>
      <c r="C65" s="125"/>
      <c r="D65" s="131"/>
      <c r="E65" s="65">
        <v>344</v>
      </c>
      <c r="F65" s="65">
        <v>216</v>
      </c>
      <c r="G65" s="65">
        <v>56</v>
      </c>
      <c r="H65" s="65">
        <v>41</v>
      </c>
      <c r="I65" s="65">
        <v>9</v>
      </c>
      <c r="J65" s="65">
        <v>8</v>
      </c>
      <c r="K65" s="65">
        <v>5</v>
      </c>
      <c r="L65" s="65">
        <v>5</v>
      </c>
      <c r="M65" s="65">
        <v>4</v>
      </c>
      <c r="N65" s="65" t="s">
        <v>1686</v>
      </c>
    </row>
    <row r="66" spans="1:14" ht="21" customHeight="1" x14ac:dyDescent="0.3">
      <c r="A66" s="126" t="s">
        <v>1630</v>
      </c>
      <c r="B66" s="125" t="s">
        <v>1502</v>
      </c>
      <c r="C66" s="125" t="s">
        <v>1503</v>
      </c>
      <c r="D66" s="131"/>
      <c r="E66" s="65">
        <v>27</v>
      </c>
      <c r="F66" s="65">
        <v>12</v>
      </c>
      <c r="G66" s="65">
        <v>4</v>
      </c>
      <c r="H66" s="65">
        <v>7</v>
      </c>
      <c r="I66" s="65">
        <v>2</v>
      </c>
      <c r="J66" s="65">
        <v>1</v>
      </c>
      <c r="K66" s="65">
        <v>1</v>
      </c>
      <c r="L66" s="65" t="s">
        <v>677</v>
      </c>
      <c r="M66" s="65" t="s">
        <v>677</v>
      </c>
      <c r="N66" s="65" t="s">
        <v>1687</v>
      </c>
    </row>
    <row r="67" spans="1:14" ht="21" customHeight="1" x14ac:dyDescent="0.3">
      <c r="A67" s="126"/>
      <c r="B67" s="126"/>
      <c r="C67" s="126" t="s">
        <v>220</v>
      </c>
      <c r="D67" s="130" t="s">
        <v>1631</v>
      </c>
      <c r="E67" s="32">
        <v>4</v>
      </c>
      <c r="F67" s="32" t="s">
        <v>677</v>
      </c>
      <c r="G67" s="32">
        <v>2</v>
      </c>
      <c r="H67" s="32">
        <v>2</v>
      </c>
      <c r="I67" s="32" t="s">
        <v>677</v>
      </c>
      <c r="J67" s="32" t="s">
        <v>677</v>
      </c>
      <c r="K67" s="32" t="s">
        <v>677</v>
      </c>
      <c r="L67" s="32" t="s">
        <v>677</v>
      </c>
      <c r="M67" s="32" t="s">
        <v>677</v>
      </c>
      <c r="N67" s="32" t="s">
        <v>96</v>
      </c>
    </row>
    <row r="68" spans="1:14" ht="21" customHeight="1" x14ac:dyDescent="0.3">
      <c r="A68" s="126" t="s">
        <v>1630</v>
      </c>
      <c r="B68" s="126" t="s">
        <v>1630</v>
      </c>
      <c r="C68" s="126" t="s">
        <v>222</v>
      </c>
      <c r="D68" s="130" t="s">
        <v>1688</v>
      </c>
      <c r="E68" s="32">
        <v>1</v>
      </c>
      <c r="F68" s="32" t="s">
        <v>677</v>
      </c>
      <c r="G68" s="32" t="s">
        <v>677</v>
      </c>
      <c r="H68" s="32" t="s">
        <v>677</v>
      </c>
      <c r="I68" s="32">
        <v>1</v>
      </c>
      <c r="J68" s="32" t="s">
        <v>677</v>
      </c>
      <c r="K68" s="32" t="s">
        <v>677</v>
      </c>
      <c r="L68" s="32" t="s">
        <v>677</v>
      </c>
      <c r="M68" s="32" t="s">
        <v>677</v>
      </c>
      <c r="N68" s="32" t="s">
        <v>78</v>
      </c>
    </row>
    <row r="69" spans="1:14" ht="21" customHeight="1" x14ac:dyDescent="0.3">
      <c r="A69" s="126"/>
      <c r="B69" s="126"/>
      <c r="C69" s="126" t="s">
        <v>224</v>
      </c>
      <c r="D69" s="130" t="s">
        <v>1689</v>
      </c>
      <c r="E69" s="32">
        <v>2</v>
      </c>
      <c r="F69" s="32">
        <v>2</v>
      </c>
      <c r="G69" s="32" t="s">
        <v>677</v>
      </c>
      <c r="H69" s="32" t="s">
        <v>677</v>
      </c>
      <c r="I69" s="32" t="s">
        <v>677</v>
      </c>
      <c r="J69" s="32" t="s">
        <v>677</v>
      </c>
      <c r="K69" s="32" t="s">
        <v>677</v>
      </c>
      <c r="L69" s="32" t="s">
        <v>677</v>
      </c>
      <c r="M69" s="32" t="s">
        <v>677</v>
      </c>
      <c r="N69" s="32" t="s">
        <v>15</v>
      </c>
    </row>
    <row r="70" spans="1:14" ht="21" customHeight="1" x14ac:dyDescent="0.3">
      <c r="A70" s="126" t="s">
        <v>1630</v>
      </c>
      <c r="B70" s="126" t="s">
        <v>1630</v>
      </c>
      <c r="C70" s="126" t="s">
        <v>226</v>
      </c>
      <c r="D70" s="130" t="s">
        <v>1690</v>
      </c>
      <c r="E70" s="32">
        <v>2</v>
      </c>
      <c r="F70" s="32" t="s">
        <v>677</v>
      </c>
      <c r="G70" s="32" t="s">
        <v>677</v>
      </c>
      <c r="H70" s="32">
        <v>1</v>
      </c>
      <c r="I70" s="32">
        <v>1</v>
      </c>
      <c r="J70" s="32" t="s">
        <v>677</v>
      </c>
      <c r="K70" s="32" t="s">
        <v>677</v>
      </c>
      <c r="L70" s="32" t="s">
        <v>677</v>
      </c>
      <c r="M70" s="32" t="s">
        <v>677</v>
      </c>
      <c r="N70" s="32" t="s">
        <v>112</v>
      </c>
    </row>
    <row r="71" spans="1:14" ht="21" customHeight="1" x14ac:dyDescent="0.3">
      <c r="A71" s="126" t="s">
        <v>1630</v>
      </c>
      <c r="B71" s="126" t="s">
        <v>1630</v>
      </c>
      <c r="C71" s="126" t="s">
        <v>228</v>
      </c>
      <c r="D71" s="130" t="s">
        <v>1691</v>
      </c>
      <c r="E71" s="32">
        <v>1</v>
      </c>
      <c r="F71" s="32">
        <v>1</v>
      </c>
      <c r="G71" s="32" t="s">
        <v>677</v>
      </c>
      <c r="H71" s="32" t="s">
        <v>677</v>
      </c>
      <c r="I71" s="32" t="s">
        <v>677</v>
      </c>
      <c r="J71" s="32" t="s">
        <v>677</v>
      </c>
      <c r="K71" s="32" t="s">
        <v>677</v>
      </c>
      <c r="L71" s="32" t="s">
        <v>677</v>
      </c>
      <c r="M71" s="32" t="s">
        <v>677</v>
      </c>
      <c r="N71" s="32" t="s">
        <v>6</v>
      </c>
    </row>
    <row r="72" spans="1:14" ht="21" customHeight="1" x14ac:dyDescent="0.3">
      <c r="A72" s="126" t="s">
        <v>1630</v>
      </c>
      <c r="B72" s="126" t="s">
        <v>1630</v>
      </c>
      <c r="C72" s="126" t="s">
        <v>231</v>
      </c>
      <c r="D72" s="130" t="s">
        <v>1692</v>
      </c>
      <c r="E72" s="32" t="s">
        <v>677</v>
      </c>
      <c r="F72" s="32" t="s">
        <v>677</v>
      </c>
      <c r="G72" s="32" t="s">
        <v>677</v>
      </c>
      <c r="H72" s="32" t="s">
        <v>677</v>
      </c>
      <c r="I72" s="32" t="s">
        <v>677</v>
      </c>
      <c r="J72" s="32" t="s">
        <v>677</v>
      </c>
      <c r="K72" s="32" t="s">
        <v>677</v>
      </c>
      <c r="L72" s="32" t="s">
        <v>677</v>
      </c>
      <c r="M72" s="32" t="s">
        <v>677</v>
      </c>
      <c r="N72" s="32" t="s">
        <v>677</v>
      </c>
    </row>
    <row r="73" spans="1:14" ht="21" customHeight="1" x14ac:dyDescent="0.3">
      <c r="A73" s="126" t="s">
        <v>1630</v>
      </c>
      <c r="B73" s="126" t="s">
        <v>1630</v>
      </c>
      <c r="C73" s="126" t="s">
        <v>233</v>
      </c>
      <c r="D73" s="130" t="s">
        <v>1693</v>
      </c>
      <c r="E73" s="32" t="s">
        <v>677</v>
      </c>
      <c r="F73" s="32" t="s">
        <v>677</v>
      </c>
      <c r="G73" s="32" t="s">
        <v>677</v>
      </c>
      <c r="H73" s="32" t="s">
        <v>677</v>
      </c>
      <c r="I73" s="32" t="s">
        <v>677</v>
      </c>
      <c r="J73" s="32" t="s">
        <v>677</v>
      </c>
      <c r="K73" s="32" t="s">
        <v>677</v>
      </c>
      <c r="L73" s="32" t="s">
        <v>677</v>
      </c>
      <c r="M73" s="32" t="s">
        <v>677</v>
      </c>
      <c r="N73" s="32" t="s">
        <v>677</v>
      </c>
    </row>
    <row r="74" spans="1:14" ht="21" customHeight="1" x14ac:dyDescent="0.3">
      <c r="A74" s="126" t="s">
        <v>1630</v>
      </c>
      <c r="B74" s="125"/>
      <c r="C74" s="126" t="s">
        <v>235</v>
      </c>
      <c r="D74" s="130" t="s">
        <v>1694</v>
      </c>
      <c r="E74" s="32">
        <v>5</v>
      </c>
      <c r="F74" s="32">
        <v>3</v>
      </c>
      <c r="G74" s="32" t="s">
        <v>677</v>
      </c>
      <c r="H74" s="32">
        <v>1</v>
      </c>
      <c r="I74" s="32" t="s">
        <v>677</v>
      </c>
      <c r="J74" s="32" t="s">
        <v>677</v>
      </c>
      <c r="K74" s="32">
        <v>1</v>
      </c>
      <c r="L74" s="32" t="s">
        <v>677</v>
      </c>
      <c r="M74" s="32" t="s">
        <v>677</v>
      </c>
      <c r="N74" s="32" t="s">
        <v>225</v>
      </c>
    </row>
    <row r="75" spans="1:14" ht="21" customHeight="1" x14ac:dyDescent="0.3">
      <c r="A75" s="126"/>
      <c r="B75" s="125"/>
      <c r="C75" s="126" t="s">
        <v>237</v>
      </c>
      <c r="D75" s="130" t="s">
        <v>1695</v>
      </c>
      <c r="E75" s="32" t="s">
        <v>677</v>
      </c>
      <c r="F75" s="32" t="s">
        <v>677</v>
      </c>
      <c r="G75" s="32" t="s">
        <v>677</v>
      </c>
      <c r="H75" s="32" t="s">
        <v>677</v>
      </c>
      <c r="I75" s="32" t="s">
        <v>677</v>
      </c>
      <c r="J75" s="32" t="s">
        <v>677</v>
      </c>
      <c r="K75" s="32" t="s">
        <v>677</v>
      </c>
      <c r="L75" s="32" t="s">
        <v>677</v>
      </c>
      <c r="M75" s="32" t="s">
        <v>677</v>
      </c>
      <c r="N75" s="32" t="s">
        <v>677</v>
      </c>
    </row>
    <row r="76" spans="1:14" ht="21" customHeight="1" x14ac:dyDescent="0.3">
      <c r="A76" s="126" t="s">
        <v>1630</v>
      </c>
      <c r="B76" s="126" t="s">
        <v>1630</v>
      </c>
      <c r="C76" s="126" t="s">
        <v>239</v>
      </c>
      <c r="D76" s="130" t="s">
        <v>1696</v>
      </c>
      <c r="E76" s="32">
        <v>12</v>
      </c>
      <c r="F76" s="32">
        <v>6</v>
      </c>
      <c r="G76" s="32">
        <v>2</v>
      </c>
      <c r="H76" s="32">
        <v>3</v>
      </c>
      <c r="I76" s="32" t="s">
        <v>677</v>
      </c>
      <c r="J76" s="32">
        <v>1</v>
      </c>
      <c r="K76" s="32" t="s">
        <v>677</v>
      </c>
      <c r="L76" s="32" t="s">
        <v>677</v>
      </c>
      <c r="M76" s="32" t="s">
        <v>677</v>
      </c>
      <c r="N76" s="32" t="s">
        <v>272</v>
      </c>
    </row>
    <row r="77" spans="1:14" ht="21" customHeight="1" x14ac:dyDescent="0.3">
      <c r="A77" s="126" t="s">
        <v>1630</v>
      </c>
      <c r="B77" s="125" t="s">
        <v>26</v>
      </c>
      <c r="C77" s="125" t="s">
        <v>1504</v>
      </c>
      <c r="D77" s="131"/>
      <c r="E77" s="65">
        <v>8</v>
      </c>
      <c r="F77" s="65">
        <v>2</v>
      </c>
      <c r="G77" s="65">
        <v>4</v>
      </c>
      <c r="H77" s="65" t="s">
        <v>677</v>
      </c>
      <c r="I77" s="65" t="s">
        <v>677</v>
      </c>
      <c r="J77" s="65" t="s">
        <v>677</v>
      </c>
      <c r="K77" s="65" t="s">
        <v>677</v>
      </c>
      <c r="L77" s="65">
        <v>2</v>
      </c>
      <c r="M77" s="65" t="s">
        <v>677</v>
      </c>
      <c r="N77" s="65" t="s">
        <v>1697</v>
      </c>
    </row>
    <row r="78" spans="1:14" ht="21" customHeight="1" x14ac:dyDescent="0.3">
      <c r="A78" s="126" t="s">
        <v>1630</v>
      </c>
      <c r="B78" s="126" t="s">
        <v>1630</v>
      </c>
      <c r="C78" s="126">
        <v>100</v>
      </c>
      <c r="D78" s="130" t="s">
        <v>1631</v>
      </c>
      <c r="E78" s="32" t="s">
        <v>677</v>
      </c>
      <c r="F78" s="32" t="s">
        <v>677</v>
      </c>
      <c r="G78" s="32" t="s">
        <v>677</v>
      </c>
      <c r="H78" s="32" t="s">
        <v>677</v>
      </c>
      <c r="I78" s="32" t="s">
        <v>677</v>
      </c>
      <c r="J78" s="32" t="s">
        <v>677</v>
      </c>
      <c r="K78" s="32" t="s">
        <v>677</v>
      </c>
      <c r="L78" s="32" t="s">
        <v>677</v>
      </c>
      <c r="M78" s="32" t="s">
        <v>677</v>
      </c>
      <c r="N78" s="32" t="s">
        <v>677</v>
      </c>
    </row>
    <row r="79" spans="1:14" ht="21" customHeight="1" x14ac:dyDescent="0.3">
      <c r="A79" s="126"/>
      <c r="B79" s="126"/>
      <c r="C79" s="126">
        <v>101</v>
      </c>
      <c r="D79" s="130" t="s">
        <v>1698</v>
      </c>
      <c r="E79" s="32">
        <v>1</v>
      </c>
      <c r="F79" s="32" t="s">
        <v>677</v>
      </c>
      <c r="G79" s="32">
        <v>1</v>
      </c>
      <c r="H79" s="32" t="s">
        <v>677</v>
      </c>
      <c r="I79" s="32" t="s">
        <v>677</v>
      </c>
      <c r="J79" s="32" t="s">
        <v>677</v>
      </c>
      <c r="K79" s="32" t="s">
        <v>677</v>
      </c>
      <c r="L79" s="32" t="s">
        <v>677</v>
      </c>
      <c r="M79" s="32" t="s">
        <v>677</v>
      </c>
      <c r="N79" s="32" t="s">
        <v>22</v>
      </c>
    </row>
    <row r="80" spans="1:14" ht="21" customHeight="1" x14ac:dyDescent="0.3">
      <c r="A80" s="126" t="s">
        <v>1630</v>
      </c>
      <c r="B80" s="126" t="s">
        <v>1630</v>
      </c>
      <c r="C80" s="126">
        <v>102</v>
      </c>
      <c r="D80" s="130" t="s">
        <v>1699</v>
      </c>
      <c r="E80" s="32">
        <v>2</v>
      </c>
      <c r="F80" s="32" t="s">
        <v>677</v>
      </c>
      <c r="G80" s="32" t="s">
        <v>677</v>
      </c>
      <c r="H80" s="32" t="s">
        <v>677</v>
      </c>
      <c r="I80" s="32" t="s">
        <v>677</v>
      </c>
      <c r="J80" s="32" t="s">
        <v>677</v>
      </c>
      <c r="K80" s="32" t="s">
        <v>677</v>
      </c>
      <c r="L80" s="32">
        <v>2</v>
      </c>
      <c r="M80" s="32" t="s">
        <v>677</v>
      </c>
      <c r="N80" s="32" t="s">
        <v>1700</v>
      </c>
    </row>
    <row r="81" spans="1:14" ht="21" customHeight="1" x14ac:dyDescent="0.3">
      <c r="A81" s="126" t="s">
        <v>1630</v>
      </c>
      <c r="B81" s="126"/>
      <c r="C81" s="126">
        <v>103</v>
      </c>
      <c r="D81" s="130" t="s">
        <v>1701</v>
      </c>
      <c r="E81" s="32">
        <v>4</v>
      </c>
      <c r="F81" s="32">
        <v>1</v>
      </c>
      <c r="G81" s="32">
        <v>3</v>
      </c>
      <c r="H81" s="32" t="s">
        <v>677</v>
      </c>
      <c r="I81" s="32" t="s">
        <v>677</v>
      </c>
      <c r="J81" s="32" t="s">
        <v>677</v>
      </c>
      <c r="K81" s="32" t="s">
        <v>677</v>
      </c>
      <c r="L81" s="32" t="s">
        <v>677</v>
      </c>
      <c r="M81" s="32" t="s">
        <v>677</v>
      </c>
      <c r="N81" s="32" t="s">
        <v>63</v>
      </c>
    </row>
    <row r="82" spans="1:14" ht="21" customHeight="1" x14ac:dyDescent="0.3">
      <c r="A82" s="126" t="s">
        <v>1630</v>
      </c>
      <c r="B82" s="126" t="s">
        <v>1630</v>
      </c>
      <c r="C82" s="126">
        <v>104</v>
      </c>
      <c r="D82" s="130" t="s">
        <v>1702</v>
      </c>
      <c r="E82" s="32" t="s">
        <v>677</v>
      </c>
      <c r="F82" s="32" t="s">
        <v>677</v>
      </c>
      <c r="G82" s="32" t="s">
        <v>677</v>
      </c>
      <c r="H82" s="32" t="s">
        <v>677</v>
      </c>
      <c r="I82" s="32" t="s">
        <v>677</v>
      </c>
      <c r="J82" s="32" t="s">
        <v>677</v>
      </c>
      <c r="K82" s="32" t="s">
        <v>677</v>
      </c>
      <c r="L82" s="32" t="s">
        <v>677</v>
      </c>
      <c r="M82" s="32" t="s">
        <v>677</v>
      </c>
      <c r="N82" s="32" t="s">
        <v>677</v>
      </c>
    </row>
    <row r="83" spans="1:14" ht="21" customHeight="1" x14ac:dyDescent="0.3">
      <c r="A83" s="126" t="s">
        <v>1630</v>
      </c>
      <c r="B83" s="125"/>
      <c r="C83" s="126">
        <v>105</v>
      </c>
      <c r="D83" s="130" t="s">
        <v>1703</v>
      </c>
      <c r="E83" s="32" t="s">
        <v>677</v>
      </c>
      <c r="F83" s="32" t="s">
        <v>677</v>
      </c>
      <c r="G83" s="32" t="s">
        <v>677</v>
      </c>
      <c r="H83" s="32" t="s">
        <v>677</v>
      </c>
      <c r="I83" s="32" t="s">
        <v>677</v>
      </c>
      <c r="J83" s="32" t="s">
        <v>677</v>
      </c>
      <c r="K83" s="32" t="s">
        <v>677</v>
      </c>
      <c r="L83" s="32" t="s">
        <v>677</v>
      </c>
      <c r="M83" s="32" t="s">
        <v>677</v>
      </c>
      <c r="N83" s="32" t="s">
        <v>677</v>
      </c>
    </row>
    <row r="84" spans="1:14" ht="21" customHeight="1" x14ac:dyDescent="0.3">
      <c r="A84" s="126"/>
      <c r="B84" s="125"/>
      <c r="C84" s="126">
        <v>106</v>
      </c>
      <c r="D84" s="130" t="s">
        <v>1704</v>
      </c>
      <c r="E84" s="32">
        <v>1</v>
      </c>
      <c r="F84" s="32">
        <v>1</v>
      </c>
      <c r="G84" s="32" t="s">
        <v>677</v>
      </c>
      <c r="H84" s="32" t="s">
        <v>677</v>
      </c>
      <c r="I84" s="32" t="s">
        <v>677</v>
      </c>
      <c r="J84" s="32" t="s">
        <v>677</v>
      </c>
      <c r="K84" s="32" t="s">
        <v>677</v>
      </c>
      <c r="L84" s="32" t="s">
        <v>677</v>
      </c>
      <c r="M84" s="32" t="s">
        <v>677</v>
      </c>
      <c r="N84" s="32" t="s">
        <v>9</v>
      </c>
    </row>
    <row r="85" spans="1:14" ht="21" customHeight="1" x14ac:dyDescent="0.3">
      <c r="A85" s="126" t="s">
        <v>1630</v>
      </c>
      <c r="B85" s="125">
        <v>11</v>
      </c>
      <c r="C85" s="125" t="s">
        <v>1505</v>
      </c>
      <c r="D85" s="131"/>
      <c r="E85" s="65">
        <v>40</v>
      </c>
      <c r="F85" s="65">
        <v>29</v>
      </c>
      <c r="G85" s="65">
        <v>6</v>
      </c>
      <c r="H85" s="65">
        <v>4</v>
      </c>
      <c r="I85" s="65" t="s">
        <v>677</v>
      </c>
      <c r="J85" s="65" t="s">
        <v>677</v>
      </c>
      <c r="K85" s="65" t="s">
        <v>677</v>
      </c>
      <c r="L85" s="65" t="s">
        <v>677</v>
      </c>
      <c r="M85" s="65">
        <v>1</v>
      </c>
      <c r="N85" s="65" t="s">
        <v>299</v>
      </c>
    </row>
    <row r="86" spans="1:14" ht="21" customHeight="1" x14ac:dyDescent="0.3">
      <c r="A86" s="126" t="s">
        <v>1630</v>
      </c>
      <c r="B86" s="126" t="s">
        <v>1630</v>
      </c>
      <c r="C86" s="126" t="s">
        <v>251</v>
      </c>
      <c r="D86" s="130" t="s">
        <v>1631</v>
      </c>
      <c r="E86" s="32" t="s">
        <v>677</v>
      </c>
      <c r="F86" s="32" t="s">
        <v>677</v>
      </c>
      <c r="G86" s="32" t="s">
        <v>677</v>
      </c>
      <c r="H86" s="32" t="s">
        <v>677</v>
      </c>
      <c r="I86" s="32" t="s">
        <v>677</v>
      </c>
      <c r="J86" s="32" t="s">
        <v>677</v>
      </c>
      <c r="K86" s="32" t="s">
        <v>677</v>
      </c>
      <c r="L86" s="32" t="s">
        <v>677</v>
      </c>
      <c r="M86" s="32" t="s">
        <v>677</v>
      </c>
      <c r="N86" s="32" t="s">
        <v>677</v>
      </c>
    </row>
    <row r="87" spans="1:14" ht="21" customHeight="1" x14ac:dyDescent="0.3">
      <c r="A87" s="126" t="s">
        <v>1630</v>
      </c>
      <c r="B87" s="126" t="s">
        <v>1630</v>
      </c>
      <c r="C87" s="126" t="s">
        <v>252</v>
      </c>
      <c r="D87" s="130" t="s">
        <v>1705</v>
      </c>
      <c r="E87" s="32" t="s">
        <v>677</v>
      </c>
      <c r="F87" s="32" t="s">
        <v>677</v>
      </c>
      <c r="G87" s="32" t="s">
        <v>677</v>
      </c>
      <c r="H87" s="32" t="s">
        <v>677</v>
      </c>
      <c r="I87" s="32" t="s">
        <v>677</v>
      </c>
      <c r="J87" s="32" t="s">
        <v>677</v>
      </c>
      <c r="K87" s="32" t="s">
        <v>677</v>
      </c>
      <c r="L87" s="32" t="s">
        <v>677</v>
      </c>
      <c r="M87" s="32" t="s">
        <v>677</v>
      </c>
      <c r="N87" s="32" t="s">
        <v>677</v>
      </c>
    </row>
    <row r="88" spans="1:14" ht="21" customHeight="1" x14ac:dyDescent="0.3">
      <c r="A88" s="126" t="s">
        <v>1630</v>
      </c>
      <c r="B88" s="126" t="s">
        <v>1630</v>
      </c>
      <c r="C88" s="126" t="s">
        <v>253</v>
      </c>
      <c r="D88" s="130" t="s">
        <v>1706</v>
      </c>
      <c r="E88" s="32">
        <v>1</v>
      </c>
      <c r="F88" s="32">
        <v>1</v>
      </c>
      <c r="G88" s="32" t="s">
        <v>677</v>
      </c>
      <c r="H88" s="32" t="s">
        <v>677</v>
      </c>
      <c r="I88" s="32" t="s">
        <v>677</v>
      </c>
      <c r="J88" s="32" t="s">
        <v>677</v>
      </c>
      <c r="K88" s="32" t="s">
        <v>677</v>
      </c>
      <c r="L88" s="32" t="s">
        <v>677</v>
      </c>
      <c r="M88" s="32" t="s">
        <v>677</v>
      </c>
      <c r="N88" s="32" t="s">
        <v>6</v>
      </c>
    </row>
    <row r="89" spans="1:14" ht="21" customHeight="1" x14ac:dyDescent="0.3">
      <c r="A89" s="126" t="s">
        <v>1630</v>
      </c>
      <c r="B89" s="126" t="s">
        <v>1630</v>
      </c>
      <c r="C89" s="126" t="s">
        <v>254</v>
      </c>
      <c r="D89" s="130" t="s">
        <v>1707</v>
      </c>
      <c r="E89" s="32" t="s">
        <v>677</v>
      </c>
      <c r="F89" s="32" t="s">
        <v>677</v>
      </c>
      <c r="G89" s="32" t="s">
        <v>677</v>
      </c>
      <c r="H89" s="32" t="s">
        <v>677</v>
      </c>
      <c r="I89" s="32" t="s">
        <v>677</v>
      </c>
      <c r="J89" s="32" t="s">
        <v>677</v>
      </c>
      <c r="K89" s="32" t="s">
        <v>677</v>
      </c>
      <c r="L89" s="32" t="s">
        <v>677</v>
      </c>
      <c r="M89" s="32" t="s">
        <v>677</v>
      </c>
      <c r="N89" s="32" t="s">
        <v>677</v>
      </c>
    </row>
    <row r="90" spans="1:14" ht="21" customHeight="1" x14ac:dyDescent="0.3">
      <c r="A90" s="126" t="s">
        <v>1630</v>
      </c>
      <c r="B90" s="126" t="s">
        <v>1630</v>
      </c>
      <c r="C90" s="126" t="s">
        <v>255</v>
      </c>
      <c r="D90" s="130" t="s">
        <v>1708</v>
      </c>
      <c r="E90" s="32">
        <v>2</v>
      </c>
      <c r="F90" s="32">
        <v>1</v>
      </c>
      <c r="G90" s="32" t="s">
        <v>677</v>
      </c>
      <c r="H90" s="32">
        <v>1</v>
      </c>
      <c r="I90" s="32" t="s">
        <v>677</v>
      </c>
      <c r="J90" s="32" t="s">
        <v>677</v>
      </c>
      <c r="K90" s="32" t="s">
        <v>677</v>
      </c>
      <c r="L90" s="32" t="s">
        <v>677</v>
      </c>
      <c r="M90" s="32" t="s">
        <v>677</v>
      </c>
      <c r="N90" s="32" t="s">
        <v>34</v>
      </c>
    </row>
    <row r="91" spans="1:14" ht="21" customHeight="1" x14ac:dyDescent="0.3">
      <c r="A91" s="126"/>
      <c r="B91" s="126"/>
      <c r="C91" s="126" t="s">
        <v>256</v>
      </c>
      <c r="D91" s="130" t="s">
        <v>1709</v>
      </c>
      <c r="E91" s="32">
        <v>2</v>
      </c>
      <c r="F91" s="32">
        <v>2</v>
      </c>
      <c r="G91" s="32" t="s">
        <v>677</v>
      </c>
      <c r="H91" s="32" t="s">
        <v>677</v>
      </c>
      <c r="I91" s="32" t="s">
        <v>677</v>
      </c>
      <c r="J91" s="32" t="s">
        <v>677</v>
      </c>
      <c r="K91" s="32" t="s">
        <v>677</v>
      </c>
      <c r="L91" s="32" t="s">
        <v>677</v>
      </c>
      <c r="M91" s="32" t="s">
        <v>677</v>
      </c>
      <c r="N91" s="32" t="s">
        <v>17</v>
      </c>
    </row>
    <row r="92" spans="1:14" ht="21" customHeight="1" x14ac:dyDescent="0.3">
      <c r="A92" s="126" t="s">
        <v>1630</v>
      </c>
      <c r="B92" s="126" t="s">
        <v>1630</v>
      </c>
      <c r="C92" s="126">
        <v>116</v>
      </c>
      <c r="D92" s="130" t="s">
        <v>1710</v>
      </c>
      <c r="E92" s="32">
        <v>16</v>
      </c>
      <c r="F92" s="32">
        <v>11</v>
      </c>
      <c r="G92" s="32">
        <v>3</v>
      </c>
      <c r="H92" s="32">
        <v>1</v>
      </c>
      <c r="I92" s="32" t="s">
        <v>677</v>
      </c>
      <c r="J92" s="32" t="s">
        <v>677</v>
      </c>
      <c r="K92" s="32" t="s">
        <v>677</v>
      </c>
      <c r="L92" s="32" t="s">
        <v>677</v>
      </c>
      <c r="M92" s="32">
        <v>1</v>
      </c>
      <c r="N92" s="32" t="s">
        <v>157</v>
      </c>
    </row>
    <row r="93" spans="1:14" ht="21" customHeight="1" x14ac:dyDescent="0.3">
      <c r="A93" s="126" t="s">
        <v>1630</v>
      </c>
      <c r="B93" s="126" t="s">
        <v>1630</v>
      </c>
      <c r="C93" s="126">
        <v>117</v>
      </c>
      <c r="D93" s="130" t="s">
        <v>1711</v>
      </c>
      <c r="E93" s="32">
        <v>1</v>
      </c>
      <c r="F93" s="32" t="s">
        <v>677</v>
      </c>
      <c r="G93" s="32">
        <v>1</v>
      </c>
      <c r="H93" s="32" t="s">
        <v>677</v>
      </c>
      <c r="I93" s="32" t="s">
        <v>677</v>
      </c>
      <c r="J93" s="32" t="s">
        <v>677</v>
      </c>
      <c r="K93" s="32" t="s">
        <v>677</v>
      </c>
      <c r="L93" s="32" t="s">
        <v>677</v>
      </c>
      <c r="M93" s="32" t="s">
        <v>677</v>
      </c>
      <c r="N93" s="32" t="s">
        <v>15</v>
      </c>
    </row>
    <row r="94" spans="1:14" ht="21" customHeight="1" x14ac:dyDescent="0.3">
      <c r="A94" s="126" t="s">
        <v>1630</v>
      </c>
      <c r="B94" s="125"/>
      <c r="C94" s="126" t="s">
        <v>259</v>
      </c>
      <c r="D94" s="130" t="s">
        <v>1712</v>
      </c>
      <c r="E94" s="32">
        <v>8</v>
      </c>
      <c r="F94" s="32">
        <v>6</v>
      </c>
      <c r="G94" s="32">
        <v>1</v>
      </c>
      <c r="H94" s="32">
        <v>1</v>
      </c>
      <c r="I94" s="32" t="s">
        <v>677</v>
      </c>
      <c r="J94" s="32" t="s">
        <v>677</v>
      </c>
      <c r="K94" s="32" t="s">
        <v>677</v>
      </c>
      <c r="L94" s="32" t="s">
        <v>677</v>
      </c>
      <c r="M94" s="32" t="s">
        <v>677</v>
      </c>
      <c r="N94" s="32" t="s">
        <v>96</v>
      </c>
    </row>
    <row r="95" spans="1:14" ht="21" customHeight="1" x14ac:dyDescent="0.3">
      <c r="A95" s="126"/>
      <c r="B95" s="125"/>
      <c r="C95" s="126" t="s">
        <v>260</v>
      </c>
      <c r="D95" s="130" t="s">
        <v>1713</v>
      </c>
      <c r="E95" s="32">
        <v>10</v>
      </c>
      <c r="F95" s="32">
        <v>8</v>
      </c>
      <c r="G95" s="32">
        <v>1</v>
      </c>
      <c r="H95" s="32">
        <v>1</v>
      </c>
      <c r="I95" s="32" t="s">
        <v>677</v>
      </c>
      <c r="J95" s="32" t="s">
        <v>677</v>
      </c>
      <c r="K95" s="32" t="s">
        <v>677</v>
      </c>
      <c r="L95" s="32" t="s">
        <v>677</v>
      </c>
      <c r="M95" s="32" t="s">
        <v>677</v>
      </c>
      <c r="N95" s="32" t="s">
        <v>81</v>
      </c>
    </row>
    <row r="96" spans="1:14" ht="21" customHeight="1" x14ac:dyDescent="0.3">
      <c r="A96" s="126" t="s">
        <v>1630</v>
      </c>
      <c r="B96" s="125">
        <v>12</v>
      </c>
      <c r="C96" s="125" t="s">
        <v>1714</v>
      </c>
      <c r="D96" s="131"/>
      <c r="E96" s="65">
        <v>3</v>
      </c>
      <c r="F96" s="65">
        <v>3</v>
      </c>
      <c r="G96" s="65" t="s">
        <v>677</v>
      </c>
      <c r="H96" s="65" t="s">
        <v>677</v>
      </c>
      <c r="I96" s="65" t="s">
        <v>677</v>
      </c>
      <c r="J96" s="65" t="s">
        <v>677</v>
      </c>
      <c r="K96" s="65" t="s">
        <v>677</v>
      </c>
      <c r="L96" s="65" t="s">
        <v>677</v>
      </c>
      <c r="M96" s="65" t="s">
        <v>677</v>
      </c>
      <c r="N96" s="65" t="s">
        <v>15</v>
      </c>
    </row>
    <row r="97" spans="1:14" ht="21" customHeight="1" x14ac:dyDescent="0.3">
      <c r="A97" s="126"/>
      <c r="B97" s="126"/>
      <c r="C97" s="126" t="s">
        <v>261</v>
      </c>
      <c r="D97" s="130" t="s">
        <v>1631</v>
      </c>
      <c r="E97" s="32" t="s">
        <v>677</v>
      </c>
      <c r="F97" s="32" t="s">
        <v>677</v>
      </c>
      <c r="G97" s="32" t="s">
        <v>677</v>
      </c>
      <c r="H97" s="32" t="s">
        <v>677</v>
      </c>
      <c r="I97" s="32" t="s">
        <v>677</v>
      </c>
      <c r="J97" s="32" t="s">
        <v>677</v>
      </c>
      <c r="K97" s="32" t="s">
        <v>677</v>
      </c>
      <c r="L97" s="32" t="s">
        <v>677</v>
      </c>
      <c r="M97" s="32" t="s">
        <v>677</v>
      </c>
      <c r="N97" s="32" t="s">
        <v>677</v>
      </c>
    </row>
    <row r="98" spans="1:14" ht="21" customHeight="1" x14ac:dyDescent="0.3">
      <c r="A98" s="126" t="s">
        <v>1630</v>
      </c>
      <c r="B98" s="126" t="s">
        <v>1630</v>
      </c>
      <c r="C98" s="126" t="s">
        <v>262</v>
      </c>
      <c r="D98" s="130" t="s">
        <v>1715</v>
      </c>
      <c r="E98" s="32" t="s">
        <v>677</v>
      </c>
      <c r="F98" s="32" t="s">
        <v>677</v>
      </c>
      <c r="G98" s="32" t="s">
        <v>677</v>
      </c>
      <c r="H98" s="32" t="s">
        <v>677</v>
      </c>
      <c r="I98" s="32" t="s">
        <v>677</v>
      </c>
      <c r="J98" s="32" t="s">
        <v>677</v>
      </c>
      <c r="K98" s="32" t="s">
        <v>677</v>
      </c>
      <c r="L98" s="32" t="s">
        <v>677</v>
      </c>
      <c r="M98" s="32" t="s">
        <v>677</v>
      </c>
      <c r="N98" s="32" t="s">
        <v>677</v>
      </c>
    </row>
    <row r="99" spans="1:14" ht="21" customHeight="1" x14ac:dyDescent="0.3">
      <c r="A99" s="126"/>
      <c r="B99" s="126"/>
      <c r="C99" s="126" t="s">
        <v>263</v>
      </c>
      <c r="D99" s="130" t="s">
        <v>1716</v>
      </c>
      <c r="E99" s="32">
        <v>1</v>
      </c>
      <c r="F99" s="32">
        <v>1</v>
      </c>
      <c r="G99" s="32" t="s">
        <v>677</v>
      </c>
      <c r="H99" s="32" t="s">
        <v>677</v>
      </c>
      <c r="I99" s="32" t="s">
        <v>677</v>
      </c>
      <c r="J99" s="32" t="s">
        <v>677</v>
      </c>
      <c r="K99" s="32" t="s">
        <v>677</v>
      </c>
      <c r="L99" s="32" t="s">
        <v>677</v>
      </c>
      <c r="M99" s="32" t="s">
        <v>677</v>
      </c>
      <c r="N99" s="32" t="s">
        <v>6</v>
      </c>
    </row>
    <row r="100" spans="1:14" ht="21" customHeight="1" x14ac:dyDescent="0.3">
      <c r="A100" s="126" t="s">
        <v>1630</v>
      </c>
      <c r="B100" s="126" t="s">
        <v>1630</v>
      </c>
      <c r="C100" s="126" t="s">
        <v>265</v>
      </c>
      <c r="D100" s="130" t="s">
        <v>1717</v>
      </c>
      <c r="E100" s="32">
        <v>1</v>
      </c>
      <c r="F100" s="32">
        <v>1</v>
      </c>
      <c r="G100" s="32" t="s">
        <v>677</v>
      </c>
      <c r="H100" s="32" t="s">
        <v>677</v>
      </c>
      <c r="I100" s="32" t="s">
        <v>677</v>
      </c>
      <c r="J100" s="32" t="s">
        <v>677</v>
      </c>
      <c r="K100" s="32" t="s">
        <v>677</v>
      </c>
      <c r="L100" s="32" t="s">
        <v>677</v>
      </c>
      <c r="M100" s="32" t="s">
        <v>677</v>
      </c>
      <c r="N100" s="32" t="s">
        <v>6</v>
      </c>
    </row>
    <row r="101" spans="1:14" ht="21" customHeight="1" x14ac:dyDescent="0.3">
      <c r="A101" s="126"/>
      <c r="B101" s="125"/>
      <c r="C101" s="126" t="s">
        <v>272</v>
      </c>
      <c r="D101" s="130" t="s">
        <v>1718</v>
      </c>
      <c r="E101" s="32">
        <v>1</v>
      </c>
      <c r="F101" s="32">
        <v>1</v>
      </c>
      <c r="G101" s="32" t="s">
        <v>677</v>
      </c>
      <c r="H101" s="32" t="s">
        <v>677</v>
      </c>
      <c r="I101" s="32" t="s">
        <v>677</v>
      </c>
      <c r="J101" s="32" t="s">
        <v>677</v>
      </c>
      <c r="K101" s="32" t="s">
        <v>677</v>
      </c>
      <c r="L101" s="32" t="s">
        <v>677</v>
      </c>
      <c r="M101" s="32" t="s">
        <v>677</v>
      </c>
      <c r="N101" s="32" t="s">
        <v>11</v>
      </c>
    </row>
    <row r="102" spans="1:14" ht="21" customHeight="1" x14ac:dyDescent="0.3">
      <c r="A102" s="126" t="s">
        <v>1630</v>
      </c>
      <c r="B102" s="125">
        <v>13</v>
      </c>
      <c r="C102" s="125" t="s">
        <v>1507</v>
      </c>
      <c r="D102" s="131"/>
      <c r="E102" s="65">
        <v>10</v>
      </c>
      <c r="F102" s="65">
        <v>10</v>
      </c>
      <c r="G102" s="65" t="s">
        <v>677</v>
      </c>
      <c r="H102" s="65" t="s">
        <v>677</v>
      </c>
      <c r="I102" s="65" t="s">
        <v>677</v>
      </c>
      <c r="J102" s="65" t="s">
        <v>677</v>
      </c>
      <c r="K102" s="65" t="s">
        <v>677</v>
      </c>
      <c r="L102" s="65" t="s">
        <v>677</v>
      </c>
      <c r="M102" s="65" t="s">
        <v>677</v>
      </c>
      <c r="N102" s="65" t="s">
        <v>57</v>
      </c>
    </row>
    <row r="103" spans="1:14" ht="21" customHeight="1" x14ac:dyDescent="0.3">
      <c r="A103" s="126"/>
      <c r="B103" s="126"/>
      <c r="C103" s="126" t="s">
        <v>273</v>
      </c>
      <c r="D103" s="130" t="s">
        <v>1631</v>
      </c>
      <c r="E103" s="32" t="s">
        <v>677</v>
      </c>
      <c r="F103" s="32" t="s">
        <v>677</v>
      </c>
      <c r="G103" s="32" t="s">
        <v>677</v>
      </c>
      <c r="H103" s="32" t="s">
        <v>677</v>
      </c>
      <c r="I103" s="32" t="s">
        <v>677</v>
      </c>
      <c r="J103" s="32" t="s">
        <v>677</v>
      </c>
      <c r="K103" s="32" t="s">
        <v>677</v>
      </c>
      <c r="L103" s="32" t="s">
        <v>677</v>
      </c>
      <c r="M103" s="32" t="s">
        <v>677</v>
      </c>
      <c r="N103" s="32" t="s">
        <v>677</v>
      </c>
    </row>
    <row r="104" spans="1:14" ht="21" customHeight="1" x14ac:dyDescent="0.3">
      <c r="A104" s="126" t="s">
        <v>1630</v>
      </c>
      <c r="B104" s="126" t="s">
        <v>1630</v>
      </c>
      <c r="C104" s="126" t="s">
        <v>274</v>
      </c>
      <c r="D104" s="130" t="s">
        <v>1719</v>
      </c>
      <c r="E104" s="32">
        <v>4</v>
      </c>
      <c r="F104" s="32">
        <v>4</v>
      </c>
      <c r="G104" s="32" t="s">
        <v>677</v>
      </c>
      <c r="H104" s="32" t="s">
        <v>677</v>
      </c>
      <c r="I104" s="32" t="s">
        <v>677</v>
      </c>
      <c r="J104" s="32" t="s">
        <v>677</v>
      </c>
      <c r="K104" s="32" t="s">
        <v>677</v>
      </c>
      <c r="L104" s="32" t="s">
        <v>677</v>
      </c>
      <c r="M104" s="32" t="s">
        <v>677</v>
      </c>
      <c r="N104" s="32" t="s">
        <v>22</v>
      </c>
    </row>
    <row r="105" spans="1:14" ht="21" customHeight="1" x14ac:dyDescent="0.3">
      <c r="A105" s="126" t="s">
        <v>1630</v>
      </c>
      <c r="B105" s="126" t="s">
        <v>1630</v>
      </c>
      <c r="C105" s="126" t="s">
        <v>275</v>
      </c>
      <c r="D105" s="130" t="s">
        <v>1720</v>
      </c>
      <c r="E105" s="32">
        <v>1</v>
      </c>
      <c r="F105" s="32">
        <v>1</v>
      </c>
      <c r="G105" s="32" t="s">
        <v>677</v>
      </c>
      <c r="H105" s="32" t="s">
        <v>677</v>
      </c>
      <c r="I105" s="32" t="s">
        <v>677</v>
      </c>
      <c r="J105" s="32" t="s">
        <v>677</v>
      </c>
      <c r="K105" s="32" t="s">
        <v>677</v>
      </c>
      <c r="L105" s="32" t="s">
        <v>677</v>
      </c>
      <c r="M105" s="32" t="s">
        <v>677</v>
      </c>
      <c r="N105" s="32" t="s">
        <v>6</v>
      </c>
    </row>
    <row r="106" spans="1:14" ht="21" customHeight="1" x14ac:dyDescent="0.3">
      <c r="A106" s="126" t="s">
        <v>1630</v>
      </c>
      <c r="B106" s="126" t="s">
        <v>1630</v>
      </c>
      <c r="C106" s="126" t="s">
        <v>276</v>
      </c>
      <c r="D106" s="130" t="s">
        <v>1721</v>
      </c>
      <c r="E106" s="32">
        <v>4</v>
      </c>
      <c r="F106" s="32">
        <v>4</v>
      </c>
      <c r="G106" s="32" t="s">
        <v>677</v>
      </c>
      <c r="H106" s="32" t="s">
        <v>677</v>
      </c>
      <c r="I106" s="32" t="s">
        <v>677</v>
      </c>
      <c r="J106" s="32" t="s">
        <v>677</v>
      </c>
      <c r="K106" s="32" t="s">
        <v>677</v>
      </c>
      <c r="L106" s="32" t="s">
        <v>677</v>
      </c>
      <c r="M106" s="32" t="s">
        <v>677</v>
      </c>
      <c r="N106" s="32" t="s">
        <v>28</v>
      </c>
    </row>
    <row r="107" spans="1:14" ht="21" customHeight="1" x14ac:dyDescent="0.3">
      <c r="A107" s="126"/>
      <c r="B107" s="126"/>
      <c r="C107" s="126" t="s">
        <v>282</v>
      </c>
      <c r="D107" s="130" t="s">
        <v>1722</v>
      </c>
      <c r="E107" s="32">
        <v>1</v>
      </c>
      <c r="F107" s="32">
        <v>1</v>
      </c>
      <c r="G107" s="32" t="s">
        <v>677</v>
      </c>
      <c r="H107" s="32" t="s">
        <v>677</v>
      </c>
      <c r="I107" s="32" t="s">
        <v>677</v>
      </c>
      <c r="J107" s="32" t="s">
        <v>677</v>
      </c>
      <c r="K107" s="32" t="s">
        <v>677</v>
      </c>
      <c r="L107" s="32" t="s">
        <v>677</v>
      </c>
      <c r="M107" s="32" t="s">
        <v>677</v>
      </c>
      <c r="N107" s="32" t="s">
        <v>9</v>
      </c>
    </row>
    <row r="108" spans="1:14" ht="21" customHeight="1" x14ac:dyDescent="0.3">
      <c r="A108" s="126" t="s">
        <v>1630</v>
      </c>
      <c r="B108" s="125" t="s">
        <v>34</v>
      </c>
      <c r="C108" s="125" t="s">
        <v>1508</v>
      </c>
      <c r="D108" s="131"/>
      <c r="E108" s="65">
        <v>6</v>
      </c>
      <c r="F108" s="65">
        <v>3</v>
      </c>
      <c r="G108" s="65" t="s">
        <v>677</v>
      </c>
      <c r="H108" s="65">
        <v>2</v>
      </c>
      <c r="I108" s="65">
        <v>1</v>
      </c>
      <c r="J108" s="65" t="s">
        <v>677</v>
      </c>
      <c r="K108" s="65" t="s">
        <v>677</v>
      </c>
      <c r="L108" s="65" t="s">
        <v>677</v>
      </c>
      <c r="M108" s="65" t="s">
        <v>677</v>
      </c>
      <c r="N108" s="65" t="s">
        <v>159</v>
      </c>
    </row>
    <row r="109" spans="1:14" ht="21" customHeight="1" x14ac:dyDescent="0.3">
      <c r="A109" s="126" t="s">
        <v>1630</v>
      </c>
      <c r="B109" s="126" t="s">
        <v>1630</v>
      </c>
      <c r="C109" s="126" t="s">
        <v>283</v>
      </c>
      <c r="D109" s="130" t="s">
        <v>1631</v>
      </c>
      <c r="E109" s="32" t="s">
        <v>677</v>
      </c>
      <c r="F109" s="32" t="s">
        <v>677</v>
      </c>
      <c r="G109" s="32" t="s">
        <v>677</v>
      </c>
      <c r="H109" s="32" t="s">
        <v>677</v>
      </c>
      <c r="I109" s="32" t="s">
        <v>677</v>
      </c>
      <c r="J109" s="32" t="s">
        <v>677</v>
      </c>
      <c r="K109" s="32" t="s">
        <v>677</v>
      </c>
      <c r="L109" s="32" t="s">
        <v>677</v>
      </c>
      <c r="M109" s="32" t="s">
        <v>677</v>
      </c>
      <c r="N109" s="32" t="s">
        <v>677</v>
      </c>
    </row>
    <row r="110" spans="1:14" ht="21" customHeight="1" x14ac:dyDescent="0.3">
      <c r="A110" s="126" t="s">
        <v>1630</v>
      </c>
      <c r="B110" s="126" t="s">
        <v>1630</v>
      </c>
      <c r="C110" s="126" t="s">
        <v>284</v>
      </c>
      <c r="D110" s="130" t="s">
        <v>1723</v>
      </c>
      <c r="E110" s="32" t="s">
        <v>677</v>
      </c>
      <c r="F110" s="32" t="s">
        <v>677</v>
      </c>
      <c r="G110" s="32" t="s">
        <v>677</v>
      </c>
      <c r="H110" s="32" t="s">
        <v>677</v>
      </c>
      <c r="I110" s="32" t="s">
        <v>677</v>
      </c>
      <c r="J110" s="32" t="s">
        <v>677</v>
      </c>
      <c r="K110" s="32" t="s">
        <v>677</v>
      </c>
      <c r="L110" s="32" t="s">
        <v>677</v>
      </c>
      <c r="M110" s="32" t="s">
        <v>677</v>
      </c>
      <c r="N110" s="32" t="s">
        <v>677</v>
      </c>
    </row>
    <row r="111" spans="1:14" ht="21" customHeight="1" x14ac:dyDescent="0.3">
      <c r="A111" s="126" t="s">
        <v>1630</v>
      </c>
      <c r="B111" s="126" t="s">
        <v>1630</v>
      </c>
      <c r="C111" s="126" t="s">
        <v>285</v>
      </c>
      <c r="D111" s="130" t="s">
        <v>1724</v>
      </c>
      <c r="E111" s="32" t="s">
        <v>677</v>
      </c>
      <c r="F111" s="32" t="s">
        <v>677</v>
      </c>
      <c r="G111" s="32" t="s">
        <v>677</v>
      </c>
      <c r="H111" s="32" t="s">
        <v>677</v>
      </c>
      <c r="I111" s="32" t="s">
        <v>677</v>
      </c>
      <c r="J111" s="32" t="s">
        <v>677</v>
      </c>
      <c r="K111" s="32" t="s">
        <v>677</v>
      </c>
      <c r="L111" s="32" t="s">
        <v>677</v>
      </c>
      <c r="M111" s="32" t="s">
        <v>677</v>
      </c>
      <c r="N111" s="32" t="s">
        <v>677</v>
      </c>
    </row>
    <row r="112" spans="1:14" ht="21" customHeight="1" x14ac:dyDescent="0.3">
      <c r="A112" s="126" t="s">
        <v>1630</v>
      </c>
      <c r="B112" s="126" t="s">
        <v>1630</v>
      </c>
      <c r="C112" s="126" t="s">
        <v>286</v>
      </c>
      <c r="D112" s="130" t="s">
        <v>1725</v>
      </c>
      <c r="E112" s="32">
        <v>1</v>
      </c>
      <c r="F112" s="32" t="s">
        <v>677</v>
      </c>
      <c r="G112" s="32" t="s">
        <v>677</v>
      </c>
      <c r="H112" s="32">
        <v>1</v>
      </c>
      <c r="I112" s="32" t="s">
        <v>677</v>
      </c>
      <c r="J112" s="32" t="s">
        <v>677</v>
      </c>
      <c r="K112" s="32" t="s">
        <v>677</v>
      </c>
      <c r="L112" s="32" t="s">
        <v>677</v>
      </c>
      <c r="M112" s="32" t="s">
        <v>677</v>
      </c>
      <c r="N112" s="32" t="s">
        <v>36</v>
      </c>
    </row>
    <row r="113" spans="1:14" ht="21" customHeight="1" x14ac:dyDescent="0.3">
      <c r="A113" s="126" t="s">
        <v>1630</v>
      </c>
      <c r="B113" s="125"/>
      <c r="C113" s="126" t="s">
        <v>287</v>
      </c>
      <c r="D113" s="130" t="s">
        <v>1726</v>
      </c>
      <c r="E113" s="32">
        <v>1</v>
      </c>
      <c r="F113" s="32">
        <v>1</v>
      </c>
      <c r="G113" s="32" t="s">
        <v>677</v>
      </c>
      <c r="H113" s="32" t="s">
        <v>677</v>
      </c>
      <c r="I113" s="32" t="s">
        <v>677</v>
      </c>
      <c r="J113" s="32" t="s">
        <v>677</v>
      </c>
      <c r="K113" s="32" t="s">
        <v>677</v>
      </c>
      <c r="L113" s="32" t="s">
        <v>677</v>
      </c>
      <c r="M113" s="32" t="s">
        <v>677</v>
      </c>
      <c r="N113" s="32" t="s">
        <v>6</v>
      </c>
    </row>
    <row r="114" spans="1:14" ht="21" customHeight="1" x14ac:dyDescent="0.3">
      <c r="A114" s="126" t="s">
        <v>1630</v>
      </c>
      <c r="B114" s="126" t="s">
        <v>1630</v>
      </c>
      <c r="C114" s="126" t="s">
        <v>288</v>
      </c>
      <c r="D114" s="130" t="s">
        <v>1727</v>
      </c>
      <c r="E114" s="32">
        <v>3</v>
      </c>
      <c r="F114" s="32">
        <v>2</v>
      </c>
      <c r="G114" s="32" t="s">
        <v>677</v>
      </c>
      <c r="H114" s="32" t="s">
        <v>677</v>
      </c>
      <c r="I114" s="32">
        <v>1</v>
      </c>
      <c r="J114" s="32" t="s">
        <v>677</v>
      </c>
      <c r="K114" s="32" t="s">
        <v>677</v>
      </c>
      <c r="L114" s="32" t="s">
        <v>677</v>
      </c>
      <c r="M114" s="32" t="s">
        <v>677</v>
      </c>
      <c r="N114" s="32" t="s">
        <v>93</v>
      </c>
    </row>
    <row r="115" spans="1:14" ht="21" customHeight="1" x14ac:dyDescent="0.3">
      <c r="A115" s="126" t="s">
        <v>1630</v>
      </c>
      <c r="B115" s="126" t="s">
        <v>1630</v>
      </c>
      <c r="C115" s="126" t="s">
        <v>293</v>
      </c>
      <c r="D115" s="130" t="s">
        <v>1728</v>
      </c>
      <c r="E115" s="32">
        <v>1</v>
      </c>
      <c r="F115" s="32" t="s">
        <v>677</v>
      </c>
      <c r="G115" s="32" t="s">
        <v>677</v>
      </c>
      <c r="H115" s="32">
        <v>1</v>
      </c>
      <c r="I115" s="32" t="s">
        <v>677</v>
      </c>
      <c r="J115" s="32" t="s">
        <v>677</v>
      </c>
      <c r="K115" s="32" t="s">
        <v>677</v>
      </c>
      <c r="L115" s="32" t="s">
        <v>677</v>
      </c>
      <c r="M115" s="32" t="s">
        <v>677</v>
      </c>
      <c r="N115" s="32" t="s">
        <v>30</v>
      </c>
    </row>
    <row r="116" spans="1:14" ht="21" customHeight="1" x14ac:dyDescent="0.3">
      <c r="A116" s="126" t="s">
        <v>1630</v>
      </c>
      <c r="B116" s="125">
        <v>15</v>
      </c>
      <c r="C116" s="125" t="s">
        <v>1509</v>
      </c>
      <c r="D116" s="131"/>
      <c r="E116" s="65">
        <v>70</v>
      </c>
      <c r="F116" s="65">
        <v>50</v>
      </c>
      <c r="G116" s="65">
        <v>11</v>
      </c>
      <c r="H116" s="65">
        <v>6</v>
      </c>
      <c r="I116" s="65">
        <v>1</v>
      </c>
      <c r="J116" s="65">
        <v>2</v>
      </c>
      <c r="K116" s="65" t="s">
        <v>677</v>
      </c>
      <c r="L116" s="65" t="s">
        <v>677</v>
      </c>
      <c r="M116" s="65" t="s">
        <v>677</v>
      </c>
      <c r="N116" s="65" t="s">
        <v>1729</v>
      </c>
    </row>
    <row r="117" spans="1:14" ht="21" customHeight="1" x14ac:dyDescent="0.3">
      <c r="A117" s="126" t="s">
        <v>1630</v>
      </c>
      <c r="B117" s="126" t="s">
        <v>1630</v>
      </c>
      <c r="C117" s="126" t="s">
        <v>295</v>
      </c>
      <c r="D117" s="130" t="s">
        <v>1631</v>
      </c>
      <c r="E117" s="32">
        <v>1</v>
      </c>
      <c r="F117" s="32" t="s">
        <v>677</v>
      </c>
      <c r="G117" s="32">
        <v>1</v>
      </c>
      <c r="H117" s="32" t="s">
        <v>677</v>
      </c>
      <c r="I117" s="32" t="s">
        <v>677</v>
      </c>
      <c r="J117" s="32" t="s">
        <v>677</v>
      </c>
      <c r="K117" s="32" t="s">
        <v>677</v>
      </c>
      <c r="L117" s="32" t="s">
        <v>677</v>
      </c>
      <c r="M117" s="32" t="s">
        <v>677</v>
      </c>
      <c r="N117" s="32" t="s">
        <v>17</v>
      </c>
    </row>
    <row r="118" spans="1:14" ht="21" customHeight="1" x14ac:dyDescent="0.3">
      <c r="A118" s="126" t="s">
        <v>1630</v>
      </c>
      <c r="B118" s="126" t="s">
        <v>1630</v>
      </c>
      <c r="C118" s="126" t="s">
        <v>297</v>
      </c>
      <c r="D118" s="130" t="s">
        <v>1730</v>
      </c>
      <c r="E118" s="32">
        <v>60</v>
      </c>
      <c r="F118" s="32">
        <v>44</v>
      </c>
      <c r="G118" s="32">
        <v>8</v>
      </c>
      <c r="H118" s="32">
        <v>5</v>
      </c>
      <c r="I118" s="32">
        <v>1</v>
      </c>
      <c r="J118" s="32">
        <v>2</v>
      </c>
      <c r="K118" s="32" t="s">
        <v>677</v>
      </c>
      <c r="L118" s="32" t="s">
        <v>677</v>
      </c>
      <c r="M118" s="32" t="s">
        <v>677</v>
      </c>
      <c r="N118" s="32" t="s">
        <v>1731</v>
      </c>
    </row>
    <row r="119" spans="1:14" ht="21" customHeight="1" x14ac:dyDescent="0.3">
      <c r="A119" s="126"/>
      <c r="B119" s="126"/>
      <c r="C119" s="126" t="s">
        <v>299</v>
      </c>
      <c r="D119" s="130" t="s">
        <v>1732</v>
      </c>
      <c r="E119" s="32">
        <v>2</v>
      </c>
      <c r="F119" s="32" t="s">
        <v>677</v>
      </c>
      <c r="G119" s="32">
        <v>2</v>
      </c>
      <c r="H119" s="32" t="s">
        <v>677</v>
      </c>
      <c r="I119" s="32" t="s">
        <v>677</v>
      </c>
      <c r="J119" s="32" t="s">
        <v>677</v>
      </c>
      <c r="K119" s="32" t="s">
        <v>677</v>
      </c>
      <c r="L119" s="32" t="s">
        <v>677</v>
      </c>
      <c r="M119" s="32" t="s">
        <v>677</v>
      </c>
      <c r="N119" s="32" t="s">
        <v>28</v>
      </c>
    </row>
    <row r="120" spans="1:14" ht="21" customHeight="1" x14ac:dyDescent="0.3">
      <c r="A120" s="126" t="s">
        <v>1630</v>
      </c>
      <c r="B120" s="125"/>
      <c r="C120" s="126" t="s">
        <v>1733</v>
      </c>
      <c r="D120" s="130" t="s">
        <v>1734</v>
      </c>
      <c r="E120" s="32">
        <v>7</v>
      </c>
      <c r="F120" s="32">
        <v>6</v>
      </c>
      <c r="G120" s="32" t="s">
        <v>677</v>
      </c>
      <c r="H120" s="32">
        <v>1</v>
      </c>
      <c r="I120" s="32" t="s">
        <v>677</v>
      </c>
      <c r="J120" s="32" t="s">
        <v>677</v>
      </c>
      <c r="K120" s="32" t="s">
        <v>677</v>
      </c>
      <c r="L120" s="32" t="s">
        <v>677</v>
      </c>
      <c r="M120" s="32" t="s">
        <v>677</v>
      </c>
      <c r="N120" s="32" t="s">
        <v>99</v>
      </c>
    </row>
    <row r="121" spans="1:14" ht="21" customHeight="1" x14ac:dyDescent="0.3">
      <c r="A121" s="126" t="s">
        <v>1630</v>
      </c>
      <c r="B121" s="126" t="s">
        <v>1630</v>
      </c>
      <c r="C121" s="126" t="s">
        <v>1735</v>
      </c>
      <c r="D121" s="130" t="s">
        <v>1736</v>
      </c>
      <c r="E121" s="32" t="s">
        <v>677</v>
      </c>
      <c r="F121" s="32" t="s">
        <v>677</v>
      </c>
      <c r="G121" s="32" t="s">
        <v>677</v>
      </c>
      <c r="H121" s="32" t="s">
        <v>677</v>
      </c>
      <c r="I121" s="32" t="s">
        <v>677</v>
      </c>
      <c r="J121" s="32" t="s">
        <v>677</v>
      </c>
      <c r="K121" s="32" t="s">
        <v>677</v>
      </c>
      <c r="L121" s="32" t="s">
        <v>677</v>
      </c>
      <c r="M121" s="32" t="s">
        <v>677</v>
      </c>
      <c r="N121" s="32" t="s">
        <v>677</v>
      </c>
    </row>
    <row r="122" spans="1:14" ht="21" customHeight="1" x14ac:dyDescent="0.3">
      <c r="A122" s="126" t="s">
        <v>1630</v>
      </c>
      <c r="B122" s="125">
        <v>16</v>
      </c>
      <c r="C122" s="125" t="s">
        <v>1510</v>
      </c>
      <c r="D122" s="131"/>
      <c r="E122" s="65">
        <v>15</v>
      </c>
      <c r="F122" s="65">
        <v>7</v>
      </c>
      <c r="G122" s="65">
        <v>4</v>
      </c>
      <c r="H122" s="65">
        <v>1</v>
      </c>
      <c r="I122" s="65" t="s">
        <v>677</v>
      </c>
      <c r="J122" s="65">
        <v>2</v>
      </c>
      <c r="K122" s="65">
        <v>1</v>
      </c>
      <c r="L122" s="65" t="s">
        <v>677</v>
      </c>
      <c r="M122" s="65" t="s">
        <v>677</v>
      </c>
      <c r="N122" s="65" t="s">
        <v>1737</v>
      </c>
    </row>
    <row r="123" spans="1:14" ht="21" customHeight="1" x14ac:dyDescent="0.3">
      <c r="A123" s="126" t="s">
        <v>1630</v>
      </c>
      <c r="B123" s="126" t="s">
        <v>1630</v>
      </c>
      <c r="C123" s="126">
        <v>160</v>
      </c>
      <c r="D123" s="130" t="s">
        <v>1631</v>
      </c>
      <c r="E123" s="32">
        <v>1</v>
      </c>
      <c r="F123" s="32" t="s">
        <v>677</v>
      </c>
      <c r="G123" s="32" t="s">
        <v>677</v>
      </c>
      <c r="H123" s="32" t="s">
        <v>677</v>
      </c>
      <c r="I123" s="32" t="s">
        <v>677</v>
      </c>
      <c r="J123" s="32">
        <v>1</v>
      </c>
      <c r="K123" s="32" t="s">
        <v>677</v>
      </c>
      <c r="L123" s="32" t="s">
        <v>677</v>
      </c>
      <c r="M123" s="32" t="s">
        <v>677</v>
      </c>
      <c r="N123" s="32" t="s">
        <v>117</v>
      </c>
    </row>
    <row r="124" spans="1:14" ht="21" customHeight="1" x14ac:dyDescent="0.3">
      <c r="A124" s="126" t="s">
        <v>1630</v>
      </c>
      <c r="B124" s="126" t="s">
        <v>1630</v>
      </c>
      <c r="C124" s="126">
        <v>161</v>
      </c>
      <c r="D124" s="130" t="s">
        <v>1738</v>
      </c>
      <c r="E124" s="32" t="s">
        <v>677</v>
      </c>
      <c r="F124" s="32" t="s">
        <v>677</v>
      </c>
      <c r="G124" s="32" t="s">
        <v>677</v>
      </c>
      <c r="H124" s="32" t="s">
        <v>677</v>
      </c>
      <c r="I124" s="32" t="s">
        <v>677</v>
      </c>
      <c r="J124" s="32" t="s">
        <v>677</v>
      </c>
      <c r="K124" s="32" t="s">
        <v>677</v>
      </c>
      <c r="L124" s="32" t="s">
        <v>677</v>
      </c>
      <c r="M124" s="32" t="s">
        <v>677</v>
      </c>
      <c r="N124" s="32" t="s">
        <v>677</v>
      </c>
    </row>
    <row r="125" spans="1:14" ht="21" customHeight="1" x14ac:dyDescent="0.3">
      <c r="A125" s="126" t="s">
        <v>1630</v>
      </c>
      <c r="B125" s="125"/>
      <c r="C125" s="126">
        <v>162</v>
      </c>
      <c r="D125" s="130" t="s">
        <v>1739</v>
      </c>
      <c r="E125" s="32">
        <v>1</v>
      </c>
      <c r="F125" s="32">
        <v>1</v>
      </c>
      <c r="G125" s="32" t="s">
        <v>677</v>
      </c>
      <c r="H125" s="32" t="s">
        <v>677</v>
      </c>
      <c r="I125" s="32" t="s">
        <v>677</v>
      </c>
      <c r="J125" s="32" t="s">
        <v>677</v>
      </c>
      <c r="K125" s="32" t="s">
        <v>677</v>
      </c>
      <c r="L125" s="32" t="s">
        <v>677</v>
      </c>
      <c r="M125" s="32" t="s">
        <v>677</v>
      </c>
      <c r="N125" s="32" t="s">
        <v>11</v>
      </c>
    </row>
    <row r="126" spans="1:14" ht="21" customHeight="1" x14ac:dyDescent="0.3">
      <c r="A126" s="126" t="s">
        <v>1630</v>
      </c>
      <c r="B126" s="126" t="s">
        <v>1630</v>
      </c>
      <c r="C126" s="126">
        <v>163</v>
      </c>
      <c r="D126" s="130" t="s">
        <v>1740</v>
      </c>
      <c r="E126" s="32" t="s">
        <v>677</v>
      </c>
      <c r="F126" s="32" t="s">
        <v>677</v>
      </c>
      <c r="G126" s="32" t="s">
        <v>677</v>
      </c>
      <c r="H126" s="32" t="s">
        <v>677</v>
      </c>
      <c r="I126" s="32" t="s">
        <v>677</v>
      </c>
      <c r="J126" s="32" t="s">
        <v>677</v>
      </c>
      <c r="K126" s="32" t="s">
        <v>677</v>
      </c>
      <c r="L126" s="32" t="s">
        <v>677</v>
      </c>
      <c r="M126" s="32" t="s">
        <v>677</v>
      </c>
      <c r="N126" s="32" t="s">
        <v>677</v>
      </c>
    </row>
    <row r="127" spans="1:14" ht="21" customHeight="1" x14ac:dyDescent="0.3">
      <c r="A127" s="126" t="s">
        <v>1630</v>
      </c>
      <c r="B127" s="126" t="s">
        <v>1630</v>
      </c>
      <c r="C127" s="126">
        <v>164</v>
      </c>
      <c r="D127" s="130" t="s">
        <v>1741</v>
      </c>
      <c r="E127" s="32">
        <v>1</v>
      </c>
      <c r="F127" s="32">
        <v>1</v>
      </c>
      <c r="G127" s="32" t="s">
        <v>677</v>
      </c>
      <c r="H127" s="32" t="s">
        <v>677</v>
      </c>
      <c r="I127" s="32" t="s">
        <v>677</v>
      </c>
      <c r="J127" s="32" t="s">
        <v>677</v>
      </c>
      <c r="K127" s="32" t="s">
        <v>677</v>
      </c>
      <c r="L127" s="32" t="s">
        <v>677</v>
      </c>
      <c r="M127" s="32" t="s">
        <v>677</v>
      </c>
      <c r="N127" s="32" t="s">
        <v>13</v>
      </c>
    </row>
    <row r="128" spans="1:14" ht="21" customHeight="1" x14ac:dyDescent="0.3">
      <c r="A128" s="126" t="s">
        <v>1630</v>
      </c>
      <c r="B128" s="126"/>
      <c r="C128" s="126">
        <v>165</v>
      </c>
      <c r="D128" s="130" t="s">
        <v>1742</v>
      </c>
      <c r="E128" s="32">
        <v>4</v>
      </c>
      <c r="F128" s="32">
        <v>1</v>
      </c>
      <c r="G128" s="32">
        <v>2</v>
      </c>
      <c r="H128" s="32" t="s">
        <v>677</v>
      </c>
      <c r="I128" s="32" t="s">
        <v>677</v>
      </c>
      <c r="J128" s="32" t="s">
        <v>677</v>
      </c>
      <c r="K128" s="32">
        <v>1</v>
      </c>
      <c r="L128" s="32" t="s">
        <v>677</v>
      </c>
      <c r="M128" s="32" t="s">
        <v>677</v>
      </c>
      <c r="N128" s="32" t="s">
        <v>249</v>
      </c>
    </row>
    <row r="129" spans="1:14" ht="21" customHeight="1" x14ac:dyDescent="0.3">
      <c r="A129" s="126" t="s">
        <v>1630</v>
      </c>
      <c r="B129" s="126" t="s">
        <v>1630</v>
      </c>
      <c r="C129" s="126">
        <v>166</v>
      </c>
      <c r="D129" s="130" t="s">
        <v>1743</v>
      </c>
      <c r="E129" s="32">
        <v>8</v>
      </c>
      <c r="F129" s="32">
        <v>4</v>
      </c>
      <c r="G129" s="32">
        <v>2</v>
      </c>
      <c r="H129" s="32">
        <v>1</v>
      </c>
      <c r="I129" s="32" t="s">
        <v>677</v>
      </c>
      <c r="J129" s="32">
        <v>1</v>
      </c>
      <c r="K129" s="32" t="s">
        <v>677</v>
      </c>
      <c r="L129" s="32" t="s">
        <v>677</v>
      </c>
      <c r="M129" s="32" t="s">
        <v>677</v>
      </c>
      <c r="N129" s="32" t="s">
        <v>202</v>
      </c>
    </row>
    <row r="130" spans="1:14" ht="21" customHeight="1" x14ac:dyDescent="0.3">
      <c r="A130" s="126" t="s">
        <v>1630</v>
      </c>
      <c r="B130" s="126" t="s">
        <v>1630</v>
      </c>
      <c r="C130" s="126">
        <v>169</v>
      </c>
      <c r="D130" s="130" t="s">
        <v>1744</v>
      </c>
      <c r="E130" s="32" t="s">
        <v>677</v>
      </c>
      <c r="F130" s="32" t="s">
        <v>677</v>
      </c>
      <c r="G130" s="32" t="s">
        <v>677</v>
      </c>
      <c r="H130" s="32" t="s">
        <v>677</v>
      </c>
      <c r="I130" s="32" t="s">
        <v>677</v>
      </c>
      <c r="J130" s="32" t="s">
        <v>677</v>
      </c>
      <c r="K130" s="32" t="s">
        <v>677</v>
      </c>
      <c r="L130" s="32" t="s">
        <v>677</v>
      </c>
      <c r="M130" s="32" t="s">
        <v>677</v>
      </c>
      <c r="N130" s="32" t="s">
        <v>677</v>
      </c>
    </row>
    <row r="131" spans="1:14" ht="21" customHeight="1" x14ac:dyDescent="0.3">
      <c r="A131" s="126" t="s">
        <v>1630</v>
      </c>
      <c r="B131" s="125">
        <v>17</v>
      </c>
      <c r="C131" s="125" t="s">
        <v>1511</v>
      </c>
      <c r="D131" s="131"/>
      <c r="E131" s="65" t="s">
        <v>677</v>
      </c>
      <c r="F131" s="65" t="s">
        <v>677</v>
      </c>
      <c r="G131" s="65" t="s">
        <v>677</v>
      </c>
      <c r="H131" s="65" t="s">
        <v>677</v>
      </c>
      <c r="I131" s="65" t="s">
        <v>677</v>
      </c>
      <c r="J131" s="65" t="s">
        <v>677</v>
      </c>
      <c r="K131" s="65" t="s">
        <v>677</v>
      </c>
      <c r="L131" s="65" t="s">
        <v>677</v>
      </c>
      <c r="M131" s="65" t="s">
        <v>677</v>
      </c>
      <c r="N131" s="65" t="s">
        <v>677</v>
      </c>
    </row>
    <row r="132" spans="1:14" ht="21" customHeight="1" x14ac:dyDescent="0.3">
      <c r="A132" s="126"/>
      <c r="B132" s="126"/>
      <c r="C132" s="126">
        <v>170</v>
      </c>
      <c r="D132" s="130" t="s">
        <v>1631</v>
      </c>
      <c r="E132" s="32" t="s">
        <v>677</v>
      </c>
      <c r="F132" s="32" t="s">
        <v>677</v>
      </c>
      <c r="G132" s="32" t="s">
        <v>677</v>
      </c>
      <c r="H132" s="32" t="s">
        <v>677</v>
      </c>
      <c r="I132" s="32" t="s">
        <v>677</v>
      </c>
      <c r="J132" s="32" t="s">
        <v>677</v>
      </c>
      <c r="K132" s="32" t="s">
        <v>677</v>
      </c>
      <c r="L132" s="32" t="s">
        <v>677</v>
      </c>
      <c r="M132" s="32" t="s">
        <v>677</v>
      </c>
      <c r="N132" s="32" t="s">
        <v>677</v>
      </c>
    </row>
    <row r="133" spans="1:14" ht="21" customHeight="1" x14ac:dyDescent="0.3">
      <c r="A133" s="126" t="s">
        <v>1630</v>
      </c>
      <c r="B133" s="126" t="s">
        <v>1630</v>
      </c>
      <c r="C133" s="126">
        <v>171</v>
      </c>
      <c r="D133" s="130" t="s">
        <v>1745</v>
      </c>
      <c r="E133" s="32" t="s">
        <v>677</v>
      </c>
      <c r="F133" s="32" t="s">
        <v>677</v>
      </c>
      <c r="G133" s="32" t="s">
        <v>677</v>
      </c>
      <c r="H133" s="32" t="s">
        <v>677</v>
      </c>
      <c r="I133" s="32" t="s">
        <v>677</v>
      </c>
      <c r="J133" s="32" t="s">
        <v>677</v>
      </c>
      <c r="K133" s="32" t="s">
        <v>677</v>
      </c>
      <c r="L133" s="32" t="s">
        <v>677</v>
      </c>
      <c r="M133" s="32" t="s">
        <v>677</v>
      </c>
      <c r="N133" s="32" t="s">
        <v>677</v>
      </c>
    </row>
    <row r="134" spans="1:14" ht="21" customHeight="1" x14ac:dyDescent="0.3">
      <c r="A134" s="126" t="s">
        <v>1630</v>
      </c>
      <c r="B134" s="125"/>
      <c r="C134" s="126">
        <v>172</v>
      </c>
      <c r="D134" s="130" t="s">
        <v>1746</v>
      </c>
      <c r="E134" s="32" t="s">
        <v>677</v>
      </c>
      <c r="F134" s="32" t="s">
        <v>677</v>
      </c>
      <c r="G134" s="32" t="s">
        <v>677</v>
      </c>
      <c r="H134" s="32" t="s">
        <v>677</v>
      </c>
      <c r="I134" s="32" t="s">
        <v>677</v>
      </c>
      <c r="J134" s="32" t="s">
        <v>677</v>
      </c>
      <c r="K134" s="32" t="s">
        <v>677</v>
      </c>
      <c r="L134" s="32" t="s">
        <v>677</v>
      </c>
      <c r="M134" s="32" t="s">
        <v>677</v>
      </c>
      <c r="N134" s="32" t="s">
        <v>677</v>
      </c>
    </row>
    <row r="135" spans="1:14" ht="21" customHeight="1" x14ac:dyDescent="0.3">
      <c r="A135" s="126" t="s">
        <v>1630</v>
      </c>
      <c r="B135" s="126" t="s">
        <v>1630</v>
      </c>
      <c r="C135" s="126">
        <v>173</v>
      </c>
      <c r="D135" s="130" t="s">
        <v>1747</v>
      </c>
      <c r="E135" s="32" t="s">
        <v>677</v>
      </c>
      <c r="F135" s="32" t="s">
        <v>677</v>
      </c>
      <c r="G135" s="32" t="s">
        <v>677</v>
      </c>
      <c r="H135" s="32" t="s">
        <v>677</v>
      </c>
      <c r="I135" s="32" t="s">
        <v>677</v>
      </c>
      <c r="J135" s="32" t="s">
        <v>677</v>
      </c>
      <c r="K135" s="32" t="s">
        <v>677</v>
      </c>
      <c r="L135" s="32" t="s">
        <v>677</v>
      </c>
      <c r="M135" s="32" t="s">
        <v>677</v>
      </c>
      <c r="N135" s="32" t="s">
        <v>677</v>
      </c>
    </row>
    <row r="136" spans="1:14" ht="21" customHeight="1" x14ac:dyDescent="0.3">
      <c r="A136" s="126"/>
      <c r="B136" s="126"/>
      <c r="C136" s="126">
        <v>174</v>
      </c>
      <c r="D136" s="130" t="s">
        <v>1748</v>
      </c>
      <c r="E136" s="32" t="s">
        <v>677</v>
      </c>
      <c r="F136" s="32" t="s">
        <v>677</v>
      </c>
      <c r="G136" s="32" t="s">
        <v>677</v>
      </c>
      <c r="H136" s="32" t="s">
        <v>677</v>
      </c>
      <c r="I136" s="32" t="s">
        <v>677</v>
      </c>
      <c r="J136" s="32" t="s">
        <v>677</v>
      </c>
      <c r="K136" s="32" t="s">
        <v>677</v>
      </c>
      <c r="L136" s="32" t="s">
        <v>677</v>
      </c>
      <c r="M136" s="32" t="s">
        <v>677</v>
      </c>
      <c r="N136" s="32" t="s">
        <v>677</v>
      </c>
    </row>
    <row r="137" spans="1:14" ht="21" customHeight="1" x14ac:dyDescent="0.3">
      <c r="A137" s="126" t="s">
        <v>1630</v>
      </c>
      <c r="B137" s="126" t="s">
        <v>1630</v>
      </c>
      <c r="C137" s="126">
        <v>179</v>
      </c>
      <c r="D137" s="130" t="s">
        <v>1749</v>
      </c>
      <c r="E137" s="32" t="s">
        <v>677</v>
      </c>
      <c r="F137" s="32" t="s">
        <v>677</v>
      </c>
      <c r="G137" s="32" t="s">
        <v>677</v>
      </c>
      <c r="H137" s="32" t="s">
        <v>677</v>
      </c>
      <c r="I137" s="32" t="s">
        <v>677</v>
      </c>
      <c r="J137" s="32" t="s">
        <v>677</v>
      </c>
      <c r="K137" s="32" t="s">
        <v>677</v>
      </c>
      <c r="L137" s="32" t="s">
        <v>677</v>
      </c>
      <c r="M137" s="32" t="s">
        <v>677</v>
      </c>
      <c r="N137" s="32" t="s">
        <v>677</v>
      </c>
    </row>
    <row r="138" spans="1:14" ht="21" customHeight="1" x14ac:dyDescent="0.3">
      <c r="A138" s="126" t="s">
        <v>1630</v>
      </c>
      <c r="B138" s="125">
        <v>18</v>
      </c>
      <c r="C138" s="125" t="s">
        <v>1750</v>
      </c>
      <c r="D138" s="131"/>
      <c r="E138" s="65">
        <v>8</v>
      </c>
      <c r="F138" s="65">
        <v>6</v>
      </c>
      <c r="G138" s="65">
        <v>1</v>
      </c>
      <c r="H138" s="65">
        <v>1</v>
      </c>
      <c r="I138" s="65" t="s">
        <v>677</v>
      </c>
      <c r="J138" s="65" t="s">
        <v>677</v>
      </c>
      <c r="K138" s="65" t="s">
        <v>677</v>
      </c>
      <c r="L138" s="65" t="s">
        <v>677</v>
      </c>
      <c r="M138" s="65" t="s">
        <v>677</v>
      </c>
      <c r="N138" s="65" t="s">
        <v>105</v>
      </c>
    </row>
    <row r="139" spans="1:14" ht="21" customHeight="1" x14ac:dyDescent="0.3">
      <c r="A139" s="126" t="s">
        <v>1630</v>
      </c>
      <c r="B139" s="126" t="s">
        <v>1630</v>
      </c>
      <c r="C139" s="126">
        <v>180</v>
      </c>
      <c r="D139" s="130" t="s">
        <v>1631</v>
      </c>
      <c r="E139" s="32">
        <v>1</v>
      </c>
      <c r="F139" s="32">
        <v>1</v>
      </c>
      <c r="G139" s="32" t="s">
        <v>677</v>
      </c>
      <c r="H139" s="32" t="s">
        <v>677</v>
      </c>
      <c r="I139" s="32" t="s">
        <v>677</v>
      </c>
      <c r="J139" s="32" t="s">
        <v>677</v>
      </c>
      <c r="K139" s="32" t="s">
        <v>677</v>
      </c>
      <c r="L139" s="32" t="s">
        <v>677</v>
      </c>
      <c r="M139" s="32" t="s">
        <v>677</v>
      </c>
      <c r="N139" s="32" t="s">
        <v>6</v>
      </c>
    </row>
    <row r="140" spans="1:14" ht="21" customHeight="1" x14ac:dyDescent="0.3">
      <c r="A140" s="126"/>
      <c r="B140" s="126"/>
      <c r="C140" s="126">
        <v>181</v>
      </c>
      <c r="D140" s="130" t="s">
        <v>1751</v>
      </c>
      <c r="E140" s="32">
        <v>1</v>
      </c>
      <c r="F140" s="32">
        <v>1</v>
      </c>
      <c r="G140" s="32" t="s">
        <v>677</v>
      </c>
      <c r="H140" s="32" t="s">
        <v>677</v>
      </c>
      <c r="I140" s="32" t="s">
        <v>677</v>
      </c>
      <c r="J140" s="32" t="s">
        <v>677</v>
      </c>
      <c r="K140" s="32" t="s">
        <v>677</v>
      </c>
      <c r="L140" s="32" t="s">
        <v>677</v>
      </c>
      <c r="M140" s="32" t="s">
        <v>677</v>
      </c>
      <c r="N140" s="32" t="s">
        <v>6</v>
      </c>
    </row>
    <row r="141" spans="1:14" ht="21" customHeight="1" x14ac:dyDescent="0.3">
      <c r="A141" s="126"/>
      <c r="B141" s="125"/>
      <c r="C141" s="126">
        <v>182</v>
      </c>
      <c r="D141" s="130" t="s">
        <v>1752</v>
      </c>
      <c r="E141" s="32">
        <v>1</v>
      </c>
      <c r="F141" s="32">
        <v>1</v>
      </c>
      <c r="G141" s="32" t="s">
        <v>677</v>
      </c>
      <c r="H141" s="32" t="s">
        <v>677</v>
      </c>
      <c r="I141" s="32" t="s">
        <v>677</v>
      </c>
      <c r="J141" s="32" t="s">
        <v>677</v>
      </c>
      <c r="K141" s="32" t="s">
        <v>677</v>
      </c>
      <c r="L141" s="32" t="s">
        <v>677</v>
      </c>
      <c r="M141" s="32" t="s">
        <v>677</v>
      </c>
      <c r="N141" s="32" t="s">
        <v>11</v>
      </c>
    </row>
    <row r="142" spans="1:14" ht="21" customHeight="1" x14ac:dyDescent="0.3">
      <c r="A142" s="126"/>
      <c r="B142" s="126"/>
      <c r="C142" s="126">
        <v>183</v>
      </c>
      <c r="D142" s="130" t="s">
        <v>1753</v>
      </c>
      <c r="E142" s="32">
        <v>2</v>
      </c>
      <c r="F142" s="32">
        <v>1</v>
      </c>
      <c r="G142" s="32">
        <v>1</v>
      </c>
      <c r="H142" s="32" t="s">
        <v>677</v>
      </c>
      <c r="I142" s="32" t="s">
        <v>677</v>
      </c>
      <c r="J142" s="32" t="s">
        <v>677</v>
      </c>
      <c r="K142" s="32" t="s">
        <v>677</v>
      </c>
      <c r="L142" s="32" t="s">
        <v>677</v>
      </c>
      <c r="M142" s="32" t="s">
        <v>677</v>
      </c>
      <c r="N142" s="32" t="s">
        <v>26</v>
      </c>
    </row>
    <row r="143" spans="1:14" ht="21" customHeight="1" x14ac:dyDescent="0.3">
      <c r="A143" s="126" t="s">
        <v>1630</v>
      </c>
      <c r="B143" s="126" t="s">
        <v>1630</v>
      </c>
      <c r="C143" s="126">
        <v>184</v>
      </c>
      <c r="D143" s="130" t="s">
        <v>1754</v>
      </c>
      <c r="E143" s="32" t="s">
        <v>677</v>
      </c>
      <c r="F143" s="32" t="s">
        <v>677</v>
      </c>
      <c r="G143" s="32" t="s">
        <v>677</v>
      </c>
      <c r="H143" s="32" t="s">
        <v>677</v>
      </c>
      <c r="I143" s="32" t="s">
        <v>677</v>
      </c>
      <c r="J143" s="32" t="s">
        <v>677</v>
      </c>
      <c r="K143" s="32" t="s">
        <v>677</v>
      </c>
      <c r="L143" s="32" t="s">
        <v>677</v>
      </c>
      <c r="M143" s="32" t="s">
        <v>677</v>
      </c>
      <c r="N143" s="32" t="s">
        <v>677</v>
      </c>
    </row>
    <row r="144" spans="1:14" ht="21" customHeight="1" x14ac:dyDescent="0.3">
      <c r="A144" s="126"/>
      <c r="B144" s="126"/>
      <c r="C144" s="126">
        <v>185</v>
      </c>
      <c r="D144" s="130" t="s">
        <v>1755</v>
      </c>
      <c r="E144" s="32" t="s">
        <v>677</v>
      </c>
      <c r="F144" s="32" t="s">
        <v>677</v>
      </c>
      <c r="G144" s="32" t="s">
        <v>677</v>
      </c>
      <c r="H144" s="32" t="s">
        <v>677</v>
      </c>
      <c r="I144" s="32" t="s">
        <v>677</v>
      </c>
      <c r="J144" s="32" t="s">
        <v>677</v>
      </c>
      <c r="K144" s="32" t="s">
        <v>677</v>
      </c>
      <c r="L144" s="32" t="s">
        <v>677</v>
      </c>
      <c r="M144" s="32" t="s">
        <v>677</v>
      </c>
      <c r="N144" s="32" t="s">
        <v>677</v>
      </c>
    </row>
    <row r="145" spans="1:14" ht="21" customHeight="1" x14ac:dyDescent="0.3">
      <c r="A145" s="126" t="s">
        <v>1630</v>
      </c>
      <c r="B145" s="126" t="s">
        <v>1630</v>
      </c>
      <c r="C145" s="126">
        <v>189</v>
      </c>
      <c r="D145" s="130" t="s">
        <v>1756</v>
      </c>
      <c r="E145" s="32">
        <v>3</v>
      </c>
      <c r="F145" s="32">
        <v>2</v>
      </c>
      <c r="G145" s="32" t="s">
        <v>677</v>
      </c>
      <c r="H145" s="32">
        <v>1</v>
      </c>
      <c r="I145" s="32" t="s">
        <v>677</v>
      </c>
      <c r="J145" s="32" t="s">
        <v>677</v>
      </c>
      <c r="K145" s="32" t="s">
        <v>677</v>
      </c>
      <c r="L145" s="32" t="s">
        <v>677</v>
      </c>
      <c r="M145" s="32" t="s">
        <v>677</v>
      </c>
      <c r="N145" s="32" t="s">
        <v>60</v>
      </c>
    </row>
    <row r="146" spans="1:14" ht="21" customHeight="1" x14ac:dyDescent="0.3">
      <c r="A146" s="126"/>
      <c r="B146" s="125">
        <v>19</v>
      </c>
      <c r="C146" s="125" t="s">
        <v>1513</v>
      </c>
      <c r="D146" s="131"/>
      <c r="E146" s="65">
        <v>2</v>
      </c>
      <c r="F146" s="65">
        <v>1</v>
      </c>
      <c r="G146" s="65" t="s">
        <v>677</v>
      </c>
      <c r="H146" s="65">
        <v>1</v>
      </c>
      <c r="I146" s="65" t="s">
        <v>677</v>
      </c>
      <c r="J146" s="65" t="s">
        <v>677</v>
      </c>
      <c r="K146" s="65" t="s">
        <v>677</v>
      </c>
      <c r="L146" s="65" t="s">
        <v>677</v>
      </c>
      <c r="M146" s="65" t="s">
        <v>677</v>
      </c>
      <c r="N146" s="65" t="s">
        <v>36</v>
      </c>
    </row>
    <row r="147" spans="1:14" ht="21" customHeight="1" x14ac:dyDescent="0.3">
      <c r="A147" s="126" t="s">
        <v>1630</v>
      </c>
      <c r="B147" s="126" t="s">
        <v>1630</v>
      </c>
      <c r="C147" s="126">
        <v>190</v>
      </c>
      <c r="D147" s="130" t="s">
        <v>1631</v>
      </c>
      <c r="E147" s="32" t="s">
        <v>677</v>
      </c>
      <c r="F147" s="32" t="s">
        <v>677</v>
      </c>
      <c r="G147" s="32" t="s">
        <v>677</v>
      </c>
      <c r="H147" s="32" t="s">
        <v>677</v>
      </c>
      <c r="I147" s="32" t="s">
        <v>677</v>
      </c>
      <c r="J147" s="32" t="s">
        <v>677</v>
      </c>
      <c r="K147" s="32" t="s">
        <v>677</v>
      </c>
      <c r="L147" s="32" t="s">
        <v>677</v>
      </c>
      <c r="M147" s="32" t="s">
        <v>677</v>
      </c>
      <c r="N147" s="32" t="s">
        <v>677</v>
      </c>
    </row>
    <row r="148" spans="1:14" ht="21" customHeight="1" x14ac:dyDescent="0.3">
      <c r="A148" s="126"/>
      <c r="B148" s="126"/>
      <c r="C148" s="126">
        <v>191</v>
      </c>
      <c r="D148" s="130" t="s">
        <v>1757</v>
      </c>
      <c r="E148" s="32" t="s">
        <v>677</v>
      </c>
      <c r="F148" s="32" t="s">
        <v>677</v>
      </c>
      <c r="G148" s="32" t="s">
        <v>677</v>
      </c>
      <c r="H148" s="32" t="s">
        <v>677</v>
      </c>
      <c r="I148" s="32" t="s">
        <v>677</v>
      </c>
      <c r="J148" s="32" t="s">
        <v>677</v>
      </c>
      <c r="K148" s="32" t="s">
        <v>677</v>
      </c>
      <c r="L148" s="32" t="s">
        <v>677</v>
      </c>
      <c r="M148" s="32" t="s">
        <v>677</v>
      </c>
      <c r="N148" s="32" t="s">
        <v>677</v>
      </c>
    </row>
    <row r="149" spans="1:14" ht="21" customHeight="1" x14ac:dyDescent="0.3">
      <c r="A149" s="126" t="s">
        <v>1630</v>
      </c>
      <c r="B149" s="126" t="s">
        <v>1630</v>
      </c>
      <c r="C149" s="126">
        <v>192</v>
      </c>
      <c r="D149" s="130" t="s">
        <v>1758</v>
      </c>
      <c r="E149" s="32" t="s">
        <v>677</v>
      </c>
      <c r="F149" s="32" t="s">
        <v>677</v>
      </c>
      <c r="G149" s="32" t="s">
        <v>677</v>
      </c>
      <c r="H149" s="32" t="s">
        <v>677</v>
      </c>
      <c r="I149" s="32" t="s">
        <v>677</v>
      </c>
      <c r="J149" s="32" t="s">
        <v>677</v>
      </c>
      <c r="K149" s="32" t="s">
        <v>677</v>
      </c>
      <c r="L149" s="32" t="s">
        <v>677</v>
      </c>
      <c r="M149" s="32" t="s">
        <v>677</v>
      </c>
      <c r="N149" s="32" t="s">
        <v>677</v>
      </c>
    </row>
    <row r="150" spans="1:14" ht="21" customHeight="1" x14ac:dyDescent="0.3">
      <c r="A150" s="126" t="s">
        <v>1630</v>
      </c>
      <c r="B150" s="125"/>
      <c r="C150" s="126">
        <v>193</v>
      </c>
      <c r="D150" s="130" t="s">
        <v>1759</v>
      </c>
      <c r="E150" s="32">
        <v>1</v>
      </c>
      <c r="F150" s="32" t="s">
        <v>677</v>
      </c>
      <c r="G150" s="32" t="s">
        <v>677</v>
      </c>
      <c r="H150" s="32">
        <v>1</v>
      </c>
      <c r="I150" s="32" t="s">
        <v>677</v>
      </c>
      <c r="J150" s="32" t="s">
        <v>677</v>
      </c>
      <c r="K150" s="32" t="s">
        <v>677</v>
      </c>
      <c r="L150" s="32" t="s">
        <v>677</v>
      </c>
      <c r="M150" s="32" t="s">
        <v>677</v>
      </c>
      <c r="N150" s="32" t="s">
        <v>34</v>
      </c>
    </row>
    <row r="151" spans="1:14" ht="21" customHeight="1" x14ac:dyDescent="0.3">
      <c r="A151" s="126"/>
      <c r="B151" s="126" t="s">
        <v>1630</v>
      </c>
      <c r="C151" s="126">
        <v>199</v>
      </c>
      <c r="D151" s="130" t="s">
        <v>1760</v>
      </c>
      <c r="E151" s="32">
        <v>1</v>
      </c>
      <c r="F151" s="32">
        <v>1</v>
      </c>
      <c r="G151" s="32" t="s">
        <v>677</v>
      </c>
      <c r="H151" s="32" t="s">
        <v>677</v>
      </c>
      <c r="I151" s="32" t="s">
        <v>677</v>
      </c>
      <c r="J151" s="32" t="s">
        <v>677</v>
      </c>
      <c r="K151" s="32" t="s">
        <v>677</v>
      </c>
      <c r="L151" s="32" t="s">
        <v>677</v>
      </c>
      <c r="M151" s="32" t="s">
        <v>677</v>
      </c>
      <c r="N151" s="32" t="s">
        <v>6</v>
      </c>
    </row>
    <row r="152" spans="1:14" ht="21" customHeight="1" x14ac:dyDescent="0.3">
      <c r="A152" s="126"/>
      <c r="B152" s="125">
        <v>20</v>
      </c>
      <c r="C152" s="125" t="s">
        <v>1514</v>
      </c>
      <c r="D152" s="131"/>
      <c r="E152" s="65">
        <v>6</v>
      </c>
      <c r="F152" s="65">
        <v>5</v>
      </c>
      <c r="G152" s="65">
        <v>1</v>
      </c>
      <c r="H152" s="65" t="s">
        <v>677</v>
      </c>
      <c r="I152" s="65" t="s">
        <v>677</v>
      </c>
      <c r="J152" s="65" t="s">
        <v>677</v>
      </c>
      <c r="K152" s="65" t="s">
        <v>677</v>
      </c>
      <c r="L152" s="65" t="s">
        <v>677</v>
      </c>
      <c r="M152" s="65" t="s">
        <v>677</v>
      </c>
      <c r="N152" s="65" t="s">
        <v>32</v>
      </c>
    </row>
    <row r="153" spans="1:14" ht="21" customHeight="1" x14ac:dyDescent="0.3">
      <c r="A153" s="126" t="s">
        <v>1630</v>
      </c>
      <c r="B153" s="126" t="s">
        <v>1630</v>
      </c>
      <c r="C153" s="126">
        <v>200</v>
      </c>
      <c r="D153" s="130" t="s">
        <v>1631</v>
      </c>
      <c r="E153" s="32" t="s">
        <v>677</v>
      </c>
      <c r="F153" s="32" t="s">
        <v>677</v>
      </c>
      <c r="G153" s="32" t="s">
        <v>677</v>
      </c>
      <c r="H153" s="32" t="s">
        <v>677</v>
      </c>
      <c r="I153" s="32" t="s">
        <v>677</v>
      </c>
      <c r="J153" s="32" t="s">
        <v>677</v>
      </c>
      <c r="K153" s="32" t="s">
        <v>677</v>
      </c>
      <c r="L153" s="32" t="s">
        <v>677</v>
      </c>
      <c r="M153" s="32" t="s">
        <v>677</v>
      </c>
      <c r="N153" s="32" t="s">
        <v>677</v>
      </c>
    </row>
    <row r="154" spans="1:14" ht="21" customHeight="1" x14ac:dyDescent="0.3">
      <c r="A154" s="126"/>
      <c r="B154" s="126"/>
      <c r="C154" s="126">
        <v>201</v>
      </c>
      <c r="D154" s="130" t="s">
        <v>1761</v>
      </c>
      <c r="E154" s="32" t="s">
        <v>677</v>
      </c>
      <c r="F154" s="32" t="s">
        <v>677</v>
      </c>
      <c r="G154" s="32" t="s">
        <v>677</v>
      </c>
      <c r="H154" s="32" t="s">
        <v>677</v>
      </c>
      <c r="I154" s="32" t="s">
        <v>677</v>
      </c>
      <c r="J154" s="32" t="s">
        <v>677</v>
      </c>
      <c r="K154" s="32" t="s">
        <v>677</v>
      </c>
      <c r="L154" s="32" t="s">
        <v>677</v>
      </c>
      <c r="M154" s="32" t="s">
        <v>677</v>
      </c>
      <c r="N154" s="32" t="s">
        <v>677</v>
      </c>
    </row>
    <row r="155" spans="1:14" ht="21" customHeight="1" x14ac:dyDescent="0.3">
      <c r="A155" s="126" t="s">
        <v>1630</v>
      </c>
      <c r="B155" s="125"/>
      <c r="C155" s="126">
        <v>202</v>
      </c>
      <c r="D155" s="130" t="s">
        <v>1762</v>
      </c>
      <c r="E155" s="32" t="s">
        <v>677</v>
      </c>
      <c r="F155" s="32" t="s">
        <v>677</v>
      </c>
      <c r="G155" s="32" t="s">
        <v>677</v>
      </c>
      <c r="H155" s="32" t="s">
        <v>677</v>
      </c>
      <c r="I155" s="32" t="s">
        <v>677</v>
      </c>
      <c r="J155" s="32" t="s">
        <v>677</v>
      </c>
      <c r="K155" s="32" t="s">
        <v>677</v>
      </c>
      <c r="L155" s="32" t="s">
        <v>677</v>
      </c>
      <c r="M155" s="32" t="s">
        <v>677</v>
      </c>
      <c r="N155" s="32" t="s">
        <v>677</v>
      </c>
    </row>
    <row r="156" spans="1:14" ht="21" customHeight="1" x14ac:dyDescent="0.3">
      <c r="A156" s="126" t="s">
        <v>1630</v>
      </c>
      <c r="B156" s="126" t="s">
        <v>1630</v>
      </c>
      <c r="C156" s="126">
        <v>203</v>
      </c>
      <c r="D156" s="130" t="s">
        <v>1763</v>
      </c>
      <c r="E156" s="32" t="s">
        <v>677</v>
      </c>
      <c r="F156" s="32" t="s">
        <v>677</v>
      </c>
      <c r="G156" s="32" t="s">
        <v>677</v>
      </c>
      <c r="H156" s="32" t="s">
        <v>677</v>
      </c>
      <c r="I156" s="32" t="s">
        <v>677</v>
      </c>
      <c r="J156" s="32" t="s">
        <v>677</v>
      </c>
      <c r="K156" s="32" t="s">
        <v>677</v>
      </c>
      <c r="L156" s="32" t="s">
        <v>677</v>
      </c>
      <c r="M156" s="32" t="s">
        <v>677</v>
      </c>
      <c r="N156" s="32" t="s">
        <v>677</v>
      </c>
    </row>
    <row r="157" spans="1:14" ht="21" customHeight="1" x14ac:dyDescent="0.3">
      <c r="A157" s="126" t="s">
        <v>1630</v>
      </c>
      <c r="B157" s="126" t="s">
        <v>1630</v>
      </c>
      <c r="C157" s="126">
        <v>204</v>
      </c>
      <c r="D157" s="130" t="s">
        <v>1764</v>
      </c>
      <c r="E157" s="32">
        <v>1</v>
      </c>
      <c r="F157" s="32">
        <v>1</v>
      </c>
      <c r="G157" s="32" t="s">
        <v>677</v>
      </c>
      <c r="H157" s="32" t="s">
        <v>677</v>
      </c>
      <c r="I157" s="32" t="s">
        <v>677</v>
      </c>
      <c r="J157" s="32" t="s">
        <v>677</v>
      </c>
      <c r="K157" s="32" t="s">
        <v>677</v>
      </c>
      <c r="L157" s="32" t="s">
        <v>677</v>
      </c>
      <c r="M157" s="32" t="s">
        <v>677</v>
      </c>
      <c r="N157" s="32" t="s">
        <v>6</v>
      </c>
    </row>
    <row r="158" spans="1:14" ht="21" customHeight="1" x14ac:dyDescent="0.3">
      <c r="A158" s="126"/>
      <c r="B158" s="126"/>
      <c r="C158" s="126">
        <v>205</v>
      </c>
      <c r="D158" s="130" t="s">
        <v>1765</v>
      </c>
      <c r="E158" s="32" t="s">
        <v>677</v>
      </c>
      <c r="F158" s="32" t="s">
        <v>677</v>
      </c>
      <c r="G158" s="32" t="s">
        <v>677</v>
      </c>
      <c r="H158" s="32" t="s">
        <v>677</v>
      </c>
      <c r="I158" s="32" t="s">
        <v>677</v>
      </c>
      <c r="J158" s="32" t="s">
        <v>677</v>
      </c>
      <c r="K158" s="32" t="s">
        <v>677</v>
      </c>
      <c r="L158" s="32" t="s">
        <v>677</v>
      </c>
      <c r="M158" s="32" t="s">
        <v>677</v>
      </c>
      <c r="N158" s="32" t="s">
        <v>677</v>
      </c>
    </row>
    <row r="159" spans="1:14" ht="21" customHeight="1" x14ac:dyDescent="0.3">
      <c r="A159" s="126" t="s">
        <v>1630</v>
      </c>
      <c r="B159" s="126" t="s">
        <v>1630</v>
      </c>
      <c r="C159" s="126">
        <v>206</v>
      </c>
      <c r="D159" s="130" t="s">
        <v>1766</v>
      </c>
      <c r="E159" s="32">
        <v>2</v>
      </c>
      <c r="F159" s="32">
        <v>2</v>
      </c>
      <c r="G159" s="32" t="s">
        <v>677</v>
      </c>
      <c r="H159" s="32" t="s">
        <v>677</v>
      </c>
      <c r="I159" s="32" t="s">
        <v>677</v>
      </c>
      <c r="J159" s="32" t="s">
        <v>677</v>
      </c>
      <c r="K159" s="32" t="s">
        <v>677</v>
      </c>
      <c r="L159" s="32" t="s">
        <v>677</v>
      </c>
      <c r="M159" s="32" t="s">
        <v>677</v>
      </c>
      <c r="N159" s="32" t="s">
        <v>11</v>
      </c>
    </row>
    <row r="160" spans="1:14" ht="21" customHeight="1" x14ac:dyDescent="0.3">
      <c r="A160" s="126"/>
      <c r="B160" s="126"/>
      <c r="C160" s="126">
        <v>207</v>
      </c>
      <c r="D160" s="130" t="s">
        <v>1767</v>
      </c>
      <c r="E160" s="32">
        <v>3</v>
      </c>
      <c r="F160" s="32">
        <v>2</v>
      </c>
      <c r="G160" s="32">
        <v>1</v>
      </c>
      <c r="H160" s="32" t="s">
        <v>677</v>
      </c>
      <c r="I160" s="32" t="s">
        <v>677</v>
      </c>
      <c r="J160" s="32" t="s">
        <v>677</v>
      </c>
      <c r="K160" s="32" t="s">
        <v>677</v>
      </c>
      <c r="L160" s="32" t="s">
        <v>677</v>
      </c>
      <c r="M160" s="32" t="s">
        <v>677</v>
      </c>
      <c r="N160" s="32" t="s">
        <v>24</v>
      </c>
    </row>
    <row r="161" spans="1:14" ht="21" customHeight="1" x14ac:dyDescent="0.3">
      <c r="A161" s="126" t="s">
        <v>1630</v>
      </c>
      <c r="B161" s="126" t="s">
        <v>1630</v>
      </c>
      <c r="C161" s="126">
        <v>208</v>
      </c>
      <c r="D161" s="130" t="s">
        <v>1768</v>
      </c>
      <c r="E161" s="32" t="s">
        <v>677</v>
      </c>
      <c r="F161" s="32" t="s">
        <v>677</v>
      </c>
      <c r="G161" s="32" t="s">
        <v>677</v>
      </c>
      <c r="H161" s="32" t="s">
        <v>677</v>
      </c>
      <c r="I161" s="32" t="s">
        <v>677</v>
      </c>
      <c r="J161" s="32" t="s">
        <v>677</v>
      </c>
      <c r="K161" s="32" t="s">
        <v>677</v>
      </c>
      <c r="L161" s="32" t="s">
        <v>677</v>
      </c>
      <c r="M161" s="32" t="s">
        <v>677</v>
      </c>
      <c r="N161" s="32" t="s">
        <v>677</v>
      </c>
    </row>
    <row r="162" spans="1:14" ht="21" customHeight="1" x14ac:dyDescent="0.3">
      <c r="A162" s="126" t="s">
        <v>1630</v>
      </c>
      <c r="B162" s="126" t="s">
        <v>1630</v>
      </c>
      <c r="C162" s="126">
        <v>209</v>
      </c>
      <c r="D162" s="130" t="s">
        <v>1769</v>
      </c>
      <c r="E162" s="32" t="s">
        <v>677</v>
      </c>
      <c r="F162" s="32" t="s">
        <v>677</v>
      </c>
      <c r="G162" s="32" t="s">
        <v>677</v>
      </c>
      <c r="H162" s="32" t="s">
        <v>677</v>
      </c>
      <c r="I162" s="32" t="s">
        <v>677</v>
      </c>
      <c r="J162" s="32" t="s">
        <v>677</v>
      </c>
      <c r="K162" s="32" t="s">
        <v>677</v>
      </c>
      <c r="L162" s="32" t="s">
        <v>677</v>
      </c>
      <c r="M162" s="32" t="s">
        <v>677</v>
      </c>
      <c r="N162" s="32" t="s">
        <v>677</v>
      </c>
    </row>
    <row r="163" spans="1:14" ht="21" customHeight="1" x14ac:dyDescent="0.3">
      <c r="A163" s="126" t="s">
        <v>1630</v>
      </c>
      <c r="B163" s="125">
        <v>21</v>
      </c>
      <c r="C163" s="125" t="s">
        <v>1515</v>
      </c>
      <c r="D163" s="131"/>
      <c r="E163" s="65">
        <v>7</v>
      </c>
      <c r="F163" s="65">
        <v>1</v>
      </c>
      <c r="G163" s="65">
        <v>2</v>
      </c>
      <c r="H163" s="65">
        <v>3</v>
      </c>
      <c r="I163" s="65" t="s">
        <v>677</v>
      </c>
      <c r="J163" s="65" t="s">
        <v>677</v>
      </c>
      <c r="K163" s="65" t="s">
        <v>677</v>
      </c>
      <c r="L163" s="65" t="s">
        <v>677</v>
      </c>
      <c r="M163" s="65">
        <v>1</v>
      </c>
      <c r="N163" s="65" t="s">
        <v>139</v>
      </c>
    </row>
    <row r="164" spans="1:14" ht="21" customHeight="1" x14ac:dyDescent="0.3">
      <c r="A164" s="126" t="s">
        <v>1630</v>
      </c>
      <c r="B164" s="126" t="s">
        <v>1630</v>
      </c>
      <c r="C164" s="126">
        <v>210</v>
      </c>
      <c r="D164" s="130" t="s">
        <v>1631</v>
      </c>
      <c r="E164" s="32" t="s">
        <v>677</v>
      </c>
      <c r="F164" s="32" t="s">
        <v>677</v>
      </c>
      <c r="G164" s="32" t="s">
        <v>677</v>
      </c>
      <c r="H164" s="32" t="s">
        <v>677</v>
      </c>
      <c r="I164" s="32" t="s">
        <v>677</v>
      </c>
      <c r="J164" s="32" t="s">
        <v>677</v>
      </c>
      <c r="K164" s="32" t="s">
        <v>677</v>
      </c>
      <c r="L164" s="32" t="s">
        <v>677</v>
      </c>
      <c r="M164" s="32" t="s">
        <v>677</v>
      </c>
      <c r="N164" s="32" t="s">
        <v>677</v>
      </c>
    </row>
    <row r="165" spans="1:14" ht="21" customHeight="1" x14ac:dyDescent="0.3">
      <c r="A165" s="126" t="s">
        <v>1630</v>
      </c>
      <c r="B165" s="126" t="s">
        <v>1630</v>
      </c>
      <c r="C165" s="126">
        <v>211</v>
      </c>
      <c r="D165" s="130" t="s">
        <v>1770</v>
      </c>
      <c r="E165" s="32">
        <v>3</v>
      </c>
      <c r="F165" s="32">
        <v>1</v>
      </c>
      <c r="G165" s="32">
        <v>2</v>
      </c>
      <c r="H165" s="32" t="s">
        <v>677</v>
      </c>
      <c r="I165" s="32" t="s">
        <v>677</v>
      </c>
      <c r="J165" s="32" t="s">
        <v>677</v>
      </c>
      <c r="K165" s="32" t="s">
        <v>677</v>
      </c>
      <c r="L165" s="32" t="s">
        <v>677</v>
      </c>
      <c r="M165" s="32" t="s">
        <v>677</v>
      </c>
      <c r="N165" s="32" t="s">
        <v>34</v>
      </c>
    </row>
    <row r="166" spans="1:14" ht="21" customHeight="1" x14ac:dyDescent="0.3">
      <c r="A166" s="126" t="s">
        <v>1630</v>
      </c>
      <c r="B166" s="125"/>
      <c r="C166" s="126">
        <v>212</v>
      </c>
      <c r="D166" s="130" t="s">
        <v>1771</v>
      </c>
      <c r="E166" s="32">
        <v>2</v>
      </c>
      <c r="F166" s="32" t="s">
        <v>677</v>
      </c>
      <c r="G166" s="32" t="s">
        <v>677</v>
      </c>
      <c r="H166" s="32">
        <v>2</v>
      </c>
      <c r="I166" s="32" t="s">
        <v>677</v>
      </c>
      <c r="J166" s="32" t="s">
        <v>677</v>
      </c>
      <c r="K166" s="32" t="s">
        <v>677</v>
      </c>
      <c r="L166" s="32" t="s">
        <v>677</v>
      </c>
      <c r="M166" s="32" t="s">
        <v>677</v>
      </c>
      <c r="N166" s="32" t="s">
        <v>72</v>
      </c>
    </row>
    <row r="167" spans="1:14" ht="21" customHeight="1" x14ac:dyDescent="0.3">
      <c r="A167" s="126" t="s">
        <v>1630</v>
      </c>
      <c r="B167" s="125"/>
      <c r="C167" s="126">
        <v>213</v>
      </c>
      <c r="D167" s="130" t="s">
        <v>1772</v>
      </c>
      <c r="E167" s="32" t="s">
        <v>677</v>
      </c>
      <c r="F167" s="32" t="s">
        <v>677</v>
      </c>
      <c r="G167" s="32" t="s">
        <v>677</v>
      </c>
      <c r="H167" s="32" t="s">
        <v>677</v>
      </c>
      <c r="I167" s="32" t="s">
        <v>677</v>
      </c>
      <c r="J167" s="32" t="s">
        <v>677</v>
      </c>
      <c r="K167" s="32" t="s">
        <v>677</v>
      </c>
      <c r="L167" s="32" t="s">
        <v>677</v>
      </c>
      <c r="M167" s="32" t="s">
        <v>677</v>
      </c>
      <c r="N167" s="32" t="s">
        <v>677</v>
      </c>
    </row>
    <row r="168" spans="1:14" ht="21" customHeight="1" x14ac:dyDescent="0.3">
      <c r="A168" s="126" t="s">
        <v>1630</v>
      </c>
      <c r="B168" s="126" t="s">
        <v>1630</v>
      </c>
      <c r="C168" s="126">
        <v>214</v>
      </c>
      <c r="D168" s="130" t="s">
        <v>1773</v>
      </c>
      <c r="E168" s="32" t="s">
        <v>677</v>
      </c>
      <c r="F168" s="32" t="s">
        <v>677</v>
      </c>
      <c r="G168" s="32" t="s">
        <v>677</v>
      </c>
      <c r="H168" s="32" t="s">
        <v>677</v>
      </c>
      <c r="I168" s="32" t="s">
        <v>677</v>
      </c>
      <c r="J168" s="32" t="s">
        <v>677</v>
      </c>
      <c r="K168" s="32" t="s">
        <v>677</v>
      </c>
      <c r="L168" s="32" t="s">
        <v>677</v>
      </c>
      <c r="M168" s="32" t="s">
        <v>677</v>
      </c>
      <c r="N168" s="32" t="s">
        <v>677</v>
      </c>
    </row>
    <row r="169" spans="1:14" ht="21" customHeight="1" x14ac:dyDescent="0.3">
      <c r="A169" s="126" t="s">
        <v>1630</v>
      </c>
      <c r="B169" s="126" t="s">
        <v>1630</v>
      </c>
      <c r="C169" s="126">
        <v>215</v>
      </c>
      <c r="D169" s="130" t="s">
        <v>1774</v>
      </c>
      <c r="E169" s="32" t="s">
        <v>677</v>
      </c>
      <c r="F169" s="32" t="s">
        <v>677</v>
      </c>
      <c r="G169" s="32" t="s">
        <v>677</v>
      </c>
      <c r="H169" s="32" t="s">
        <v>677</v>
      </c>
      <c r="I169" s="32" t="s">
        <v>677</v>
      </c>
      <c r="J169" s="32" t="s">
        <v>677</v>
      </c>
      <c r="K169" s="32" t="s">
        <v>677</v>
      </c>
      <c r="L169" s="32" t="s">
        <v>677</v>
      </c>
      <c r="M169" s="32" t="s">
        <v>677</v>
      </c>
      <c r="N169" s="32" t="s">
        <v>677</v>
      </c>
    </row>
    <row r="170" spans="1:14" ht="21" customHeight="1" x14ac:dyDescent="0.3">
      <c r="A170" s="126"/>
      <c r="B170" s="126"/>
      <c r="C170" s="126">
        <v>216</v>
      </c>
      <c r="D170" s="130" t="s">
        <v>1775</v>
      </c>
      <c r="E170" s="32" t="s">
        <v>677</v>
      </c>
      <c r="F170" s="32" t="s">
        <v>677</v>
      </c>
      <c r="G170" s="32" t="s">
        <v>677</v>
      </c>
      <c r="H170" s="32" t="s">
        <v>677</v>
      </c>
      <c r="I170" s="32" t="s">
        <v>677</v>
      </c>
      <c r="J170" s="32" t="s">
        <v>677</v>
      </c>
      <c r="K170" s="32" t="s">
        <v>677</v>
      </c>
      <c r="L170" s="32" t="s">
        <v>677</v>
      </c>
      <c r="M170" s="32" t="s">
        <v>677</v>
      </c>
      <c r="N170" s="32" t="s">
        <v>677</v>
      </c>
    </row>
    <row r="171" spans="1:14" ht="21" customHeight="1" x14ac:dyDescent="0.3">
      <c r="A171" s="126" t="s">
        <v>1630</v>
      </c>
      <c r="B171" s="126" t="s">
        <v>1630</v>
      </c>
      <c r="C171" s="126">
        <v>217</v>
      </c>
      <c r="D171" s="130" t="s">
        <v>1776</v>
      </c>
      <c r="E171" s="32">
        <v>1</v>
      </c>
      <c r="F171" s="32" t="s">
        <v>677</v>
      </c>
      <c r="G171" s="32" t="s">
        <v>677</v>
      </c>
      <c r="H171" s="32" t="s">
        <v>677</v>
      </c>
      <c r="I171" s="32" t="s">
        <v>677</v>
      </c>
      <c r="J171" s="32" t="s">
        <v>677</v>
      </c>
      <c r="K171" s="32" t="s">
        <v>677</v>
      </c>
      <c r="L171" s="32" t="s">
        <v>677</v>
      </c>
      <c r="M171" s="32">
        <v>1</v>
      </c>
      <c r="N171" s="32" t="s">
        <v>677</v>
      </c>
    </row>
    <row r="172" spans="1:14" ht="21" customHeight="1" x14ac:dyDescent="0.3">
      <c r="A172" s="126" t="s">
        <v>1630</v>
      </c>
      <c r="B172" s="126" t="s">
        <v>1630</v>
      </c>
      <c r="C172" s="126">
        <v>218</v>
      </c>
      <c r="D172" s="130" t="s">
        <v>1777</v>
      </c>
      <c r="E172" s="32">
        <v>1</v>
      </c>
      <c r="F172" s="32" t="s">
        <v>677</v>
      </c>
      <c r="G172" s="32" t="s">
        <v>677</v>
      </c>
      <c r="H172" s="32">
        <v>1</v>
      </c>
      <c r="I172" s="32" t="s">
        <v>677</v>
      </c>
      <c r="J172" s="32" t="s">
        <v>677</v>
      </c>
      <c r="K172" s="32" t="s">
        <v>677</v>
      </c>
      <c r="L172" s="32" t="s">
        <v>677</v>
      </c>
      <c r="M172" s="32" t="s">
        <v>677</v>
      </c>
      <c r="N172" s="32" t="s">
        <v>30</v>
      </c>
    </row>
    <row r="173" spans="1:14" ht="21" customHeight="1" x14ac:dyDescent="0.3">
      <c r="A173" s="126" t="s">
        <v>1630</v>
      </c>
      <c r="B173" s="126" t="s">
        <v>1630</v>
      </c>
      <c r="C173" s="126">
        <v>219</v>
      </c>
      <c r="D173" s="130" t="s">
        <v>1778</v>
      </c>
      <c r="E173" s="32" t="s">
        <v>677</v>
      </c>
      <c r="F173" s="32" t="s">
        <v>677</v>
      </c>
      <c r="G173" s="32" t="s">
        <v>677</v>
      </c>
      <c r="H173" s="32" t="s">
        <v>677</v>
      </c>
      <c r="I173" s="32" t="s">
        <v>677</v>
      </c>
      <c r="J173" s="32" t="s">
        <v>677</v>
      </c>
      <c r="K173" s="32" t="s">
        <v>677</v>
      </c>
      <c r="L173" s="32" t="s">
        <v>677</v>
      </c>
      <c r="M173" s="32" t="s">
        <v>677</v>
      </c>
      <c r="N173" s="32" t="s">
        <v>677</v>
      </c>
    </row>
    <row r="174" spans="1:14" ht="21" customHeight="1" x14ac:dyDescent="0.3">
      <c r="A174" s="126" t="s">
        <v>1630</v>
      </c>
      <c r="B174" s="125">
        <v>22</v>
      </c>
      <c r="C174" s="125" t="s">
        <v>1516</v>
      </c>
      <c r="D174" s="131"/>
      <c r="E174" s="65" t="s">
        <v>677</v>
      </c>
      <c r="F174" s="65" t="s">
        <v>677</v>
      </c>
      <c r="G174" s="65" t="s">
        <v>677</v>
      </c>
      <c r="H174" s="65" t="s">
        <v>677</v>
      </c>
      <c r="I174" s="65" t="s">
        <v>677</v>
      </c>
      <c r="J174" s="65" t="s">
        <v>677</v>
      </c>
      <c r="K174" s="65" t="s">
        <v>677</v>
      </c>
      <c r="L174" s="65" t="s">
        <v>677</v>
      </c>
      <c r="M174" s="65" t="s">
        <v>677</v>
      </c>
      <c r="N174" s="65" t="s">
        <v>677</v>
      </c>
    </row>
    <row r="175" spans="1:14" ht="21" customHeight="1" x14ac:dyDescent="0.3">
      <c r="A175" s="126" t="s">
        <v>1630</v>
      </c>
      <c r="B175" s="126" t="s">
        <v>1630</v>
      </c>
      <c r="C175" s="126">
        <v>220</v>
      </c>
      <c r="D175" s="130" t="s">
        <v>1631</v>
      </c>
      <c r="E175" s="32" t="s">
        <v>677</v>
      </c>
      <c r="F175" s="32" t="s">
        <v>677</v>
      </c>
      <c r="G175" s="32" t="s">
        <v>677</v>
      </c>
      <c r="H175" s="32" t="s">
        <v>677</v>
      </c>
      <c r="I175" s="32" t="s">
        <v>677</v>
      </c>
      <c r="J175" s="32" t="s">
        <v>677</v>
      </c>
      <c r="K175" s="32" t="s">
        <v>677</v>
      </c>
      <c r="L175" s="32" t="s">
        <v>677</v>
      </c>
      <c r="M175" s="32" t="s">
        <v>677</v>
      </c>
      <c r="N175" s="32" t="s">
        <v>677</v>
      </c>
    </row>
    <row r="176" spans="1:14" ht="21" customHeight="1" x14ac:dyDescent="0.3">
      <c r="A176" s="126" t="s">
        <v>1630</v>
      </c>
      <c r="B176" s="126" t="s">
        <v>1630</v>
      </c>
      <c r="C176" s="126">
        <v>221</v>
      </c>
      <c r="D176" s="130" t="s">
        <v>1779</v>
      </c>
      <c r="E176" s="32" t="s">
        <v>677</v>
      </c>
      <c r="F176" s="32" t="s">
        <v>677</v>
      </c>
      <c r="G176" s="32" t="s">
        <v>677</v>
      </c>
      <c r="H176" s="32" t="s">
        <v>677</v>
      </c>
      <c r="I176" s="32" t="s">
        <v>677</v>
      </c>
      <c r="J176" s="32" t="s">
        <v>677</v>
      </c>
      <c r="K176" s="32" t="s">
        <v>677</v>
      </c>
      <c r="L176" s="32" t="s">
        <v>677</v>
      </c>
      <c r="M176" s="32" t="s">
        <v>677</v>
      </c>
      <c r="N176" s="32" t="s">
        <v>677</v>
      </c>
    </row>
    <row r="177" spans="1:14" ht="21" customHeight="1" x14ac:dyDescent="0.3">
      <c r="A177" s="126" t="s">
        <v>1630</v>
      </c>
      <c r="B177" s="125"/>
      <c r="C177" s="126">
        <v>222</v>
      </c>
      <c r="D177" s="130" t="s">
        <v>1780</v>
      </c>
      <c r="E177" s="32" t="s">
        <v>677</v>
      </c>
      <c r="F177" s="32" t="s">
        <v>677</v>
      </c>
      <c r="G177" s="32" t="s">
        <v>677</v>
      </c>
      <c r="H177" s="32" t="s">
        <v>677</v>
      </c>
      <c r="I177" s="32" t="s">
        <v>677</v>
      </c>
      <c r="J177" s="32" t="s">
        <v>677</v>
      </c>
      <c r="K177" s="32" t="s">
        <v>677</v>
      </c>
      <c r="L177" s="32" t="s">
        <v>677</v>
      </c>
      <c r="M177" s="32" t="s">
        <v>677</v>
      </c>
      <c r="N177" s="32" t="s">
        <v>677</v>
      </c>
    </row>
    <row r="178" spans="1:14" ht="21" customHeight="1" x14ac:dyDescent="0.3">
      <c r="A178" s="126" t="s">
        <v>1630</v>
      </c>
      <c r="B178" s="126" t="s">
        <v>1630</v>
      </c>
      <c r="C178" s="126">
        <v>223</v>
      </c>
      <c r="D178" s="130" t="s">
        <v>1781</v>
      </c>
      <c r="E178" s="32" t="s">
        <v>677</v>
      </c>
      <c r="F178" s="32" t="s">
        <v>677</v>
      </c>
      <c r="G178" s="32" t="s">
        <v>677</v>
      </c>
      <c r="H178" s="32" t="s">
        <v>677</v>
      </c>
      <c r="I178" s="32" t="s">
        <v>677</v>
      </c>
      <c r="J178" s="32" t="s">
        <v>677</v>
      </c>
      <c r="K178" s="32" t="s">
        <v>677</v>
      </c>
      <c r="L178" s="32" t="s">
        <v>677</v>
      </c>
      <c r="M178" s="32" t="s">
        <v>677</v>
      </c>
      <c r="N178" s="32" t="s">
        <v>677</v>
      </c>
    </row>
    <row r="179" spans="1:14" ht="21" customHeight="1" x14ac:dyDescent="0.3">
      <c r="A179" s="126" t="s">
        <v>1630</v>
      </c>
      <c r="B179" s="126" t="s">
        <v>1630</v>
      </c>
      <c r="C179" s="126">
        <v>224</v>
      </c>
      <c r="D179" s="130" t="s">
        <v>1782</v>
      </c>
      <c r="E179" s="32" t="s">
        <v>677</v>
      </c>
      <c r="F179" s="32" t="s">
        <v>677</v>
      </c>
      <c r="G179" s="32" t="s">
        <v>677</v>
      </c>
      <c r="H179" s="32" t="s">
        <v>677</v>
      </c>
      <c r="I179" s="32" t="s">
        <v>677</v>
      </c>
      <c r="J179" s="32" t="s">
        <v>677</v>
      </c>
      <c r="K179" s="32" t="s">
        <v>677</v>
      </c>
      <c r="L179" s="32" t="s">
        <v>677</v>
      </c>
      <c r="M179" s="32" t="s">
        <v>677</v>
      </c>
      <c r="N179" s="32" t="s">
        <v>677</v>
      </c>
    </row>
    <row r="180" spans="1:14" ht="21" customHeight="1" x14ac:dyDescent="0.3">
      <c r="A180" s="126"/>
      <c r="B180" s="126"/>
      <c r="C180" s="126">
        <v>225</v>
      </c>
      <c r="D180" s="130" t="s">
        <v>1783</v>
      </c>
      <c r="E180" s="32" t="s">
        <v>677</v>
      </c>
      <c r="F180" s="32" t="s">
        <v>677</v>
      </c>
      <c r="G180" s="32" t="s">
        <v>677</v>
      </c>
      <c r="H180" s="32" t="s">
        <v>677</v>
      </c>
      <c r="I180" s="32" t="s">
        <v>677</v>
      </c>
      <c r="J180" s="32" t="s">
        <v>677</v>
      </c>
      <c r="K180" s="32" t="s">
        <v>677</v>
      </c>
      <c r="L180" s="32" t="s">
        <v>677</v>
      </c>
      <c r="M180" s="32" t="s">
        <v>677</v>
      </c>
      <c r="N180" s="32" t="s">
        <v>677</v>
      </c>
    </row>
    <row r="181" spans="1:14" ht="21" customHeight="1" x14ac:dyDescent="0.3">
      <c r="A181" s="126" t="s">
        <v>1630</v>
      </c>
      <c r="B181" s="126" t="s">
        <v>1630</v>
      </c>
      <c r="C181" s="126">
        <v>229</v>
      </c>
      <c r="D181" s="130" t="s">
        <v>1784</v>
      </c>
      <c r="E181" s="32" t="s">
        <v>677</v>
      </c>
      <c r="F181" s="32" t="s">
        <v>677</v>
      </c>
      <c r="G181" s="32" t="s">
        <v>677</v>
      </c>
      <c r="H181" s="32" t="s">
        <v>677</v>
      </c>
      <c r="I181" s="32" t="s">
        <v>677</v>
      </c>
      <c r="J181" s="32" t="s">
        <v>677</v>
      </c>
      <c r="K181" s="32" t="s">
        <v>677</v>
      </c>
      <c r="L181" s="32" t="s">
        <v>677</v>
      </c>
      <c r="M181" s="32" t="s">
        <v>677</v>
      </c>
      <c r="N181" s="32" t="s">
        <v>677</v>
      </c>
    </row>
    <row r="182" spans="1:14" ht="21" customHeight="1" x14ac:dyDescent="0.3">
      <c r="A182" s="126" t="s">
        <v>1630</v>
      </c>
      <c r="B182" s="125">
        <v>23</v>
      </c>
      <c r="C182" s="125" t="s">
        <v>1517</v>
      </c>
      <c r="D182" s="131"/>
      <c r="E182" s="65">
        <v>2</v>
      </c>
      <c r="F182" s="65">
        <v>1</v>
      </c>
      <c r="G182" s="65" t="s">
        <v>677</v>
      </c>
      <c r="H182" s="65" t="s">
        <v>677</v>
      </c>
      <c r="I182" s="65" t="s">
        <v>677</v>
      </c>
      <c r="J182" s="65" t="s">
        <v>677</v>
      </c>
      <c r="K182" s="65">
        <v>1</v>
      </c>
      <c r="L182" s="65" t="s">
        <v>677</v>
      </c>
      <c r="M182" s="65" t="s">
        <v>677</v>
      </c>
      <c r="N182" s="65" t="s">
        <v>196</v>
      </c>
    </row>
    <row r="183" spans="1:14" ht="21" customHeight="1" x14ac:dyDescent="0.3">
      <c r="A183" s="126" t="s">
        <v>1630</v>
      </c>
      <c r="B183" s="126" t="s">
        <v>1630</v>
      </c>
      <c r="C183" s="126">
        <v>230</v>
      </c>
      <c r="D183" s="130" t="s">
        <v>1631</v>
      </c>
      <c r="E183" s="32" t="s">
        <v>677</v>
      </c>
      <c r="F183" s="32" t="s">
        <v>677</v>
      </c>
      <c r="G183" s="32" t="s">
        <v>677</v>
      </c>
      <c r="H183" s="32" t="s">
        <v>677</v>
      </c>
      <c r="I183" s="32" t="s">
        <v>677</v>
      </c>
      <c r="J183" s="32" t="s">
        <v>677</v>
      </c>
      <c r="K183" s="32" t="s">
        <v>677</v>
      </c>
      <c r="L183" s="32" t="s">
        <v>677</v>
      </c>
      <c r="M183" s="32" t="s">
        <v>677</v>
      </c>
      <c r="N183" s="32" t="s">
        <v>677</v>
      </c>
    </row>
    <row r="184" spans="1:14" ht="21" customHeight="1" x14ac:dyDescent="0.3">
      <c r="A184" s="126" t="s">
        <v>1630</v>
      </c>
      <c r="B184" s="125"/>
      <c r="C184" s="126">
        <v>231</v>
      </c>
      <c r="D184" s="130" t="s">
        <v>1785</v>
      </c>
      <c r="E184" s="32" t="s">
        <v>677</v>
      </c>
      <c r="F184" s="32" t="s">
        <v>677</v>
      </c>
      <c r="G184" s="32" t="s">
        <v>677</v>
      </c>
      <c r="H184" s="32" t="s">
        <v>677</v>
      </c>
      <c r="I184" s="32" t="s">
        <v>677</v>
      </c>
      <c r="J184" s="32" t="s">
        <v>677</v>
      </c>
      <c r="K184" s="32" t="s">
        <v>677</v>
      </c>
      <c r="L184" s="32" t="s">
        <v>677</v>
      </c>
      <c r="M184" s="32" t="s">
        <v>677</v>
      </c>
      <c r="N184" s="32" t="s">
        <v>677</v>
      </c>
    </row>
    <row r="185" spans="1:14" ht="21" customHeight="1" x14ac:dyDescent="0.3">
      <c r="A185" s="126" t="s">
        <v>1630</v>
      </c>
      <c r="B185" s="126" t="s">
        <v>1630</v>
      </c>
      <c r="C185" s="126">
        <v>232</v>
      </c>
      <c r="D185" s="130" t="s">
        <v>1786</v>
      </c>
      <c r="E185" s="32" t="s">
        <v>677</v>
      </c>
      <c r="F185" s="32" t="s">
        <v>677</v>
      </c>
      <c r="G185" s="32" t="s">
        <v>677</v>
      </c>
      <c r="H185" s="32" t="s">
        <v>677</v>
      </c>
      <c r="I185" s="32" t="s">
        <v>677</v>
      </c>
      <c r="J185" s="32" t="s">
        <v>677</v>
      </c>
      <c r="K185" s="32" t="s">
        <v>677</v>
      </c>
      <c r="L185" s="32" t="s">
        <v>677</v>
      </c>
      <c r="M185" s="32" t="s">
        <v>677</v>
      </c>
      <c r="N185" s="32" t="s">
        <v>677</v>
      </c>
    </row>
    <row r="186" spans="1:14" ht="21" customHeight="1" x14ac:dyDescent="0.3">
      <c r="A186" s="126"/>
      <c r="B186" s="126"/>
      <c r="C186" s="126">
        <v>233</v>
      </c>
      <c r="D186" s="130" t="s">
        <v>1787</v>
      </c>
      <c r="E186" s="32" t="s">
        <v>677</v>
      </c>
      <c r="F186" s="32" t="s">
        <v>677</v>
      </c>
      <c r="G186" s="32" t="s">
        <v>677</v>
      </c>
      <c r="H186" s="32" t="s">
        <v>677</v>
      </c>
      <c r="I186" s="32" t="s">
        <v>677</v>
      </c>
      <c r="J186" s="32" t="s">
        <v>677</v>
      </c>
      <c r="K186" s="32" t="s">
        <v>677</v>
      </c>
      <c r="L186" s="32" t="s">
        <v>677</v>
      </c>
      <c r="M186" s="32" t="s">
        <v>677</v>
      </c>
      <c r="N186" s="32" t="s">
        <v>677</v>
      </c>
    </row>
    <row r="187" spans="1:14" ht="21" customHeight="1" x14ac:dyDescent="0.3">
      <c r="A187" s="126"/>
      <c r="B187" s="126"/>
      <c r="C187" s="126">
        <v>234</v>
      </c>
      <c r="D187" s="130" t="s">
        <v>1788</v>
      </c>
      <c r="E187" s="32" t="s">
        <v>677</v>
      </c>
      <c r="F187" s="32" t="s">
        <v>677</v>
      </c>
      <c r="G187" s="32" t="s">
        <v>677</v>
      </c>
      <c r="H187" s="32" t="s">
        <v>677</v>
      </c>
      <c r="I187" s="32" t="s">
        <v>677</v>
      </c>
      <c r="J187" s="32" t="s">
        <v>677</v>
      </c>
      <c r="K187" s="32" t="s">
        <v>677</v>
      </c>
      <c r="L187" s="32" t="s">
        <v>677</v>
      </c>
      <c r="M187" s="32" t="s">
        <v>677</v>
      </c>
      <c r="N187" s="32" t="s">
        <v>677</v>
      </c>
    </row>
    <row r="188" spans="1:14" ht="21" customHeight="1" x14ac:dyDescent="0.3">
      <c r="A188" s="126" t="s">
        <v>1630</v>
      </c>
      <c r="B188" s="126" t="s">
        <v>1630</v>
      </c>
      <c r="C188" s="126">
        <v>235</v>
      </c>
      <c r="D188" s="130" t="s">
        <v>1789</v>
      </c>
      <c r="E188" s="32">
        <v>1</v>
      </c>
      <c r="F188" s="32" t="s">
        <v>677</v>
      </c>
      <c r="G188" s="32" t="s">
        <v>677</v>
      </c>
      <c r="H188" s="32" t="s">
        <v>677</v>
      </c>
      <c r="I188" s="32" t="s">
        <v>677</v>
      </c>
      <c r="J188" s="32" t="s">
        <v>677</v>
      </c>
      <c r="K188" s="32">
        <v>1</v>
      </c>
      <c r="L188" s="32" t="s">
        <v>677</v>
      </c>
      <c r="M188" s="32" t="s">
        <v>677</v>
      </c>
      <c r="N188" s="32" t="s">
        <v>194</v>
      </c>
    </row>
    <row r="189" spans="1:14" ht="21" customHeight="1" x14ac:dyDescent="0.3">
      <c r="A189" s="126" t="s">
        <v>1630</v>
      </c>
      <c r="B189" s="126" t="s">
        <v>1630</v>
      </c>
      <c r="C189" s="126">
        <v>239</v>
      </c>
      <c r="D189" s="130" t="s">
        <v>1790</v>
      </c>
      <c r="E189" s="32">
        <v>1</v>
      </c>
      <c r="F189" s="32">
        <v>1</v>
      </c>
      <c r="G189" s="32" t="s">
        <v>677</v>
      </c>
      <c r="H189" s="32" t="s">
        <v>677</v>
      </c>
      <c r="I189" s="32" t="s">
        <v>677</v>
      </c>
      <c r="J189" s="32" t="s">
        <v>677</v>
      </c>
      <c r="K189" s="32" t="s">
        <v>677</v>
      </c>
      <c r="L189" s="32" t="s">
        <v>677</v>
      </c>
      <c r="M189" s="32" t="s">
        <v>677</v>
      </c>
      <c r="N189" s="32" t="s">
        <v>6</v>
      </c>
    </row>
    <row r="190" spans="1:14" ht="21" customHeight="1" x14ac:dyDescent="0.3">
      <c r="A190" s="126" t="s">
        <v>1630</v>
      </c>
      <c r="B190" s="125">
        <v>24</v>
      </c>
      <c r="C190" s="125" t="s">
        <v>1518</v>
      </c>
      <c r="D190" s="131"/>
      <c r="E190" s="65">
        <v>22</v>
      </c>
      <c r="F190" s="65">
        <v>15</v>
      </c>
      <c r="G190" s="65">
        <v>1</v>
      </c>
      <c r="H190" s="65">
        <v>3</v>
      </c>
      <c r="I190" s="65">
        <v>2</v>
      </c>
      <c r="J190" s="65">
        <v>1</v>
      </c>
      <c r="K190" s="65" t="s">
        <v>677</v>
      </c>
      <c r="L190" s="65" t="s">
        <v>677</v>
      </c>
      <c r="M190" s="65" t="s">
        <v>677</v>
      </c>
      <c r="N190" s="65" t="s">
        <v>1791</v>
      </c>
    </row>
    <row r="191" spans="1:14" ht="21" customHeight="1" x14ac:dyDescent="0.3">
      <c r="A191" s="126" t="s">
        <v>1630</v>
      </c>
      <c r="B191" s="125"/>
      <c r="C191" s="126">
        <v>240</v>
      </c>
      <c r="D191" s="130" t="s">
        <v>1631</v>
      </c>
      <c r="E191" s="32">
        <v>2</v>
      </c>
      <c r="F191" s="32">
        <v>1</v>
      </c>
      <c r="G191" s="32" t="s">
        <v>677</v>
      </c>
      <c r="H191" s="32" t="s">
        <v>677</v>
      </c>
      <c r="I191" s="32" t="s">
        <v>677</v>
      </c>
      <c r="J191" s="32">
        <v>1</v>
      </c>
      <c r="K191" s="32" t="s">
        <v>677</v>
      </c>
      <c r="L191" s="32" t="s">
        <v>677</v>
      </c>
      <c r="M191" s="32" t="s">
        <v>677</v>
      </c>
      <c r="N191" s="32" t="s">
        <v>130</v>
      </c>
    </row>
    <row r="192" spans="1:14" ht="21" customHeight="1" x14ac:dyDescent="0.3">
      <c r="A192" s="126" t="s">
        <v>1630</v>
      </c>
      <c r="B192" s="126" t="s">
        <v>1630</v>
      </c>
      <c r="C192" s="126">
        <v>241</v>
      </c>
      <c r="D192" s="130" t="s">
        <v>1792</v>
      </c>
      <c r="E192" s="32" t="s">
        <v>677</v>
      </c>
      <c r="F192" s="32" t="s">
        <v>677</v>
      </c>
      <c r="G192" s="32" t="s">
        <v>677</v>
      </c>
      <c r="H192" s="32" t="s">
        <v>677</v>
      </c>
      <c r="I192" s="32" t="s">
        <v>677</v>
      </c>
      <c r="J192" s="32" t="s">
        <v>677</v>
      </c>
      <c r="K192" s="32" t="s">
        <v>677</v>
      </c>
      <c r="L192" s="32" t="s">
        <v>677</v>
      </c>
      <c r="M192" s="32" t="s">
        <v>677</v>
      </c>
      <c r="N192" s="32" t="s">
        <v>677</v>
      </c>
    </row>
    <row r="193" spans="1:14" ht="21" customHeight="1" x14ac:dyDescent="0.3">
      <c r="A193" s="126" t="s">
        <v>1630</v>
      </c>
      <c r="B193" s="126" t="s">
        <v>1630</v>
      </c>
      <c r="C193" s="126">
        <v>242</v>
      </c>
      <c r="D193" s="130" t="s">
        <v>1793</v>
      </c>
      <c r="E193" s="32">
        <v>2</v>
      </c>
      <c r="F193" s="32">
        <v>2</v>
      </c>
      <c r="G193" s="32" t="s">
        <v>677</v>
      </c>
      <c r="H193" s="32" t="s">
        <v>677</v>
      </c>
      <c r="I193" s="32" t="s">
        <v>677</v>
      </c>
      <c r="J193" s="32" t="s">
        <v>677</v>
      </c>
      <c r="K193" s="32" t="s">
        <v>677</v>
      </c>
      <c r="L193" s="32" t="s">
        <v>677</v>
      </c>
      <c r="M193" s="32" t="s">
        <v>677</v>
      </c>
      <c r="N193" s="32" t="s">
        <v>11</v>
      </c>
    </row>
    <row r="194" spans="1:14" ht="21" customHeight="1" x14ac:dyDescent="0.3">
      <c r="A194" s="126" t="s">
        <v>1630</v>
      </c>
      <c r="B194" s="126" t="s">
        <v>1630</v>
      </c>
      <c r="C194" s="126">
        <v>243</v>
      </c>
      <c r="D194" s="130" t="s">
        <v>1794</v>
      </c>
      <c r="E194" s="32">
        <v>3</v>
      </c>
      <c r="F194" s="32">
        <v>2</v>
      </c>
      <c r="G194" s="32" t="s">
        <v>677</v>
      </c>
      <c r="H194" s="32">
        <v>1</v>
      </c>
      <c r="I194" s="32" t="s">
        <v>677</v>
      </c>
      <c r="J194" s="32" t="s">
        <v>677</v>
      </c>
      <c r="K194" s="32" t="s">
        <v>677</v>
      </c>
      <c r="L194" s="32" t="s">
        <v>677</v>
      </c>
      <c r="M194" s="32" t="s">
        <v>677</v>
      </c>
      <c r="N194" s="32" t="s">
        <v>48</v>
      </c>
    </row>
    <row r="195" spans="1:14" ht="21" customHeight="1" x14ac:dyDescent="0.3">
      <c r="A195" s="126" t="s">
        <v>1630</v>
      </c>
      <c r="B195" s="126" t="s">
        <v>1630</v>
      </c>
      <c r="C195" s="126">
        <v>244</v>
      </c>
      <c r="D195" s="130" t="s">
        <v>1795</v>
      </c>
      <c r="E195" s="32">
        <v>6</v>
      </c>
      <c r="F195" s="32">
        <v>4</v>
      </c>
      <c r="G195" s="32">
        <v>1</v>
      </c>
      <c r="H195" s="32">
        <v>1</v>
      </c>
      <c r="I195" s="32" t="s">
        <v>677</v>
      </c>
      <c r="J195" s="32" t="s">
        <v>677</v>
      </c>
      <c r="K195" s="32" t="s">
        <v>677</v>
      </c>
      <c r="L195" s="32" t="s">
        <v>677</v>
      </c>
      <c r="M195" s="32" t="s">
        <v>677</v>
      </c>
      <c r="N195" s="32" t="s">
        <v>78</v>
      </c>
    </row>
    <row r="196" spans="1:14" ht="21" customHeight="1" x14ac:dyDescent="0.3">
      <c r="A196" s="126" t="s">
        <v>1630</v>
      </c>
      <c r="B196" s="126" t="s">
        <v>1630</v>
      </c>
      <c r="C196" s="126">
        <v>245</v>
      </c>
      <c r="D196" s="130" t="s">
        <v>1796</v>
      </c>
      <c r="E196" s="32">
        <v>3</v>
      </c>
      <c r="F196" s="32">
        <v>2</v>
      </c>
      <c r="G196" s="32" t="s">
        <v>677</v>
      </c>
      <c r="H196" s="32" t="s">
        <v>677</v>
      </c>
      <c r="I196" s="32">
        <v>1</v>
      </c>
      <c r="J196" s="32" t="s">
        <v>677</v>
      </c>
      <c r="K196" s="32" t="s">
        <v>677</v>
      </c>
      <c r="L196" s="32" t="s">
        <v>677</v>
      </c>
      <c r="M196" s="32" t="s">
        <v>677</v>
      </c>
      <c r="N196" s="32" t="s">
        <v>90</v>
      </c>
    </row>
    <row r="197" spans="1:14" ht="21" customHeight="1" x14ac:dyDescent="0.3">
      <c r="A197" s="126" t="s">
        <v>1630</v>
      </c>
      <c r="B197" s="126" t="s">
        <v>1630</v>
      </c>
      <c r="C197" s="126">
        <v>246</v>
      </c>
      <c r="D197" s="130" t="s">
        <v>1797</v>
      </c>
      <c r="E197" s="32">
        <v>4</v>
      </c>
      <c r="F197" s="32">
        <v>2</v>
      </c>
      <c r="G197" s="32" t="s">
        <v>677</v>
      </c>
      <c r="H197" s="32">
        <v>1</v>
      </c>
      <c r="I197" s="32">
        <v>1</v>
      </c>
      <c r="J197" s="32" t="s">
        <v>677</v>
      </c>
      <c r="K197" s="32" t="s">
        <v>677</v>
      </c>
      <c r="L197" s="32" t="s">
        <v>677</v>
      </c>
      <c r="M197" s="32" t="s">
        <v>677</v>
      </c>
      <c r="N197" s="32" t="s">
        <v>107</v>
      </c>
    </row>
    <row r="198" spans="1:14" ht="21" customHeight="1" x14ac:dyDescent="0.3">
      <c r="A198" s="126" t="s">
        <v>1630</v>
      </c>
      <c r="B198" s="126" t="s">
        <v>1630</v>
      </c>
      <c r="C198" s="126">
        <v>247</v>
      </c>
      <c r="D198" s="130" t="s">
        <v>1798</v>
      </c>
      <c r="E198" s="32" t="s">
        <v>677</v>
      </c>
      <c r="F198" s="32" t="s">
        <v>677</v>
      </c>
      <c r="G198" s="32" t="s">
        <v>677</v>
      </c>
      <c r="H198" s="32" t="s">
        <v>677</v>
      </c>
      <c r="I198" s="32" t="s">
        <v>677</v>
      </c>
      <c r="J198" s="32" t="s">
        <v>677</v>
      </c>
      <c r="K198" s="32" t="s">
        <v>677</v>
      </c>
      <c r="L198" s="32" t="s">
        <v>677</v>
      </c>
      <c r="M198" s="32" t="s">
        <v>677</v>
      </c>
      <c r="N198" s="32" t="s">
        <v>677</v>
      </c>
    </row>
    <row r="199" spans="1:14" ht="21" customHeight="1" x14ac:dyDescent="0.3">
      <c r="A199" s="126"/>
      <c r="B199" s="126"/>
      <c r="C199" s="126">
        <v>248</v>
      </c>
      <c r="D199" s="130" t="s">
        <v>1799</v>
      </c>
      <c r="E199" s="32" t="s">
        <v>677</v>
      </c>
      <c r="F199" s="32" t="s">
        <v>677</v>
      </c>
      <c r="G199" s="32" t="s">
        <v>677</v>
      </c>
      <c r="H199" s="32" t="s">
        <v>677</v>
      </c>
      <c r="I199" s="32" t="s">
        <v>677</v>
      </c>
      <c r="J199" s="32" t="s">
        <v>677</v>
      </c>
      <c r="K199" s="32" t="s">
        <v>677</v>
      </c>
      <c r="L199" s="32" t="s">
        <v>677</v>
      </c>
      <c r="M199" s="32" t="s">
        <v>677</v>
      </c>
      <c r="N199" s="32" t="s">
        <v>677</v>
      </c>
    </row>
    <row r="200" spans="1:14" ht="21" customHeight="1" x14ac:dyDescent="0.3">
      <c r="A200" s="126"/>
      <c r="B200" s="126"/>
      <c r="C200" s="126">
        <v>249</v>
      </c>
      <c r="D200" s="130" t="s">
        <v>1800</v>
      </c>
      <c r="E200" s="32">
        <v>2</v>
      </c>
      <c r="F200" s="32">
        <v>2</v>
      </c>
      <c r="G200" s="32" t="s">
        <v>677</v>
      </c>
      <c r="H200" s="32" t="s">
        <v>677</v>
      </c>
      <c r="I200" s="32" t="s">
        <v>677</v>
      </c>
      <c r="J200" s="32" t="s">
        <v>677</v>
      </c>
      <c r="K200" s="32" t="s">
        <v>677</v>
      </c>
      <c r="L200" s="32" t="s">
        <v>677</v>
      </c>
      <c r="M200" s="32" t="s">
        <v>677</v>
      </c>
      <c r="N200" s="32" t="s">
        <v>11</v>
      </c>
    </row>
    <row r="201" spans="1:14" ht="21" customHeight="1" x14ac:dyDescent="0.3">
      <c r="A201" s="126" t="s">
        <v>1630</v>
      </c>
      <c r="B201" s="125">
        <v>25</v>
      </c>
      <c r="C201" s="125" t="s">
        <v>1801</v>
      </c>
      <c r="D201" s="131"/>
      <c r="E201" s="65">
        <v>3</v>
      </c>
      <c r="F201" s="65">
        <v>1</v>
      </c>
      <c r="G201" s="65">
        <v>2</v>
      </c>
      <c r="H201" s="65" t="s">
        <v>677</v>
      </c>
      <c r="I201" s="65" t="s">
        <v>677</v>
      </c>
      <c r="J201" s="65" t="s">
        <v>677</v>
      </c>
      <c r="K201" s="65" t="s">
        <v>677</v>
      </c>
      <c r="L201" s="65" t="s">
        <v>677</v>
      </c>
      <c r="M201" s="65" t="s">
        <v>677</v>
      </c>
      <c r="N201" s="65" t="s">
        <v>34</v>
      </c>
    </row>
    <row r="202" spans="1:14" ht="21" customHeight="1" x14ac:dyDescent="0.3">
      <c r="A202" s="126" t="s">
        <v>1630</v>
      </c>
      <c r="B202" s="126" t="s">
        <v>1630</v>
      </c>
      <c r="C202" s="126" t="s">
        <v>1802</v>
      </c>
      <c r="D202" s="130" t="s">
        <v>1631</v>
      </c>
      <c r="E202" s="32">
        <v>1</v>
      </c>
      <c r="F202" s="32" t="s">
        <v>677</v>
      </c>
      <c r="G202" s="32">
        <v>1</v>
      </c>
      <c r="H202" s="32" t="s">
        <v>677</v>
      </c>
      <c r="I202" s="32" t="s">
        <v>677</v>
      </c>
      <c r="J202" s="32" t="s">
        <v>677</v>
      </c>
      <c r="K202" s="32" t="s">
        <v>677</v>
      </c>
      <c r="L202" s="32" t="s">
        <v>677</v>
      </c>
      <c r="M202" s="32" t="s">
        <v>677</v>
      </c>
      <c r="N202" s="32" t="s">
        <v>17</v>
      </c>
    </row>
    <row r="203" spans="1:14" ht="21" customHeight="1" x14ac:dyDescent="0.3">
      <c r="A203" s="126" t="s">
        <v>1630</v>
      </c>
      <c r="B203" s="126" t="s">
        <v>1630</v>
      </c>
      <c r="C203" s="126" t="s">
        <v>1803</v>
      </c>
      <c r="D203" s="130" t="s">
        <v>1804</v>
      </c>
      <c r="E203" s="32" t="s">
        <v>677</v>
      </c>
      <c r="F203" s="32" t="s">
        <v>677</v>
      </c>
      <c r="G203" s="32" t="s">
        <v>677</v>
      </c>
      <c r="H203" s="32" t="s">
        <v>677</v>
      </c>
      <c r="I203" s="32" t="s">
        <v>677</v>
      </c>
      <c r="J203" s="32" t="s">
        <v>677</v>
      </c>
      <c r="K203" s="32" t="s">
        <v>677</v>
      </c>
      <c r="L203" s="32" t="s">
        <v>677</v>
      </c>
      <c r="M203" s="32" t="s">
        <v>677</v>
      </c>
      <c r="N203" s="32" t="s">
        <v>677</v>
      </c>
    </row>
    <row r="204" spans="1:14" ht="21" customHeight="1" x14ac:dyDescent="0.3">
      <c r="A204" s="126"/>
      <c r="B204" s="126"/>
      <c r="C204" s="126" t="s">
        <v>1805</v>
      </c>
      <c r="D204" s="130" t="s">
        <v>1806</v>
      </c>
      <c r="E204" s="32" t="s">
        <v>677</v>
      </c>
      <c r="F204" s="32" t="s">
        <v>677</v>
      </c>
      <c r="G204" s="32" t="s">
        <v>677</v>
      </c>
      <c r="H204" s="32" t="s">
        <v>677</v>
      </c>
      <c r="I204" s="32" t="s">
        <v>677</v>
      </c>
      <c r="J204" s="32" t="s">
        <v>677</v>
      </c>
      <c r="K204" s="32" t="s">
        <v>677</v>
      </c>
      <c r="L204" s="32" t="s">
        <v>677</v>
      </c>
      <c r="M204" s="32" t="s">
        <v>677</v>
      </c>
      <c r="N204" s="32" t="s">
        <v>677</v>
      </c>
    </row>
    <row r="205" spans="1:14" ht="21" customHeight="1" x14ac:dyDescent="0.3">
      <c r="A205" s="126" t="s">
        <v>1630</v>
      </c>
      <c r="B205" s="126" t="s">
        <v>1630</v>
      </c>
      <c r="C205" s="126" t="s">
        <v>1807</v>
      </c>
      <c r="D205" s="130" t="s">
        <v>1808</v>
      </c>
      <c r="E205" s="32">
        <v>1</v>
      </c>
      <c r="F205" s="32" t="s">
        <v>677</v>
      </c>
      <c r="G205" s="32">
        <v>1</v>
      </c>
      <c r="H205" s="32" t="s">
        <v>677</v>
      </c>
      <c r="I205" s="32" t="s">
        <v>677</v>
      </c>
      <c r="J205" s="32" t="s">
        <v>677</v>
      </c>
      <c r="K205" s="32" t="s">
        <v>677</v>
      </c>
      <c r="L205" s="32" t="s">
        <v>677</v>
      </c>
      <c r="M205" s="32" t="s">
        <v>677</v>
      </c>
      <c r="N205" s="32" t="s">
        <v>20</v>
      </c>
    </row>
    <row r="206" spans="1:14" ht="21" customHeight="1" x14ac:dyDescent="0.3">
      <c r="A206" s="126" t="s">
        <v>1630</v>
      </c>
      <c r="B206" s="126" t="s">
        <v>1630</v>
      </c>
      <c r="C206" s="126" t="s">
        <v>1809</v>
      </c>
      <c r="D206" s="130" t="s">
        <v>1810</v>
      </c>
      <c r="E206" s="32">
        <v>1</v>
      </c>
      <c r="F206" s="32">
        <v>1</v>
      </c>
      <c r="G206" s="32" t="s">
        <v>677</v>
      </c>
      <c r="H206" s="32" t="s">
        <v>677</v>
      </c>
      <c r="I206" s="32" t="s">
        <v>677</v>
      </c>
      <c r="J206" s="32" t="s">
        <v>677</v>
      </c>
      <c r="K206" s="32" t="s">
        <v>677</v>
      </c>
      <c r="L206" s="32" t="s">
        <v>677</v>
      </c>
      <c r="M206" s="32" t="s">
        <v>677</v>
      </c>
      <c r="N206" s="32" t="s">
        <v>6</v>
      </c>
    </row>
    <row r="207" spans="1:14" ht="21" customHeight="1" x14ac:dyDescent="0.3">
      <c r="A207" s="126" t="s">
        <v>1630</v>
      </c>
      <c r="B207" s="125">
        <v>26</v>
      </c>
      <c r="C207" s="125" t="s">
        <v>1520</v>
      </c>
      <c r="D207" s="131"/>
      <c r="E207" s="65">
        <v>15</v>
      </c>
      <c r="F207" s="65">
        <v>8</v>
      </c>
      <c r="G207" s="65">
        <v>1</v>
      </c>
      <c r="H207" s="65">
        <v>5</v>
      </c>
      <c r="I207" s="65" t="s">
        <v>677</v>
      </c>
      <c r="J207" s="65">
        <v>1</v>
      </c>
      <c r="K207" s="65" t="s">
        <v>677</v>
      </c>
      <c r="L207" s="65" t="s">
        <v>677</v>
      </c>
      <c r="M207" s="65" t="s">
        <v>677</v>
      </c>
      <c r="N207" s="65" t="s">
        <v>257</v>
      </c>
    </row>
    <row r="208" spans="1:14" ht="21" customHeight="1" x14ac:dyDescent="0.3">
      <c r="A208" s="126" t="s">
        <v>1630</v>
      </c>
      <c r="B208" s="126" t="s">
        <v>1630</v>
      </c>
      <c r="C208" s="126" t="s">
        <v>1811</v>
      </c>
      <c r="D208" s="130" t="s">
        <v>1631</v>
      </c>
      <c r="E208" s="32">
        <v>1</v>
      </c>
      <c r="F208" s="32" t="s">
        <v>677</v>
      </c>
      <c r="G208" s="32" t="s">
        <v>677</v>
      </c>
      <c r="H208" s="32">
        <v>1</v>
      </c>
      <c r="I208" s="32" t="s">
        <v>677</v>
      </c>
      <c r="J208" s="32" t="s">
        <v>677</v>
      </c>
      <c r="K208" s="32" t="s">
        <v>677</v>
      </c>
      <c r="L208" s="32" t="s">
        <v>677</v>
      </c>
      <c r="M208" s="32" t="s">
        <v>677</v>
      </c>
      <c r="N208" s="32" t="s">
        <v>32</v>
      </c>
    </row>
    <row r="209" spans="1:14" ht="21" customHeight="1" x14ac:dyDescent="0.3">
      <c r="A209" s="126" t="s">
        <v>1630</v>
      </c>
      <c r="B209" s="126" t="s">
        <v>1630</v>
      </c>
      <c r="C209" s="126" t="s">
        <v>1812</v>
      </c>
      <c r="D209" s="130" t="s">
        <v>1813</v>
      </c>
      <c r="E209" s="32" t="s">
        <v>677</v>
      </c>
      <c r="F209" s="32" t="s">
        <v>677</v>
      </c>
      <c r="G209" s="32" t="s">
        <v>677</v>
      </c>
      <c r="H209" s="32" t="s">
        <v>677</v>
      </c>
      <c r="I209" s="32" t="s">
        <v>677</v>
      </c>
      <c r="J209" s="32" t="s">
        <v>677</v>
      </c>
      <c r="K209" s="32" t="s">
        <v>677</v>
      </c>
      <c r="L209" s="32" t="s">
        <v>677</v>
      </c>
      <c r="M209" s="32" t="s">
        <v>677</v>
      </c>
      <c r="N209" s="32" t="s">
        <v>677</v>
      </c>
    </row>
    <row r="210" spans="1:14" ht="21" customHeight="1" x14ac:dyDescent="0.3">
      <c r="A210" s="126"/>
      <c r="B210" s="126"/>
      <c r="C210" s="126" t="s">
        <v>1697</v>
      </c>
      <c r="D210" s="130" t="s">
        <v>1814</v>
      </c>
      <c r="E210" s="32" t="s">
        <v>677</v>
      </c>
      <c r="F210" s="32" t="s">
        <v>677</v>
      </c>
      <c r="G210" s="32" t="s">
        <v>677</v>
      </c>
      <c r="H210" s="32" t="s">
        <v>677</v>
      </c>
      <c r="I210" s="32" t="s">
        <v>677</v>
      </c>
      <c r="J210" s="32" t="s">
        <v>677</v>
      </c>
      <c r="K210" s="32" t="s">
        <v>677</v>
      </c>
      <c r="L210" s="32" t="s">
        <v>677</v>
      </c>
      <c r="M210" s="32" t="s">
        <v>677</v>
      </c>
      <c r="N210" s="32" t="s">
        <v>677</v>
      </c>
    </row>
    <row r="211" spans="1:14" ht="21" customHeight="1" x14ac:dyDescent="0.3">
      <c r="A211" s="126" t="s">
        <v>1630</v>
      </c>
      <c r="B211" s="126" t="s">
        <v>1630</v>
      </c>
      <c r="C211" s="126" t="s">
        <v>1815</v>
      </c>
      <c r="D211" s="130" t="s">
        <v>1816</v>
      </c>
      <c r="E211" s="32" t="s">
        <v>677</v>
      </c>
      <c r="F211" s="32" t="s">
        <v>677</v>
      </c>
      <c r="G211" s="32" t="s">
        <v>677</v>
      </c>
      <c r="H211" s="32" t="s">
        <v>677</v>
      </c>
      <c r="I211" s="32" t="s">
        <v>677</v>
      </c>
      <c r="J211" s="32" t="s">
        <v>677</v>
      </c>
      <c r="K211" s="32" t="s">
        <v>677</v>
      </c>
      <c r="L211" s="32" t="s">
        <v>677</v>
      </c>
      <c r="M211" s="32" t="s">
        <v>677</v>
      </c>
      <c r="N211" s="32" t="s">
        <v>677</v>
      </c>
    </row>
    <row r="212" spans="1:14" ht="21" customHeight="1" x14ac:dyDescent="0.3">
      <c r="A212" s="126" t="s">
        <v>1630</v>
      </c>
      <c r="B212" s="125"/>
      <c r="C212" s="126" t="s">
        <v>1817</v>
      </c>
      <c r="D212" s="130" t="s">
        <v>1818</v>
      </c>
      <c r="E212" s="32">
        <v>1</v>
      </c>
      <c r="F212" s="32" t="s">
        <v>677</v>
      </c>
      <c r="G212" s="32" t="s">
        <v>677</v>
      </c>
      <c r="H212" s="32">
        <v>1</v>
      </c>
      <c r="I212" s="32" t="s">
        <v>677</v>
      </c>
      <c r="J212" s="32" t="s">
        <v>677</v>
      </c>
      <c r="K212" s="32" t="s">
        <v>677</v>
      </c>
      <c r="L212" s="32" t="s">
        <v>677</v>
      </c>
      <c r="M212" s="32" t="s">
        <v>677</v>
      </c>
      <c r="N212" s="32" t="s">
        <v>26</v>
      </c>
    </row>
    <row r="213" spans="1:14" ht="21" customHeight="1" x14ac:dyDescent="0.3">
      <c r="A213" s="126" t="s">
        <v>1630</v>
      </c>
      <c r="B213" s="126" t="s">
        <v>1630</v>
      </c>
      <c r="C213" s="126" t="s">
        <v>1819</v>
      </c>
      <c r="D213" s="130" t="s">
        <v>1820</v>
      </c>
      <c r="E213" s="32" t="s">
        <v>677</v>
      </c>
      <c r="F213" s="32" t="s">
        <v>677</v>
      </c>
      <c r="G213" s="32" t="s">
        <v>677</v>
      </c>
      <c r="H213" s="32" t="s">
        <v>677</v>
      </c>
      <c r="I213" s="32" t="s">
        <v>677</v>
      </c>
      <c r="J213" s="32" t="s">
        <v>677</v>
      </c>
      <c r="K213" s="32" t="s">
        <v>677</v>
      </c>
      <c r="L213" s="32" t="s">
        <v>677</v>
      </c>
      <c r="M213" s="32" t="s">
        <v>677</v>
      </c>
      <c r="N213" s="32" t="s">
        <v>677</v>
      </c>
    </row>
    <row r="214" spans="1:14" ht="21" customHeight="1" x14ac:dyDescent="0.3">
      <c r="A214" s="126"/>
      <c r="B214" s="126"/>
      <c r="C214" s="126" t="s">
        <v>1821</v>
      </c>
      <c r="D214" s="130" t="s">
        <v>1822</v>
      </c>
      <c r="E214" s="32">
        <v>5</v>
      </c>
      <c r="F214" s="32">
        <v>4</v>
      </c>
      <c r="G214" s="32" t="s">
        <v>677</v>
      </c>
      <c r="H214" s="32" t="s">
        <v>677</v>
      </c>
      <c r="I214" s="32" t="s">
        <v>677</v>
      </c>
      <c r="J214" s="32">
        <v>1</v>
      </c>
      <c r="K214" s="32" t="s">
        <v>677</v>
      </c>
      <c r="L214" s="32" t="s">
        <v>677</v>
      </c>
      <c r="M214" s="32" t="s">
        <v>677</v>
      </c>
      <c r="N214" s="32" t="s">
        <v>132</v>
      </c>
    </row>
    <row r="215" spans="1:14" ht="21" customHeight="1" x14ac:dyDescent="0.3">
      <c r="A215" s="126" t="s">
        <v>1630</v>
      </c>
      <c r="B215" s="126" t="s">
        <v>1630</v>
      </c>
      <c r="C215" s="126">
        <v>267</v>
      </c>
      <c r="D215" s="130" t="s">
        <v>1823</v>
      </c>
      <c r="E215" s="32">
        <v>4</v>
      </c>
      <c r="F215" s="32">
        <v>2</v>
      </c>
      <c r="G215" s="32">
        <v>1</v>
      </c>
      <c r="H215" s="32">
        <v>1</v>
      </c>
      <c r="I215" s="32" t="s">
        <v>677</v>
      </c>
      <c r="J215" s="32" t="s">
        <v>677</v>
      </c>
      <c r="K215" s="32" t="s">
        <v>677</v>
      </c>
      <c r="L215" s="32" t="s">
        <v>677</v>
      </c>
      <c r="M215" s="32" t="s">
        <v>677</v>
      </c>
      <c r="N215" s="32" t="s">
        <v>51</v>
      </c>
    </row>
    <row r="216" spans="1:14" ht="21" customHeight="1" x14ac:dyDescent="0.3">
      <c r="A216" s="126" t="s">
        <v>1630</v>
      </c>
      <c r="B216" s="126" t="s">
        <v>1630</v>
      </c>
      <c r="C216" s="126">
        <v>269</v>
      </c>
      <c r="D216" s="130" t="s">
        <v>1824</v>
      </c>
      <c r="E216" s="32">
        <v>4</v>
      </c>
      <c r="F216" s="32">
        <v>2</v>
      </c>
      <c r="G216" s="32" t="s">
        <v>677</v>
      </c>
      <c r="H216" s="32">
        <v>2</v>
      </c>
      <c r="I216" s="32" t="s">
        <v>677</v>
      </c>
      <c r="J216" s="32" t="s">
        <v>677</v>
      </c>
      <c r="K216" s="32" t="s">
        <v>677</v>
      </c>
      <c r="L216" s="32" t="s">
        <v>677</v>
      </c>
      <c r="M216" s="32" t="s">
        <v>677</v>
      </c>
      <c r="N216" s="32" t="s">
        <v>60</v>
      </c>
    </row>
    <row r="217" spans="1:14" ht="21" customHeight="1" x14ac:dyDescent="0.3">
      <c r="A217" s="126" t="s">
        <v>1630</v>
      </c>
      <c r="B217" s="125">
        <v>27</v>
      </c>
      <c r="C217" s="125" t="s">
        <v>1521</v>
      </c>
      <c r="D217" s="131"/>
      <c r="E217" s="65">
        <v>16</v>
      </c>
      <c r="F217" s="65">
        <v>11</v>
      </c>
      <c r="G217" s="65">
        <v>2</v>
      </c>
      <c r="H217" s="65" t="s">
        <v>677</v>
      </c>
      <c r="I217" s="65">
        <v>1</v>
      </c>
      <c r="J217" s="65" t="s">
        <v>677</v>
      </c>
      <c r="K217" s="65">
        <v>1</v>
      </c>
      <c r="L217" s="65">
        <v>1</v>
      </c>
      <c r="M217" s="65" t="s">
        <v>677</v>
      </c>
      <c r="N217" s="65" t="s">
        <v>1825</v>
      </c>
    </row>
    <row r="218" spans="1:14" ht="21" customHeight="1" x14ac:dyDescent="0.3">
      <c r="A218" s="126" t="s">
        <v>1630</v>
      </c>
      <c r="B218" s="126" t="s">
        <v>1630</v>
      </c>
      <c r="C218" s="126" t="s">
        <v>1826</v>
      </c>
      <c r="D218" s="130" t="s">
        <v>1631</v>
      </c>
      <c r="E218" s="32">
        <v>3</v>
      </c>
      <c r="F218" s="32">
        <v>2</v>
      </c>
      <c r="G218" s="32">
        <v>1</v>
      </c>
      <c r="H218" s="32" t="s">
        <v>677</v>
      </c>
      <c r="I218" s="32" t="s">
        <v>677</v>
      </c>
      <c r="J218" s="32" t="s">
        <v>677</v>
      </c>
      <c r="K218" s="32" t="s">
        <v>677</v>
      </c>
      <c r="L218" s="32" t="s">
        <v>677</v>
      </c>
      <c r="M218" s="32" t="s">
        <v>677</v>
      </c>
      <c r="N218" s="32" t="s">
        <v>20</v>
      </c>
    </row>
    <row r="219" spans="1:14" ht="21" customHeight="1" x14ac:dyDescent="0.3">
      <c r="A219" s="126" t="s">
        <v>1630</v>
      </c>
      <c r="B219" s="125"/>
      <c r="C219" s="126" t="s">
        <v>1827</v>
      </c>
      <c r="D219" s="130" t="s">
        <v>1828</v>
      </c>
      <c r="E219" s="32" t="s">
        <v>677</v>
      </c>
      <c r="F219" s="32" t="s">
        <v>677</v>
      </c>
      <c r="G219" s="32" t="s">
        <v>677</v>
      </c>
      <c r="H219" s="32" t="s">
        <v>677</v>
      </c>
      <c r="I219" s="32" t="s">
        <v>677</v>
      </c>
      <c r="J219" s="32" t="s">
        <v>677</v>
      </c>
      <c r="K219" s="32" t="s">
        <v>677</v>
      </c>
      <c r="L219" s="32" t="s">
        <v>677</v>
      </c>
      <c r="M219" s="32" t="s">
        <v>677</v>
      </c>
      <c r="N219" s="32" t="s">
        <v>677</v>
      </c>
    </row>
    <row r="220" spans="1:14" ht="21" customHeight="1" x14ac:dyDescent="0.3">
      <c r="A220" s="126" t="s">
        <v>1630</v>
      </c>
      <c r="B220" s="126" t="s">
        <v>1630</v>
      </c>
      <c r="C220" s="126" t="s">
        <v>1829</v>
      </c>
      <c r="D220" s="130" t="s">
        <v>1830</v>
      </c>
      <c r="E220" s="32">
        <v>2</v>
      </c>
      <c r="F220" s="32">
        <v>1</v>
      </c>
      <c r="G220" s="32" t="s">
        <v>677</v>
      </c>
      <c r="H220" s="32" t="s">
        <v>677</v>
      </c>
      <c r="I220" s="32" t="s">
        <v>677</v>
      </c>
      <c r="J220" s="32" t="s">
        <v>677</v>
      </c>
      <c r="K220" s="32" t="s">
        <v>677</v>
      </c>
      <c r="L220" s="32">
        <v>1</v>
      </c>
      <c r="M220" s="32" t="s">
        <v>677</v>
      </c>
      <c r="N220" s="32" t="s">
        <v>1831</v>
      </c>
    </row>
    <row r="221" spans="1:14" ht="21" customHeight="1" x14ac:dyDescent="0.3">
      <c r="A221" s="126"/>
      <c r="B221" s="126"/>
      <c r="C221" s="126">
        <v>273</v>
      </c>
      <c r="D221" s="130" t="s">
        <v>1832</v>
      </c>
      <c r="E221" s="32">
        <v>7</v>
      </c>
      <c r="F221" s="32">
        <v>6</v>
      </c>
      <c r="G221" s="32">
        <v>1</v>
      </c>
      <c r="H221" s="32" t="s">
        <v>677</v>
      </c>
      <c r="I221" s="32" t="s">
        <v>677</v>
      </c>
      <c r="J221" s="32" t="s">
        <v>677</v>
      </c>
      <c r="K221" s="32" t="s">
        <v>677</v>
      </c>
      <c r="L221" s="32" t="s">
        <v>677</v>
      </c>
      <c r="M221" s="32" t="s">
        <v>677</v>
      </c>
      <c r="N221" s="32" t="s">
        <v>48</v>
      </c>
    </row>
    <row r="222" spans="1:14" ht="21" customHeight="1" x14ac:dyDescent="0.3">
      <c r="A222" s="126" t="s">
        <v>1630</v>
      </c>
      <c r="B222" s="125"/>
      <c r="C222" s="126">
        <v>274</v>
      </c>
      <c r="D222" s="130" t="s">
        <v>1833</v>
      </c>
      <c r="E222" s="32">
        <v>2</v>
      </c>
      <c r="F222" s="32">
        <v>1</v>
      </c>
      <c r="G222" s="32" t="s">
        <v>677</v>
      </c>
      <c r="H222" s="32" t="s">
        <v>677</v>
      </c>
      <c r="I222" s="32">
        <v>1</v>
      </c>
      <c r="J222" s="32" t="s">
        <v>677</v>
      </c>
      <c r="K222" s="32" t="s">
        <v>677</v>
      </c>
      <c r="L222" s="32" t="s">
        <v>677</v>
      </c>
      <c r="M222" s="32" t="s">
        <v>677</v>
      </c>
      <c r="N222" s="32" t="s">
        <v>75</v>
      </c>
    </row>
    <row r="223" spans="1:14" ht="21" customHeight="1" x14ac:dyDescent="0.3">
      <c r="A223" s="126" t="s">
        <v>1630</v>
      </c>
      <c r="B223" s="126" t="s">
        <v>1630</v>
      </c>
      <c r="C223" s="126">
        <v>275</v>
      </c>
      <c r="D223" s="130" t="s">
        <v>1834</v>
      </c>
      <c r="E223" s="32">
        <v>2</v>
      </c>
      <c r="F223" s="32">
        <v>1</v>
      </c>
      <c r="G223" s="32" t="s">
        <v>677</v>
      </c>
      <c r="H223" s="32" t="s">
        <v>677</v>
      </c>
      <c r="I223" s="32" t="s">
        <v>677</v>
      </c>
      <c r="J223" s="32" t="s">
        <v>677</v>
      </c>
      <c r="K223" s="32">
        <v>1</v>
      </c>
      <c r="L223" s="32" t="s">
        <v>677</v>
      </c>
      <c r="M223" s="32" t="s">
        <v>677</v>
      </c>
      <c r="N223" s="32" t="s">
        <v>163</v>
      </c>
    </row>
    <row r="224" spans="1:14" ht="21" customHeight="1" x14ac:dyDescent="0.3">
      <c r="A224" s="126" t="s">
        <v>1630</v>
      </c>
      <c r="B224" s="125"/>
      <c r="C224" s="126">
        <v>276</v>
      </c>
      <c r="D224" s="130" t="s">
        <v>1835</v>
      </c>
      <c r="E224" s="32" t="s">
        <v>677</v>
      </c>
      <c r="F224" s="32" t="s">
        <v>677</v>
      </c>
      <c r="G224" s="32" t="s">
        <v>677</v>
      </c>
      <c r="H224" s="32" t="s">
        <v>677</v>
      </c>
      <c r="I224" s="32" t="s">
        <v>677</v>
      </c>
      <c r="J224" s="32" t="s">
        <v>677</v>
      </c>
      <c r="K224" s="32" t="s">
        <v>677</v>
      </c>
      <c r="L224" s="32" t="s">
        <v>677</v>
      </c>
      <c r="M224" s="32" t="s">
        <v>677</v>
      </c>
      <c r="N224" s="32" t="s">
        <v>677</v>
      </c>
    </row>
    <row r="225" spans="1:14" ht="21" customHeight="1" x14ac:dyDescent="0.3">
      <c r="A225" s="126" t="s">
        <v>1630</v>
      </c>
      <c r="B225" s="125">
        <v>28</v>
      </c>
      <c r="C225" s="125" t="s">
        <v>1522</v>
      </c>
      <c r="D225" s="131"/>
      <c r="E225" s="65">
        <v>11</v>
      </c>
      <c r="F225" s="65">
        <v>6</v>
      </c>
      <c r="G225" s="65">
        <v>1</v>
      </c>
      <c r="H225" s="65">
        <v>1</v>
      </c>
      <c r="I225" s="65">
        <v>2</v>
      </c>
      <c r="J225" s="65" t="s">
        <v>677</v>
      </c>
      <c r="K225" s="65">
        <v>1</v>
      </c>
      <c r="L225" s="65" t="s">
        <v>677</v>
      </c>
      <c r="M225" s="65" t="s">
        <v>677</v>
      </c>
      <c r="N225" s="65" t="s">
        <v>284</v>
      </c>
    </row>
    <row r="226" spans="1:14" ht="21" customHeight="1" x14ac:dyDescent="0.3">
      <c r="A226" s="126" t="s">
        <v>1630</v>
      </c>
      <c r="B226" s="126" t="s">
        <v>1630</v>
      </c>
      <c r="C226" s="126" t="s">
        <v>1836</v>
      </c>
      <c r="D226" s="130" t="s">
        <v>1631</v>
      </c>
      <c r="E226" s="32">
        <v>3</v>
      </c>
      <c r="F226" s="32">
        <v>3</v>
      </c>
      <c r="G226" s="32" t="s">
        <v>677</v>
      </c>
      <c r="H226" s="32" t="s">
        <v>677</v>
      </c>
      <c r="I226" s="32" t="s">
        <v>677</v>
      </c>
      <c r="J226" s="32" t="s">
        <v>677</v>
      </c>
      <c r="K226" s="32" t="s">
        <v>677</v>
      </c>
      <c r="L226" s="32" t="s">
        <v>677</v>
      </c>
      <c r="M226" s="32" t="s">
        <v>677</v>
      </c>
      <c r="N226" s="32" t="s">
        <v>28</v>
      </c>
    </row>
    <row r="227" spans="1:14" ht="21" customHeight="1" x14ac:dyDescent="0.3">
      <c r="A227" s="126" t="s">
        <v>1630</v>
      </c>
      <c r="B227" s="126" t="s">
        <v>1630</v>
      </c>
      <c r="C227" s="126" t="s">
        <v>1837</v>
      </c>
      <c r="D227" s="130" t="s">
        <v>1838</v>
      </c>
      <c r="E227" s="32">
        <v>1</v>
      </c>
      <c r="F227" s="32" t="s">
        <v>677</v>
      </c>
      <c r="G227" s="32" t="s">
        <v>677</v>
      </c>
      <c r="H227" s="32" t="s">
        <v>677</v>
      </c>
      <c r="I227" s="32" t="s">
        <v>677</v>
      </c>
      <c r="J227" s="32" t="s">
        <v>677</v>
      </c>
      <c r="K227" s="32">
        <v>1</v>
      </c>
      <c r="L227" s="32" t="s">
        <v>677</v>
      </c>
      <c r="M227" s="32" t="s">
        <v>677</v>
      </c>
      <c r="N227" s="32" t="s">
        <v>132</v>
      </c>
    </row>
    <row r="228" spans="1:14" ht="21" customHeight="1" x14ac:dyDescent="0.3">
      <c r="A228" s="126" t="s">
        <v>1630</v>
      </c>
      <c r="B228" s="126" t="s">
        <v>1630</v>
      </c>
      <c r="C228" s="126" t="s">
        <v>1839</v>
      </c>
      <c r="D228" s="130" t="s">
        <v>1840</v>
      </c>
      <c r="E228" s="32">
        <v>4</v>
      </c>
      <c r="F228" s="32">
        <v>1</v>
      </c>
      <c r="G228" s="32">
        <v>1</v>
      </c>
      <c r="H228" s="32">
        <v>1</v>
      </c>
      <c r="I228" s="32">
        <v>1</v>
      </c>
      <c r="J228" s="32" t="s">
        <v>677</v>
      </c>
      <c r="K228" s="32" t="s">
        <v>677</v>
      </c>
      <c r="L228" s="32" t="s">
        <v>677</v>
      </c>
      <c r="M228" s="32" t="s">
        <v>677</v>
      </c>
      <c r="N228" s="32" t="s">
        <v>132</v>
      </c>
    </row>
    <row r="229" spans="1:14" ht="21" customHeight="1" x14ac:dyDescent="0.3">
      <c r="A229" s="126" t="s">
        <v>1630</v>
      </c>
      <c r="B229" s="126" t="s">
        <v>1630</v>
      </c>
      <c r="C229" s="126" t="s">
        <v>1841</v>
      </c>
      <c r="D229" s="130" t="s">
        <v>1842</v>
      </c>
      <c r="E229" s="32" t="s">
        <v>677</v>
      </c>
      <c r="F229" s="32" t="s">
        <v>677</v>
      </c>
      <c r="G229" s="32" t="s">
        <v>677</v>
      </c>
      <c r="H229" s="32" t="s">
        <v>677</v>
      </c>
      <c r="I229" s="32" t="s">
        <v>677</v>
      </c>
      <c r="J229" s="32" t="s">
        <v>677</v>
      </c>
      <c r="K229" s="32" t="s">
        <v>677</v>
      </c>
      <c r="L229" s="32" t="s">
        <v>677</v>
      </c>
      <c r="M229" s="32" t="s">
        <v>677</v>
      </c>
      <c r="N229" s="32" t="s">
        <v>677</v>
      </c>
    </row>
    <row r="230" spans="1:14" ht="21" customHeight="1" x14ac:dyDescent="0.3">
      <c r="A230" s="126"/>
      <c r="B230" s="126"/>
      <c r="C230" s="126" t="s">
        <v>1843</v>
      </c>
      <c r="D230" s="130" t="s">
        <v>1844</v>
      </c>
      <c r="E230" s="32">
        <v>2</v>
      </c>
      <c r="F230" s="32">
        <v>1</v>
      </c>
      <c r="G230" s="32" t="s">
        <v>677</v>
      </c>
      <c r="H230" s="32" t="s">
        <v>677</v>
      </c>
      <c r="I230" s="32">
        <v>1</v>
      </c>
      <c r="J230" s="32" t="s">
        <v>677</v>
      </c>
      <c r="K230" s="32" t="s">
        <v>677</v>
      </c>
      <c r="L230" s="32" t="s">
        <v>677</v>
      </c>
      <c r="M230" s="32" t="s">
        <v>677</v>
      </c>
      <c r="N230" s="32" t="s">
        <v>75</v>
      </c>
    </row>
    <row r="231" spans="1:14" ht="21" customHeight="1" x14ac:dyDescent="0.3">
      <c r="A231" s="126" t="s">
        <v>1630</v>
      </c>
      <c r="B231" s="126" t="s">
        <v>1630</v>
      </c>
      <c r="C231" s="126" t="s">
        <v>1845</v>
      </c>
      <c r="D231" s="130" t="s">
        <v>1846</v>
      </c>
      <c r="E231" s="32" t="s">
        <v>677</v>
      </c>
      <c r="F231" s="32" t="s">
        <v>677</v>
      </c>
      <c r="G231" s="32" t="s">
        <v>677</v>
      </c>
      <c r="H231" s="32" t="s">
        <v>677</v>
      </c>
      <c r="I231" s="32" t="s">
        <v>677</v>
      </c>
      <c r="J231" s="32" t="s">
        <v>677</v>
      </c>
      <c r="K231" s="32" t="s">
        <v>677</v>
      </c>
      <c r="L231" s="32" t="s">
        <v>677</v>
      </c>
      <c r="M231" s="32" t="s">
        <v>677</v>
      </c>
      <c r="N231" s="32" t="s">
        <v>677</v>
      </c>
    </row>
    <row r="232" spans="1:14" ht="21" customHeight="1" x14ac:dyDescent="0.3">
      <c r="A232" s="126" t="s">
        <v>1630</v>
      </c>
      <c r="B232" s="125"/>
      <c r="C232" s="126">
        <v>289</v>
      </c>
      <c r="D232" s="130" t="s">
        <v>1847</v>
      </c>
      <c r="E232" s="32">
        <v>1</v>
      </c>
      <c r="F232" s="32">
        <v>1</v>
      </c>
      <c r="G232" s="32" t="s">
        <v>677</v>
      </c>
      <c r="H232" s="32" t="s">
        <v>677</v>
      </c>
      <c r="I232" s="32" t="s">
        <v>677</v>
      </c>
      <c r="J232" s="32" t="s">
        <v>677</v>
      </c>
      <c r="K232" s="32" t="s">
        <v>677</v>
      </c>
      <c r="L232" s="32" t="s">
        <v>677</v>
      </c>
      <c r="M232" s="32" t="s">
        <v>677</v>
      </c>
      <c r="N232" s="32" t="s">
        <v>9</v>
      </c>
    </row>
    <row r="233" spans="1:14" ht="21" customHeight="1" x14ac:dyDescent="0.3">
      <c r="A233" s="126"/>
      <c r="B233" s="125">
        <v>29</v>
      </c>
      <c r="C233" s="125" t="s">
        <v>1523</v>
      </c>
      <c r="D233" s="131"/>
      <c r="E233" s="65">
        <v>17</v>
      </c>
      <c r="F233" s="65">
        <v>8</v>
      </c>
      <c r="G233" s="65">
        <v>6</v>
      </c>
      <c r="H233" s="65">
        <v>2</v>
      </c>
      <c r="I233" s="65" t="s">
        <v>677</v>
      </c>
      <c r="J233" s="65">
        <v>1</v>
      </c>
      <c r="K233" s="65" t="s">
        <v>677</v>
      </c>
      <c r="L233" s="65" t="s">
        <v>677</v>
      </c>
      <c r="M233" s="65" t="s">
        <v>677</v>
      </c>
      <c r="N233" s="65" t="s">
        <v>279</v>
      </c>
    </row>
    <row r="234" spans="1:14" ht="21" customHeight="1" x14ac:dyDescent="0.3">
      <c r="A234" s="126" t="s">
        <v>1630</v>
      </c>
      <c r="B234" s="126" t="s">
        <v>1630</v>
      </c>
      <c r="C234" s="126">
        <v>290</v>
      </c>
      <c r="D234" s="130" t="s">
        <v>1631</v>
      </c>
      <c r="E234" s="32">
        <v>2</v>
      </c>
      <c r="F234" s="32">
        <v>2</v>
      </c>
      <c r="G234" s="32" t="s">
        <v>677</v>
      </c>
      <c r="H234" s="32" t="s">
        <v>677</v>
      </c>
      <c r="I234" s="32" t="s">
        <v>677</v>
      </c>
      <c r="J234" s="32" t="s">
        <v>677</v>
      </c>
      <c r="K234" s="32" t="s">
        <v>677</v>
      </c>
      <c r="L234" s="32" t="s">
        <v>677</v>
      </c>
      <c r="M234" s="32" t="s">
        <v>677</v>
      </c>
      <c r="N234" s="32" t="s">
        <v>11</v>
      </c>
    </row>
    <row r="235" spans="1:14" ht="21" customHeight="1" x14ac:dyDescent="0.3">
      <c r="A235" s="126" t="s">
        <v>1630</v>
      </c>
      <c r="B235" s="126" t="s">
        <v>1630</v>
      </c>
      <c r="C235" s="126">
        <v>291</v>
      </c>
      <c r="D235" s="130" t="s">
        <v>1848</v>
      </c>
      <c r="E235" s="32">
        <v>3</v>
      </c>
      <c r="F235" s="32" t="s">
        <v>677</v>
      </c>
      <c r="G235" s="32">
        <v>2</v>
      </c>
      <c r="H235" s="32">
        <v>1</v>
      </c>
      <c r="I235" s="32" t="s">
        <v>677</v>
      </c>
      <c r="J235" s="32" t="s">
        <v>677</v>
      </c>
      <c r="K235" s="32" t="s">
        <v>677</v>
      </c>
      <c r="L235" s="32" t="s">
        <v>677</v>
      </c>
      <c r="M235" s="32" t="s">
        <v>677</v>
      </c>
      <c r="N235" s="32" t="s">
        <v>72</v>
      </c>
    </row>
    <row r="236" spans="1:14" ht="21" customHeight="1" x14ac:dyDescent="0.3">
      <c r="A236" s="126" t="s">
        <v>1630</v>
      </c>
      <c r="B236" s="126" t="s">
        <v>1630</v>
      </c>
      <c r="C236" s="126" t="s">
        <v>1849</v>
      </c>
      <c r="D236" s="130" t="s">
        <v>1850</v>
      </c>
      <c r="E236" s="32">
        <v>1</v>
      </c>
      <c r="F236" s="32" t="s">
        <v>677</v>
      </c>
      <c r="G236" s="32">
        <v>1</v>
      </c>
      <c r="H236" s="32" t="s">
        <v>677</v>
      </c>
      <c r="I236" s="32" t="s">
        <v>677</v>
      </c>
      <c r="J236" s="32" t="s">
        <v>677</v>
      </c>
      <c r="K236" s="32" t="s">
        <v>677</v>
      </c>
      <c r="L236" s="32" t="s">
        <v>677</v>
      </c>
      <c r="M236" s="32" t="s">
        <v>677</v>
      </c>
      <c r="N236" s="32" t="s">
        <v>17</v>
      </c>
    </row>
    <row r="237" spans="1:14" ht="21" customHeight="1" x14ac:dyDescent="0.3">
      <c r="A237" s="126" t="s">
        <v>1630</v>
      </c>
      <c r="B237" s="126" t="s">
        <v>1630</v>
      </c>
      <c r="C237" s="126" t="s">
        <v>1851</v>
      </c>
      <c r="D237" s="130" t="s">
        <v>1852</v>
      </c>
      <c r="E237" s="32">
        <v>2</v>
      </c>
      <c r="F237" s="32">
        <v>2</v>
      </c>
      <c r="G237" s="32" t="s">
        <v>677</v>
      </c>
      <c r="H237" s="32" t="s">
        <v>677</v>
      </c>
      <c r="I237" s="32" t="s">
        <v>677</v>
      </c>
      <c r="J237" s="32" t="s">
        <v>677</v>
      </c>
      <c r="K237" s="32" t="s">
        <v>677</v>
      </c>
      <c r="L237" s="32" t="s">
        <v>677</v>
      </c>
      <c r="M237" s="32" t="s">
        <v>677</v>
      </c>
      <c r="N237" s="32" t="s">
        <v>20</v>
      </c>
    </row>
    <row r="238" spans="1:14" ht="21" customHeight="1" x14ac:dyDescent="0.3">
      <c r="A238" s="126" t="s">
        <v>1630</v>
      </c>
      <c r="B238" s="126" t="s">
        <v>1630</v>
      </c>
      <c r="C238" s="126" t="s">
        <v>1853</v>
      </c>
      <c r="D238" s="130" t="s">
        <v>1854</v>
      </c>
      <c r="E238" s="32">
        <v>2</v>
      </c>
      <c r="F238" s="32">
        <v>1</v>
      </c>
      <c r="G238" s="32">
        <v>1</v>
      </c>
      <c r="H238" s="32" t="s">
        <v>677</v>
      </c>
      <c r="I238" s="32" t="s">
        <v>677</v>
      </c>
      <c r="J238" s="32" t="s">
        <v>677</v>
      </c>
      <c r="K238" s="32" t="s">
        <v>677</v>
      </c>
      <c r="L238" s="32" t="s">
        <v>677</v>
      </c>
      <c r="M238" s="32" t="s">
        <v>677</v>
      </c>
      <c r="N238" s="32" t="s">
        <v>30</v>
      </c>
    </row>
    <row r="239" spans="1:14" ht="21" customHeight="1" x14ac:dyDescent="0.3">
      <c r="A239" s="126" t="s">
        <v>1630</v>
      </c>
      <c r="B239" s="125"/>
      <c r="C239" s="126" t="s">
        <v>1855</v>
      </c>
      <c r="D239" s="130" t="s">
        <v>1856</v>
      </c>
      <c r="E239" s="32" t="s">
        <v>677</v>
      </c>
      <c r="F239" s="32" t="s">
        <v>677</v>
      </c>
      <c r="G239" s="32" t="s">
        <v>677</v>
      </c>
      <c r="H239" s="32" t="s">
        <v>677</v>
      </c>
      <c r="I239" s="32" t="s">
        <v>677</v>
      </c>
      <c r="J239" s="32" t="s">
        <v>677</v>
      </c>
      <c r="K239" s="32" t="s">
        <v>677</v>
      </c>
      <c r="L239" s="32" t="s">
        <v>677</v>
      </c>
      <c r="M239" s="32" t="s">
        <v>677</v>
      </c>
      <c r="N239" s="32" t="s">
        <v>677</v>
      </c>
    </row>
    <row r="240" spans="1:14" ht="21" customHeight="1" x14ac:dyDescent="0.3">
      <c r="A240" s="126" t="s">
        <v>1630</v>
      </c>
      <c r="B240" s="126" t="s">
        <v>1630</v>
      </c>
      <c r="C240" s="126" t="s">
        <v>1857</v>
      </c>
      <c r="D240" s="130" t="s">
        <v>1858</v>
      </c>
      <c r="E240" s="32">
        <v>2</v>
      </c>
      <c r="F240" s="32">
        <v>1</v>
      </c>
      <c r="G240" s="32" t="s">
        <v>677</v>
      </c>
      <c r="H240" s="32" t="s">
        <v>677</v>
      </c>
      <c r="I240" s="32" t="s">
        <v>677</v>
      </c>
      <c r="J240" s="32">
        <v>1</v>
      </c>
      <c r="K240" s="32" t="s">
        <v>677</v>
      </c>
      <c r="L240" s="32" t="s">
        <v>677</v>
      </c>
      <c r="M240" s="32" t="s">
        <v>677</v>
      </c>
      <c r="N240" s="32" t="s">
        <v>132</v>
      </c>
    </row>
    <row r="241" spans="1:14" ht="21" customHeight="1" x14ac:dyDescent="0.3">
      <c r="A241" s="126" t="s">
        <v>1630</v>
      </c>
      <c r="B241" s="126" t="s">
        <v>1630</v>
      </c>
      <c r="C241" s="126" t="s">
        <v>1859</v>
      </c>
      <c r="D241" s="130" t="s">
        <v>1860</v>
      </c>
      <c r="E241" s="32">
        <v>3</v>
      </c>
      <c r="F241" s="32">
        <v>2</v>
      </c>
      <c r="G241" s="32">
        <v>1</v>
      </c>
      <c r="H241" s="32" t="s">
        <v>677</v>
      </c>
      <c r="I241" s="32" t="s">
        <v>677</v>
      </c>
      <c r="J241" s="32" t="s">
        <v>677</v>
      </c>
      <c r="K241" s="32" t="s">
        <v>677</v>
      </c>
      <c r="L241" s="32" t="s">
        <v>677</v>
      </c>
      <c r="M241" s="32" t="s">
        <v>677</v>
      </c>
      <c r="N241" s="32" t="s">
        <v>28</v>
      </c>
    </row>
    <row r="242" spans="1:14" ht="21" customHeight="1" x14ac:dyDescent="0.3">
      <c r="A242" s="126" t="s">
        <v>1630</v>
      </c>
      <c r="B242" s="126" t="s">
        <v>1630</v>
      </c>
      <c r="C242" s="126" t="s">
        <v>1861</v>
      </c>
      <c r="D242" s="130" t="s">
        <v>1862</v>
      </c>
      <c r="E242" s="32">
        <v>2</v>
      </c>
      <c r="F242" s="32" t="s">
        <v>677</v>
      </c>
      <c r="G242" s="32">
        <v>1</v>
      </c>
      <c r="H242" s="32">
        <v>1</v>
      </c>
      <c r="I242" s="32" t="s">
        <v>677</v>
      </c>
      <c r="J242" s="32" t="s">
        <v>677</v>
      </c>
      <c r="K242" s="32" t="s">
        <v>677</v>
      </c>
      <c r="L242" s="32" t="s">
        <v>677</v>
      </c>
      <c r="M242" s="32" t="s">
        <v>677</v>
      </c>
      <c r="N242" s="32" t="s">
        <v>51</v>
      </c>
    </row>
    <row r="243" spans="1:14" ht="21" customHeight="1" x14ac:dyDescent="0.3">
      <c r="A243" s="126" t="s">
        <v>1630</v>
      </c>
      <c r="B243" s="125">
        <v>30</v>
      </c>
      <c r="C243" s="125" t="s">
        <v>1524</v>
      </c>
      <c r="D243" s="131"/>
      <c r="E243" s="65">
        <v>6</v>
      </c>
      <c r="F243" s="65">
        <v>3</v>
      </c>
      <c r="G243" s="65">
        <v>1</v>
      </c>
      <c r="H243" s="65" t="s">
        <v>677</v>
      </c>
      <c r="I243" s="65" t="s">
        <v>677</v>
      </c>
      <c r="J243" s="65" t="s">
        <v>677</v>
      </c>
      <c r="K243" s="65" t="s">
        <v>677</v>
      </c>
      <c r="L243" s="65">
        <v>1</v>
      </c>
      <c r="M243" s="65">
        <v>1</v>
      </c>
      <c r="N243" s="65" t="s">
        <v>1863</v>
      </c>
    </row>
    <row r="244" spans="1:14" ht="21" customHeight="1" x14ac:dyDescent="0.3">
      <c r="A244" s="126" t="s">
        <v>1630</v>
      </c>
      <c r="B244" s="126" t="s">
        <v>1630</v>
      </c>
      <c r="C244" s="126" t="s">
        <v>1864</v>
      </c>
      <c r="D244" s="130" t="s">
        <v>1631</v>
      </c>
      <c r="E244" s="32" t="s">
        <v>677</v>
      </c>
      <c r="F244" s="32" t="s">
        <v>677</v>
      </c>
      <c r="G244" s="32" t="s">
        <v>677</v>
      </c>
      <c r="H244" s="32" t="s">
        <v>677</v>
      </c>
      <c r="I244" s="32" t="s">
        <v>677</v>
      </c>
      <c r="J244" s="32" t="s">
        <v>677</v>
      </c>
      <c r="K244" s="32" t="s">
        <v>677</v>
      </c>
      <c r="L244" s="32" t="s">
        <v>677</v>
      </c>
      <c r="M244" s="32" t="s">
        <v>677</v>
      </c>
      <c r="N244" s="32" t="s">
        <v>677</v>
      </c>
    </row>
    <row r="245" spans="1:14" ht="21" customHeight="1" x14ac:dyDescent="0.3">
      <c r="A245" s="126"/>
      <c r="B245" s="126"/>
      <c r="C245" s="126" t="s">
        <v>1865</v>
      </c>
      <c r="D245" s="130" t="s">
        <v>1866</v>
      </c>
      <c r="E245" s="32">
        <v>2</v>
      </c>
      <c r="F245" s="32" t="s">
        <v>677</v>
      </c>
      <c r="G245" s="32">
        <v>1</v>
      </c>
      <c r="H245" s="32" t="s">
        <v>677</v>
      </c>
      <c r="I245" s="32" t="s">
        <v>677</v>
      </c>
      <c r="J245" s="32" t="s">
        <v>677</v>
      </c>
      <c r="K245" s="32" t="s">
        <v>677</v>
      </c>
      <c r="L245" s="32" t="s">
        <v>677</v>
      </c>
      <c r="M245" s="32">
        <v>1</v>
      </c>
      <c r="N245" s="32" t="s">
        <v>24</v>
      </c>
    </row>
    <row r="246" spans="1:14" ht="21" customHeight="1" x14ac:dyDescent="0.3">
      <c r="A246" s="126"/>
      <c r="B246" s="126"/>
      <c r="C246" s="126">
        <v>302</v>
      </c>
      <c r="D246" s="130" t="s">
        <v>1867</v>
      </c>
      <c r="E246" s="32">
        <v>1</v>
      </c>
      <c r="F246" s="32">
        <v>1</v>
      </c>
      <c r="G246" s="32" t="s">
        <v>677</v>
      </c>
      <c r="H246" s="32" t="s">
        <v>677</v>
      </c>
      <c r="I246" s="32" t="s">
        <v>677</v>
      </c>
      <c r="J246" s="32" t="s">
        <v>677</v>
      </c>
      <c r="K246" s="32" t="s">
        <v>677</v>
      </c>
      <c r="L246" s="32" t="s">
        <v>677</v>
      </c>
      <c r="M246" s="32" t="s">
        <v>677</v>
      </c>
      <c r="N246" s="32" t="s">
        <v>13</v>
      </c>
    </row>
    <row r="247" spans="1:14" ht="21" customHeight="1" x14ac:dyDescent="0.3">
      <c r="A247" s="126" t="s">
        <v>1630</v>
      </c>
      <c r="B247" s="126" t="s">
        <v>1630</v>
      </c>
      <c r="C247" s="126">
        <v>303</v>
      </c>
      <c r="D247" s="130" t="s">
        <v>1868</v>
      </c>
      <c r="E247" s="32">
        <v>3</v>
      </c>
      <c r="F247" s="32">
        <v>2</v>
      </c>
      <c r="G247" s="32" t="s">
        <v>677</v>
      </c>
      <c r="H247" s="32" t="s">
        <v>677</v>
      </c>
      <c r="I247" s="32" t="s">
        <v>677</v>
      </c>
      <c r="J247" s="32" t="s">
        <v>677</v>
      </c>
      <c r="K247" s="32" t="s">
        <v>677</v>
      </c>
      <c r="L247" s="32">
        <v>1</v>
      </c>
      <c r="M247" s="32" t="s">
        <v>677</v>
      </c>
      <c r="N247" s="32" t="s">
        <v>1831</v>
      </c>
    </row>
    <row r="248" spans="1:14" ht="21" customHeight="1" x14ac:dyDescent="0.3">
      <c r="A248" s="126" t="s">
        <v>1630</v>
      </c>
      <c r="B248" s="125">
        <v>31</v>
      </c>
      <c r="C248" s="125" t="s">
        <v>1525</v>
      </c>
      <c r="D248" s="131"/>
      <c r="E248" s="65">
        <v>2</v>
      </c>
      <c r="F248" s="65" t="s">
        <v>677</v>
      </c>
      <c r="G248" s="65">
        <v>1</v>
      </c>
      <c r="H248" s="65">
        <v>1</v>
      </c>
      <c r="I248" s="65" t="s">
        <v>677</v>
      </c>
      <c r="J248" s="65" t="s">
        <v>677</v>
      </c>
      <c r="K248" s="65" t="s">
        <v>677</v>
      </c>
      <c r="L248" s="65" t="s">
        <v>677</v>
      </c>
      <c r="M248" s="65" t="s">
        <v>677</v>
      </c>
      <c r="N248" s="65" t="s">
        <v>63</v>
      </c>
    </row>
    <row r="249" spans="1:14" ht="21" customHeight="1" x14ac:dyDescent="0.3">
      <c r="A249" s="126" t="s">
        <v>1630</v>
      </c>
      <c r="B249" s="126" t="s">
        <v>1630</v>
      </c>
      <c r="C249" s="126" t="s">
        <v>1869</v>
      </c>
      <c r="D249" s="130" t="s">
        <v>1631</v>
      </c>
      <c r="E249" s="32" t="s">
        <v>677</v>
      </c>
      <c r="F249" s="32" t="s">
        <v>677</v>
      </c>
      <c r="G249" s="32" t="s">
        <v>677</v>
      </c>
      <c r="H249" s="32" t="s">
        <v>677</v>
      </c>
      <c r="I249" s="32" t="s">
        <v>677</v>
      </c>
      <c r="J249" s="32" t="s">
        <v>677</v>
      </c>
      <c r="K249" s="32" t="s">
        <v>677</v>
      </c>
      <c r="L249" s="32" t="s">
        <v>677</v>
      </c>
      <c r="M249" s="32" t="s">
        <v>677</v>
      </c>
      <c r="N249" s="32" t="s">
        <v>677</v>
      </c>
    </row>
    <row r="250" spans="1:14" ht="21" customHeight="1" x14ac:dyDescent="0.3">
      <c r="A250" s="126" t="s">
        <v>1630</v>
      </c>
      <c r="B250" s="126" t="s">
        <v>1630</v>
      </c>
      <c r="C250" s="126" t="s">
        <v>1870</v>
      </c>
      <c r="D250" s="130" t="s">
        <v>1871</v>
      </c>
      <c r="E250" s="32">
        <v>1</v>
      </c>
      <c r="F250" s="32" t="s">
        <v>677</v>
      </c>
      <c r="G250" s="32">
        <v>1</v>
      </c>
      <c r="H250" s="32" t="s">
        <v>677</v>
      </c>
      <c r="I250" s="32" t="s">
        <v>677</v>
      </c>
      <c r="J250" s="32" t="s">
        <v>677</v>
      </c>
      <c r="K250" s="32" t="s">
        <v>677</v>
      </c>
      <c r="L250" s="32" t="s">
        <v>677</v>
      </c>
      <c r="M250" s="32" t="s">
        <v>677</v>
      </c>
      <c r="N250" s="32" t="s">
        <v>24</v>
      </c>
    </row>
    <row r="251" spans="1:14" ht="21" customHeight="1" x14ac:dyDescent="0.3">
      <c r="C251" s="129">
        <v>312</v>
      </c>
      <c r="D251" s="38" t="s">
        <v>1872</v>
      </c>
      <c r="E251" s="32">
        <v>1</v>
      </c>
      <c r="F251" s="32" t="s">
        <v>677</v>
      </c>
      <c r="G251" s="32" t="s">
        <v>677</v>
      </c>
      <c r="H251" s="32">
        <v>1</v>
      </c>
      <c r="I251" s="32" t="s">
        <v>677</v>
      </c>
      <c r="J251" s="32" t="s">
        <v>677</v>
      </c>
      <c r="K251" s="32" t="s">
        <v>677</v>
      </c>
      <c r="L251" s="32" t="s">
        <v>677</v>
      </c>
      <c r="M251" s="32" t="s">
        <v>677</v>
      </c>
      <c r="N251" s="32" t="s">
        <v>36</v>
      </c>
    </row>
    <row r="252" spans="1:14" ht="21" customHeight="1" x14ac:dyDescent="0.3">
      <c r="A252" s="125"/>
      <c r="B252" s="125"/>
      <c r="C252" s="126">
        <v>313</v>
      </c>
      <c r="D252" s="130" t="s">
        <v>1873</v>
      </c>
      <c r="E252" s="32" t="s">
        <v>677</v>
      </c>
      <c r="F252" s="32" t="s">
        <v>677</v>
      </c>
      <c r="G252" s="32" t="s">
        <v>677</v>
      </c>
      <c r="H252" s="32" t="s">
        <v>677</v>
      </c>
      <c r="I252" s="32" t="s">
        <v>677</v>
      </c>
      <c r="J252" s="32" t="s">
        <v>677</v>
      </c>
      <c r="K252" s="32" t="s">
        <v>677</v>
      </c>
      <c r="L252" s="32" t="s">
        <v>677</v>
      </c>
      <c r="M252" s="32" t="s">
        <v>677</v>
      </c>
      <c r="N252" s="32" t="s">
        <v>677</v>
      </c>
    </row>
    <row r="253" spans="1:14" ht="21" customHeight="1" x14ac:dyDescent="0.3">
      <c r="A253" s="125" t="s">
        <v>1630</v>
      </c>
      <c r="B253" s="125"/>
      <c r="C253" s="126">
        <v>314</v>
      </c>
      <c r="D253" s="130" t="s">
        <v>1874</v>
      </c>
      <c r="E253" s="32" t="s">
        <v>677</v>
      </c>
      <c r="F253" s="32" t="s">
        <v>677</v>
      </c>
      <c r="G253" s="32" t="s">
        <v>677</v>
      </c>
      <c r="H253" s="32" t="s">
        <v>677</v>
      </c>
      <c r="I253" s="32" t="s">
        <v>677</v>
      </c>
      <c r="J253" s="32" t="s">
        <v>677</v>
      </c>
      <c r="K253" s="32" t="s">
        <v>677</v>
      </c>
      <c r="L253" s="32" t="s">
        <v>677</v>
      </c>
      <c r="M253" s="32" t="s">
        <v>677</v>
      </c>
      <c r="N253" s="32" t="s">
        <v>677</v>
      </c>
    </row>
    <row r="254" spans="1:14" ht="21" customHeight="1" x14ac:dyDescent="0.3">
      <c r="A254" s="125" t="s">
        <v>1630</v>
      </c>
      <c r="B254" s="125"/>
      <c r="C254" s="126">
        <v>315</v>
      </c>
      <c r="D254" s="130" t="s">
        <v>1875</v>
      </c>
      <c r="E254" s="32" t="s">
        <v>677</v>
      </c>
      <c r="F254" s="32" t="s">
        <v>677</v>
      </c>
      <c r="G254" s="32" t="s">
        <v>677</v>
      </c>
      <c r="H254" s="32" t="s">
        <v>677</v>
      </c>
      <c r="I254" s="32" t="s">
        <v>677</v>
      </c>
      <c r="J254" s="32" t="s">
        <v>677</v>
      </c>
      <c r="K254" s="32" t="s">
        <v>677</v>
      </c>
      <c r="L254" s="32" t="s">
        <v>677</v>
      </c>
      <c r="M254" s="32" t="s">
        <v>677</v>
      </c>
      <c r="N254" s="32" t="s">
        <v>677</v>
      </c>
    </row>
    <row r="255" spans="1:14" ht="21" customHeight="1" x14ac:dyDescent="0.3">
      <c r="A255" s="126" t="s">
        <v>1630</v>
      </c>
      <c r="B255" s="126" t="s">
        <v>1630</v>
      </c>
      <c r="C255" s="126" t="s">
        <v>1876</v>
      </c>
      <c r="D255" s="130" t="s">
        <v>1877</v>
      </c>
      <c r="E255" s="32" t="s">
        <v>677</v>
      </c>
      <c r="F255" s="32" t="s">
        <v>677</v>
      </c>
      <c r="G255" s="32" t="s">
        <v>677</v>
      </c>
      <c r="H255" s="32" t="s">
        <v>677</v>
      </c>
      <c r="I255" s="32" t="s">
        <v>677</v>
      </c>
      <c r="J255" s="32" t="s">
        <v>677</v>
      </c>
      <c r="K255" s="32" t="s">
        <v>677</v>
      </c>
      <c r="L255" s="32" t="s">
        <v>677</v>
      </c>
      <c r="M255" s="32" t="s">
        <v>677</v>
      </c>
      <c r="N255" s="32" t="s">
        <v>677</v>
      </c>
    </row>
    <row r="256" spans="1:14" ht="21" customHeight="1" x14ac:dyDescent="0.3">
      <c r="A256" s="126" t="s">
        <v>1630</v>
      </c>
      <c r="B256" s="125">
        <v>32</v>
      </c>
      <c r="C256" s="125" t="s">
        <v>1526</v>
      </c>
      <c r="D256" s="131"/>
      <c r="E256" s="65">
        <v>48</v>
      </c>
      <c r="F256" s="65">
        <v>34</v>
      </c>
      <c r="G256" s="65">
        <v>8</v>
      </c>
      <c r="H256" s="65">
        <v>4</v>
      </c>
      <c r="I256" s="65" t="s">
        <v>677</v>
      </c>
      <c r="J256" s="65" t="s">
        <v>677</v>
      </c>
      <c r="K256" s="65" t="s">
        <v>677</v>
      </c>
      <c r="L256" s="65">
        <v>1</v>
      </c>
      <c r="M256" s="65">
        <v>1</v>
      </c>
      <c r="N256" s="65" t="s">
        <v>1878</v>
      </c>
    </row>
    <row r="257" spans="1:14" ht="21" customHeight="1" x14ac:dyDescent="0.3">
      <c r="A257" s="126" t="s">
        <v>1630</v>
      </c>
      <c r="B257" s="126" t="s">
        <v>1630</v>
      </c>
      <c r="C257" s="126">
        <v>320</v>
      </c>
      <c r="D257" s="130" t="s">
        <v>1631</v>
      </c>
      <c r="E257" s="32" t="s">
        <v>677</v>
      </c>
      <c r="F257" s="32" t="s">
        <v>677</v>
      </c>
      <c r="G257" s="32" t="s">
        <v>677</v>
      </c>
      <c r="H257" s="32" t="s">
        <v>677</v>
      </c>
      <c r="I257" s="32" t="s">
        <v>677</v>
      </c>
      <c r="J257" s="32" t="s">
        <v>677</v>
      </c>
      <c r="K257" s="32" t="s">
        <v>677</v>
      </c>
      <c r="L257" s="32" t="s">
        <v>677</v>
      </c>
      <c r="M257" s="32" t="s">
        <v>677</v>
      </c>
      <c r="N257" s="32" t="s">
        <v>677</v>
      </c>
    </row>
    <row r="258" spans="1:14" ht="21" customHeight="1" x14ac:dyDescent="0.3">
      <c r="A258" s="125"/>
      <c r="B258" s="125"/>
      <c r="C258" s="126">
        <v>321</v>
      </c>
      <c r="D258" s="130" t="s">
        <v>1879</v>
      </c>
      <c r="E258" s="32">
        <v>1</v>
      </c>
      <c r="F258" s="32">
        <v>1</v>
      </c>
      <c r="G258" s="32" t="s">
        <v>677</v>
      </c>
      <c r="H258" s="32" t="s">
        <v>677</v>
      </c>
      <c r="I258" s="32" t="s">
        <v>677</v>
      </c>
      <c r="J258" s="32" t="s">
        <v>677</v>
      </c>
      <c r="K258" s="32" t="s">
        <v>677</v>
      </c>
      <c r="L258" s="32" t="s">
        <v>677</v>
      </c>
      <c r="M258" s="32" t="s">
        <v>677</v>
      </c>
      <c r="N258" s="32" t="s">
        <v>9</v>
      </c>
    </row>
    <row r="259" spans="1:14" ht="21" customHeight="1" x14ac:dyDescent="0.3">
      <c r="A259" s="126" t="s">
        <v>1630</v>
      </c>
      <c r="B259" s="125"/>
      <c r="C259" s="126">
        <v>322</v>
      </c>
      <c r="D259" s="130" t="s">
        <v>1880</v>
      </c>
      <c r="E259" s="32">
        <v>7</v>
      </c>
      <c r="F259" s="32">
        <v>5</v>
      </c>
      <c r="G259" s="32">
        <v>1</v>
      </c>
      <c r="H259" s="32">
        <v>1</v>
      </c>
      <c r="I259" s="32" t="s">
        <v>677</v>
      </c>
      <c r="J259" s="32" t="s">
        <v>677</v>
      </c>
      <c r="K259" s="32" t="s">
        <v>677</v>
      </c>
      <c r="L259" s="32" t="s">
        <v>677</v>
      </c>
      <c r="M259" s="32" t="s">
        <v>677</v>
      </c>
      <c r="N259" s="32" t="s">
        <v>63</v>
      </c>
    </row>
    <row r="260" spans="1:14" ht="21" customHeight="1" x14ac:dyDescent="0.3">
      <c r="A260" s="126" t="s">
        <v>1630</v>
      </c>
      <c r="B260" s="126" t="s">
        <v>1630</v>
      </c>
      <c r="C260" s="126">
        <v>323</v>
      </c>
      <c r="D260" s="130" t="s">
        <v>1881</v>
      </c>
      <c r="E260" s="32" t="s">
        <v>677</v>
      </c>
      <c r="F260" s="32" t="s">
        <v>677</v>
      </c>
      <c r="G260" s="32" t="s">
        <v>677</v>
      </c>
      <c r="H260" s="32" t="s">
        <v>677</v>
      </c>
      <c r="I260" s="32" t="s">
        <v>677</v>
      </c>
      <c r="J260" s="32" t="s">
        <v>677</v>
      </c>
      <c r="K260" s="32" t="s">
        <v>677</v>
      </c>
      <c r="L260" s="32" t="s">
        <v>677</v>
      </c>
      <c r="M260" s="32" t="s">
        <v>677</v>
      </c>
      <c r="N260" s="32" t="s">
        <v>677</v>
      </c>
    </row>
    <row r="261" spans="1:14" ht="21" customHeight="1" x14ac:dyDescent="0.3">
      <c r="A261" s="126" t="s">
        <v>1630</v>
      </c>
      <c r="B261" s="126" t="s">
        <v>1630</v>
      </c>
      <c r="C261" s="126">
        <v>324</v>
      </c>
      <c r="D261" s="130" t="s">
        <v>1882</v>
      </c>
      <c r="E261" s="32">
        <v>4</v>
      </c>
      <c r="F261" s="32">
        <v>4</v>
      </c>
      <c r="G261" s="32" t="s">
        <v>677</v>
      </c>
      <c r="H261" s="32" t="s">
        <v>677</v>
      </c>
      <c r="I261" s="32" t="s">
        <v>677</v>
      </c>
      <c r="J261" s="32" t="s">
        <v>677</v>
      </c>
      <c r="K261" s="32" t="s">
        <v>677</v>
      </c>
      <c r="L261" s="32" t="s">
        <v>677</v>
      </c>
      <c r="M261" s="32" t="s">
        <v>677</v>
      </c>
      <c r="N261" s="32" t="s">
        <v>17</v>
      </c>
    </row>
    <row r="262" spans="1:14" ht="21" customHeight="1" x14ac:dyDescent="0.3">
      <c r="A262" s="126" t="s">
        <v>1630</v>
      </c>
      <c r="B262" s="126" t="s">
        <v>1630</v>
      </c>
      <c r="C262" s="126" t="s">
        <v>1883</v>
      </c>
      <c r="D262" s="130" t="s">
        <v>1884</v>
      </c>
      <c r="E262" s="32">
        <v>2</v>
      </c>
      <c r="F262" s="32" t="s">
        <v>677</v>
      </c>
      <c r="G262" s="32" t="s">
        <v>677</v>
      </c>
      <c r="H262" s="32">
        <v>1</v>
      </c>
      <c r="I262" s="32" t="s">
        <v>677</v>
      </c>
      <c r="J262" s="32" t="s">
        <v>677</v>
      </c>
      <c r="K262" s="32" t="s">
        <v>677</v>
      </c>
      <c r="L262" s="32">
        <v>1</v>
      </c>
      <c r="M262" s="32" t="s">
        <v>677</v>
      </c>
      <c r="N262" s="32" t="s">
        <v>1885</v>
      </c>
    </row>
    <row r="263" spans="1:14" ht="21" customHeight="1" x14ac:dyDescent="0.3">
      <c r="A263" s="126"/>
      <c r="B263" s="126"/>
      <c r="C263" s="126" t="s">
        <v>1886</v>
      </c>
      <c r="D263" s="130" t="s">
        <v>1887</v>
      </c>
      <c r="E263" s="32">
        <v>1</v>
      </c>
      <c r="F263" s="32">
        <v>1</v>
      </c>
      <c r="G263" s="32" t="s">
        <v>677</v>
      </c>
      <c r="H263" s="32" t="s">
        <v>677</v>
      </c>
      <c r="I263" s="32" t="s">
        <v>677</v>
      </c>
      <c r="J263" s="32" t="s">
        <v>677</v>
      </c>
      <c r="K263" s="32" t="s">
        <v>677</v>
      </c>
      <c r="L263" s="32" t="s">
        <v>677</v>
      </c>
      <c r="M263" s="32" t="s">
        <v>677</v>
      </c>
      <c r="N263" s="32" t="s">
        <v>9</v>
      </c>
    </row>
    <row r="264" spans="1:14" ht="21" customHeight="1" x14ac:dyDescent="0.3">
      <c r="A264" s="126" t="s">
        <v>1630</v>
      </c>
      <c r="B264" s="126" t="s">
        <v>1630</v>
      </c>
      <c r="C264" s="126">
        <v>326</v>
      </c>
      <c r="D264" s="130" t="s">
        <v>1888</v>
      </c>
      <c r="E264" s="32">
        <v>3</v>
      </c>
      <c r="F264" s="32">
        <v>1</v>
      </c>
      <c r="G264" s="32">
        <v>2</v>
      </c>
      <c r="H264" s="32" t="s">
        <v>677</v>
      </c>
      <c r="I264" s="32" t="s">
        <v>677</v>
      </c>
      <c r="J264" s="32" t="s">
        <v>677</v>
      </c>
      <c r="K264" s="32" t="s">
        <v>677</v>
      </c>
      <c r="L264" s="32" t="s">
        <v>677</v>
      </c>
      <c r="M264" s="32" t="s">
        <v>677</v>
      </c>
      <c r="N264" s="32" t="s">
        <v>45</v>
      </c>
    </row>
    <row r="265" spans="1:14" ht="21" customHeight="1" x14ac:dyDescent="0.3">
      <c r="A265" s="126" t="s">
        <v>1630</v>
      </c>
      <c r="B265" s="125"/>
      <c r="C265" s="126">
        <v>327</v>
      </c>
      <c r="D265" s="130" t="s">
        <v>1889</v>
      </c>
      <c r="E265" s="32" t="s">
        <v>677</v>
      </c>
      <c r="F265" s="32" t="s">
        <v>677</v>
      </c>
      <c r="G265" s="32" t="s">
        <v>677</v>
      </c>
      <c r="H265" s="32" t="s">
        <v>677</v>
      </c>
      <c r="I265" s="32" t="s">
        <v>677</v>
      </c>
      <c r="J265" s="32" t="s">
        <v>677</v>
      </c>
      <c r="K265" s="32" t="s">
        <v>677</v>
      </c>
      <c r="L265" s="32" t="s">
        <v>677</v>
      </c>
      <c r="M265" s="32" t="s">
        <v>677</v>
      </c>
      <c r="N265" s="32" t="s">
        <v>677</v>
      </c>
    </row>
    <row r="266" spans="1:14" ht="21" customHeight="1" x14ac:dyDescent="0.3">
      <c r="A266" s="126" t="s">
        <v>1630</v>
      </c>
      <c r="B266" s="126" t="s">
        <v>1630</v>
      </c>
      <c r="C266" s="126">
        <v>328</v>
      </c>
      <c r="D266" s="130" t="s">
        <v>1890</v>
      </c>
      <c r="E266" s="32">
        <v>3</v>
      </c>
      <c r="F266" s="32">
        <v>2</v>
      </c>
      <c r="G266" s="32">
        <v>1</v>
      </c>
      <c r="H266" s="32" t="s">
        <v>677</v>
      </c>
      <c r="I266" s="32" t="s">
        <v>677</v>
      </c>
      <c r="J266" s="32" t="s">
        <v>677</v>
      </c>
      <c r="K266" s="32" t="s">
        <v>677</v>
      </c>
      <c r="L266" s="32" t="s">
        <v>677</v>
      </c>
      <c r="M266" s="32" t="s">
        <v>677</v>
      </c>
      <c r="N266" s="32" t="s">
        <v>20</v>
      </c>
    </row>
    <row r="267" spans="1:14" ht="21" customHeight="1" x14ac:dyDescent="0.3">
      <c r="A267" s="126" t="s">
        <v>1630</v>
      </c>
      <c r="B267" s="126" t="s">
        <v>1630</v>
      </c>
      <c r="C267" s="126">
        <v>329</v>
      </c>
      <c r="D267" s="130" t="s">
        <v>1891</v>
      </c>
      <c r="E267" s="32">
        <v>27</v>
      </c>
      <c r="F267" s="32">
        <v>20</v>
      </c>
      <c r="G267" s="32">
        <v>4</v>
      </c>
      <c r="H267" s="32">
        <v>2</v>
      </c>
      <c r="I267" s="32" t="s">
        <v>677</v>
      </c>
      <c r="J267" s="32" t="s">
        <v>677</v>
      </c>
      <c r="K267" s="32" t="s">
        <v>677</v>
      </c>
      <c r="L267" s="32" t="s">
        <v>677</v>
      </c>
      <c r="M267" s="32">
        <v>1</v>
      </c>
      <c r="N267" s="32" t="s">
        <v>234</v>
      </c>
    </row>
    <row r="268" spans="1:14" ht="21" customHeight="1" x14ac:dyDescent="0.3">
      <c r="A268" s="126"/>
      <c r="B268" s="126"/>
      <c r="C268" s="126" t="s">
        <v>1892</v>
      </c>
      <c r="D268" s="130" t="s">
        <v>1893</v>
      </c>
      <c r="E268" s="32">
        <v>4</v>
      </c>
      <c r="F268" s="32">
        <v>3</v>
      </c>
      <c r="G268" s="32" t="s">
        <v>677</v>
      </c>
      <c r="H268" s="32">
        <v>1</v>
      </c>
      <c r="I268" s="32" t="s">
        <v>677</v>
      </c>
      <c r="J268" s="32" t="s">
        <v>677</v>
      </c>
      <c r="K268" s="32" t="s">
        <v>677</v>
      </c>
      <c r="L268" s="32" t="s">
        <v>677</v>
      </c>
      <c r="M268" s="32" t="s">
        <v>677</v>
      </c>
      <c r="N268" s="32" t="s">
        <v>48</v>
      </c>
    </row>
    <row r="269" spans="1:14" ht="21" customHeight="1" x14ac:dyDescent="0.3">
      <c r="A269" s="126"/>
      <c r="B269" s="126"/>
      <c r="C269" s="126" t="s">
        <v>1894</v>
      </c>
      <c r="D269" s="130" t="s">
        <v>1895</v>
      </c>
      <c r="E269" s="32">
        <v>23</v>
      </c>
      <c r="F269" s="32">
        <v>17</v>
      </c>
      <c r="G269" s="32">
        <v>4</v>
      </c>
      <c r="H269" s="32">
        <v>1</v>
      </c>
      <c r="I269" s="32" t="s">
        <v>677</v>
      </c>
      <c r="J269" s="32" t="s">
        <v>677</v>
      </c>
      <c r="K269" s="32" t="s">
        <v>677</v>
      </c>
      <c r="L269" s="32" t="s">
        <v>677</v>
      </c>
      <c r="M269" s="32">
        <v>1</v>
      </c>
      <c r="N269" s="32" t="s">
        <v>194</v>
      </c>
    </row>
    <row r="270" spans="1:14" ht="21" customHeight="1" x14ac:dyDescent="0.3">
      <c r="A270" s="125" t="s">
        <v>1527</v>
      </c>
      <c r="B270" s="125" t="s">
        <v>1528</v>
      </c>
      <c r="C270" s="126"/>
      <c r="D270" s="130"/>
      <c r="E270" s="65">
        <v>11</v>
      </c>
      <c r="F270" s="65">
        <v>6</v>
      </c>
      <c r="G270" s="65">
        <v>4</v>
      </c>
      <c r="H270" s="65" t="s">
        <v>677</v>
      </c>
      <c r="I270" s="65" t="s">
        <v>677</v>
      </c>
      <c r="J270" s="65" t="s">
        <v>677</v>
      </c>
      <c r="K270" s="65">
        <v>1</v>
      </c>
      <c r="L270" s="65" t="s">
        <v>677</v>
      </c>
      <c r="M270" s="65" t="s">
        <v>677</v>
      </c>
      <c r="N270" s="65" t="s">
        <v>1896</v>
      </c>
    </row>
    <row r="271" spans="1:14" ht="21" customHeight="1" x14ac:dyDescent="0.3">
      <c r="A271" s="126" t="s">
        <v>1630</v>
      </c>
      <c r="B271" s="125">
        <v>33</v>
      </c>
      <c r="C271" s="125" t="s">
        <v>1897</v>
      </c>
      <c r="D271" s="131"/>
      <c r="E271" s="65">
        <v>7</v>
      </c>
      <c r="F271" s="65">
        <v>6</v>
      </c>
      <c r="G271" s="65">
        <v>1</v>
      </c>
      <c r="H271" s="65" t="s">
        <v>677</v>
      </c>
      <c r="I271" s="65" t="s">
        <v>677</v>
      </c>
      <c r="J271" s="65" t="s">
        <v>677</v>
      </c>
      <c r="K271" s="65" t="s">
        <v>677</v>
      </c>
      <c r="L271" s="65" t="s">
        <v>677</v>
      </c>
      <c r="M271" s="65" t="s">
        <v>677</v>
      </c>
      <c r="N271" s="65" t="s">
        <v>57</v>
      </c>
    </row>
    <row r="272" spans="1:14" ht="21" customHeight="1" x14ac:dyDescent="0.3">
      <c r="A272" s="126" t="s">
        <v>1630</v>
      </c>
      <c r="B272" s="125"/>
      <c r="C272" s="126">
        <v>330</v>
      </c>
      <c r="D272" s="130" t="s">
        <v>1631</v>
      </c>
      <c r="E272" s="32">
        <v>1</v>
      </c>
      <c r="F272" s="32">
        <v>1</v>
      </c>
      <c r="G272" s="32" t="s">
        <v>677</v>
      </c>
      <c r="H272" s="32" t="s">
        <v>677</v>
      </c>
      <c r="I272" s="32" t="s">
        <v>677</v>
      </c>
      <c r="J272" s="32" t="s">
        <v>677</v>
      </c>
      <c r="K272" s="32" t="s">
        <v>677</v>
      </c>
      <c r="L272" s="32" t="s">
        <v>677</v>
      </c>
      <c r="M272" s="32" t="s">
        <v>677</v>
      </c>
      <c r="N272" s="32" t="s">
        <v>13</v>
      </c>
    </row>
    <row r="273" spans="1:14" ht="21" customHeight="1" x14ac:dyDescent="0.3">
      <c r="A273" s="126" t="s">
        <v>1630</v>
      </c>
      <c r="B273" s="126" t="s">
        <v>1630</v>
      </c>
      <c r="C273" s="126">
        <v>331</v>
      </c>
      <c r="D273" s="130" t="s">
        <v>1529</v>
      </c>
      <c r="E273" s="32">
        <v>6</v>
      </c>
      <c r="F273" s="32">
        <v>5</v>
      </c>
      <c r="G273" s="32">
        <v>1</v>
      </c>
      <c r="H273" s="32" t="s">
        <v>677</v>
      </c>
      <c r="I273" s="32" t="s">
        <v>677</v>
      </c>
      <c r="J273" s="32" t="s">
        <v>677</v>
      </c>
      <c r="K273" s="32" t="s">
        <v>677</v>
      </c>
      <c r="L273" s="32" t="s">
        <v>677</v>
      </c>
      <c r="M273" s="32" t="s">
        <v>677</v>
      </c>
      <c r="N273" s="32" t="s">
        <v>45</v>
      </c>
    </row>
    <row r="274" spans="1:14" ht="21" customHeight="1" x14ac:dyDescent="0.3">
      <c r="A274" s="126" t="s">
        <v>1630</v>
      </c>
      <c r="B274" s="125">
        <v>34</v>
      </c>
      <c r="C274" s="125" t="s">
        <v>1898</v>
      </c>
      <c r="D274" s="131"/>
      <c r="E274" s="65" t="s">
        <v>677</v>
      </c>
      <c r="F274" s="65" t="s">
        <v>677</v>
      </c>
      <c r="G274" s="65" t="s">
        <v>677</v>
      </c>
      <c r="H274" s="65" t="s">
        <v>677</v>
      </c>
      <c r="I274" s="65" t="s">
        <v>677</v>
      </c>
      <c r="J274" s="65" t="s">
        <v>677</v>
      </c>
      <c r="K274" s="65" t="s">
        <v>677</v>
      </c>
      <c r="L274" s="65" t="s">
        <v>677</v>
      </c>
      <c r="M274" s="65" t="s">
        <v>677</v>
      </c>
      <c r="N274" s="65" t="s">
        <v>677</v>
      </c>
    </row>
    <row r="275" spans="1:14" ht="21" customHeight="1" x14ac:dyDescent="0.3">
      <c r="A275" s="126" t="s">
        <v>1630</v>
      </c>
      <c r="B275" s="126" t="s">
        <v>1630</v>
      </c>
      <c r="C275" s="126">
        <v>340</v>
      </c>
      <c r="D275" s="130" t="s">
        <v>1631</v>
      </c>
      <c r="E275" s="32" t="s">
        <v>677</v>
      </c>
      <c r="F275" s="32" t="s">
        <v>677</v>
      </c>
      <c r="G275" s="32" t="s">
        <v>677</v>
      </c>
      <c r="H275" s="32" t="s">
        <v>677</v>
      </c>
      <c r="I275" s="32" t="s">
        <v>677</v>
      </c>
      <c r="J275" s="32" t="s">
        <v>677</v>
      </c>
      <c r="K275" s="32" t="s">
        <v>677</v>
      </c>
      <c r="L275" s="32" t="s">
        <v>677</v>
      </c>
      <c r="M275" s="32" t="s">
        <v>677</v>
      </c>
      <c r="N275" s="32" t="s">
        <v>677</v>
      </c>
    </row>
    <row r="276" spans="1:14" ht="21" customHeight="1" x14ac:dyDescent="0.3">
      <c r="A276" s="126" t="s">
        <v>1630</v>
      </c>
      <c r="B276" s="126" t="s">
        <v>1630</v>
      </c>
      <c r="C276" s="126">
        <v>341</v>
      </c>
      <c r="D276" s="130" t="s">
        <v>1530</v>
      </c>
      <c r="E276" s="32" t="s">
        <v>677</v>
      </c>
      <c r="F276" s="32" t="s">
        <v>677</v>
      </c>
      <c r="G276" s="32" t="s">
        <v>677</v>
      </c>
      <c r="H276" s="32" t="s">
        <v>677</v>
      </c>
      <c r="I276" s="32" t="s">
        <v>677</v>
      </c>
      <c r="J276" s="32" t="s">
        <v>677</v>
      </c>
      <c r="K276" s="32" t="s">
        <v>677</v>
      </c>
      <c r="L276" s="32" t="s">
        <v>677</v>
      </c>
      <c r="M276" s="32" t="s">
        <v>677</v>
      </c>
      <c r="N276" s="32" t="s">
        <v>677</v>
      </c>
    </row>
    <row r="277" spans="1:14" ht="21" customHeight="1" x14ac:dyDescent="0.3">
      <c r="A277" s="126" t="s">
        <v>1630</v>
      </c>
      <c r="B277" s="125">
        <v>35</v>
      </c>
      <c r="C277" s="125" t="s">
        <v>1531</v>
      </c>
      <c r="D277" s="131"/>
      <c r="E277" s="65" t="s">
        <v>677</v>
      </c>
      <c r="F277" s="65" t="s">
        <v>677</v>
      </c>
      <c r="G277" s="65" t="s">
        <v>677</v>
      </c>
      <c r="H277" s="65" t="s">
        <v>677</v>
      </c>
      <c r="I277" s="65" t="s">
        <v>677</v>
      </c>
      <c r="J277" s="65" t="s">
        <v>677</v>
      </c>
      <c r="K277" s="65" t="s">
        <v>677</v>
      </c>
      <c r="L277" s="65" t="s">
        <v>677</v>
      </c>
      <c r="M277" s="65" t="s">
        <v>677</v>
      </c>
      <c r="N277" s="65" t="s">
        <v>677</v>
      </c>
    </row>
    <row r="278" spans="1:14" ht="21" customHeight="1" x14ac:dyDescent="0.3">
      <c r="A278" s="126" t="s">
        <v>1630</v>
      </c>
      <c r="B278" s="126" t="s">
        <v>1630</v>
      </c>
      <c r="C278" s="126" t="s">
        <v>1899</v>
      </c>
      <c r="D278" s="130" t="s">
        <v>1631</v>
      </c>
      <c r="E278" s="32" t="s">
        <v>677</v>
      </c>
      <c r="F278" s="32" t="s">
        <v>677</v>
      </c>
      <c r="G278" s="32" t="s">
        <v>677</v>
      </c>
      <c r="H278" s="32" t="s">
        <v>677</v>
      </c>
      <c r="I278" s="32" t="s">
        <v>677</v>
      </c>
      <c r="J278" s="32" t="s">
        <v>677</v>
      </c>
      <c r="K278" s="32" t="s">
        <v>677</v>
      </c>
      <c r="L278" s="32" t="s">
        <v>677</v>
      </c>
      <c r="M278" s="32" t="s">
        <v>677</v>
      </c>
      <c r="N278" s="32" t="s">
        <v>677</v>
      </c>
    </row>
    <row r="279" spans="1:14" ht="21" customHeight="1" x14ac:dyDescent="0.3">
      <c r="A279" s="126"/>
      <c r="B279" s="126"/>
      <c r="C279" s="126" t="s">
        <v>1900</v>
      </c>
      <c r="D279" s="130" t="s">
        <v>1531</v>
      </c>
      <c r="E279" s="32" t="s">
        <v>677</v>
      </c>
      <c r="F279" s="32" t="s">
        <v>677</v>
      </c>
      <c r="G279" s="32" t="s">
        <v>677</v>
      </c>
      <c r="H279" s="32" t="s">
        <v>677</v>
      </c>
      <c r="I279" s="32" t="s">
        <v>677</v>
      </c>
      <c r="J279" s="32" t="s">
        <v>677</v>
      </c>
      <c r="K279" s="32" t="s">
        <v>677</v>
      </c>
      <c r="L279" s="32" t="s">
        <v>677</v>
      </c>
      <c r="M279" s="32" t="s">
        <v>677</v>
      </c>
      <c r="N279" s="32" t="s">
        <v>677</v>
      </c>
    </row>
    <row r="280" spans="1:14" ht="21" customHeight="1" x14ac:dyDescent="0.3">
      <c r="A280" s="125"/>
      <c r="B280" s="125">
        <v>36</v>
      </c>
      <c r="C280" s="125" t="s">
        <v>1532</v>
      </c>
      <c r="D280" s="131"/>
      <c r="E280" s="65">
        <v>4</v>
      </c>
      <c r="F280" s="65" t="s">
        <v>677</v>
      </c>
      <c r="G280" s="65">
        <v>3</v>
      </c>
      <c r="H280" s="65" t="s">
        <v>677</v>
      </c>
      <c r="I280" s="65" t="s">
        <v>677</v>
      </c>
      <c r="J280" s="65" t="s">
        <v>677</v>
      </c>
      <c r="K280" s="65">
        <v>1</v>
      </c>
      <c r="L280" s="65" t="s">
        <v>677</v>
      </c>
      <c r="M280" s="65" t="s">
        <v>677</v>
      </c>
      <c r="N280" s="65" t="s">
        <v>1901</v>
      </c>
    </row>
    <row r="281" spans="1:14" ht="21" customHeight="1" x14ac:dyDescent="0.3">
      <c r="A281" s="126" t="s">
        <v>1630</v>
      </c>
      <c r="B281" s="125"/>
      <c r="C281" s="126" t="s">
        <v>1902</v>
      </c>
      <c r="D281" s="130" t="s">
        <v>1631</v>
      </c>
      <c r="E281" s="32" t="s">
        <v>677</v>
      </c>
      <c r="F281" s="32" t="s">
        <v>677</v>
      </c>
      <c r="G281" s="32" t="s">
        <v>677</v>
      </c>
      <c r="H281" s="32" t="s">
        <v>677</v>
      </c>
      <c r="I281" s="32" t="s">
        <v>677</v>
      </c>
      <c r="J281" s="32" t="s">
        <v>677</v>
      </c>
      <c r="K281" s="32" t="s">
        <v>677</v>
      </c>
      <c r="L281" s="32" t="s">
        <v>677</v>
      </c>
      <c r="M281" s="32" t="s">
        <v>677</v>
      </c>
      <c r="N281" s="32" t="s">
        <v>677</v>
      </c>
    </row>
    <row r="282" spans="1:14" ht="21" customHeight="1" x14ac:dyDescent="0.3">
      <c r="A282" s="126" t="s">
        <v>1630</v>
      </c>
      <c r="B282" s="126" t="s">
        <v>1630</v>
      </c>
      <c r="C282" s="126" t="s">
        <v>1903</v>
      </c>
      <c r="D282" s="130" t="s">
        <v>1904</v>
      </c>
      <c r="E282" s="32">
        <v>1</v>
      </c>
      <c r="F282" s="32" t="s">
        <v>677</v>
      </c>
      <c r="G282" s="32" t="s">
        <v>677</v>
      </c>
      <c r="H282" s="32" t="s">
        <v>677</v>
      </c>
      <c r="I282" s="32" t="s">
        <v>677</v>
      </c>
      <c r="J282" s="32" t="s">
        <v>677</v>
      </c>
      <c r="K282" s="32">
        <v>1</v>
      </c>
      <c r="L282" s="32" t="s">
        <v>677</v>
      </c>
      <c r="M282" s="32" t="s">
        <v>677</v>
      </c>
      <c r="N282" s="32" t="s">
        <v>157</v>
      </c>
    </row>
    <row r="283" spans="1:14" ht="21" customHeight="1" x14ac:dyDescent="0.3">
      <c r="A283" s="126" t="s">
        <v>1630</v>
      </c>
      <c r="B283" s="125"/>
      <c r="C283" s="126" t="s">
        <v>1905</v>
      </c>
      <c r="D283" s="130" t="s">
        <v>1906</v>
      </c>
      <c r="E283" s="32" t="s">
        <v>677</v>
      </c>
      <c r="F283" s="32" t="s">
        <v>677</v>
      </c>
      <c r="G283" s="32" t="s">
        <v>677</v>
      </c>
      <c r="H283" s="32" t="s">
        <v>677</v>
      </c>
      <c r="I283" s="32" t="s">
        <v>677</v>
      </c>
      <c r="J283" s="32" t="s">
        <v>677</v>
      </c>
      <c r="K283" s="32" t="s">
        <v>677</v>
      </c>
      <c r="L283" s="32" t="s">
        <v>677</v>
      </c>
      <c r="M283" s="32" t="s">
        <v>677</v>
      </c>
      <c r="N283" s="32" t="s">
        <v>677</v>
      </c>
    </row>
    <row r="284" spans="1:14" ht="21" customHeight="1" x14ac:dyDescent="0.3">
      <c r="A284" s="126" t="s">
        <v>1630</v>
      </c>
      <c r="B284" s="126" t="s">
        <v>1630</v>
      </c>
      <c r="C284" s="126" t="s">
        <v>1907</v>
      </c>
      <c r="D284" s="130" t="s">
        <v>1908</v>
      </c>
      <c r="E284" s="32">
        <v>3</v>
      </c>
      <c r="F284" s="32" t="s">
        <v>677</v>
      </c>
      <c r="G284" s="32">
        <v>3</v>
      </c>
      <c r="H284" s="32" t="s">
        <v>677</v>
      </c>
      <c r="I284" s="32" t="s">
        <v>677</v>
      </c>
      <c r="J284" s="32" t="s">
        <v>677</v>
      </c>
      <c r="K284" s="32" t="s">
        <v>677</v>
      </c>
      <c r="L284" s="32" t="s">
        <v>677</v>
      </c>
      <c r="M284" s="32" t="s">
        <v>677</v>
      </c>
      <c r="N284" s="32" t="s">
        <v>232</v>
      </c>
    </row>
    <row r="285" spans="1:14" ht="21" customHeight="1" x14ac:dyDescent="0.3">
      <c r="A285" s="125" t="s">
        <v>1533</v>
      </c>
      <c r="B285" s="125" t="s">
        <v>1534</v>
      </c>
      <c r="C285" s="125"/>
      <c r="D285" s="119"/>
      <c r="E285" s="297">
        <v>492</v>
      </c>
      <c r="F285" s="65">
        <v>280</v>
      </c>
      <c r="G285" s="65">
        <v>68</v>
      </c>
      <c r="H285" s="65">
        <v>46</v>
      </c>
      <c r="I285" s="65">
        <v>26</v>
      </c>
      <c r="J285" s="65">
        <v>22</v>
      </c>
      <c r="K285" s="65">
        <v>16</v>
      </c>
      <c r="L285" s="65">
        <v>30</v>
      </c>
      <c r="M285" s="65">
        <v>4</v>
      </c>
      <c r="N285" s="65" t="s">
        <v>1909</v>
      </c>
    </row>
    <row r="286" spans="1:14" ht="21" customHeight="1" x14ac:dyDescent="0.3">
      <c r="A286" s="126" t="s">
        <v>1630</v>
      </c>
      <c r="B286" s="125">
        <v>37</v>
      </c>
      <c r="C286" s="125" t="s">
        <v>1535</v>
      </c>
      <c r="D286" s="131"/>
      <c r="E286" s="65">
        <v>6</v>
      </c>
      <c r="F286" s="65">
        <v>2</v>
      </c>
      <c r="G286" s="65" t="s">
        <v>677</v>
      </c>
      <c r="H286" s="65" t="s">
        <v>677</v>
      </c>
      <c r="I286" s="65">
        <v>2</v>
      </c>
      <c r="J286" s="65" t="s">
        <v>677</v>
      </c>
      <c r="K286" s="65">
        <v>1</v>
      </c>
      <c r="L286" s="65" t="s">
        <v>677</v>
      </c>
      <c r="M286" s="65">
        <v>1</v>
      </c>
      <c r="N286" s="65" t="s">
        <v>289</v>
      </c>
    </row>
    <row r="287" spans="1:14" ht="21" customHeight="1" x14ac:dyDescent="0.3">
      <c r="A287" s="126" t="s">
        <v>1630</v>
      </c>
      <c r="B287" s="126" t="s">
        <v>1630</v>
      </c>
      <c r="C287" s="126" t="s">
        <v>1910</v>
      </c>
      <c r="D287" s="130" t="s">
        <v>1631</v>
      </c>
      <c r="E287" s="32" t="s">
        <v>677</v>
      </c>
      <c r="F287" s="32" t="s">
        <v>677</v>
      </c>
      <c r="G287" s="32" t="s">
        <v>677</v>
      </c>
      <c r="H287" s="32" t="s">
        <v>677</v>
      </c>
      <c r="I287" s="32" t="s">
        <v>677</v>
      </c>
      <c r="J287" s="32" t="s">
        <v>677</v>
      </c>
      <c r="K287" s="32" t="s">
        <v>677</v>
      </c>
      <c r="L287" s="32" t="s">
        <v>677</v>
      </c>
      <c r="M287" s="32" t="s">
        <v>677</v>
      </c>
      <c r="N287" s="32" t="s">
        <v>677</v>
      </c>
    </row>
    <row r="288" spans="1:14" ht="21" customHeight="1" x14ac:dyDescent="0.3">
      <c r="A288" s="126" t="s">
        <v>1630</v>
      </c>
      <c r="B288" s="125"/>
      <c r="C288" s="126" t="s">
        <v>1911</v>
      </c>
      <c r="D288" s="130" t="s">
        <v>1912</v>
      </c>
      <c r="E288" s="32">
        <v>4</v>
      </c>
      <c r="F288" s="32">
        <v>2</v>
      </c>
      <c r="G288" s="32" t="s">
        <v>677</v>
      </c>
      <c r="H288" s="32" t="s">
        <v>677</v>
      </c>
      <c r="I288" s="32">
        <v>1</v>
      </c>
      <c r="J288" s="32" t="s">
        <v>677</v>
      </c>
      <c r="K288" s="32">
        <v>1</v>
      </c>
      <c r="L288" s="32" t="s">
        <v>677</v>
      </c>
      <c r="M288" s="32" t="s">
        <v>677</v>
      </c>
      <c r="N288" s="32" t="s">
        <v>262</v>
      </c>
    </row>
    <row r="289" spans="1:14" ht="21" customHeight="1" x14ac:dyDescent="0.3">
      <c r="A289" s="126" t="s">
        <v>1630</v>
      </c>
      <c r="B289" s="126" t="s">
        <v>1630</v>
      </c>
      <c r="C289" s="126" t="s">
        <v>1913</v>
      </c>
      <c r="D289" s="130" t="s">
        <v>1914</v>
      </c>
      <c r="E289" s="32" t="s">
        <v>677</v>
      </c>
      <c r="F289" s="32" t="s">
        <v>677</v>
      </c>
      <c r="G289" s="32" t="s">
        <v>677</v>
      </c>
      <c r="H289" s="32" t="s">
        <v>677</v>
      </c>
      <c r="I289" s="32" t="s">
        <v>677</v>
      </c>
      <c r="J289" s="32" t="s">
        <v>677</v>
      </c>
      <c r="K289" s="32" t="s">
        <v>677</v>
      </c>
      <c r="L289" s="32" t="s">
        <v>677</v>
      </c>
      <c r="M289" s="32" t="s">
        <v>677</v>
      </c>
      <c r="N289" s="32" t="s">
        <v>677</v>
      </c>
    </row>
    <row r="290" spans="1:14" ht="21" customHeight="1" x14ac:dyDescent="0.3">
      <c r="A290" s="126" t="s">
        <v>1630</v>
      </c>
      <c r="B290" s="126" t="s">
        <v>1630</v>
      </c>
      <c r="C290" s="126" t="s">
        <v>1915</v>
      </c>
      <c r="D290" s="130" t="s">
        <v>1916</v>
      </c>
      <c r="E290" s="32">
        <v>2</v>
      </c>
      <c r="F290" s="32" t="s">
        <v>677</v>
      </c>
      <c r="G290" s="32" t="s">
        <v>677</v>
      </c>
      <c r="H290" s="32" t="s">
        <v>677</v>
      </c>
      <c r="I290" s="32">
        <v>1</v>
      </c>
      <c r="J290" s="32" t="s">
        <v>677</v>
      </c>
      <c r="K290" s="32" t="s">
        <v>677</v>
      </c>
      <c r="L290" s="32" t="s">
        <v>677</v>
      </c>
      <c r="M290" s="32">
        <v>1</v>
      </c>
      <c r="N290" s="32" t="s">
        <v>66</v>
      </c>
    </row>
    <row r="291" spans="1:14" ht="21" customHeight="1" x14ac:dyDescent="0.3">
      <c r="A291" s="126" t="s">
        <v>1630</v>
      </c>
      <c r="B291" s="125">
        <v>38</v>
      </c>
      <c r="C291" s="125" t="s">
        <v>1536</v>
      </c>
      <c r="D291" s="131"/>
      <c r="E291" s="65">
        <v>2</v>
      </c>
      <c r="F291" s="65">
        <v>1</v>
      </c>
      <c r="G291" s="65" t="s">
        <v>677</v>
      </c>
      <c r="H291" s="65" t="s">
        <v>677</v>
      </c>
      <c r="I291" s="65" t="s">
        <v>677</v>
      </c>
      <c r="J291" s="65" t="s">
        <v>677</v>
      </c>
      <c r="K291" s="65">
        <v>1</v>
      </c>
      <c r="L291" s="65" t="s">
        <v>677</v>
      </c>
      <c r="M291" s="65" t="s">
        <v>677</v>
      </c>
      <c r="N291" s="65" t="s">
        <v>148</v>
      </c>
    </row>
    <row r="292" spans="1:14" ht="21" customHeight="1" x14ac:dyDescent="0.3">
      <c r="A292" s="126" t="s">
        <v>1630</v>
      </c>
      <c r="B292" s="126" t="s">
        <v>1630</v>
      </c>
      <c r="C292" s="126" t="s">
        <v>1917</v>
      </c>
      <c r="D292" s="130" t="s">
        <v>1631</v>
      </c>
      <c r="E292" s="32" t="s">
        <v>677</v>
      </c>
      <c r="F292" s="32" t="s">
        <v>677</v>
      </c>
      <c r="G292" s="32" t="s">
        <v>677</v>
      </c>
      <c r="H292" s="32" t="s">
        <v>677</v>
      </c>
      <c r="I292" s="32" t="s">
        <v>677</v>
      </c>
      <c r="J292" s="32" t="s">
        <v>677</v>
      </c>
      <c r="K292" s="32" t="s">
        <v>677</v>
      </c>
      <c r="L292" s="32" t="s">
        <v>677</v>
      </c>
      <c r="M292" s="32" t="s">
        <v>677</v>
      </c>
      <c r="N292" s="32" t="s">
        <v>677</v>
      </c>
    </row>
    <row r="293" spans="1:14" ht="21" customHeight="1" x14ac:dyDescent="0.3">
      <c r="A293" s="126" t="s">
        <v>1630</v>
      </c>
      <c r="B293" s="126" t="s">
        <v>1630</v>
      </c>
      <c r="C293" s="126" t="s">
        <v>1918</v>
      </c>
      <c r="D293" s="130" t="s">
        <v>1919</v>
      </c>
      <c r="E293" s="32" t="s">
        <v>677</v>
      </c>
      <c r="F293" s="32" t="s">
        <v>677</v>
      </c>
      <c r="G293" s="32" t="s">
        <v>677</v>
      </c>
      <c r="H293" s="32" t="s">
        <v>677</v>
      </c>
      <c r="I293" s="32" t="s">
        <v>677</v>
      </c>
      <c r="J293" s="32" t="s">
        <v>677</v>
      </c>
      <c r="K293" s="32" t="s">
        <v>677</v>
      </c>
      <c r="L293" s="32" t="s">
        <v>677</v>
      </c>
      <c r="M293" s="32" t="s">
        <v>677</v>
      </c>
      <c r="N293" s="32" t="s">
        <v>677</v>
      </c>
    </row>
    <row r="294" spans="1:14" ht="21" customHeight="1" x14ac:dyDescent="0.3">
      <c r="A294" s="126" t="s">
        <v>1630</v>
      </c>
      <c r="B294" s="125"/>
      <c r="C294" s="126" t="s">
        <v>1920</v>
      </c>
      <c r="D294" s="130" t="s">
        <v>1921</v>
      </c>
      <c r="E294" s="32" t="s">
        <v>677</v>
      </c>
      <c r="F294" s="32" t="s">
        <v>677</v>
      </c>
      <c r="G294" s="32" t="s">
        <v>677</v>
      </c>
      <c r="H294" s="32" t="s">
        <v>677</v>
      </c>
      <c r="I294" s="32" t="s">
        <v>677</v>
      </c>
      <c r="J294" s="32" t="s">
        <v>677</v>
      </c>
      <c r="K294" s="32" t="s">
        <v>677</v>
      </c>
      <c r="L294" s="32" t="s">
        <v>677</v>
      </c>
      <c r="M294" s="32" t="s">
        <v>677</v>
      </c>
      <c r="N294" s="32" t="s">
        <v>677</v>
      </c>
    </row>
    <row r="295" spans="1:14" ht="21" customHeight="1" x14ac:dyDescent="0.3">
      <c r="A295" s="126" t="s">
        <v>1630</v>
      </c>
      <c r="B295" s="126" t="s">
        <v>1630</v>
      </c>
      <c r="C295" s="126" t="s">
        <v>1922</v>
      </c>
      <c r="D295" s="130" t="s">
        <v>1923</v>
      </c>
      <c r="E295" s="32">
        <v>2</v>
      </c>
      <c r="F295" s="32">
        <v>1</v>
      </c>
      <c r="G295" s="32" t="s">
        <v>677</v>
      </c>
      <c r="H295" s="32" t="s">
        <v>677</v>
      </c>
      <c r="I295" s="32" t="s">
        <v>677</v>
      </c>
      <c r="J295" s="32" t="s">
        <v>677</v>
      </c>
      <c r="K295" s="32">
        <v>1</v>
      </c>
      <c r="L295" s="32" t="s">
        <v>677</v>
      </c>
      <c r="M295" s="32" t="s">
        <v>677</v>
      </c>
      <c r="N295" s="32" t="s">
        <v>148</v>
      </c>
    </row>
    <row r="296" spans="1:14" ht="21" customHeight="1" x14ac:dyDescent="0.3">
      <c r="A296" s="126" t="s">
        <v>1630</v>
      </c>
      <c r="B296" s="125">
        <v>39</v>
      </c>
      <c r="C296" s="125" t="s">
        <v>1537</v>
      </c>
      <c r="D296" s="131"/>
      <c r="E296" s="65">
        <v>236</v>
      </c>
      <c r="F296" s="65">
        <v>117</v>
      </c>
      <c r="G296" s="65">
        <v>32</v>
      </c>
      <c r="H296" s="65">
        <v>25</v>
      </c>
      <c r="I296" s="65">
        <v>16</v>
      </c>
      <c r="J296" s="65">
        <v>12</v>
      </c>
      <c r="K296" s="65">
        <v>9</v>
      </c>
      <c r="L296" s="65">
        <v>23</v>
      </c>
      <c r="M296" s="65">
        <v>2</v>
      </c>
      <c r="N296" s="65" t="s">
        <v>1924</v>
      </c>
    </row>
    <row r="297" spans="1:14" ht="21" customHeight="1" x14ac:dyDescent="0.3">
      <c r="A297" s="126" t="s">
        <v>1630</v>
      </c>
      <c r="B297" s="126" t="s">
        <v>1630</v>
      </c>
      <c r="C297" s="126" t="s">
        <v>1925</v>
      </c>
      <c r="D297" s="130" t="s">
        <v>1631</v>
      </c>
      <c r="E297" s="32">
        <v>1</v>
      </c>
      <c r="F297" s="32">
        <v>1</v>
      </c>
      <c r="G297" s="32" t="s">
        <v>677</v>
      </c>
      <c r="H297" s="32" t="s">
        <v>677</v>
      </c>
      <c r="I297" s="32" t="s">
        <v>677</v>
      </c>
      <c r="J297" s="32" t="s">
        <v>677</v>
      </c>
      <c r="K297" s="32" t="s">
        <v>677</v>
      </c>
      <c r="L297" s="32" t="s">
        <v>677</v>
      </c>
      <c r="M297" s="32" t="s">
        <v>677</v>
      </c>
      <c r="N297" s="32" t="s">
        <v>9</v>
      </c>
    </row>
    <row r="298" spans="1:14" ht="21" customHeight="1" x14ac:dyDescent="0.3">
      <c r="A298" s="126" t="s">
        <v>1630</v>
      </c>
      <c r="B298" s="126" t="s">
        <v>1630</v>
      </c>
      <c r="C298" s="126" t="s">
        <v>1926</v>
      </c>
      <c r="D298" s="130" t="s">
        <v>1927</v>
      </c>
      <c r="E298" s="32">
        <v>195</v>
      </c>
      <c r="F298" s="32">
        <v>98</v>
      </c>
      <c r="G298" s="32">
        <v>20</v>
      </c>
      <c r="H298" s="32">
        <v>23</v>
      </c>
      <c r="I298" s="32">
        <v>14</v>
      </c>
      <c r="J298" s="32">
        <v>12</v>
      </c>
      <c r="K298" s="32">
        <v>6</v>
      </c>
      <c r="L298" s="32">
        <v>21</v>
      </c>
      <c r="M298" s="32">
        <v>1</v>
      </c>
      <c r="N298" s="32" t="s">
        <v>1928</v>
      </c>
    </row>
    <row r="299" spans="1:14" ht="21" customHeight="1" x14ac:dyDescent="0.3">
      <c r="A299" s="126" t="s">
        <v>1630</v>
      </c>
      <c r="B299" s="125"/>
      <c r="C299" s="126" t="s">
        <v>1929</v>
      </c>
      <c r="D299" s="130" t="s">
        <v>1930</v>
      </c>
      <c r="E299" s="32">
        <v>40</v>
      </c>
      <c r="F299" s="32">
        <v>18</v>
      </c>
      <c r="G299" s="32">
        <v>12</v>
      </c>
      <c r="H299" s="32">
        <v>2</v>
      </c>
      <c r="I299" s="32">
        <v>2</v>
      </c>
      <c r="J299" s="32" t="s">
        <v>677</v>
      </c>
      <c r="K299" s="32">
        <v>3</v>
      </c>
      <c r="L299" s="32">
        <v>2</v>
      </c>
      <c r="M299" s="32">
        <v>1</v>
      </c>
      <c r="N299" s="32" t="s">
        <v>1931</v>
      </c>
    </row>
    <row r="300" spans="1:14" ht="21" customHeight="1" x14ac:dyDescent="0.3">
      <c r="A300" s="126"/>
      <c r="B300" s="125"/>
      <c r="C300" s="126" t="s">
        <v>1932</v>
      </c>
      <c r="D300" s="130" t="s">
        <v>1933</v>
      </c>
      <c r="E300" s="32">
        <v>13</v>
      </c>
      <c r="F300" s="32">
        <v>8</v>
      </c>
      <c r="G300" s="32">
        <v>4</v>
      </c>
      <c r="H300" s="32" t="s">
        <v>677</v>
      </c>
      <c r="I300" s="32">
        <v>1</v>
      </c>
      <c r="J300" s="32" t="s">
        <v>677</v>
      </c>
      <c r="K300" s="32" t="s">
        <v>677</v>
      </c>
      <c r="L300" s="32" t="s">
        <v>677</v>
      </c>
      <c r="M300" s="32" t="s">
        <v>677</v>
      </c>
      <c r="N300" s="32" t="s">
        <v>189</v>
      </c>
    </row>
    <row r="301" spans="1:14" ht="21" customHeight="1" x14ac:dyDescent="0.3">
      <c r="A301" s="126"/>
      <c r="B301" s="125"/>
      <c r="C301" s="126" t="s">
        <v>1934</v>
      </c>
      <c r="D301" s="130" t="s">
        <v>1935</v>
      </c>
      <c r="E301" s="32">
        <v>7</v>
      </c>
      <c r="F301" s="32">
        <v>1</v>
      </c>
      <c r="G301" s="32">
        <v>1</v>
      </c>
      <c r="H301" s="32">
        <v>1</v>
      </c>
      <c r="I301" s="32">
        <v>1</v>
      </c>
      <c r="J301" s="32" t="s">
        <v>677</v>
      </c>
      <c r="K301" s="32">
        <v>1</v>
      </c>
      <c r="L301" s="32">
        <v>1</v>
      </c>
      <c r="M301" s="32">
        <v>1</v>
      </c>
      <c r="N301" s="32" t="s">
        <v>1936</v>
      </c>
    </row>
    <row r="302" spans="1:14" ht="21" customHeight="1" x14ac:dyDescent="0.3">
      <c r="A302" s="126"/>
      <c r="B302" s="125"/>
      <c r="C302" s="126" t="s">
        <v>1937</v>
      </c>
      <c r="D302" s="130" t="s">
        <v>1938</v>
      </c>
      <c r="E302" s="32">
        <v>20</v>
      </c>
      <c r="F302" s="32">
        <v>9</v>
      </c>
      <c r="G302" s="32">
        <v>7</v>
      </c>
      <c r="H302" s="32">
        <v>1</v>
      </c>
      <c r="I302" s="32" t="s">
        <v>677</v>
      </c>
      <c r="J302" s="32" t="s">
        <v>677</v>
      </c>
      <c r="K302" s="32">
        <v>2</v>
      </c>
      <c r="L302" s="32">
        <v>1</v>
      </c>
      <c r="M302" s="32" t="s">
        <v>677</v>
      </c>
      <c r="N302" s="32" t="s">
        <v>1939</v>
      </c>
    </row>
    <row r="303" spans="1:14" ht="21" customHeight="1" x14ac:dyDescent="0.3">
      <c r="A303" s="126" t="s">
        <v>1630</v>
      </c>
      <c r="B303" s="125">
        <v>40</v>
      </c>
      <c r="C303" s="125" t="s">
        <v>1538</v>
      </c>
      <c r="D303" s="131"/>
      <c r="E303" s="65">
        <v>39</v>
      </c>
      <c r="F303" s="65">
        <v>31</v>
      </c>
      <c r="G303" s="65">
        <v>3</v>
      </c>
      <c r="H303" s="65">
        <v>4</v>
      </c>
      <c r="I303" s="65" t="s">
        <v>677</v>
      </c>
      <c r="J303" s="65" t="s">
        <v>677</v>
      </c>
      <c r="K303" s="65" t="s">
        <v>677</v>
      </c>
      <c r="L303" s="65">
        <v>1</v>
      </c>
      <c r="M303" s="65" t="s">
        <v>677</v>
      </c>
      <c r="N303" s="65" t="s">
        <v>1940</v>
      </c>
    </row>
    <row r="304" spans="1:14" ht="21" customHeight="1" x14ac:dyDescent="0.3">
      <c r="A304" s="126" t="s">
        <v>1630</v>
      </c>
      <c r="B304" s="126" t="s">
        <v>1630</v>
      </c>
      <c r="C304" s="126" t="s">
        <v>1941</v>
      </c>
      <c r="D304" s="130" t="s">
        <v>1631</v>
      </c>
      <c r="E304" s="32" t="s">
        <v>677</v>
      </c>
      <c r="F304" s="32" t="s">
        <v>677</v>
      </c>
      <c r="G304" s="32" t="s">
        <v>677</v>
      </c>
      <c r="H304" s="32" t="s">
        <v>677</v>
      </c>
      <c r="I304" s="32" t="s">
        <v>677</v>
      </c>
      <c r="J304" s="32" t="s">
        <v>677</v>
      </c>
      <c r="K304" s="32" t="s">
        <v>677</v>
      </c>
      <c r="L304" s="32" t="s">
        <v>677</v>
      </c>
      <c r="M304" s="32" t="s">
        <v>677</v>
      </c>
      <c r="N304" s="32" t="s">
        <v>677</v>
      </c>
    </row>
    <row r="305" spans="1:14" ht="21" customHeight="1" x14ac:dyDescent="0.3">
      <c r="A305" s="126" t="s">
        <v>1630</v>
      </c>
      <c r="B305" s="126" t="s">
        <v>1630</v>
      </c>
      <c r="C305" s="126" t="s">
        <v>1942</v>
      </c>
      <c r="D305" s="130" t="s">
        <v>1943</v>
      </c>
      <c r="E305" s="32">
        <v>39</v>
      </c>
      <c r="F305" s="32">
        <v>31</v>
      </c>
      <c r="G305" s="32">
        <v>3</v>
      </c>
      <c r="H305" s="32">
        <v>4</v>
      </c>
      <c r="I305" s="32" t="s">
        <v>677</v>
      </c>
      <c r="J305" s="32" t="s">
        <v>677</v>
      </c>
      <c r="K305" s="32" t="s">
        <v>677</v>
      </c>
      <c r="L305" s="32">
        <v>1</v>
      </c>
      <c r="M305" s="32" t="s">
        <v>677</v>
      </c>
      <c r="N305" s="32" t="s">
        <v>1940</v>
      </c>
    </row>
    <row r="306" spans="1:14" ht="21" customHeight="1" x14ac:dyDescent="0.3">
      <c r="A306" s="126" t="s">
        <v>1630</v>
      </c>
      <c r="B306" s="125">
        <v>41</v>
      </c>
      <c r="C306" s="125" t="s">
        <v>1539</v>
      </c>
      <c r="D306" s="131"/>
      <c r="E306" s="65">
        <v>209</v>
      </c>
      <c r="F306" s="65">
        <v>129</v>
      </c>
      <c r="G306" s="65">
        <v>33</v>
      </c>
      <c r="H306" s="65">
        <v>17</v>
      </c>
      <c r="I306" s="65">
        <v>8</v>
      </c>
      <c r="J306" s="65">
        <v>10</v>
      </c>
      <c r="K306" s="65">
        <v>5</v>
      </c>
      <c r="L306" s="65">
        <v>6</v>
      </c>
      <c r="M306" s="65">
        <v>1</v>
      </c>
      <c r="N306" s="65" t="s">
        <v>1944</v>
      </c>
    </row>
    <row r="307" spans="1:14" ht="21" customHeight="1" x14ac:dyDescent="0.3">
      <c r="A307" s="126" t="s">
        <v>1630</v>
      </c>
      <c r="B307" s="126" t="s">
        <v>1630</v>
      </c>
      <c r="C307" s="126">
        <v>410</v>
      </c>
      <c r="D307" s="130" t="s">
        <v>1631</v>
      </c>
      <c r="E307" s="32">
        <v>2</v>
      </c>
      <c r="F307" s="32" t="s">
        <v>677</v>
      </c>
      <c r="G307" s="32" t="s">
        <v>677</v>
      </c>
      <c r="H307" s="32">
        <v>1</v>
      </c>
      <c r="I307" s="32">
        <v>1</v>
      </c>
      <c r="J307" s="32" t="s">
        <v>677</v>
      </c>
      <c r="K307" s="32" t="s">
        <v>677</v>
      </c>
      <c r="L307" s="32" t="s">
        <v>677</v>
      </c>
      <c r="M307" s="32" t="s">
        <v>677</v>
      </c>
      <c r="N307" s="32" t="s">
        <v>86</v>
      </c>
    </row>
    <row r="308" spans="1:14" ht="21" customHeight="1" x14ac:dyDescent="0.3">
      <c r="A308" s="126" t="s">
        <v>1630</v>
      </c>
      <c r="B308" s="126" t="s">
        <v>1630</v>
      </c>
      <c r="C308" s="126">
        <v>411</v>
      </c>
      <c r="D308" s="130" t="s">
        <v>1945</v>
      </c>
      <c r="E308" s="32">
        <v>94</v>
      </c>
      <c r="F308" s="32">
        <v>51</v>
      </c>
      <c r="G308" s="32">
        <v>16</v>
      </c>
      <c r="H308" s="32">
        <v>8</v>
      </c>
      <c r="I308" s="32">
        <v>5</v>
      </c>
      <c r="J308" s="32">
        <v>7</v>
      </c>
      <c r="K308" s="32">
        <v>2</v>
      </c>
      <c r="L308" s="32">
        <v>4</v>
      </c>
      <c r="M308" s="32">
        <v>1</v>
      </c>
      <c r="N308" s="32" t="s">
        <v>1946</v>
      </c>
    </row>
    <row r="309" spans="1:14" ht="21" customHeight="1" x14ac:dyDescent="0.3">
      <c r="A309" s="126"/>
      <c r="B309" s="126"/>
      <c r="C309" s="126">
        <v>412</v>
      </c>
      <c r="D309" s="130" t="s">
        <v>1947</v>
      </c>
      <c r="E309" s="32">
        <v>9</v>
      </c>
      <c r="F309" s="32">
        <v>6</v>
      </c>
      <c r="G309" s="32">
        <v>3</v>
      </c>
      <c r="H309" s="32" t="s">
        <v>677</v>
      </c>
      <c r="I309" s="32" t="s">
        <v>677</v>
      </c>
      <c r="J309" s="32" t="s">
        <v>677</v>
      </c>
      <c r="K309" s="32" t="s">
        <v>677</v>
      </c>
      <c r="L309" s="32" t="s">
        <v>677</v>
      </c>
      <c r="M309" s="32" t="s">
        <v>677</v>
      </c>
      <c r="N309" s="32" t="s">
        <v>115</v>
      </c>
    </row>
    <row r="310" spans="1:14" ht="21" customHeight="1" x14ac:dyDescent="0.3">
      <c r="A310" s="126" t="s">
        <v>1630</v>
      </c>
      <c r="B310" s="126"/>
      <c r="C310" s="126">
        <v>413</v>
      </c>
      <c r="D310" s="130" t="s">
        <v>1948</v>
      </c>
      <c r="E310" s="32">
        <v>1</v>
      </c>
      <c r="F310" s="32">
        <v>1</v>
      </c>
      <c r="G310" s="32" t="s">
        <v>677</v>
      </c>
      <c r="H310" s="32" t="s">
        <v>677</v>
      </c>
      <c r="I310" s="32" t="s">
        <v>677</v>
      </c>
      <c r="J310" s="32" t="s">
        <v>677</v>
      </c>
      <c r="K310" s="32" t="s">
        <v>677</v>
      </c>
      <c r="L310" s="32" t="s">
        <v>677</v>
      </c>
      <c r="M310" s="32" t="s">
        <v>677</v>
      </c>
      <c r="N310" s="32" t="s">
        <v>9</v>
      </c>
    </row>
    <row r="311" spans="1:14" ht="21" customHeight="1" x14ac:dyDescent="0.3">
      <c r="A311" s="126" t="s">
        <v>1630</v>
      </c>
      <c r="B311" s="126" t="s">
        <v>1630</v>
      </c>
      <c r="C311" s="126">
        <v>414</v>
      </c>
      <c r="D311" s="130" t="s">
        <v>1949</v>
      </c>
      <c r="E311" s="32">
        <v>49</v>
      </c>
      <c r="F311" s="32">
        <v>29</v>
      </c>
      <c r="G311" s="32">
        <v>8</v>
      </c>
      <c r="H311" s="32">
        <v>3</v>
      </c>
      <c r="I311" s="32">
        <v>2</v>
      </c>
      <c r="J311" s="32">
        <v>2</v>
      </c>
      <c r="K311" s="32">
        <v>3</v>
      </c>
      <c r="L311" s="32">
        <v>2</v>
      </c>
      <c r="M311" s="32" t="s">
        <v>677</v>
      </c>
      <c r="N311" s="32" t="s">
        <v>1950</v>
      </c>
    </row>
    <row r="312" spans="1:14" ht="21" customHeight="1" x14ac:dyDescent="0.3">
      <c r="A312" s="126" t="s">
        <v>1630</v>
      </c>
      <c r="B312" s="126" t="s">
        <v>1630</v>
      </c>
      <c r="C312" s="126">
        <v>415</v>
      </c>
      <c r="D312" s="130" t="s">
        <v>1951</v>
      </c>
      <c r="E312" s="32">
        <v>13</v>
      </c>
      <c r="F312" s="32">
        <v>13</v>
      </c>
      <c r="G312" s="32" t="s">
        <v>677</v>
      </c>
      <c r="H312" s="32" t="s">
        <v>677</v>
      </c>
      <c r="I312" s="32" t="s">
        <v>677</v>
      </c>
      <c r="J312" s="32" t="s">
        <v>677</v>
      </c>
      <c r="K312" s="32" t="s">
        <v>677</v>
      </c>
      <c r="L312" s="32" t="s">
        <v>677</v>
      </c>
      <c r="M312" s="32" t="s">
        <v>677</v>
      </c>
      <c r="N312" s="32" t="s">
        <v>69</v>
      </c>
    </row>
    <row r="313" spans="1:14" ht="21" customHeight="1" x14ac:dyDescent="0.3">
      <c r="A313" s="126" t="s">
        <v>1630</v>
      </c>
      <c r="B313" s="126" t="s">
        <v>1630</v>
      </c>
      <c r="C313" s="126">
        <v>416</v>
      </c>
      <c r="D313" s="130" t="s">
        <v>1952</v>
      </c>
      <c r="E313" s="32">
        <v>41</v>
      </c>
      <c r="F313" s="32">
        <v>29</v>
      </c>
      <c r="G313" s="32">
        <v>6</v>
      </c>
      <c r="H313" s="32">
        <v>5</v>
      </c>
      <c r="I313" s="32" t="s">
        <v>677</v>
      </c>
      <c r="J313" s="32">
        <v>1</v>
      </c>
      <c r="K313" s="32" t="s">
        <v>677</v>
      </c>
      <c r="L313" s="32" t="s">
        <v>677</v>
      </c>
      <c r="M313" s="32" t="s">
        <v>677</v>
      </c>
      <c r="N313" s="32" t="s">
        <v>1953</v>
      </c>
    </row>
    <row r="314" spans="1:14" ht="21" customHeight="1" x14ac:dyDescent="0.3">
      <c r="A314" s="125" t="s">
        <v>1540</v>
      </c>
      <c r="B314" s="125" t="s">
        <v>1541</v>
      </c>
      <c r="C314" s="125"/>
      <c r="D314" s="131"/>
      <c r="E314" s="65">
        <v>151</v>
      </c>
      <c r="F314" s="65">
        <v>53</v>
      </c>
      <c r="G314" s="65">
        <v>21</v>
      </c>
      <c r="H314" s="65">
        <v>28</v>
      </c>
      <c r="I314" s="65">
        <v>19</v>
      </c>
      <c r="J314" s="65">
        <v>11</v>
      </c>
      <c r="K314" s="65">
        <v>9</v>
      </c>
      <c r="L314" s="65">
        <v>10</v>
      </c>
      <c r="M314" s="65" t="s">
        <v>677</v>
      </c>
      <c r="N314" s="65" t="s">
        <v>1954</v>
      </c>
    </row>
    <row r="315" spans="1:14" ht="21" customHeight="1" x14ac:dyDescent="0.3">
      <c r="A315" s="126" t="s">
        <v>1630</v>
      </c>
      <c r="B315" s="125">
        <v>42</v>
      </c>
      <c r="C315" s="125" t="s">
        <v>1542</v>
      </c>
      <c r="D315" s="131"/>
      <c r="E315" s="65">
        <v>14</v>
      </c>
      <c r="F315" s="65" t="s">
        <v>677</v>
      </c>
      <c r="G315" s="65">
        <v>3</v>
      </c>
      <c r="H315" s="65">
        <v>3</v>
      </c>
      <c r="I315" s="65">
        <v>1</v>
      </c>
      <c r="J315" s="65">
        <v>2</v>
      </c>
      <c r="K315" s="65">
        <v>3</v>
      </c>
      <c r="L315" s="65">
        <v>2</v>
      </c>
      <c r="M315" s="65" t="s">
        <v>677</v>
      </c>
      <c r="N315" s="65" t="s">
        <v>1955</v>
      </c>
    </row>
    <row r="316" spans="1:14" ht="21" customHeight="1" x14ac:dyDescent="0.3">
      <c r="A316" s="126" t="s">
        <v>1630</v>
      </c>
      <c r="B316" s="125"/>
      <c r="C316" s="126" t="s">
        <v>1956</v>
      </c>
      <c r="D316" s="130" t="s">
        <v>1631</v>
      </c>
      <c r="E316" s="32" t="s">
        <v>677</v>
      </c>
      <c r="F316" s="32" t="s">
        <v>677</v>
      </c>
      <c r="G316" s="32" t="s">
        <v>677</v>
      </c>
      <c r="H316" s="32" t="s">
        <v>677</v>
      </c>
      <c r="I316" s="32" t="s">
        <v>677</v>
      </c>
      <c r="J316" s="32" t="s">
        <v>677</v>
      </c>
      <c r="K316" s="32" t="s">
        <v>677</v>
      </c>
      <c r="L316" s="32" t="s">
        <v>677</v>
      </c>
      <c r="M316" s="32" t="s">
        <v>677</v>
      </c>
      <c r="N316" s="32" t="s">
        <v>677</v>
      </c>
    </row>
    <row r="317" spans="1:14" ht="21" customHeight="1" x14ac:dyDescent="0.3">
      <c r="A317" s="126" t="s">
        <v>1630</v>
      </c>
      <c r="B317" s="126" t="s">
        <v>1630</v>
      </c>
      <c r="C317" s="126" t="s">
        <v>1957</v>
      </c>
      <c r="D317" s="130" t="s">
        <v>1958</v>
      </c>
      <c r="E317" s="32">
        <v>14</v>
      </c>
      <c r="F317" s="32" t="s">
        <v>677</v>
      </c>
      <c r="G317" s="32">
        <v>3</v>
      </c>
      <c r="H317" s="32">
        <v>3</v>
      </c>
      <c r="I317" s="32">
        <v>1</v>
      </c>
      <c r="J317" s="32">
        <v>2</v>
      </c>
      <c r="K317" s="32">
        <v>3</v>
      </c>
      <c r="L317" s="32">
        <v>2</v>
      </c>
      <c r="M317" s="32" t="s">
        <v>677</v>
      </c>
      <c r="N317" s="32" t="s">
        <v>1955</v>
      </c>
    </row>
    <row r="318" spans="1:14" ht="21" customHeight="1" x14ac:dyDescent="0.3">
      <c r="A318" s="126"/>
      <c r="B318" s="125">
        <v>43</v>
      </c>
      <c r="C318" s="125" t="s">
        <v>1543</v>
      </c>
      <c r="D318" s="131"/>
      <c r="E318" s="65">
        <v>36</v>
      </c>
      <c r="F318" s="65">
        <v>24</v>
      </c>
      <c r="G318" s="65">
        <v>1</v>
      </c>
      <c r="H318" s="65" t="s">
        <v>677</v>
      </c>
      <c r="I318" s="65">
        <v>1</v>
      </c>
      <c r="J318" s="65" t="s">
        <v>677</v>
      </c>
      <c r="K318" s="65">
        <v>4</v>
      </c>
      <c r="L318" s="65">
        <v>6</v>
      </c>
      <c r="M318" s="65" t="s">
        <v>677</v>
      </c>
      <c r="N318" s="65" t="s">
        <v>1959</v>
      </c>
    </row>
    <row r="319" spans="1:14" ht="21" customHeight="1" x14ac:dyDescent="0.3">
      <c r="A319" s="126" t="s">
        <v>1630</v>
      </c>
      <c r="B319" s="126" t="s">
        <v>1630</v>
      </c>
      <c r="C319" s="126" t="s">
        <v>1960</v>
      </c>
      <c r="D319" s="130" t="s">
        <v>1631</v>
      </c>
      <c r="E319" s="32" t="s">
        <v>677</v>
      </c>
      <c r="F319" s="32" t="s">
        <v>677</v>
      </c>
      <c r="G319" s="32" t="s">
        <v>677</v>
      </c>
      <c r="H319" s="32" t="s">
        <v>677</v>
      </c>
      <c r="I319" s="32" t="s">
        <v>677</v>
      </c>
      <c r="J319" s="32" t="s">
        <v>677</v>
      </c>
      <c r="K319" s="32" t="s">
        <v>677</v>
      </c>
      <c r="L319" s="32" t="s">
        <v>677</v>
      </c>
      <c r="M319" s="32" t="s">
        <v>677</v>
      </c>
      <c r="N319" s="32" t="s">
        <v>677</v>
      </c>
    </row>
    <row r="320" spans="1:14" ht="21" customHeight="1" x14ac:dyDescent="0.3">
      <c r="A320" s="126" t="s">
        <v>1630</v>
      </c>
      <c r="B320" s="125"/>
      <c r="C320" s="126" t="s">
        <v>1961</v>
      </c>
      <c r="D320" s="130" t="s">
        <v>1962</v>
      </c>
      <c r="E320" s="32">
        <v>5</v>
      </c>
      <c r="F320" s="32">
        <v>2</v>
      </c>
      <c r="G320" s="32" t="s">
        <v>677</v>
      </c>
      <c r="H320" s="32" t="s">
        <v>677</v>
      </c>
      <c r="I320" s="32" t="s">
        <v>677</v>
      </c>
      <c r="J320" s="32" t="s">
        <v>677</v>
      </c>
      <c r="K320" s="32">
        <v>1</v>
      </c>
      <c r="L320" s="32">
        <v>2</v>
      </c>
      <c r="M320" s="32" t="s">
        <v>677</v>
      </c>
      <c r="N320" s="32" t="s">
        <v>1963</v>
      </c>
    </row>
    <row r="321" spans="1:14" ht="21" customHeight="1" x14ac:dyDescent="0.3">
      <c r="A321" s="126" t="s">
        <v>1630</v>
      </c>
      <c r="B321" s="126" t="s">
        <v>1630</v>
      </c>
      <c r="C321" s="126" t="s">
        <v>1964</v>
      </c>
      <c r="D321" s="130" t="s">
        <v>1965</v>
      </c>
      <c r="E321" s="32">
        <v>28</v>
      </c>
      <c r="F321" s="32">
        <v>21</v>
      </c>
      <c r="G321" s="32" t="s">
        <v>677</v>
      </c>
      <c r="H321" s="32" t="s">
        <v>677</v>
      </c>
      <c r="I321" s="32" t="s">
        <v>677</v>
      </c>
      <c r="J321" s="32" t="s">
        <v>677</v>
      </c>
      <c r="K321" s="32">
        <v>3</v>
      </c>
      <c r="L321" s="32">
        <v>4</v>
      </c>
      <c r="M321" s="32" t="s">
        <v>677</v>
      </c>
      <c r="N321" s="32" t="s">
        <v>1966</v>
      </c>
    </row>
    <row r="322" spans="1:14" ht="21" customHeight="1" x14ac:dyDescent="0.3">
      <c r="A322" s="126" t="s">
        <v>1630</v>
      </c>
      <c r="B322" s="126" t="s">
        <v>1630</v>
      </c>
      <c r="C322" s="126" t="s">
        <v>1967</v>
      </c>
      <c r="D322" s="130" t="s">
        <v>1968</v>
      </c>
      <c r="E322" s="32">
        <v>2</v>
      </c>
      <c r="F322" s="32" t="s">
        <v>677</v>
      </c>
      <c r="G322" s="32">
        <v>1</v>
      </c>
      <c r="H322" s="32" t="s">
        <v>677</v>
      </c>
      <c r="I322" s="32">
        <v>1</v>
      </c>
      <c r="J322" s="32" t="s">
        <v>677</v>
      </c>
      <c r="K322" s="32" t="s">
        <v>677</v>
      </c>
      <c r="L322" s="32" t="s">
        <v>677</v>
      </c>
      <c r="M322" s="32" t="s">
        <v>677</v>
      </c>
      <c r="N322" s="32" t="s">
        <v>81</v>
      </c>
    </row>
    <row r="323" spans="1:14" ht="21" customHeight="1" x14ac:dyDescent="0.3">
      <c r="A323" s="126" t="s">
        <v>1630</v>
      </c>
      <c r="B323" s="126" t="s">
        <v>1630</v>
      </c>
      <c r="C323" s="126" t="s">
        <v>1969</v>
      </c>
      <c r="D323" s="130" t="s">
        <v>1970</v>
      </c>
      <c r="E323" s="32">
        <v>1</v>
      </c>
      <c r="F323" s="32">
        <v>1</v>
      </c>
      <c r="G323" s="32" t="s">
        <v>677</v>
      </c>
      <c r="H323" s="32" t="s">
        <v>677</v>
      </c>
      <c r="I323" s="32" t="s">
        <v>677</v>
      </c>
      <c r="J323" s="32" t="s">
        <v>677</v>
      </c>
      <c r="K323" s="32" t="s">
        <v>677</v>
      </c>
      <c r="L323" s="32" t="s">
        <v>677</v>
      </c>
      <c r="M323" s="32" t="s">
        <v>677</v>
      </c>
      <c r="N323" s="32" t="s">
        <v>6</v>
      </c>
    </row>
    <row r="324" spans="1:14" ht="21" customHeight="1" x14ac:dyDescent="0.3">
      <c r="A324" s="126" t="s">
        <v>1630</v>
      </c>
      <c r="B324" s="125">
        <v>44</v>
      </c>
      <c r="C324" s="125" t="s">
        <v>1544</v>
      </c>
      <c r="D324" s="131"/>
      <c r="E324" s="65">
        <v>80</v>
      </c>
      <c r="F324" s="65">
        <v>22</v>
      </c>
      <c r="G324" s="65">
        <v>14</v>
      </c>
      <c r="H324" s="65">
        <v>21</v>
      </c>
      <c r="I324" s="65">
        <v>15</v>
      </c>
      <c r="J324" s="65">
        <v>7</v>
      </c>
      <c r="K324" s="65">
        <v>1</v>
      </c>
      <c r="L324" s="65" t="s">
        <v>677</v>
      </c>
      <c r="M324" s="65" t="s">
        <v>677</v>
      </c>
      <c r="N324" s="65" t="s">
        <v>1971</v>
      </c>
    </row>
    <row r="325" spans="1:14" ht="21" customHeight="1" x14ac:dyDescent="0.3">
      <c r="A325" s="126" t="s">
        <v>1630</v>
      </c>
      <c r="B325" s="126" t="s">
        <v>1630</v>
      </c>
      <c r="C325" s="126" t="s">
        <v>1972</v>
      </c>
      <c r="D325" s="130" t="s">
        <v>1631</v>
      </c>
      <c r="E325" s="32">
        <v>3</v>
      </c>
      <c r="F325" s="32">
        <v>1</v>
      </c>
      <c r="G325" s="32">
        <v>1</v>
      </c>
      <c r="H325" s="32">
        <v>1</v>
      </c>
      <c r="I325" s="32" t="s">
        <v>677</v>
      </c>
      <c r="J325" s="32" t="s">
        <v>677</v>
      </c>
      <c r="K325" s="32" t="s">
        <v>677</v>
      </c>
      <c r="L325" s="32" t="s">
        <v>677</v>
      </c>
      <c r="M325" s="32" t="s">
        <v>677</v>
      </c>
      <c r="N325" s="32" t="s">
        <v>51</v>
      </c>
    </row>
    <row r="326" spans="1:14" ht="21" customHeight="1" x14ac:dyDescent="0.3">
      <c r="A326" s="126"/>
      <c r="B326" s="126"/>
      <c r="C326" s="126" t="s">
        <v>1973</v>
      </c>
      <c r="D326" s="130" t="s">
        <v>1974</v>
      </c>
      <c r="E326" s="32">
        <v>62</v>
      </c>
      <c r="F326" s="32">
        <v>10</v>
      </c>
      <c r="G326" s="32">
        <v>11</v>
      </c>
      <c r="H326" s="32">
        <v>20</v>
      </c>
      <c r="I326" s="32">
        <v>14</v>
      </c>
      <c r="J326" s="32">
        <v>6</v>
      </c>
      <c r="K326" s="32">
        <v>1</v>
      </c>
      <c r="L326" s="32" t="s">
        <v>677</v>
      </c>
      <c r="M326" s="32" t="s">
        <v>677</v>
      </c>
      <c r="N326" s="32" t="s">
        <v>1975</v>
      </c>
    </row>
    <row r="327" spans="1:14" ht="21" customHeight="1" x14ac:dyDescent="0.3">
      <c r="A327" s="126" t="s">
        <v>1630</v>
      </c>
      <c r="B327" s="126" t="s">
        <v>1630</v>
      </c>
      <c r="C327" s="126" t="s">
        <v>1976</v>
      </c>
      <c r="D327" s="130" t="s">
        <v>1977</v>
      </c>
      <c r="E327" s="32">
        <v>1</v>
      </c>
      <c r="F327" s="32" t="s">
        <v>677</v>
      </c>
      <c r="G327" s="32" t="s">
        <v>677</v>
      </c>
      <c r="H327" s="32" t="s">
        <v>677</v>
      </c>
      <c r="I327" s="32" t="s">
        <v>677</v>
      </c>
      <c r="J327" s="32">
        <v>1</v>
      </c>
      <c r="K327" s="32" t="s">
        <v>677</v>
      </c>
      <c r="L327" s="32" t="s">
        <v>677</v>
      </c>
      <c r="M327" s="32" t="s">
        <v>677</v>
      </c>
      <c r="N327" s="32" t="s">
        <v>83</v>
      </c>
    </row>
    <row r="328" spans="1:14" ht="21" customHeight="1" x14ac:dyDescent="0.3">
      <c r="A328" s="126" t="s">
        <v>1630</v>
      </c>
      <c r="B328" s="125"/>
      <c r="C328" s="126" t="s">
        <v>1978</v>
      </c>
      <c r="D328" s="130" t="s">
        <v>1979</v>
      </c>
      <c r="E328" s="32">
        <v>13</v>
      </c>
      <c r="F328" s="32">
        <v>11</v>
      </c>
      <c r="G328" s="32">
        <v>2</v>
      </c>
      <c r="H328" s="32" t="s">
        <v>677</v>
      </c>
      <c r="I328" s="32" t="s">
        <v>677</v>
      </c>
      <c r="J328" s="32" t="s">
        <v>677</v>
      </c>
      <c r="K328" s="32" t="s">
        <v>677</v>
      </c>
      <c r="L328" s="32" t="s">
        <v>677</v>
      </c>
      <c r="M328" s="32" t="s">
        <v>677</v>
      </c>
      <c r="N328" s="32" t="s">
        <v>81</v>
      </c>
    </row>
    <row r="329" spans="1:14" ht="21" customHeight="1" x14ac:dyDescent="0.3">
      <c r="A329" s="126"/>
      <c r="B329" s="125"/>
      <c r="C329" s="126" t="s">
        <v>1980</v>
      </c>
      <c r="D329" s="130" t="s">
        <v>1981</v>
      </c>
      <c r="E329" s="32">
        <v>1</v>
      </c>
      <c r="F329" s="32" t="s">
        <v>677</v>
      </c>
      <c r="G329" s="32" t="s">
        <v>677</v>
      </c>
      <c r="H329" s="32" t="s">
        <v>677</v>
      </c>
      <c r="I329" s="32">
        <v>1</v>
      </c>
      <c r="J329" s="32" t="s">
        <v>677</v>
      </c>
      <c r="K329" s="32" t="s">
        <v>677</v>
      </c>
      <c r="L329" s="32" t="s">
        <v>677</v>
      </c>
      <c r="M329" s="32" t="s">
        <v>677</v>
      </c>
      <c r="N329" s="32" t="s">
        <v>75</v>
      </c>
    </row>
    <row r="330" spans="1:14" ht="21" customHeight="1" x14ac:dyDescent="0.3">
      <c r="A330" s="126" t="s">
        <v>1630</v>
      </c>
      <c r="B330" s="126" t="s">
        <v>1630</v>
      </c>
      <c r="C330" s="126" t="s">
        <v>1982</v>
      </c>
      <c r="D330" s="130" t="s">
        <v>1983</v>
      </c>
      <c r="E330" s="32" t="s">
        <v>677</v>
      </c>
      <c r="F330" s="32" t="s">
        <v>677</v>
      </c>
      <c r="G330" s="32" t="s">
        <v>677</v>
      </c>
      <c r="H330" s="32" t="s">
        <v>677</v>
      </c>
      <c r="I330" s="32" t="s">
        <v>677</v>
      </c>
      <c r="J330" s="32" t="s">
        <v>677</v>
      </c>
      <c r="K330" s="32" t="s">
        <v>677</v>
      </c>
      <c r="L330" s="32" t="s">
        <v>677</v>
      </c>
      <c r="M330" s="32" t="s">
        <v>677</v>
      </c>
      <c r="N330" s="32" t="s">
        <v>677</v>
      </c>
    </row>
    <row r="331" spans="1:14" ht="21" customHeight="1" x14ac:dyDescent="0.3">
      <c r="A331" s="126" t="s">
        <v>1630</v>
      </c>
      <c r="B331" s="125">
        <v>45</v>
      </c>
      <c r="C331" s="125" t="s">
        <v>1545</v>
      </c>
      <c r="D331" s="131"/>
      <c r="E331" s="65" t="s">
        <v>677</v>
      </c>
      <c r="F331" s="65" t="s">
        <v>677</v>
      </c>
      <c r="G331" s="65" t="s">
        <v>677</v>
      </c>
      <c r="H331" s="65" t="s">
        <v>677</v>
      </c>
      <c r="I331" s="65" t="s">
        <v>677</v>
      </c>
      <c r="J331" s="65" t="s">
        <v>677</v>
      </c>
      <c r="K331" s="65" t="s">
        <v>677</v>
      </c>
      <c r="L331" s="65" t="s">
        <v>677</v>
      </c>
      <c r="M331" s="65" t="s">
        <v>677</v>
      </c>
      <c r="N331" s="65" t="s">
        <v>677</v>
      </c>
    </row>
    <row r="332" spans="1:14" ht="21" customHeight="1" x14ac:dyDescent="0.3">
      <c r="A332" s="126" t="s">
        <v>1630</v>
      </c>
      <c r="B332" s="126" t="s">
        <v>1630</v>
      </c>
      <c r="C332" s="126" t="s">
        <v>1984</v>
      </c>
      <c r="D332" s="130" t="s">
        <v>1631</v>
      </c>
      <c r="E332" s="32" t="s">
        <v>677</v>
      </c>
      <c r="F332" s="32" t="s">
        <v>677</v>
      </c>
      <c r="G332" s="32" t="s">
        <v>677</v>
      </c>
      <c r="H332" s="32" t="s">
        <v>677</v>
      </c>
      <c r="I332" s="32" t="s">
        <v>677</v>
      </c>
      <c r="J332" s="32" t="s">
        <v>677</v>
      </c>
      <c r="K332" s="32" t="s">
        <v>677</v>
      </c>
      <c r="L332" s="32" t="s">
        <v>677</v>
      </c>
      <c r="M332" s="32" t="s">
        <v>677</v>
      </c>
      <c r="N332" s="32" t="s">
        <v>677</v>
      </c>
    </row>
    <row r="333" spans="1:14" ht="21" customHeight="1" x14ac:dyDescent="0.3">
      <c r="A333" s="126" t="s">
        <v>1630</v>
      </c>
      <c r="B333" s="126" t="s">
        <v>1630</v>
      </c>
      <c r="C333" s="126" t="s">
        <v>1985</v>
      </c>
      <c r="D333" s="130" t="s">
        <v>1986</v>
      </c>
      <c r="E333" s="32" t="s">
        <v>677</v>
      </c>
      <c r="F333" s="32" t="s">
        <v>677</v>
      </c>
      <c r="G333" s="32" t="s">
        <v>677</v>
      </c>
      <c r="H333" s="32" t="s">
        <v>677</v>
      </c>
      <c r="I333" s="32" t="s">
        <v>677</v>
      </c>
      <c r="J333" s="32" t="s">
        <v>677</v>
      </c>
      <c r="K333" s="32" t="s">
        <v>677</v>
      </c>
      <c r="L333" s="32" t="s">
        <v>677</v>
      </c>
      <c r="M333" s="32" t="s">
        <v>677</v>
      </c>
      <c r="N333" s="32" t="s">
        <v>677</v>
      </c>
    </row>
    <row r="334" spans="1:14" ht="21" customHeight="1" x14ac:dyDescent="0.3">
      <c r="A334" s="126" t="s">
        <v>1630</v>
      </c>
      <c r="B334" s="125"/>
      <c r="C334" s="126" t="s">
        <v>1987</v>
      </c>
      <c r="D334" s="130" t="s">
        <v>1988</v>
      </c>
      <c r="E334" s="32" t="s">
        <v>677</v>
      </c>
      <c r="F334" s="32" t="s">
        <v>677</v>
      </c>
      <c r="G334" s="32" t="s">
        <v>677</v>
      </c>
      <c r="H334" s="32" t="s">
        <v>677</v>
      </c>
      <c r="I334" s="32" t="s">
        <v>677</v>
      </c>
      <c r="J334" s="32" t="s">
        <v>677</v>
      </c>
      <c r="K334" s="32" t="s">
        <v>677</v>
      </c>
      <c r="L334" s="32" t="s">
        <v>677</v>
      </c>
      <c r="M334" s="32" t="s">
        <v>677</v>
      </c>
      <c r="N334" s="32" t="s">
        <v>677</v>
      </c>
    </row>
    <row r="335" spans="1:14" ht="21" customHeight="1" x14ac:dyDescent="0.3">
      <c r="A335" s="126" t="s">
        <v>1630</v>
      </c>
      <c r="B335" s="126" t="s">
        <v>1630</v>
      </c>
      <c r="C335" s="126" t="s">
        <v>1989</v>
      </c>
      <c r="D335" s="130" t="s">
        <v>1990</v>
      </c>
      <c r="E335" s="32" t="s">
        <v>677</v>
      </c>
      <c r="F335" s="32" t="s">
        <v>677</v>
      </c>
      <c r="G335" s="32" t="s">
        <v>677</v>
      </c>
      <c r="H335" s="32" t="s">
        <v>677</v>
      </c>
      <c r="I335" s="32" t="s">
        <v>677</v>
      </c>
      <c r="J335" s="32" t="s">
        <v>677</v>
      </c>
      <c r="K335" s="32" t="s">
        <v>677</v>
      </c>
      <c r="L335" s="32" t="s">
        <v>677</v>
      </c>
      <c r="M335" s="32" t="s">
        <v>677</v>
      </c>
      <c r="N335" s="32" t="s">
        <v>677</v>
      </c>
    </row>
    <row r="336" spans="1:14" ht="21" customHeight="1" x14ac:dyDescent="0.3">
      <c r="A336" s="126" t="s">
        <v>1630</v>
      </c>
      <c r="B336" s="125"/>
      <c r="C336" s="126" t="s">
        <v>1991</v>
      </c>
      <c r="D336" s="130" t="s">
        <v>1992</v>
      </c>
      <c r="E336" s="32" t="s">
        <v>677</v>
      </c>
      <c r="F336" s="32" t="s">
        <v>677</v>
      </c>
      <c r="G336" s="32" t="s">
        <v>677</v>
      </c>
      <c r="H336" s="32" t="s">
        <v>677</v>
      </c>
      <c r="I336" s="32" t="s">
        <v>677</v>
      </c>
      <c r="J336" s="32" t="s">
        <v>677</v>
      </c>
      <c r="K336" s="32" t="s">
        <v>677</v>
      </c>
      <c r="L336" s="32" t="s">
        <v>677</v>
      </c>
      <c r="M336" s="32" t="s">
        <v>677</v>
      </c>
      <c r="N336" s="32" t="s">
        <v>677</v>
      </c>
    </row>
    <row r="337" spans="1:14" ht="21" customHeight="1" x14ac:dyDescent="0.3">
      <c r="A337" s="126" t="s">
        <v>1630</v>
      </c>
      <c r="B337" s="125">
        <v>46</v>
      </c>
      <c r="C337" s="125" t="s">
        <v>1546</v>
      </c>
      <c r="D337" s="131"/>
      <c r="E337" s="65" t="s">
        <v>677</v>
      </c>
      <c r="F337" s="65" t="s">
        <v>677</v>
      </c>
      <c r="G337" s="65" t="s">
        <v>677</v>
      </c>
      <c r="H337" s="65" t="s">
        <v>677</v>
      </c>
      <c r="I337" s="65" t="s">
        <v>677</v>
      </c>
      <c r="J337" s="65" t="s">
        <v>677</v>
      </c>
      <c r="K337" s="65" t="s">
        <v>677</v>
      </c>
      <c r="L337" s="65" t="s">
        <v>677</v>
      </c>
      <c r="M337" s="65" t="s">
        <v>677</v>
      </c>
      <c r="N337" s="65" t="s">
        <v>677</v>
      </c>
    </row>
    <row r="338" spans="1:14" ht="21" customHeight="1" x14ac:dyDescent="0.3">
      <c r="A338" s="126" t="s">
        <v>1630</v>
      </c>
      <c r="B338" s="126" t="s">
        <v>1630</v>
      </c>
      <c r="C338" s="126" t="s">
        <v>1993</v>
      </c>
      <c r="D338" s="130" t="s">
        <v>1631</v>
      </c>
      <c r="E338" s="32" t="s">
        <v>677</v>
      </c>
      <c r="F338" s="32" t="s">
        <v>677</v>
      </c>
      <c r="G338" s="32" t="s">
        <v>677</v>
      </c>
      <c r="H338" s="32" t="s">
        <v>677</v>
      </c>
      <c r="I338" s="32" t="s">
        <v>677</v>
      </c>
      <c r="J338" s="32" t="s">
        <v>677</v>
      </c>
      <c r="K338" s="32" t="s">
        <v>677</v>
      </c>
      <c r="L338" s="32" t="s">
        <v>677</v>
      </c>
      <c r="M338" s="32" t="s">
        <v>677</v>
      </c>
      <c r="N338" s="32" t="s">
        <v>677</v>
      </c>
    </row>
    <row r="339" spans="1:14" ht="21" customHeight="1" x14ac:dyDescent="0.3">
      <c r="A339" s="126" t="s">
        <v>1630</v>
      </c>
      <c r="B339" s="125"/>
      <c r="C339" s="126" t="s">
        <v>1994</v>
      </c>
      <c r="D339" s="130" t="s">
        <v>1995</v>
      </c>
      <c r="E339" s="32" t="s">
        <v>677</v>
      </c>
      <c r="F339" s="32" t="s">
        <v>677</v>
      </c>
      <c r="G339" s="32" t="s">
        <v>677</v>
      </c>
      <c r="H339" s="32" t="s">
        <v>677</v>
      </c>
      <c r="I339" s="32" t="s">
        <v>677</v>
      </c>
      <c r="J339" s="32" t="s">
        <v>677</v>
      </c>
      <c r="K339" s="32" t="s">
        <v>677</v>
      </c>
      <c r="L339" s="32" t="s">
        <v>677</v>
      </c>
      <c r="M339" s="32" t="s">
        <v>677</v>
      </c>
      <c r="N339" s="32" t="s">
        <v>677</v>
      </c>
    </row>
    <row r="340" spans="1:14" ht="21" customHeight="1" x14ac:dyDescent="0.3">
      <c r="A340" s="126" t="s">
        <v>1630</v>
      </c>
      <c r="B340" s="126" t="s">
        <v>1630</v>
      </c>
      <c r="C340" s="126" t="s">
        <v>1996</v>
      </c>
      <c r="D340" s="130" t="s">
        <v>1997</v>
      </c>
      <c r="E340" s="32" t="s">
        <v>677</v>
      </c>
      <c r="F340" s="32" t="s">
        <v>677</v>
      </c>
      <c r="G340" s="32" t="s">
        <v>677</v>
      </c>
      <c r="H340" s="32" t="s">
        <v>677</v>
      </c>
      <c r="I340" s="32" t="s">
        <v>677</v>
      </c>
      <c r="J340" s="32" t="s">
        <v>677</v>
      </c>
      <c r="K340" s="32" t="s">
        <v>677</v>
      </c>
      <c r="L340" s="32" t="s">
        <v>677</v>
      </c>
      <c r="M340" s="32" t="s">
        <v>677</v>
      </c>
      <c r="N340" s="32" t="s">
        <v>677</v>
      </c>
    </row>
    <row r="341" spans="1:14" ht="21" customHeight="1" x14ac:dyDescent="0.3">
      <c r="A341" s="126" t="s">
        <v>1630</v>
      </c>
      <c r="B341" s="125">
        <v>47</v>
      </c>
      <c r="C341" s="125" t="s">
        <v>1547</v>
      </c>
      <c r="D341" s="131"/>
      <c r="E341" s="65">
        <v>6</v>
      </c>
      <c r="F341" s="65">
        <v>4</v>
      </c>
      <c r="G341" s="65">
        <v>1</v>
      </c>
      <c r="H341" s="65" t="s">
        <v>677</v>
      </c>
      <c r="I341" s="65" t="s">
        <v>677</v>
      </c>
      <c r="J341" s="65" t="s">
        <v>677</v>
      </c>
      <c r="K341" s="65" t="s">
        <v>677</v>
      </c>
      <c r="L341" s="65">
        <v>1</v>
      </c>
      <c r="M341" s="65" t="s">
        <v>677</v>
      </c>
      <c r="N341" s="65" t="s">
        <v>262</v>
      </c>
    </row>
    <row r="342" spans="1:14" ht="21" customHeight="1" x14ac:dyDescent="0.3">
      <c r="A342" s="126" t="s">
        <v>1630</v>
      </c>
      <c r="B342" s="126" t="s">
        <v>1630</v>
      </c>
      <c r="C342" s="126" t="s">
        <v>1998</v>
      </c>
      <c r="D342" s="130" t="s">
        <v>1631</v>
      </c>
      <c r="E342" s="32" t="s">
        <v>677</v>
      </c>
      <c r="F342" s="32" t="s">
        <v>677</v>
      </c>
      <c r="G342" s="32" t="s">
        <v>677</v>
      </c>
      <c r="H342" s="32" t="s">
        <v>677</v>
      </c>
      <c r="I342" s="32" t="s">
        <v>677</v>
      </c>
      <c r="J342" s="32" t="s">
        <v>677</v>
      </c>
      <c r="K342" s="32" t="s">
        <v>677</v>
      </c>
      <c r="L342" s="32" t="s">
        <v>677</v>
      </c>
      <c r="M342" s="32" t="s">
        <v>677</v>
      </c>
      <c r="N342" s="32" t="s">
        <v>677</v>
      </c>
    </row>
    <row r="343" spans="1:14" ht="21" customHeight="1" x14ac:dyDescent="0.3">
      <c r="A343" s="126" t="s">
        <v>1630</v>
      </c>
      <c r="B343" s="126" t="s">
        <v>1630</v>
      </c>
      <c r="C343" s="126" t="s">
        <v>1999</v>
      </c>
      <c r="D343" s="130" t="s">
        <v>2000</v>
      </c>
      <c r="E343" s="32">
        <v>6</v>
      </c>
      <c r="F343" s="32">
        <v>4</v>
      </c>
      <c r="G343" s="32">
        <v>1</v>
      </c>
      <c r="H343" s="32" t="s">
        <v>677</v>
      </c>
      <c r="I343" s="32" t="s">
        <v>677</v>
      </c>
      <c r="J343" s="32" t="s">
        <v>677</v>
      </c>
      <c r="K343" s="32" t="s">
        <v>677</v>
      </c>
      <c r="L343" s="32">
        <v>1</v>
      </c>
      <c r="M343" s="32" t="s">
        <v>677</v>
      </c>
      <c r="N343" s="32" t="s">
        <v>262</v>
      </c>
    </row>
    <row r="344" spans="1:14" ht="21" customHeight="1" x14ac:dyDescent="0.3">
      <c r="A344" s="126"/>
      <c r="B344" s="126"/>
      <c r="C344" s="126" t="s">
        <v>2001</v>
      </c>
      <c r="D344" s="130" t="s">
        <v>2002</v>
      </c>
      <c r="E344" s="32" t="s">
        <v>677</v>
      </c>
      <c r="F344" s="32" t="s">
        <v>677</v>
      </c>
      <c r="G344" s="32" t="s">
        <v>677</v>
      </c>
      <c r="H344" s="32" t="s">
        <v>677</v>
      </c>
      <c r="I344" s="32" t="s">
        <v>677</v>
      </c>
      <c r="J344" s="32" t="s">
        <v>677</v>
      </c>
      <c r="K344" s="32" t="s">
        <v>677</v>
      </c>
      <c r="L344" s="32" t="s">
        <v>677</v>
      </c>
      <c r="M344" s="32" t="s">
        <v>677</v>
      </c>
      <c r="N344" s="32" t="s">
        <v>677</v>
      </c>
    </row>
    <row r="345" spans="1:14" ht="21" customHeight="1" x14ac:dyDescent="0.3">
      <c r="A345" s="126" t="s">
        <v>1630</v>
      </c>
      <c r="B345" s="125">
        <v>48</v>
      </c>
      <c r="C345" s="125" t="s">
        <v>1548</v>
      </c>
      <c r="D345" s="131"/>
      <c r="E345" s="65">
        <v>14</v>
      </c>
      <c r="F345" s="65">
        <v>3</v>
      </c>
      <c r="G345" s="65">
        <v>2</v>
      </c>
      <c r="H345" s="65">
        <v>4</v>
      </c>
      <c r="I345" s="65">
        <v>2</v>
      </c>
      <c r="J345" s="65">
        <v>2</v>
      </c>
      <c r="K345" s="65">
        <v>1</v>
      </c>
      <c r="L345" s="65" t="s">
        <v>677</v>
      </c>
      <c r="M345" s="65" t="s">
        <v>677</v>
      </c>
      <c r="N345" s="65" t="s">
        <v>1821</v>
      </c>
    </row>
    <row r="346" spans="1:14" ht="21" customHeight="1" x14ac:dyDescent="0.3">
      <c r="A346" s="126" t="s">
        <v>1630</v>
      </c>
      <c r="B346" s="126" t="s">
        <v>1630</v>
      </c>
      <c r="C346" s="126">
        <v>480</v>
      </c>
      <c r="D346" s="130" t="s">
        <v>1631</v>
      </c>
      <c r="E346" s="32">
        <v>1</v>
      </c>
      <c r="F346" s="32" t="s">
        <v>677</v>
      </c>
      <c r="G346" s="32">
        <v>1</v>
      </c>
      <c r="H346" s="32" t="s">
        <v>677</v>
      </c>
      <c r="I346" s="32" t="s">
        <v>677</v>
      </c>
      <c r="J346" s="32" t="s">
        <v>677</v>
      </c>
      <c r="K346" s="32" t="s">
        <v>677</v>
      </c>
      <c r="L346" s="32" t="s">
        <v>677</v>
      </c>
      <c r="M346" s="32" t="s">
        <v>677</v>
      </c>
      <c r="N346" s="32" t="s">
        <v>15</v>
      </c>
    </row>
    <row r="347" spans="1:14" ht="21" customHeight="1" x14ac:dyDescent="0.3">
      <c r="A347" s="126" t="s">
        <v>1630</v>
      </c>
      <c r="B347" s="126" t="s">
        <v>1630</v>
      </c>
      <c r="C347" s="126">
        <v>481</v>
      </c>
      <c r="D347" s="130" t="s">
        <v>2003</v>
      </c>
      <c r="E347" s="32" t="s">
        <v>677</v>
      </c>
      <c r="F347" s="32" t="s">
        <v>677</v>
      </c>
      <c r="G347" s="32" t="s">
        <v>677</v>
      </c>
      <c r="H347" s="32" t="s">
        <v>677</v>
      </c>
      <c r="I347" s="32" t="s">
        <v>677</v>
      </c>
      <c r="J347" s="32" t="s">
        <v>677</v>
      </c>
      <c r="K347" s="32" t="s">
        <v>677</v>
      </c>
      <c r="L347" s="32" t="s">
        <v>677</v>
      </c>
      <c r="M347" s="32" t="s">
        <v>677</v>
      </c>
      <c r="N347" s="32" t="s">
        <v>677</v>
      </c>
    </row>
    <row r="348" spans="1:14" ht="21" customHeight="1" x14ac:dyDescent="0.3">
      <c r="A348" s="126"/>
      <c r="B348" s="126"/>
      <c r="C348" s="126">
        <v>482</v>
      </c>
      <c r="D348" s="130" t="s">
        <v>2004</v>
      </c>
      <c r="E348" s="32">
        <v>3</v>
      </c>
      <c r="F348" s="32" t="s">
        <v>677</v>
      </c>
      <c r="G348" s="32">
        <v>1</v>
      </c>
      <c r="H348" s="32" t="s">
        <v>677</v>
      </c>
      <c r="I348" s="32">
        <v>1</v>
      </c>
      <c r="J348" s="32" t="s">
        <v>677</v>
      </c>
      <c r="K348" s="32">
        <v>1</v>
      </c>
      <c r="L348" s="32" t="s">
        <v>677</v>
      </c>
      <c r="M348" s="32" t="s">
        <v>677</v>
      </c>
      <c r="N348" s="32" t="s">
        <v>227</v>
      </c>
    </row>
    <row r="349" spans="1:14" ht="21" customHeight="1" x14ac:dyDescent="0.3">
      <c r="A349" s="126" t="s">
        <v>1630</v>
      </c>
      <c r="B349" s="126" t="s">
        <v>1630</v>
      </c>
      <c r="C349" s="126">
        <v>483</v>
      </c>
      <c r="D349" s="130" t="s">
        <v>2005</v>
      </c>
      <c r="E349" s="32">
        <v>1</v>
      </c>
      <c r="F349" s="32" t="s">
        <v>677</v>
      </c>
      <c r="G349" s="32" t="s">
        <v>677</v>
      </c>
      <c r="H349" s="32">
        <v>1</v>
      </c>
      <c r="I349" s="32" t="s">
        <v>677</v>
      </c>
      <c r="J349" s="32" t="s">
        <v>677</v>
      </c>
      <c r="K349" s="32" t="s">
        <v>677</v>
      </c>
      <c r="L349" s="32" t="s">
        <v>677</v>
      </c>
      <c r="M349" s="32" t="s">
        <v>677</v>
      </c>
      <c r="N349" s="32" t="s">
        <v>45</v>
      </c>
    </row>
    <row r="350" spans="1:14" ht="21" customHeight="1" x14ac:dyDescent="0.3">
      <c r="A350" s="126" t="s">
        <v>1630</v>
      </c>
      <c r="B350" s="126" t="s">
        <v>1630</v>
      </c>
      <c r="C350" s="126">
        <v>484</v>
      </c>
      <c r="D350" s="130" t="s">
        <v>2006</v>
      </c>
      <c r="E350" s="32">
        <v>2</v>
      </c>
      <c r="F350" s="32">
        <v>1</v>
      </c>
      <c r="G350" s="32" t="s">
        <v>677</v>
      </c>
      <c r="H350" s="32">
        <v>1</v>
      </c>
      <c r="I350" s="32" t="s">
        <v>677</v>
      </c>
      <c r="J350" s="32" t="s">
        <v>677</v>
      </c>
      <c r="K350" s="32" t="s">
        <v>677</v>
      </c>
      <c r="L350" s="32" t="s">
        <v>677</v>
      </c>
      <c r="M350" s="32" t="s">
        <v>677</v>
      </c>
      <c r="N350" s="32" t="s">
        <v>34</v>
      </c>
    </row>
    <row r="351" spans="1:14" ht="21" customHeight="1" x14ac:dyDescent="0.3">
      <c r="A351" s="126" t="s">
        <v>1630</v>
      </c>
      <c r="B351" s="126" t="s">
        <v>1630</v>
      </c>
      <c r="C351" s="126">
        <v>485</v>
      </c>
      <c r="D351" s="130" t="s">
        <v>2007</v>
      </c>
      <c r="E351" s="32" t="s">
        <v>677</v>
      </c>
      <c r="F351" s="32" t="s">
        <v>677</v>
      </c>
      <c r="G351" s="32" t="s">
        <v>677</v>
      </c>
      <c r="H351" s="32" t="s">
        <v>677</v>
      </c>
      <c r="I351" s="32" t="s">
        <v>677</v>
      </c>
      <c r="J351" s="32" t="s">
        <v>677</v>
      </c>
      <c r="K351" s="32" t="s">
        <v>677</v>
      </c>
      <c r="L351" s="32" t="s">
        <v>677</v>
      </c>
      <c r="M351" s="32" t="s">
        <v>677</v>
      </c>
      <c r="N351" s="32" t="s">
        <v>677</v>
      </c>
    </row>
    <row r="352" spans="1:14" ht="21" customHeight="1" x14ac:dyDescent="0.3">
      <c r="A352" s="126" t="s">
        <v>1630</v>
      </c>
      <c r="B352" s="126" t="s">
        <v>1630</v>
      </c>
      <c r="C352" s="126">
        <v>489</v>
      </c>
      <c r="D352" s="130" t="s">
        <v>2008</v>
      </c>
      <c r="E352" s="32">
        <v>7</v>
      </c>
      <c r="F352" s="32">
        <v>2</v>
      </c>
      <c r="G352" s="32" t="s">
        <v>677</v>
      </c>
      <c r="H352" s="32">
        <v>2</v>
      </c>
      <c r="I352" s="32">
        <v>1</v>
      </c>
      <c r="J352" s="32">
        <v>2</v>
      </c>
      <c r="K352" s="32" t="s">
        <v>677</v>
      </c>
      <c r="L352" s="32" t="s">
        <v>677</v>
      </c>
      <c r="M352" s="32" t="s">
        <v>677</v>
      </c>
      <c r="N352" s="32" t="s">
        <v>278</v>
      </c>
    </row>
    <row r="353" spans="1:14" ht="21" customHeight="1" x14ac:dyDescent="0.3">
      <c r="A353" s="126" t="s">
        <v>1630</v>
      </c>
      <c r="B353" s="125">
        <v>49</v>
      </c>
      <c r="C353" s="125" t="s">
        <v>1549</v>
      </c>
      <c r="D353" s="131"/>
      <c r="E353" s="65">
        <v>1</v>
      </c>
      <c r="F353" s="65" t="s">
        <v>677</v>
      </c>
      <c r="G353" s="65" t="s">
        <v>677</v>
      </c>
      <c r="H353" s="65" t="s">
        <v>677</v>
      </c>
      <c r="I353" s="65" t="s">
        <v>677</v>
      </c>
      <c r="J353" s="65" t="s">
        <v>677</v>
      </c>
      <c r="K353" s="65" t="s">
        <v>677</v>
      </c>
      <c r="L353" s="65">
        <v>1</v>
      </c>
      <c r="M353" s="65" t="s">
        <v>677</v>
      </c>
      <c r="N353" s="65" t="s">
        <v>2009</v>
      </c>
    </row>
    <row r="354" spans="1:14" ht="21" customHeight="1" x14ac:dyDescent="0.3">
      <c r="C354" s="129">
        <v>490</v>
      </c>
      <c r="D354" s="38" t="s">
        <v>1631</v>
      </c>
      <c r="E354" s="32" t="s">
        <v>677</v>
      </c>
      <c r="F354" s="32" t="s">
        <v>677</v>
      </c>
      <c r="G354" s="32" t="s">
        <v>677</v>
      </c>
      <c r="H354" s="32" t="s">
        <v>677</v>
      </c>
      <c r="I354" s="32" t="s">
        <v>677</v>
      </c>
      <c r="J354" s="32" t="s">
        <v>677</v>
      </c>
      <c r="K354" s="32" t="s">
        <v>677</v>
      </c>
      <c r="L354" s="32" t="s">
        <v>677</v>
      </c>
      <c r="M354" s="32" t="s">
        <v>677</v>
      </c>
      <c r="N354" s="32" t="s">
        <v>677</v>
      </c>
    </row>
    <row r="355" spans="1:14" ht="21" customHeight="1" x14ac:dyDescent="0.3">
      <c r="A355" s="126"/>
      <c r="B355" s="125"/>
      <c r="C355" s="126">
        <v>491</v>
      </c>
      <c r="D355" s="130" t="s">
        <v>1549</v>
      </c>
      <c r="E355" s="32">
        <v>1</v>
      </c>
      <c r="F355" s="32" t="s">
        <v>677</v>
      </c>
      <c r="G355" s="32" t="s">
        <v>677</v>
      </c>
      <c r="H355" s="32" t="s">
        <v>677</v>
      </c>
      <c r="I355" s="32" t="s">
        <v>677</v>
      </c>
      <c r="J355" s="32" t="s">
        <v>677</v>
      </c>
      <c r="K355" s="32" t="s">
        <v>677</v>
      </c>
      <c r="L355" s="32">
        <v>1</v>
      </c>
      <c r="M355" s="32" t="s">
        <v>677</v>
      </c>
      <c r="N355" s="32" t="s">
        <v>2009</v>
      </c>
    </row>
    <row r="356" spans="1:14" ht="21" customHeight="1" x14ac:dyDescent="0.3">
      <c r="A356" s="125" t="s">
        <v>1550</v>
      </c>
      <c r="B356" s="125" t="s">
        <v>1551</v>
      </c>
      <c r="C356" s="125"/>
      <c r="D356" s="131"/>
      <c r="E356" s="65">
        <v>2384</v>
      </c>
      <c r="F356" s="65">
        <v>1376</v>
      </c>
      <c r="G356" s="65">
        <v>447</v>
      </c>
      <c r="H356" s="65">
        <v>287</v>
      </c>
      <c r="I356" s="65">
        <v>114</v>
      </c>
      <c r="J356" s="65">
        <v>77</v>
      </c>
      <c r="K356" s="65">
        <v>46</v>
      </c>
      <c r="L356" s="65">
        <v>30</v>
      </c>
      <c r="M356" s="65">
        <v>7</v>
      </c>
      <c r="N356" s="65" t="s">
        <v>2010</v>
      </c>
    </row>
    <row r="357" spans="1:14" ht="21" customHeight="1" x14ac:dyDescent="0.3">
      <c r="A357" s="126" t="s">
        <v>1630</v>
      </c>
      <c r="B357" s="125">
        <v>50</v>
      </c>
      <c r="C357" s="125" t="s">
        <v>1552</v>
      </c>
      <c r="D357" s="131"/>
      <c r="E357" s="65">
        <v>3</v>
      </c>
      <c r="F357" s="65">
        <v>1</v>
      </c>
      <c r="G357" s="65">
        <v>1</v>
      </c>
      <c r="H357" s="65" t="s">
        <v>677</v>
      </c>
      <c r="I357" s="65" t="s">
        <v>677</v>
      </c>
      <c r="J357" s="65" t="s">
        <v>677</v>
      </c>
      <c r="K357" s="65" t="s">
        <v>677</v>
      </c>
      <c r="L357" s="65">
        <v>1</v>
      </c>
      <c r="M357" s="65" t="s">
        <v>677</v>
      </c>
      <c r="N357" s="65" t="s">
        <v>1901</v>
      </c>
    </row>
    <row r="358" spans="1:14" ht="21" customHeight="1" x14ac:dyDescent="0.3">
      <c r="A358" s="126" t="s">
        <v>1630</v>
      </c>
      <c r="B358" s="126" t="s">
        <v>1630</v>
      </c>
      <c r="C358" s="126">
        <v>500</v>
      </c>
      <c r="D358" s="130" t="s">
        <v>1631</v>
      </c>
      <c r="E358" s="32">
        <v>1</v>
      </c>
      <c r="F358" s="32" t="s">
        <v>677</v>
      </c>
      <c r="G358" s="32" t="s">
        <v>677</v>
      </c>
      <c r="H358" s="32" t="s">
        <v>677</v>
      </c>
      <c r="I358" s="32" t="s">
        <v>677</v>
      </c>
      <c r="J358" s="32" t="s">
        <v>677</v>
      </c>
      <c r="K358" s="32" t="s">
        <v>677</v>
      </c>
      <c r="L358" s="32">
        <v>1</v>
      </c>
      <c r="M358" s="32" t="s">
        <v>677</v>
      </c>
      <c r="N358" s="32" t="s">
        <v>295</v>
      </c>
    </row>
    <row r="359" spans="1:14" ht="21" customHeight="1" x14ac:dyDescent="0.3">
      <c r="A359" s="126" t="s">
        <v>1630</v>
      </c>
      <c r="B359" s="126" t="s">
        <v>1630</v>
      </c>
      <c r="C359" s="126">
        <v>501</v>
      </c>
      <c r="D359" s="130" t="s">
        <v>1552</v>
      </c>
      <c r="E359" s="32">
        <v>2</v>
      </c>
      <c r="F359" s="32">
        <v>1</v>
      </c>
      <c r="G359" s="32">
        <v>1</v>
      </c>
      <c r="H359" s="32" t="s">
        <v>677</v>
      </c>
      <c r="I359" s="32" t="s">
        <v>677</v>
      </c>
      <c r="J359" s="32" t="s">
        <v>677</v>
      </c>
      <c r="K359" s="32" t="s">
        <v>677</v>
      </c>
      <c r="L359" s="32" t="s">
        <v>677</v>
      </c>
      <c r="M359" s="32" t="s">
        <v>677</v>
      </c>
      <c r="N359" s="32" t="s">
        <v>20</v>
      </c>
    </row>
    <row r="360" spans="1:14" ht="21" customHeight="1" x14ac:dyDescent="0.3">
      <c r="A360" s="126"/>
      <c r="B360" s="126"/>
      <c r="C360" s="126" t="s">
        <v>2011</v>
      </c>
      <c r="D360" s="130" t="s">
        <v>2012</v>
      </c>
      <c r="E360" s="32" t="s">
        <v>677</v>
      </c>
      <c r="F360" s="32" t="s">
        <v>677</v>
      </c>
      <c r="G360" s="32" t="s">
        <v>677</v>
      </c>
      <c r="H360" s="32" t="s">
        <v>677</v>
      </c>
      <c r="I360" s="32" t="s">
        <v>677</v>
      </c>
      <c r="J360" s="32" t="s">
        <v>677</v>
      </c>
      <c r="K360" s="32" t="s">
        <v>677</v>
      </c>
      <c r="L360" s="32" t="s">
        <v>677</v>
      </c>
      <c r="M360" s="32" t="s">
        <v>677</v>
      </c>
      <c r="N360" s="32" t="s">
        <v>677</v>
      </c>
    </row>
    <row r="361" spans="1:14" ht="21" customHeight="1" x14ac:dyDescent="0.3">
      <c r="A361" s="126"/>
      <c r="B361" s="126"/>
      <c r="C361" s="126" t="s">
        <v>2013</v>
      </c>
      <c r="D361" s="130" t="s">
        <v>2014</v>
      </c>
      <c r="E361" s="32">
        <v>2</v>
      </c>
      <c r="F361" s="32">
        <v>1</v>
      </c>
      <c r="G361" s="32">
        <v>1</v>
      </c>
      <c r="H361" s="32" t="s">
        <v>677</v>
      </c>
      <c r="I361" s="32" t="s">
        <v>677</v>
      </c>
      <c r="J361" s="32" t="s">
        <v>677</v>
      </c>
      <c r="K361" s="32" t="s">
        <v>677</v>
      </c>
      <c r="L361" s="32" t="s">
        <v>677</v>
      </c>
      <c r="M361" s="32" t="s">
        <v>677</v>
      </c>
      <c r="N361" s="32" t="s">
        <v>20</v>
      </c>
    </row>
    <row r="362" spans="1:14" ht="21" customHeight="1" x14ac:dyDescent="0.3">
      <c r="A362" s="126" t="s">
        <v>1630</v>
      </c>
      <c r="B362" s="125">
        <v>51</v>
      </c>
      <c r="C362" s="125" t="s">
        <v>1553</v>
      </c>
      <c r="D362" s="131"/>
      <c r="E362" s="65">
        <v>54</v>
      </c>
      <c r="F362" s="65">
        <v>36</v>
      </c>
      <c r="G362" s="65">
        <v>9</v>
      </c>
      <c r="H362" s="65">
        <v>5</v>
      </c>
      <c r="I362" s="65" t="s">
        <v>677</v>
      </c>
      <c r="J362" s="65">
        <v>4</v>
      </c>
      <c r="K362" s="65" t="s">
        <v>677</v>
      </c>
      <c r="L362" s="65" t="s">
        <v>677</v>
      </c>
      <c r="M362" s="65" t="s">
        <v>677</v>
      </c>
      <c r="N362" s="65" t="s">
        <v>1913</v>
      </c>
    </row>
    <row r="363" spans="1:14" ht="21" customHeight="1" x14ac:dyDescent="0.3">
      <c r="A363" s="126" t="s">
        <v>1630</v>
      </c>
      <c r="B363" s="126" t="s">
        <v>1630</v>
      </c>
      <c r="C363" s="126">
        <v>510</v>
      </c>
      <c r="D363" s="130" t="s">
        <v>1631</v>
      </c>
      <c r="E363" s="32" t="s">
        <v>677</v>
      </c>
      <c r="F363" s="32" t="s">
        <v>677</v>
      </c>
      <c r="G363" s="32" t="s">
        <v>677</v>
      </c>
      <c r="H363" s="32" t="s">
        <v>677</v>
      </c>
      <c r="I363" s="32" t="s">
        <v>677</v>
      </c>
      <c r="J363" s="32" t="s">
        <v>677</v>
      </c>
      <c r="K363" s="32" t="s">
        <v>677</v>
      </c>
      <c r="L363" s="32" t="s">
        <v>677</v>
      </c>
      <c r="M363" s="32" t="s">
        <v>677</v>
      </c>
      <c r="N363" s="32" t="s">
        <v>677</v>
      </c>
    </row>
    <row r="364" spans="1:14" ht="21" customHeight="1" x14ac:dyDescent="0.3">
      <c r="A364" s="126"/>
      <c r="B364" s="126"/>
      <c r="C364" s="126">
        <v>511</v>
      </c>
      <c r="D364" s="130" t="s">
        <v>2015</v>
      </c>
      <c r="E364" s="32">
        <v>2</v>
      </c>
      <c r="F364" s="32">
        <v>1</v>
      </c>
      <c r="G364" s="32">
        <v>1</v>
      </c>
      <c r="H364" s="32" t="s">
        <v>677</v>
      </c>
      <c r="I364" s="32" t="s">
        <v>677</v>
      </c>
      <c r="J364" s="32" t="s">
        <v>677</v>
      </c>
      <c r="K364" s="32" t="s">
        <v>677</v>
      </c>
      <c r="L364" s="32" t="s">
        <v>677</v>
      </c>
      <c r="M364" s="32" t="s">
        <v>677</v>
      </c>
      <c r="N364" s="32" t="s">
        <v>26</v>
      </c>
    </row>
    <row r="365" spans="1:14" ht="21" customHeight="1" x14ac:dyDescent="0.3">
      <c r="A365" s="126" t="s">
        <v>1630</v>
      </c>
      <c r="B365" s="126" t="s">
        <v>1630</v>
      </c>
      <c r="C365" s="126">
        <v>512</v>
      </c>
      <c r="D365" s="130" t="s">
        <v>2016</v>
      </c>
      <c r="E365" s="32">
        <v>31</v>
      </c>
      <c r="F365" s="32">
        <v>22</v>
      </c>
      <c r="G365" s="32">
        <v>4</v>
      </c>
      <c r="H365" s="32">
        <v>3</v>
      </c>
      <c r="I365" s="32" t="s">
        <v>677</v>
      </c>
      <c r="J365" s="32">
        <v>2</v>
      </c>
      <c r="K365" s="32" t="s">
        <v>677</v>
      </c>
      <c r="L365" s="32" t="s">
        <v>677</v>
      </c>
      <c r="M365" s="32" t="s">
        <v>677</v>
      </c>
      <c r="N365" s="32" t="s">
        <v>2017</v>
      </c>
    </row>
    <row r="366" spans="1:14" ht="21" customHeight="1" x14ac:dyDescent="0.3">
      <c r="A366" s="126" t="s">
        <v>1630</v>
      </c>
      <c r="B366" s="126" t="s">
        <v>1630</v>
      </c>
      <c r="C366" s="126">
        <v>513</v>
      </c>
      <c r="D366" s="130" t="s">
        <v>2018</v>
      </c>
      <c r="E366" s="32">
        <v>21</v>
      </c>
      <c r="F366" s="32">
        <v>13</v>
      </c>
      <c r="G366" s="32">
        <v>4</v>
      </c>
      <c r="H366" s="32">
        <v>2</v>
      </c>
      <c r="I366" s="32" t="s">
        <v>677</v>
      </c>
      <c r="J366" s="32">
        <v>2</v>
      </c>
      <c r="K366" s="32" t="s">
        <v>677</v>
      </c>
      <c r="L366" s="32" t="s">
        <v>677</v>
      </c>
      <c r="M366" s="32" t="s">
        <v>677</v>
      </c>
      <c r="N366" s="32" t="s">
        <v>2019</v>
      </c>
    </row>
    <row r="367" spans="1:14" ht="21" customHeight="1" x14ac:dyDescent="0.3">
      <c r="A367" s="126" t="s">
        <v>1630</v>
      </c>
      <c r="B367" s="125">
        <v>52</v>
      </c>
      <c r="C367" s="125" t="s">
        <v>1554</v>
      </c>
      <c r="D367" s="131"/>
      <c r="E367" s="65">
        <v>110</v>
      </c>
      <c r="F367" s="65">
        <v>54</v>
      </c>
      <c r="G367" s="65">
        <v>22</v>
      </c>
      <c r="H367" s="65">
        <v>14</v>
      </c>
      <c r="I367" s="65">
        <v>4</v>
      </c>
      <c r="J367" s="65">
        <v>9</v>
      </c>
      <c r="K367" s="65">
        <v>4</v>
      </c>
      <c r="L367" s="65">
        <v>3</v>
      </c>
      <c r="M367" s="65" t="s">
        <v>677</v>
      </c>
      <c r="N367" s="65" t="s">
        <v>2020</v>
      </c>
    </row>
    <row r="368" spans="1:14" ht="21" customHeight="1" x14ac:dyDescent="0.3">
      <c r="A368" s="126" t="s">
        <v>1630</v>
      </c>
      <c r="B368" s="126" t="s">
        <v>1630</v>
      </c>
      <c r="C368" s="126" t="s">
        <v>2021</v>
      </c>
      <c r="D368" s="130" t="s">
        <v>1631</v>
      </c>
      <c r="E368" s="32">
        <v>2</v>
      </c>
      <c r="F368" s="32" t="s">
        <v>677</v>
      </c>
      <c r="G368" s="32" t="s">
        <v>677</v>
      </c>
      <c r="H368" s="32" t="s">
        <v>677</v>
      </c>
      <c r="I368" s="32" t="s">
        <v>677</v>
      </c>
      <c r="J368" s="32">
        <v>1</v>
      </c>
      <c r="K368" s="32">
        <v>1</v>
      </c>
      <c r="L368" s="32" t="s">
        <v>677</v>
      </c>
      <c r="M368" s="32" t="s">
        <v>677</v>
      </c>
      <c r="N368" s="32" t="s">
        <v>238</v>
      </c>
    </row>
    <row r="369" spans="1:14" ht="21" customHeight="1" x14ac:dyDescent="0.3">
      <c r="A369" s="126" t="s">
        <v>1630</v>
      </c>
      <c r="B369" s="126" t="s">
        <v>1630</v>
      </c>
      <c r="C369" s="126" t="s">
        <v>2022</v>
      </c>
      <c r="D369" s="130" t="s">
        <v>2023</v>
      </c>
      <c r="E369" s="32">
        <v>27</v>
      </c>
      <c r="F369" s="32">
        <v>12</v>
      </c>
      <c r="G369" s="32">
        <v>6</v>
      </c>
      <c r="H369" s="32">
        <v>4</v>
      </c>
      <c r="I369" s="32" t="s">
        <v>677</v>
      </c>
      <c r="J369" s="32">
        <v>4</v>
      </c>
      <c r="K369" s="32">
        <v>1</v>
      </c>
      <c r="L369" s="32" t="s">
        <v>677</v>
      </c>
      <c r="M369" s="32" t="s">
        <v>677</v>
      </c>
      <c r="N369" s="32" t="s">
        <v>2024</v>
      </c>
    </row>
    <row r="370" spans="1:14" ht="21" customHeight="1" x14ac:dyDescent="0.3">
      <c r="A370" s="126"/>
      <c r="B370" s="126"/>
      <c r="C370" s="126" t="s">
        <v>2025</v>
      </c>
      <c r="D370" s="130" t="s">
        <v>2026</v>
      </c>
      <c r="E370" s="32">
        <v>4</v>
      </c>
      <c r="F370" s="32">
        <v>4</v>
      </c>
      <c r="G370" s="32" t="s">
        <v>677</v>
      </c>
      <c r="H370" s="32" t="s">
        <v>677</v>
      </c>
      <c r="I370" s="32" t="s">
        <v>677</v>
      </c>
      <c r="J370" s="32" t="s">
        <v>677</v>
      </c>
      <c r="K370" s="32" t="s">
        <v>677</v>
      </c>
      <c r="L370" s="32" t="s">
        <v>677</v>
      </c>
      <c r="M370" s="32" t="s">
        <v>677</v>
      </c>
      <c r="N370" s="32" t="s">
        <v>24</v>
      </c>
    </row>
    <row r="371" spans="1:14" ht="21" customHeight="1" x14ac:dyDescent="0.3">
      <c r="A371" s="126"/>
      <c r="B371" s="126"/>
      <c r="C371" s="126" t="s">
        <v>2027</v>
      </c>
      <c r="D371" s="130" t="s">
        <v>2028</v>
      </c>
      <c r="E371" s="32">
        <v>5</v>
      </c>
      <c r="F371" s="32" t="s">
        <v>677</v>
      </c>
      <c r="G371" s="32">
        <v>2</v>
      </c>
      <c r="H371" s="32">
        <v>1</v>
      </c>
      <c r="I371" s="32" t="s">
        <v>677</v>
      </c>
      <c r="J371" s="32">
        <v>1</v>
      </c>
      <c r="K371" s="32">
        <v>1</v>
      </c>
      <c r="L371" s="32" t="s">
        <v>677</v>
      </c>
      <c r="M371" s="32" t="s">
        <v>677</v>
      </c>
      <c r="N371" s="32" t="s">
        <v>299</v>
      </c>
    </row>
    <row r="372" spans="1:14" ht="21" customHeight="1" x14ac:dyDescent="0.3">
      <c r="A372" s="126"/>
      <c r="B372" s="126"/>
      <c r="C372" s="126" t="s">
        <v>2029</v>
      </c>
      <c r="D372" s="130" t="s">
        <v>2030</v>
      </c>
      <c r="E372" s="32">
        <v>11</v>
      </c>
      <c r="F372" s="32">
        <v>5</v>
      </c>
      <c r="G372" s="32">
        <v>2</v>
      </c>
      <c r="H372" s="32">
        <v>2</v>
      </c>
      <c r="I372" s="32" t="s">
        <v>677</v>
      </c>
      <c r="J372" s="32">
        <v>2</v>
      </c>
      <c r="K372" s="32" t="s">
        <v>677</v>
      </c>
      <c r="L372" s="32" t="s">
        <v>677</v>
      </c>
      <c r="M372" s="32" t="s">
        <v>677</v>
      </c>
      <c r="N372" s="32" t="s">
        <v>276</v>
      </c>
    </row>
    <row r="373" spans="1:14" ht="21" customHeight="1" x14ac:dyDescent="0.3">
      <c r="A373" s="126"/>
      <c r="B373" s="126"/>
      <c r="C373" s="126" t="s">
        <v>2031</v>
      </c>
      <c r="D373" s="130" t="s">
        <v>2032</v>
      </c>
      <c r="E373" s="32">
        <v>3</v>
      </c>
      <c r="F373" s="32">
        <v>1</v>
      </c>
      <c r="G373" s="32">
        <v>2</v>
      </c>
      <c r="H373" s="32" t="s">
        <v>677</v>
      </c>
      <c r="I373" s="32" t="s">
        <v>677</v>
      </c>
      <c r="J373" s="32" t="s">
        <v>677</v>
      </c>
      <c r="K373" s="32" t="s">
        <v>677</v>
      </c>
      <c r="L373" s="32" t="s">
        <v>677</v>
      </c>
      <c r="M373" s="32" t="s">
        <v>677</v>
      </c>
      <c r="N373" s="32" t="s">
        <v>36</v>
      </c>
    </row>
    <row r="374" spans="1:14" ht="21" customHeight="1" x14ac:dyDescent="0.3">
      <c r="A374" s="126"/>
      <c r="B374" s="126"/>
      <c r="C374" s="126" t="s">
        <v>2033</v>
      </c>
      <c r="D374" s="130" t="s">
        <v>2034</v>
      </c>
      <c r="E374" s="32">
        <v>4</v>
      </c>
      <c r="F374" s="32">
        <v>2</v>
      </c>
      <c r="G374" s="32" t="s">
        <v>677</v>
      </c>
      <c r="H374" s="32">
        <v>1</v>
      </c>
      <c r="I374" s="32" t="s">
        <v>677</v>
      </c>
      <c r="J374" s="32">
        <v>1</v>
      </c>
      <c r="K374" s="32" t="s">
        <v>677</v>
      </c>
      <c r="L374" s="32" t="s">
        <v>677</v>
      </c>
      <c r="M374" s="32" t="s">
        <v>677</v>
      </c>
      <c r="N374" s="32" t="s">
        <v>143</v>
      </c>
    </row>
    <row r="375" spans="1:14" ht="21" customHeight="1" x14ac:dyDescent="0.3">
      <c r="A375" s="126" t="s">
        <v>1630</v>
      </c>
      <c r="B375" s="126" t="s">
        <v>1630</v>
      </c>
      <c r="C375" s="126">
        <v>522</v>
      </c>
      <c r="D375" s="130" t="s">
        <v>2035</v>
      </c>
      <c r="E375" s="32">
        <v>81</v>
      </c>
      <c r="F375" s="32">
        <v>42</v>
      </c>
      <c r="G375" s="32">
        <v>16</v>
      </c>
      <c r="H375" s="32">
        <v>10</v>
      </c>
      <c r="I375" s="32">
        <v>4</v>
      </c>
      <c r="J375" s="32">
        <v>4</v>
      </c>
      <c r="K375" s="32">
        <v>2</v>
      </c>
      <c r="L375" s="32">
        <v>3</v>
      </c>
      <c r="M375" s="32" t="s">
        <v>677</v>
      </c>
      <c r="N375" s="32" t="s">
        <v>2036</v>
      </c>
    </row>
    <row r="376" spans="1:14" ht="21" customHeight="1" x14ac:dyDescent="0.3">
      <c r="A376" s="126" t="s">
        <v>1630</v>
      </c>
      <c r="B376" s="125">
        <v>53</v>
      </c>
      <c r="C376" s="125" t="s">
        <v>1555</v>
      </c>
      <c r="D376" s="131"/>
      <c r="E376" s="65">
        <v>120</v>
      </c>
      <c r="F376" s="65">
        <v>65</v>
      </c>
      <c r="G376" s="65">
        <v>23</v>
      </c>
      <c r="H376" s="65">
        <v>16</v>
      </c>
      <c r="I376" s="65">
        <v>5</v>
      </c>
      <c r="J376" s="65">
        <v>7</v>
      </c>
      <c r="K376" s="65">
        <v>2</v>
      </c>
      <c r="L376" s="65">
        <v>1</v>
      </c>
      <c r="M376" s="65">
        <v>1</v>
      </c>
      <c r="N376" s="65" t="s">
        <v>2037</v>
      </c>
    </row>
    <row r="377" spans="1:14" ht="21" customHeight="1" x14ac:dyDescent="0.3">
      <c r="A377" s="126" t="s">
        <v>1630</v>
      </c>
      <c r="B377" s="126" t="s">
        <v>1630</v>
      </c>
      <c r="C377" s="126" t="s">
        <v>2038</v>
      </c>
      <c r="D377" s="130" t="s">
        <v>1631</v>
      </c>
      <c r="E377" s="32">
        <v>2</v>
      </c>
      <c r="F377" s="32">
        <v>1</v>
      </c>
      <c r="G377" s="32" t="s">
        <v>677</v>
      </c>
      <c r="H377" s="32" t="s">
        <v>677</v>
      </c>
      <c r="I377" s="32" t="s">
        <v>677</v>
      </c>
      <c r="J377" s="32">
        <v>1</v>
      </c>
      <c r="K377" s="32" t="s">
        <v>677</v>
      </c>
      <c r="L377" s="32" t="s">
        <v>677</v>
      </c>
      <c r="M377" s="32" t="s">
        <v>677</v>
      </c>
      <c r="N377" s="32" t="s">
        <v>109</v>
      </c>
    </row>
    <row r="378" spans="1:14" ht="21" customHeight="1" x14ac:dyDescent="0.3">
      <c r="A378" s="126" t="s">
        <v>1630</v>
      </c>
      <c r="B378" s="126" t="s">
        <v>1630</v>
      </c>
      <c r="C378" s="126" t="s">
        <v>2039</v>
      </c>
      <c r="D378" s="130" t="s">
        <v>2040</v>
      </c>
      <c r="E378" s="32">
        <v>57</v>
      </c>
      <c r="F378" s="32">
        <v>35</v>
      </c>
      <c r="G378" s="32">
        <v>10</v>
      </c>
      <c r="H378" s="32">
        <v>6</v>
      </c>
      <c r="I378" s="32">
        <v>2</v>
      </c>
      <c r="J378" s="32">
        <v>1</v>
      </c>
      <c r="K378" s="32">
        <v>1</v>
      </c>
      <c r="L378" s="32">
        <v>1</v>
      </c>
      <c r="M378" s="32">
        <v>1</v>
      </c>
      <c r="N378" s="32" t="s">
        <v>2041</v>
      </c>
    </row>
    <row r="379" spans="1:14" ht="21" customHeight="1" x14ac:dyDescent="0.3">
      <c r="A379" s="126" t="s">
        <v>1630</v>
      </c>
      <c r="B379" s="126" t="s">
        <v>1630</v>
      </c>
      <c r="C379" s="126" t="s">
        <v>2042</v>
      </c>
      <c r="D379" s="130" t="s">
        <v>2043</v>
      </c>
      <c r="E379" s="32">
        <v>28</v>
      </c>
      <c r="F379" s="32">
        <v>15</v>
      </c>
      <c r="G379" s="32">
        <v>4</v>
      </c>
      <c r="H379" s="32">
        <v>6</v>
      </c>
      <c r="I379" s="32">
        <v>1</v>
      </c>
      <c r="J379" s="32">
        <v>2</v>
      </c>
      <c r="K379" s="32" t="s">
        <v>677</v>
      </c>
      <c r="L379" s="32" t="s">
        <v>677</v>
      </c>
      <c r="M379" s="32" t="s">
        <v>677</v>
      </c>
      <c r="N379" s="32" t="s">
        <v>1700</v>
      </c>
    </row>
    <row r="380" spans="1:14" ht="21" customHeight="1" x14ac:dyDescent="0.3">
      <c r="A380" s="126" t="s">
        <v>1630</v>
      </c>
      <c r="B380" s="126" t="s">
        <v>1630</v>
      </c>
      <c r="C380" s="126" t="s">
        <v>2044</v>
      </c>
      <c r="D380" s="130" t="s">
        <v>2045</v>
      </c>
      <c r="E380" s="32">
        <v>3</v>
      </c>
      <c r="F380" s="32">
        <v>1</v>
      </c>
      <c r="G380" s="32" t="s">
        <v>677</v>
      </c>
      <c r="H380" s="32">
        <v>1</v>
      </c>
      <c r="I380" s="32" t="s">
        <v>677</v>
      </c>
      <c r="J380" s="32">
        <v>1</v>
      </c>
      <c r="K380" s="32" t="s">
        <v>677</v>
      </c>
      <c r="L380" s="32" t="s">
        <v>677</v>
      </c>
      <c r="M380" s="32" t="s">
        <v>677</v>
      </c>
      <c r="N380" s="32" t="s">
        <v>121</v>
      </c>
    </row>
    <row r="381" spans="1:14" ht="21" customHeight="1" x14ac:dyDescent="0.3">
      <c r="A381" s="126" t="s">
        <v>1630</v>
      </c>
      <c r="B381" s="126" t="s">
        <v>1630</v>
      </c>
      <c r="C381" s="126" t="s">
        <v>2046</v>
      </c>
      <c r="D381" s="130" t="s">
        <v>2047</v>
      </c>
      <c r="E381" s="32">
        <v>8</v>
      </c>
      <c r="F381" s="32">
        <v>3</v>
      </c>
      <c r="G381" s="32">
        <v>2</v>
      </c>
      <c r="H381" s="32">
        <v>1</v>
      </c>
      <c r="I381" s="32">
        <v>1</v>
      </c>
      <c r="J381" s="32">
        <v>1</v>
      </c>
      <c r="K381" s="32" t="s">
        <v>677</v>
      </c>
      <c r="L381" s="32" t="s">
        <v>677</v>
      </c>
      <c r="M381" s="32" t="s">
        <v>677</v>
      </c>
      <c r="N381" s="32" t="s">
        <v>230</v>
      </c>
    </row>
    <row r="382" spans="1:14" ht="21" customHeight="1" x14ac:dyDescent="0.3">
      <c r="A382" s="126" t="s">
        <v>1630</v>
      </c>
      <c r="B382" s="126" t="s">
        <v>1630</v>
      </c>
      <c r="C382" s="126" t="s">
        <v>2048</v>
      </c>
      <c r="D382" s="130" t="s">
        <v>2049</v>
      </c>
      <c r="E382" s="32">
        <v>13</v>
      </c>
      <c r="F382" s="32">
        <v>4</v>
      </c>
      <c r="G382" s="32">
        <v>5</v>
      </c>
      <c r="H382" s="32">
        <v>2</v>
      </c>
      <c r="I382" s="32">
        <v>1</v>
      </c>
      <c r="J382" s="32">
        <v>1</v>
      </c>
      <c r="K382" s="32" t="s">
        <v>677</v>
      </c>
      <c r="L382" s="32" t="s">
        <v>677</v>
      </c>
      <c r="M382" s="32" t="s">
        <v>677</v>
      </c>
      <c r="N382" s="32" t="s">
        <v>265</v>
      </c>
    </row>
    <row r="383" spans="1:14" ht="21" customHeight="1" x14ac:dyDescent="0.3">
      <c r="A383" s="126"/>
      <c r="B383" s="126"/>
      <c r="C383" s="126" t="s">
        <v>2050</v>
      </c>
      <c r="D383" s="130" t="s">
        <v>2051</v>
      </c>
      <c r="E383" s="32">
        <v>9</v>
      </c>
      <c r="F383" s="32">
        <v>6</v>
      </c>
      <c r="G383" s="32">
        <v>2</v>
      </c>
      <c r="H383" s="32" t="s">
        <v>677</v>
      </c>
      <c r="I383" s="32" t="s">
        <v>677</v>
      </c>
      <c r="J383" s="32" t="s">
        <v>677</v>
      </c>
      <c r="K383" s="32">
        <v>1</v>
      </c>
      <c r="L383" s="32" t="s">
        <v>677</v>
      </c>
      <c r="M383" s="32" t="s">
        <v>677</v>
      </c>
      <c r="N383" s="32" t="s">
        <v>204</v>
      </c>
    </row>
    <row r="384" spans="1:14" ht="21" customHeight="1" x14ac:dyDescent="0.3">
      <c r="A384" s="126" t="s">
        <v>1630</v>
      </c>
      <c r="B384" s="125">
        <v>54</v>
      </c>
      <c r="C384" s="125" t="s">
        <v>1556</v>
      </c>
      <c r="D384" s="131"/>
      <c r="E384" s="65">
        <v>175</v>
      </c>
      <c r="F384" s="65">
        <v>83</v>
      </c>
      <c r="G384" s="65">
        <v>42</v>
      </c>
      <c r="H384" s="65">
        <v>19</v>
      </c>
      <c r="I384" s="65">
        <v>10</v>
      </c>
      <c r="J384" s="65">
        <v>6</v>
      </c>
      <c r="K384" s="65">
        <v>7</v>
      </c>
      <c r="L384" s="65">
        <v>7</v>
      </c>
      <c r="M384" s="65">
        <v>1</v>
      </c>
      <c r="N384" s="65" t="s">
        <v>2052</v>
      </c>
    </row>
    <row r="385" spans="1:14" ht="21" customHeight="1" x14ac:dyDescent="0.3">
      <c r="A385" s="126"/>
      <c r="B385" s="126"/>
      <c r="C385" s="126" t="s">
        <v>2053</v>
      </c>
      <c r="D385" s="130" t="s">
        <v>1631</v>
      </c>
      <c r="E385" s="32" t="s">
        <v>677</v>
      </c>
      <c r="F385" s="32" t="s">
        <v>677</v>
      </c>
      <c r="G385" s="32" t="s">
        <v>677</v>
      </c>
      <c r="H385" s="32" t="s">
        <v>677</v>
      </c>
      <c r="I385" s="32" t="s">
        <v>677</v>
      </c>
      <c r="J385" s="32" t="s">
        <v>677</v>
      </c>
      <c r="K385" s="32" t="s">
        <v>677</v>
      </c>
      <c r="L385" s="32" t="s">
        <v>677</v>
      </c>
      <c r="M385" s="32" t="s">
        <v>677</v>
      </c>
      <c r="N385" s="32" t="s">
        <v>677</v>
      </c>
    </row>
    <row r="386" spans="1:14" ht="21" customHeight="1" x14ac:dyDescent="0.3">
      <c r="A386" s="125"/>
      <c r="B386" s="125"/>
      <c r="C386" s="126" t="s">
        <v>2054</v>
      </c>
      <c r="D386" s="130" t="s">
        <v>2055</v>
      </c>
      <c r="E386" s="32">
        <v>64</v>
      </c>
      <c r="F386" s="32">
        <v>36</v>
      </c>
      <c r="G386" s="32">
        <v>13</v>
      </c>
      <c r="H386" s="32">
        <v>6</v>
      </c>
      <c r="I386" s="32">
        <v>2</v>
      </c>
      <c r="J386" s="32">
        <v>2</v>
      </c>
      <c r="K386" s="32">
        <v>2</v>
      </c>
      <c r="L386" s="32">
        <v>3</v>
      </c>
      <c r="M386" s="32" t="s">
        <v>677</v>
      </c>
      <c r="N386" s="32" t="s">
        <v>2056</v>
      </c>
    </row>
    <row r="387" spans="1:14" ht="21" customHeight="1" x14ac:dyDescent="0.3">
      <c r="A387" s="126" t="s">
        <v>1630</v>
      </c>
      <c r="B387" s="125"/>
      <c r="C387" s="126" t="s">
        <v>1676</v>
      </c>
      <c r="D387" s="130" t="s">
        <v>2057</v>
      </c>
      <c r="E387" s="32">
        <v>13</v>
      </c>
      <c r="F387" s="32">
        <v>6</v>
      </c>
      <c r="G387" s="32">
        <v>4</v>
      </c>
      <c r="H387" s="32">
        <v>2</v>
      </c>
      <c r="I387" s="32" t="s">
        <v>677</v>
      </c>
      <c r="J387" s="32">
        <v>1</v>
      </c>
      <c r="K387" s="32" t="s">
        <v>677</v>
      </c>
      <c r="L387" s="32" t="s">
        <v>677</v>
      </c>
      <c r="M387" s="32" t="s">
        <v>677</v>
      </c>
      <c r="N387" s="32" t="s">
        <v>246</v>
      </c>
    </row>
    <row r="388" spans="1:14" ht="21" customHeight="1" x14ac:dyDescent="0.3">
      <c r="A388" s="126" t="s">
        <v>1630</v>
      </c>
      <c r="B388" s="126" t="s">
        <v>1630</v>
      </c>
      <c r="C388" s="126" t="s">
        <v>2058</v>
      </c>
      <c r="D388" s="130" t="s">
        <v>2059</v>
      </c>
      <c r="E388" s="32">
        <v>63</v>
      </c>
      <c r="F388" s="32">
        <v>26</v>
      </c>
      <c r="G388" s="32">
        <v>18</v>
      </c>
      <c r="H388" s="32">
        <v>6</v>
      </c>
      <c r="I388" s="32">
        <v>6</v>
      </c>
      <c r="J388" s="32">
        <v>2</v>
      </c>
      <c r="K388" s="32">
        <v>2</v>
      </c>
      <c r="L388" s="32">
        <v>2</v>
      </c>
      <c r="M388" s="32">
        <v>1</v>
      </c>
      <c r="N388" s="32" t="s">
        <v>2060</v>
      </c>
    </row>
    <row r="389" spans="1:14" ht="21" customHeight="1" x14ac:dyDescent="0.3">
      <c r="A389" s="126" t="s">
        <v>1630</v>
      </c>
      <c r="B389" s="126" t="s">
        <v>1630</v>
      </c>
      <c r="C389" s="126" t="s">
        <v>2061</v>
      </c>
      <c r="D389" s="130" t="s">
        <v>2062</v>
      </c>
      <c r="E389" s="32">
        <v>35</v>
      </c>
      <c r="F389" s="32">
        <v>15</v>
      </c>
      <c r="G389" s="32">
        <v>7</v>
      </c>
      <c r="H389" s="32">
        <v>5</v>
      </c>
      <c r="I389" s="32">
        <v>2</v>
      </c>
      <c r="J389" s="32">
        <v>1</v>
      </c>
      <c r="K389" s="32">
        <v>3</v>
      </c>
      <c r="L389" s="32">
        <v>2</v>
      </c>
      <c r="M389" s="32" t="s">
        <v>677</v>
      </c>
      <c r="N389" s="32" t="s">
        <v>2063</v>
      </c>
    </row>
    <row r="390" spans="1:14" ht="21" customHeight="1" x14ac:dyDescent="0.3">
      <c r="A390" s="126" t="s">
        <v>1630</v>
      </c>
      <c r="B390" s="125">
        <v>55</v>
      </c>
      <c r="C390" s="125" t="s">
        <v>1557</v>
      </c>
      <c r="D390" s="130"/>
      <c r="E390" s="65">
        <v>193</v>
      </c>
      <c r="F390" s="65">
        <v>107</v>
      </c>
      <c r="G390" s="65">
        <v>40</v>
      </c>
      <c r="H390" s="65">
        <v>19</v>
      </c>
      <c r="I390" s="65">
        <v>10</v>
      </c>
      <c r="J390" s="65">
        <v>10</v>
      </c>
      <c r="K390" s="65">
        <v>4</v>
      </c>
      <c r="L390" s="65">
        <v>3</v>
      </c>
      <c r="M390" s="65" t="s">
        <v>677</v>
      </c>
      <c r="N390" s="65" t="s">
        <v>2064</v>
      </c>
    </row>
    <row r="391" spans="1:14" ht="21" customHeight="1" x14ac:dyDescent="0.3">
      <c r="A391" s="126" t="s">
        <v>1630</v>
      </c>
      <c r="B391" s="126" t="s">
        <v>1630</v>
      </c>
      <c r="C391" s="126" t="s">
        <v>2065</v>
      </c>
      <c r="D391" s="130" t="s">
        <v>1631</v>
      </c>
      <c r="E391" s="32">
        <v>1</v>
      </c>
      <c r="F391" s="32">
        <v>1</v>
      </c>
      <c r="G391" s="32" t="s">
        <v>677</v>
      </c>
      <c r="H391" s="32" t="s">
        <v>677</v>
      </c>
      <c r="I391" s="32" t="s">
        <v>677</v>
      </c>
      <c r="J391" s="32" t="s">
        <v>677</v>
      </c>
      <c r="K391" s="32" t="s">
        <v>677</v>
      </c>
      <c r="L391" s="32" t="s">
        <v>677</v>
      </c>
      <c r="M391" s="32" t="s">
        <v>677</v>
      </c>
      <c r="N391" s="32" t="s">
        <v>6</v>
      </c>
    </row>
    <row r="392" spans="1:14" ht="21" customHeight="1" x14ac:dyDescent="0.3">
      <c r="A392" s="126" t="s">
        <v>1630</v>
      </c>
      <c r="B392" s="126" t="s">
        <v>1630</v>
      </c>
      <c r="C392" s="126" t="s">
        <v>2066</v>
      </c>
      <c r="D392" s="130" t="s">
        <v>2067</v>
      </c>
      <c r="E392" s="32">
        <v>24</v>
      </c>
      <c r="F392" s="32">
        <v>11</v>
      </c>
      <c r="G392" s="32">
        <v>5</v>
      </c>
      <c r="H392" s="32">
        <v>2</v>
      </c>
      <c r="I392" s="32">
        <v>1</v>
      </c>
      <c r="J392" s="32">
        <v>3</v>
      </c>
      <c r="K392" s="32">
        <v>1</v>
      </c>
      <c r="L392" s="32">
        <v>1</v>
      </c>
      <c r="M392" s="32" t="s">
        <v>677</v>
      </c>
      <c r="N392" s="32" t="s">
        <v>2068</v>
      </c>
    </row>
    <row r="393" spans="1:14" ht="21" customHeight="1" x14ac:dyDescent="0.3">
      <c r="A393" s="126" t="s">
        <v>1630</v>
      </c>
      <c r="B393" s="125"/>
      <c r="C393" s="126" t="s">
        <v>2069</v>
      </c>
      <c r="D393" s="130" t="s">
        <v>2070</v>
      </c>
      <c r="E393" s="32">
        <v>44</v>
      </c>
      <c r="F393" s="32">
        <v>22</v>
      </c>
      <c r="G393" s="32">
        <v>11</v>
      </c>
      <c r="H393" s="32">
        <v>3</v>
      </c>
      <c r="I393" s="32">
        <v>3</v>
      </c>
      <c r="J393" s="32">
        <v>4</v>
      </c>
      <c r="K393" s="32" t="s">
        <v>677</v>
      </c>
      <c r="L393" s="32">
        <v>1</v>
      </c>
      <c r="M393" s="32" t="s">
        <v>677</v>
      </c>
      <c r="N393" s="32" t="s">
        <v>2071</v>
      </c>
    </row>
    <row r="394" spans="1:14" ht="21" customHeight="1" x14ac:dyDescent="0.3">
      <c r="A394" s="126"/>
      <c r="B394" s="125"/>
      <c r="C394" s="126" t="s">
        <v>2072</v>
      </c>
      <c r="D394" s="130" t="s">
        <v>2073</v>
      </c>
      <c r="E394" s="32">
        <v>15</v>
      </c>
      <c r="F394" s="32">
        <v>4</v>
      </c>
      <c r="G394" s="32">
        <v>6</v>
      </c>
      <c r="H394" s="32">
        <v>3</v>
      </c>
      <c r="I394" s="32" t="s">
        <v>677</v>
      </c>
      <c r="J394" s="32">
        <v>1</v>
      </c>
      <c r="K394" s="32">
        <v>1</v>
      </c>
      <c r="L394" s="32" t="s">
        <v>677</v>
      </c>
      <c r="M394" s="32" t="s">
        <v>677</v>
      </c>
      <c r="N394" s="32" t="s">
        <v>2074</v>
      </c>
    </row>
    <row r="395" spans="1:14" ht="21" customHeight="1" x14ac:dyDescent="0.3">
      <c r="A395" s="126" t="s">
        <v>1630</v>
      </c>
      <c r="B395" s="126" t="s">
        <v>1630</v>
      </c>
      <c r="C395" s="126" t="s">
        <v>2075</v>
      </c>
      <c r="D395" s="130" t="s">
        <v>2076</v>
      </c>
      <c r="E395" s="32">
        <v>109</v>
      </c>
      <c r="F395" s="32">
        <v>69</v>
      </c>
      <c r="G395" s="32">
        <v>18</v>
      </c>
      <c r="H395" s="32">
        <v>11</v>
      </c>
      <c r="I395" s="32">
        <v>6</v>
      </c>
      <c r="J395" s="32">
        <v>2</v>
      </c>
      <c r="K395" s="32">
        <v>2</v>
      </c>
      <c r="L395" s="32">
        <v>1</v>
      </c>
      <c r="M395" s="32" t="s">
        <v>677</v>
      </c>
      <c r="N395" s="32" t="s">
        <v>2077</v>
      </c>
    </row>
    <row r="396" spans="1:14" ht="21" customHeight="1" x14ac:dyDescent="0.3">
      <c r="A396" s="126"/>
      <c r="B396" s="126"/>
      <c r="C396" s="126" t="s">
        <v>2078</v>
      </c>
      <c r="D396" s="130" t="s">
        <v>2079</v>
      </c>
      <c r="E396" s="32">
        <v>8</v>
      </c>
      <c r="F396" s="32">
        <v>6</v>
      </c>
      <c r="G396" s="32">
        <v>1</v>
      </c>
      <c r="H396" s="32" t="s">
        <v>677</v>
      </c>
      <c r="I396" s="32">
        <v>1</v>
      </c>
      <c r="J396" s="32" t="s">
        <v>677</v>
      </c>
      <c r="K396" s="32" t="s">
        <v>677</v>
      </c>
      <c r="L396" s="32" t="s">
        <v>677</v>
      </c>
      <c r="M396" s="32" t="s">
        <v>677</v>
      </c>
      <c r="N396" s="32" t="s">
        <v>112</v>
      </c>
    </row>
    <row r="397" spans="1:14" ht="21" customHeight="1" x14ac:dyDescent="0.3">
      <c r="A397" s="126"/>
      <c r="B397" s="126"/>
      <c r="C397" s="126" t="s">
        <v>2080</v>
      </c>
      <c r="D397" s="130" t="s">
        <v>2081</v>
      </c>
      <c r="E397" s="32">
        <v>101</v>
      </c>
      <c r="F397" s="32">
        <v>63</v>
      </c>
      <c r="G397" s="32">
        <v>17</v>
      </c>
      <c r="H397" s="32">
        <v>11</v>
      </c>
      <c r="I397" s="32">
        <v>5</v>
      </c>
      <c r="J397" s="32">
        <v>2</v>
      </c>
      <c r="K397" s="32">
        <v>2</v>
      </c>
      <c r="L397" s="32">
        <v>1</v>
      </c>
      <c r="M397" s="32" t="s">
        <v>677</v>
      </c>
      <c r="N397" s="32" t="s">
        <v>2082</v>
      </c>
    </row>
    <row r="398" spans="1:14" ht="21" customHeight="1" x14ac:dyDescent="0.3">
      <c r="A398" s="126" t="s">
        <v>1630</v>
      </c>
      <c r="B398" s="125">
        <v>56</v>
      </c>
      <c r="C398" s="125" t="s">
        <v>1558</v>
      </c>
      <c r="D398" s="130"/>
      <c r="E398" s="65">
        <v>2</v>
      </c>
      <c r="F398" s="65" t="s">
        <v>677</v>
      </c>
      <c r="G398" s="65" t="s">
        <v>677</v>
      </c>
      <c r="H398" s="65" t="s">
        <v>677</v>
      </c>
      <c r="I398" s="65" t="s">
        <v>677</v>
      </c>
      <c r="J398" s="65">
        <v>1</v>
      </c>
      <c r="K398" s="65">
        <v>1</v>
      </c>
      <c r="L398" s="65" t="s">
        <v>677</v>
      </c>
      <c r="M398" s="65" t="s">
        <v>677</v>
      </c>
      <c r="N398" s="65" t="s">
        <v>258</v>
      </c>
    </row>
    <row r="399" spans="1:14" ht="21" customHeight="1" x14ac:dyDescent="0.3">
      <c r="A399" s="126" t="s">
        <v>1630</v>
      </c>
      <c r="B399" s="126" t="s">
        <v>1630</v>
      </c>
      <c r="C399" s="126">
        <v>560</v>
      </c>
      <c r="D399" s="130" t="s">
        <v>1631</v>
      </c>
      <c r="E399" s="32" t="s">
        <v>677</v>
      </c>
      <c r="F399" s="32" t="s">
        <v>677</v>
      </c>
      <c r="G399" s="32" t="s">
        <v>677</v>
      </c>
      <c r="H399" s="32" t="s">
        <v>677</v>
      </c>
      <c r="I399" s="32" t="s">
        <v>677</v>
      </c>
      <c r="J399" s="32" t="s">
        <v>677</v>
      </c>
      <c r="K399" s="32" t="s">
        <v>677</v>
      </c>
      <c r="L399" s="32" t="s">
        <v>677</v>
      </c>
      <c r="M399" s="32" t="s">
        <v>677</v>
      </c>
      <c r="N399" s="32" t="s">
        <v>677</v>
      </c>
    </row>
    <row r="400" spans="1:14" ht="21" customHeight="1" x14ac:dyDescent="0.3">
      <c r="A400" s="126" t="s">
        <v>1630</v>
      </c>
      <c r="B400" s="126" t="s">
        <v>1630</v>
      </c>
      <c r="C400" s="126">
        <v>561</v>
      </c>
      <c r="D400" s="130" t="s">
        <v>2083</v>
      </c>
      <c r="E400" s="32">
        <v>1</v>
      </c>
      <c r="F400" s="32" t="s">
        <v>677</v>
      </c>
      <c r="G400" s="32" t="s">
        <v>677</v>
      </c>
      <c r="H400" s="32" t="s">
        <v>677</v>
      </c>
      <c r="I400" s="32" t="s">
        <v>677</v>
      </c>
      <c r="J400" s="32" t="s">
        <v>677</v>
      </c>
      <c r="K400" s="32">
        <v>1</v>
      </c>
      <c r="L400" s="32" t="s">
        <v>677</v>
      </c>
      <c r="M400" s="32" t="s">
        <v>677</v>
      </c>
      <c r="N400" s="32" t="s">
        <v>206</v>
      </c>
    </row>
    <row r="401" spans="1:14" ht="21" customHeight="1" x14ac:dyDescent="0.3">
      <c r="A401" s="126" t="s">
        <v>1630</v>
      </c>
      <c r="B401" s="126" t="s">
        <v>1630</v>
      </c>
      <c r="C401" s="126">
        <v>569</v>
      </c>
      <c r="D401" s="130" t="s">
        <v>2084</v>
      </c>
      <c r="E401" s="32">
        <v>1</v>
      </c>
      <c r="F401" s="32" t="s">
        <v>677</v>
      </c>
      <c r="G401" s="32" t="s">
        <v>677</v>
      </c>
      <c r="H401" s="32" t="s">
        <v>677</v>
      </c>
      <c r="I401" s="32" t="s">
        <v>677</v>
      </c>
      <c r="J401" s="32">
        <v>1</v>
      </c>
      <c r="K401" s="32" t="s">
        <v>677</v>
      </c>
      <c r="L401" s="32" t="s">
        <v>677</v>
      </c>
      <c r="M401" s="32" t="s">
        <v>677</v>
      </c>
      <c r="N401" s="32" t="s">
        <v>90</v>
      </c>
    </row>
    <row r="402" spans="1:14" ht="21" customHeight="1" x14ac:dyDescent="0.3">
      <c r="A402" s="126"/>
      <c r="B402" s="125">
        <v>57</v>
      </c>
      <c r="C402" s="125" t="s">
        <v>1559</v>
      </c>
      <c r="D402" s="131"/>
      <c r="E402" s="65">
        <v>193</v>
      </c>
      <c r="F402" s="65">
        <v>148</v>
      </c>
      <c r="G402" s="65">
        <v>30</v>
      </c>
      <c r="H402" s="65">
        <v>9</v>
      </c>
      <c r="I402" s="65">
        <v>1</v>
      </c>
      <c r="J402" s="65">
        <v>3</v>
      </c>
      <c r="K402" s="65">
        <v>2</v>
      </c>
      <c r="L402" s="65" t="s">
        <v>677</v>
      </c>
      <c r="M402" s="65" t="s">
        <v>677</v>
      </c>
      <c r="N402" s="65" t="s">
        <v>2085</v>
      </c>
    </row>
    <row r="403" spans="1:14" ht="21" customHeight="1" x14ac:dyDescent="0.3">
      <c r="A403" s="126" t="s">
        <v>1630</v>
      </c>
      <c r="B403" s="125"/>
      <c r="C403" s="126" t="s">
        <v>2086</v>
      </c>
      <c r="D403" s="130" t="s">
        <v>1631</v>
      </c>
      <c r="E403" s="32">
        <v>3</v>
      </c>
      <c r="F403" s="32">
        <v>2</v>
      </c>
      <c r="G403" s="32" t="s">
        <v>677</v>
      </c>
      <c r="H403" s="32" t="s">
        <v>677</v>
      </c>
      <c r="I403" s="32" t="s">
        <v>677</v>
      </c>
      <c r="J403" s="32">
        <v>1</v>
      </c>
      <c r="K403" s="32" t="s">
        <v>677</v>
      </c>
      <c r="L403" s="32" t="s">
        <v>677</v>
      </c>
      <c r="M403" s="32" t="s">
        <v>677</v>
      </c>
      <c r="N403" s="32" t="s">
        <v>132</v>
      </c>
    </row>
    <row r="404" spans="1:14" ht="21" customHeight="1" x14ac:dyDescent="0.3">
      <c r="A404" s="126" t="s">
        <v>1630</v>
      </c>
      <c r="B404" s="126" t="s">
        <v>1630</v>
      </c>
      <c r="C404" s="126" t="s">
        <v>2087</v>
      </c>
      <c r="D404" s="130" t="s">
        <v>2088</v>
      </c>
      <c r="E404" s="32">
        <v>19</v>
      </c>
      <c r="F404" s="32">
        <v>16</v>
      </c>
      <c r="G404" s="32">
        <v>1</v>
      </c>
      <c r="H404" s="32">
        <v>2</v>
      </c>
      <c r="I404" s="32" t="s">
        <v>677</v>
      </c>
      <c r="J404" s="32" t="s">
        <v>677</v>
      </c>
      <c r="K404" s="32" t="s">
        <v>677</v>
      </c>
      <c r="L404" s="32" t="s">
        <v>677</v>
      </c>
      <c r="M404" s="32" t="s">
        <v>677</v>
      </c>
      <c r="N404" s="32" t="s">
        <v>155</v>
      </c>
    </row>
    <row r="405" spans="1:14" ht="21" customHeight="1" x14ac:dyDescent="0.3">
      <c r="A405" s="126" t="s">
        <v>1630</v>
      </c>
      <c r="B405" s="126" t="s">
        <v>1630</v>
      </c>
      <c r="C405" s="126" t="s">
        <v>2089</v>
      </c>
      <c r="D405" s="130" t="s">
        <v>2090</v>
      </c>
      <c r="E405" s="32">
        <v>21</v>
      </c>
      <c r="F405" s="32">
        <v>13</v>
      </c>
      <c r="G405" s="32">
        <v>8</v>
      </c>
      <c r="H405" s="32" t="s">
        <v>677</v>
      </c>
      <c r="I405" s="32" t="s">
        <v>677</v>
      </c>
      <c r="J405" s="32" t="s">
        <v>677</v>
      </c>
      <c r="K405" s="32" t="s">
        <v>677</v>
      </c>
      <c r="L405" s="32" t="s">
        <v>677</v>
      </c>
      <c r="M405" s="32" t="s">
        <v>677</v>
      </c>
      <c r="N405" s="32" t="s">
        <v>191</v>
      </c>
    </row>
    <row r="406" spans="1:14" ht="21" customHeight="1" x14ac:dyDescent="0.3">
      <c r="A406" s="126" t="s">
        <v>1630</v>
      </c>
      <c r="B406" s="126" t="s">
        <v>1630</v>
      </c>
      <c r="C406" s="126" t="s">
        <v>2091</v>
      </c>
      <c r="D406" s="130" t="s">
        <v>2092</v>
      </c>
      <c r="E406" s="32">
        <v>65</v>
      </c>
      <c r="F406" s="32">
        <v>54</v>
      </c>
      <c r="G406" s="32">
        <v>9</v>
      </c>
      <c r="H406" s="32" t="s">
        <v>677</v>
      </c>
      <c r="I406" s="32" t="s">
        <v>677</v>
      </c>
      <c r="J406" s="32">
        <v>1</v>
      </c>
      <c r="K406" s="32">
        <v>1</v>
      </c>
      <c r="L406" s="32" t="s">
        <v>677</v>
      </c>
      <c r="M406" s="32" t="s">
        <v>677</v>
      </c>
      <c r="N406" s="32" t="s">
        <v>1837</v>
      </c>
    </row>
    <row r="407" spans="1:14" ht="21" customHeight="1" x14ac:dyDescent="0.3">
      <c r="A407" s="126" t="s">
        <v>1630</v>
      </c>
      <c r="B407" s="125"/>
      <c r="C407" s="126" t="s">
        <v>2093</v>
      </c>
      <c r="D407" s="130" t="s">
        <v>2094</v>
      </c>
      <c r="E407" s="32">
        <v>18</v>
      </c>
      <c r="F407" s="32">
        <v>14</v>
      </c>
      <c r="G407" s="32">
        <v>3</v>
      </c>
      <c r="H407" s="32">
        <v>1</v>
      </c>
      <c r="I407" s="32" t="s">
        <v>677</v>
      </c>
      <c r="J407" s="32" t="s">
        <v>677</v>
      </c>
      <c r="K407" s="32" t="s">
        <v>677</v>
      </c>
      <c r="L407" s="32" t="s">
        <v>677</v>
      </c>
      <c r="M407" s="32" t="s">
        <v>677</v>
      </c>
      <c r="N407" s="32" t="s">
        <v>143</v>
      </c>
    </row>
    <row r="408" spans="1:14" ht="21" customHeight="1" x14ac:dyDescent="0.3">
      <c r="A408" s="17" t="s">
        <v>1630</v>
      </c>
      <c r="B408" s="18" t="s">
        <v>1630</v>
      </c>
      <c r="C408" s="17" t="s">
        <v>2095</v>
      </c>
      <c r="D408" s="38" t="s">
        <v>2096</v>
      </c>
      <c r="E408" s="32">
        <v>67</v>
      </c>
      <c r="F408" s="32">
        <v>49</v>
      </c>
      <c r="G408" s="32">
        <v>9</v>
      </c>
      <c r="H408" s="32">
        <v>6</v>
      </c>
      <c r="I408" s="32">
        <v>1</v>
      </c>
      <c r="J408" s="32">
        <v>1</v>
      </c>
      <c r="K408" s="32">
        <v>1</v>
      </c>
      <c r="L408" s="32" t="s">
        <v>677</v>
      </c>
      <c r="M408" s="32" t="s">
        <v>677</v>
      </c>
      <c r="N408" s="32" t="s">
        <v>2097</v>
      </c>
    </row>
    <row r="409" spans="1:14" ht="21" customHeight="1" x14ac:dyDescent="0.3">
      <c r="A409" s="126" t="s">
        <v>1630</v>
      </c>
      <c r="B409" s="125">
        <v>58</v>
      </c>
      <c r="C409" s="125" t="s">
        <v>1560</v>
      </c>
      <c r="D409" s="131"/>
      <c r="E409" s="65">
        <v>573</v>
      </c>
      <c r="F409" s="65">
        <v>264</v>
      </c>
      <c r="G409" s="65">
        <v>77</v>
      </c>
      <c r="H409" s="65">
        <v>118</v>
      </c>
      <c r="I409" s="65">
        <v>57</v>
      </c>
      <c r="J409" s="65">
        <v>27</v>
      </c>
      <c r="K409" s="65">
        <v>20</v>
      </c>
      <c r="L409" s="65">
        <v>9</v>
      </c>
      <c r="M409" s="65">
        <v>1</v>
      </c>
      <c r="N409" s="65" t="s">
        <v>2098</v>
      </c>
    </row>
    <row r="410" spans="1:14" ht="21" customHeight="1" x14ac:dyDescent="0.3">
      <c r="A410" s="126"/>
      <c r="B410" s="125"/>
      <c r="C410" s="126" t="s">
        <v>2099</v>
      </c>
      <c r="D410" s="130" t="s">
        <v>1631</v>
      </c>
      <c r="E410" s="32">
        <v>5</v>
      </c>
      <c r="F410" s="32">
        <v>1</v>
      </c>
      <c r="G410" s="32">
        <v>2</v>
      </c>
      <c r="H410" s="32">
        <v>2</v>
      </c>
      <c r="I410" s="32" t="s">
        <v>677</v>
      </c>
      <c r="J410" s="32" t="s">
        <v>677</v>
      </c>
      <c r="K410" s="32" t="s">
        <v>677</v>
      </c>
      <c r="L410" s="32" t="s">
        <v>677</v>
      </c>
      <c r="M410" s="32" t="s">
        <v>677</v>
      </c>
      <c r="N410" s="32" t="s">
        <v>119</v>
      </c>
    </row>
    <row r="411" spans="1:14" ht="21" customHeight="1" x14ac:dyDescent="0.3">
      <c r="A411" s="126" t="s">
        <v>1630</v>
      </c>
      <c r="B411" s="126" t="s">
        <v>1630</v>
      </c>
      <c r="C411" s="126" t="s">
        <v>2100</v>
      </c>
      <c r="D411" s="130" t="s">
        <v>2101</v>
      </c>
      <c r="E411" s="32">
        <v>56</v>
      </c>
      <c r="F411" s="32">
        <v>3</v>
      </c>
      <c r="G411" s="32" t="s">
        <v>677</v>
      </c>
      <c r="H411" s="32">
        <v>4</v>
      </c>
      <c r="I411" s="32">
        <v>17</v>
      </c>
      <c r="J411" s="32">
        <v>7</v>
      </c>
      <c r="K411" s="32">
        <v>16</v>
      </c>
      <c r="L411" s="32">
        <v>9</v>
      </c>
      <c r="M411" s="32" t="s">
        <v>677</v>
      </c>
      <c r="N411" s="32" t="s">
        <v>2102</v>
      </c>
    </row>
    <row r="412" spans="1:14" ht="21" customHeight="1" x14ac:dyDescent="0.3">
      <c r="A412" s="126" t="s">
        <v>1630</v>
      </c>
      <c r="B412" s="126" t="s">
        <v>1630</v>
      </c>
      <c r="C412" s="126" t="s">
        <v>2103</v>
      </c>
      <c r="D412" s="130" t="s">
        <v>2104</v>
      </c>
      <c r="E412" s="32">
        <v>33</v>
      </c>
      <c r="F412" s="32">
        <v>23</v>
      </c>
      <c r="G412" s="32">
        <v>5</v>
      </c>
      <c r="H412" s="32">
        <v>3</v>
      </c>
      <c r="I412" s="32">
        <v>1</v>
      </c>
      <c r="J412" s="32">
        <v>1</v>
      </c>
      <c r="K412" s="32" t="s">
        <v>677</v>
      </c>
      <c r="L412" s="32" t="s">
        <v>677</v>
      </c>
      <c r="M412" s="32" t="s">
        <v>677</v>
      </c>
      <c r="N412" s="32" t="s">
        <v>2105</v>
      </c>
    </row>
    <row r="413" spans="1:14" ht="21" customHeight="1" x14ac:dyDescent="0.3">
      <c r="A413" s="126" t="s">
        <v>1630</v>
      </c>
      <c r="B413" s="126" t="s">
        <v>1630</v>
      </c>
      <c r="C413" s="126" t="s">
        <v>2106</v>
      </c>
      <c r="D413" s="130" t="s">
        <v>2107</v>
      </c>
      <c r="E413" s="32">
        <v>17</v>
      </c>
      <c r="F413" s="32">
        <v>10</v>
      </c>
      <c r="G413" s="32">
        <v>4</v>
      </c>
      <c r="H413" s="32">
        <v>2</v>
      </c>
      <c r="I413" s="32">
        <v>1</v>
      </c>
      <c r="J413" s="32" t="s">
        <v>677</v>
      </c>
      <c r="K413" s="32" t="s">
        <v>677</v>
      </c>
      <c r="L413" s="32" t="s">
        <v>677</v>
      </c>
      <c r="M413" s="32" t="s">
        <v>677</v>
      </c>
      <c r="N413" s="32" t="s">
        <v>232</v>
      </c>
    </row>
    <row r="414" spans="1:14" ht="21" customHeight="1" x14ac:dyDescent="0.3">
      <c r="A414" s="126" t="s">
        <v>1630</v>
      </c>
      <c r="B414" s="126" t="s">
        <v>1630</v>
      </c>
      <c r="C414" s="126" t="s">
        <v>2108</v>
      </c>
      <c r="D414" s="130" t="s">
        <v>2109</v>
      </c>
      <c r="E414" s="32">
        <v>18</v>
      </c>
      <c r="F414" s="32">
        <v>15</v>
      </c>
      <c r="G414" s="32">
        <v>1</v>
      </c>
      <c r="H414" s="32">
        <v>2</v>
      </c>
      <c r="I414" s="32" t="s">
        <v>677</v>
      </c>
      <c r="J414" s="32" t="s">
        <v>677</v>
      </c>
      <c r="K414" s="32" t="s">
        <v>677</v>
      </c>
      <c r="L414" s="32" t="s">
        <v>677</v>
      </c>
      <c r="M414" s="32" t="s">
        <v>677</v>
      </c>
      <c r="N414" s="32" t="s">
        <v>172</v>
      </c>
    </row>
    <row r="415" spans="1:14" ht="21" customHeight="1" x14ac:dyDescent="0.3">
      <c r="A415" s="126" t="s">
        <v>1630</v>
      </c>
      <c r="B415" s="126" t="s">
        <v>1630</v>
      </c>
      <c r="C415" s="126" t="s">
        <v>2110</v>
      </c>
      <c r="D415" s="130" t="s">
        <v>2111</v>
      </c>
      <c r="E415" s="32">
        <v>36</v>
      </c>
      <c r="F415" s="32">
        <v>32</v>
      </c>
      <c r="G415" s="32">
        <v>3</v>
      </c>
      <c r="H415" s="32" t="s">
        <v>677</v>
      </c>
      <c r="I415" s="32">
        <v>1</v>
      </c>
      <c r="J415" s="32" t="s">
        <v>677</v>
      </c>
      <c r="K415" s="32" t="s">
        <v>677</v>
      </c>
      <c r="L415" s="32" t="s">
        <v>677</v>
      </c>
      <c r="M415" s="32" t="s">
        <v>677</v>
      </c>
      <c r="N415" s="32" t="s">
        <v>248</v>
      </c>
    </row>
    <row r="416" spans="1:14" ht="21" customHeight="1" x14ac:dyDescent="0.3">
      <c r="A416" s="125"/>
      <c r="B416" s="125"/>
      <c r="C416" s="126" t="s">
        <v>2112</v>
      </c>
      <c r="D416" s="130" t="s">
        <v>2113</v>
      </c>
      <c r="E416" s="32">
        <v>123</v>
      </c>
      <c r="F416" s="32">
        <v>79</v>
      </c>
      <c r="G416" s="32">
        <v>27</v>
      </c>
      <c r="H416" s="32">
        <v>10</v>
      </c>
      <c r="I416" s="32">
        <v>4</v>
      </c>
      <c r="J416" s="32">
        <v>3</v>
      </c>
      <c r="K416" s="32" t="s">
        <v>677</v>
      </c>
      <c r="L416" s="32" t="s">
        <v>677</v>
      </c>
      <c r="M416" s="32" t="s">
        <v>677</v>
      </c>
      <c r="N416" s="32" t="s">
        <v>2114</v>
      </c>
    </row>
    <row r="417" spans="1:14" ht="21" customHeight="1" x14ac:dyDescent="0.3">
      <c r="A417" s="126" t="s">
        <v>1630</v>
      </c>
      <c r="B417" s="125"/>
      <c r="C417" s="126" t="s">
        <v>2115</v>
      </c>
      <c r="D417" s="130" t="s">
        <v>2116</v>
      </c>
      <c r="E417" s="32">
        <v>285</v>
      </c>
      <c r="F417" s="32">
        <v>101</v>
      </c>
      <c r="G417" s="32">
        <v>35</v>
      </c>
      <c r="H417" s="32">
        <v>95</v>
      </c>
      <c r="I417" s="32">
        <v>33</v>
      </c>
      <c r="J417" s="32">
        <v>16</v>
      </c>
      <c r="K417" s="32">
        <v>4</v>
      </c>
      <c r="L417" s="32" t="s">
        <v>677</v>
      </c>
      <c r="M417" s="32">
        <v>1</v>
      </c>
      <c r="N417" s="32" t="s">
        <v>2117</v>
      </c>
    </row>
    <row r="418" spans="1:14" ht="21" customHeight="1" x14ac:dyDescent="0.3">
      <c r="A418" s="126"/>
      <c r="B418" s="125"/>
      <c r="C418" s="126" t="s">
        <v>2118</v>
      </c>
      <c r="D418" s="130" t="s">
        <v>2119</v>
      </c>
      <c r="E418" s="32">
        <v>48</v>
      </c>
      <c r="F418" s="32">
        <v>13</v>
      </c>
      <c r="G418" s="32">
        <v>11</v>
      </c>
      <c r="H418" s="32">
        <v>17</v>
      </c>
      <c r="I418" s="32">
        <v>5</v>
      </c>
      <c r="J418" s="32">
        <v>1</v>
      </c>
      <c r="K418" s="32">
        <v>1</v>
      </c>
      <c r="L418" s="32" t="s">
        <v>677</v>
      </c>
      <c r="M418" s="32" t="s">
        <v>677</v>
      </c>
      <c r="N418" s="32" t="s">
        <v>2120</v>
      </c>
    </row>
    <row r="419" spans="1:14" ht="21" customHeight="1" x14ac:dyDescent="0.3">
      <c r="A419" s="126"/>
      <c r="B419" s="125"/>
      <c r="C419" s="126" t="s">
        <v>2121</v>
      </c>
      <c r="D419" s="130" t="s">
        <v>2122</v>
      </c>
      <c r="E419" s="32">
        <v>237</v>
      </c>
      <c r="F419" s="32">
        <v>88</v>
      </c>
      <c r="G419" s="32">
        <v>24</v>
      </c>
      <c r="H419" s="32">
        <v>78</v>
      </c>
      <c r="I419" s="32">
        <v>28</v>
      </c>
      <c r="J419" s="32">
        <v>15</v>
      </c>
      <c r="K419" s="32">
        <v>3</v>
      </c>
      <c r="L419" s="32" t="s">
        <v>677</v>
      </c>
      <c r="M419" s="32">
        <v>1</v>
      </c>
      <c r="N419" s="32" t="s">
        <v>2123</v>
      </c>
    </row>
    <row r="420" spans="1:14" ht="21" customHeight="1" x14ac:dyDescent="0.3">
      <c r="A420" s="126" t="s">
        <v>1630</v>
      </c>
      <c r="B420" s="125">
        <v>59</v>
      </c>
      <c r="C420" s="125" t="s">
        <v>1561</v>
      </c>
      <c r="D420" s="130"/>
      <c r="E420" s="65">
        <v>149</v>
      </c>
      <c r="F420" s="65">
        <v>106</v>
      </c>
      <c r="G420" s="65">
        <v>20</v>
      </c>
      <c r="H420" s="65">
        <v>12</v>
      </c>
      <c r="I420" s="65">
        <v>6</v>
      </c>
      <c r="J420" s="65">
        <v>1</v>
      </c>
      <c r="K420" s="65">
        <v>2</v>
      </c>
      <c r="L420" s="65" t="s">
        <v>677</v>
      </c>
      <c r="M420" s="65">
        <v>2</v>
      </c>
      <c r="N420" s="65" t="s">
        <v>2124</v>
      </c>
    </row>
    <row r="421" spans="1:14" ht="21" customHeight="1" x14ac:dyDescent="0.3">
      <c r="A421" s="126" t="s">
        <v>1630</v>
      </c>
      <c r="B421" s="126" t="s">
        <v>1630</v>
      </c>
      <c r="C421" s="126" t="s">
        <v>2041</v>
      </c>
      <c r="D421" s="130" t="s">
        <v>1631</v>
      </c>
      <c r="E421" s="32">
        <v>1</v>
      </c>
      <c r="F421" s="32" t="s">
        <v>677</v>
      </c>
      <c r="G421" s="32" t="s">
        <v>677</v>
      </c>
      <c r="H421" s="32" t="s">
        <v>677</v>
      </c>
      <c r="I421" s="32">
        <v>1</v>
      </c>
      <c r="J421" s="32" t="s">
        <v>677</v>
      </c>
      <c r="K421" s="32" t="s">
        <v>677</v>
      </c>
      <c r="L421" s="32" t="s">
        <v>677</v>
      </c>
      <c r="M421" s="32" t="s">
        <v>677</v>
      </c>
      <c r="N421" s="32" t="s">
        <v>51</v>
      </c>
    </row>
    <row r="422" spans="1:14" ht="21" customHeight="1" x14ac:dyDescent="0.3">
      <c r="A422" s="126"/>
      <c r="B422" s="126"/>
      <c r="C422" s="126" t="s">
        <v>2125</v>
      </c>
      <c r="D422" s="130" t="s">
        <v>2126</v>
      </c>
      <c r="E422" s="32">
        <v>55</v>
      </c>
      <c r="F422" s="32">
        <v>36</v>
      </c>
      <c r="G422" s="32">
        <v>8</v>
      </c>
      <c r="H422" s="32">
        <v>5</v>
      </c>
      <c r="I422" s="32">
        <v>4</v>
      </c>
      <c r="J422" s="32">
        <v>1</v>
      </c>
      <c r="K422" s="32">
        <v>1</v>
      </c>
      <c r="L422" s="32" t="s">
        <v>677</v>
      </c>
      <c r="M422" s="32" t="s">
        <v>677</v>
      </c>
      <c r="N422" s="32" t="s">
        <v>2127</v>
      </c>
    </row>
    <row r="423" spans="1:14" ht="21" customHeight="1" x14ac:dyDescent="0.3">
      <c r="A423" s="126" t="s">
        <v>1630</v>
      </c>
      <c r="B423" s="126" t="s">
        <v>1630</v>
      </c>
      <c r="C423" s="126" t="s">
        <v>2128</v>
      </c>
      <c r="D423" s="130" t="s">
        <v>2129</v>
      </c>
      <c r="E423" s="32">
        <v>23</v>
      </c>
      <c r="F423" s="32">
        <v>23</v>
      </c>
      <c r="G423" s="32" t="s">
        <v>677</v>
      </c>
      <c r="H423" s="32" t="s">
        <v>677</v>
      </c>
      <c r="I423" s="32" t="s">
        <v>677</v>
      </c>
      <c r="J423" s="32" t="s">
        <v>677</v>
      </c>
      <c r="K423" s="32" t="s">
        <v>677</v>
      </c>
      <c r="L423" s="32" t="s">
        <v>677</v>
      </c>
      <c r="M423" s="32" t="s">
        <v>677</v>
      </c>
      <c r="N423" s="32" t="s">
        <v>112</v>
      </c>
    </row>
    <row r="424" spans="1:14" ht="21" customHeight="1" x14ac:dyDescent="0.3">
      <c r="A424" s="126" t="s">
        <v>1630</v>
      </c>
      <c r="B424" s="126" t="s">
        <v>1630</v>
      </c>
      <c r="C424" s="126" t="s">
        <v>2130</v>
      </c>
      <c r="D424" s="130" t="s">
        <v>2131</v>
      </c>
      <c r="E424" s="32">
        <v>70</v>
      </c>
      <c r="F424" s="32">
        <v>47</v>
      </c>
      <c r="G424" s="32">
        <v>12</v>
      </c>
      <c r="H424" s="32">
        <v>7</v>
      </c>
      <c r="I424" s="32">
        <v>1</v>
      </c>
      <c r="J424" s="32" t="s">
        <v>677</v>
      </c>
      <c r="K424" s="32">
        <v>1</v>
      </c>
      <c r="L424" s="32" t="s">
        <v>677</v>
      </c>
      <c r="M424" s="32">
        <v>2</v>
      </c>
      <c r="N424" s="32" t="s">
        <v>2132</v>
      </c>
    </row>
    <row r="425" spans="1:14" ht="21" customHeight="1" x14ac:dyDescent="0.3">
      <c r="A425" s="125"/>
      <c r="B425" s="125">
        <v>60</v>
      </c>
      <c r="C425" s="125" t="s">
        <v>1562</v>
      </c>
      <c r="D425" s="130"/>
      <c r="E425" s="65">
        <v>680</v>
      </c>
      <c r="F425" s="65">
        <v>417</v>
      </c>
      <c r="G425" s="65">
        <v>163</v>
      </c>
      <c r="H425" s="65">
        <v>68</v>
      </c>
      <c r="I425" s="65">
        <v>18</v>
      </c>
      <c r="J425" s="65">
        <v>7</v>
      </c>
      <c r="K425" s="65">
        <v>3</v>
      </c>
      <c r="L425" s="65">
        <v>3</v>
      </c>
      <c r="M425" s="65">
        <v>1</v>
      </c>
      <c r="N425" s="65" t="s">
        <v>2133</v>
      </c>
    </row>
    <row r="426" spans="1:14" ht="21" customHeight="1" x14ac:dyDescent="0.3">
      <c r="A426" s="126" t="s">
        <v>1630</v>
      </c>
      <c r="B426" s="125"/>
      <c r="C426" s="126" t="s">
        <v>2134</v>
      </c>
      <c r="D426" s="130" t="s">
        <v>1631</v>
      </c>
      <c r="E426" s="32">
        <v>4</v>
      </c>
      <c r="F426" s="32">
        <v>1</v>
      </c>
      <c r="G426" s="32">
        <v>1</v>
      </c>
      <c r="H426" s="32">
        <v>1</v>
      </c>
      <c r="I426" s="32">
        <v>1</v>
      </c>
      <c r="J426" s="32" t="s">
        <v>677</v>
      </c>
      <c r="K426" s="32" t="s">
        <v>677</v>
      </c>
      <c r="L426" s="32" t="s">
        <v>677</v>
      </c>
      <c r="M426" s="32" t="s">
        <v>677</v>
      </c>
      <c r="N426" s="32" t="s">
        <v>136</v>
      </c>
    </row>
    <row r="427" spans="1:14" ht="21" customHeight="1" x14ac:dyDescent="0.3">
      <c r="A427" s="126" t="s">
        <v>1630</v>
      </c>
      <c r="B427" s="126" t="s">
        <v>1630</v>
      </c>
      <c r="C427" s="126" t="s">
        <v>2135</v>
      </c>
      <c r="D427" s="130" t="s">
        <v>2136</v>
      </c>
      <c r="E427" s="32">
        <v>27</v>
      </c>
      <c r="F427" s="32">
        <v>23</v>
      </c>
      <c r="G427" s="32">
        <v>1</v>
      </c>
      <c r="H427" s="32">
        <v>1</v>
      </c>
      <c r="I427" s="32">
        <v>2</v>
      </c>
      <c r="J427" s="32" t="s">
        <v>677</v>
      </c>
      <c r="K427" s="32" t="s">
        <v>677</v>
      </c>
      <c r="L427" s="32" t="s">
        <v>677</v>
      </c>
      <c r="M427" s="32" t="s">
        <v>677</v>
      </c>
      <c r="N427" s="32" t="s">
        <v>250</v>
      </c>
    </row>
    <row r="428" spans="1:14" ht="21" customHeight="1" x14ac:dyDescent="0.3">
      <c r="A428" s="126" t="s">
        <v>1630</v>
      </c>
      <c r="B428" s="126" t="s">
        <v>1630</v>
      </c>
      <c r="C428" s="126" t="s">
        <v>2137</v>
      </c>
      <c r="D428" s="130" t="s">
        <v>2138</v>
      </c>
      <c r="E428" s="32">
        <v>31</v>
      </c>
      <c r="F428" s="32">
        <v>27</v>
      </c>
      <c r="G428" s="32">
        <v>2</v>
      </c>
      <c r="H428" s="32">
        <v>2</v>
      </c>
      <c r="I428" s="32" t="s">
        <v>677</v>
      </c>
      <c r="J428" s="32" t="s">
        <v>677</v>
      </c>
      <c r="K428" s="32" t="s">
        <v>677</v>
      </c>
      <c r="L428" s="32" t="s">
        <v>677</v>
      </c>
      <c r="M428" s="32" t="s">
        <v>677</v>
      </c>
      <c r="N428" s="32" t="s">
        <v>206</v>
      </c>
    </row>
    <row r="429" spans="1:14" ht="21" customHeight="1" x14ac:dyDescent="0.3">
      <c r="A429" s="126" t="s">
        <v>1630</v>
      </c>
      <c r="B429" s="126" t="s">
        <v>1630</v>
      </c>
      <c r="C429" s="126" t="s">
        <v>2139</v>
      </c>
      <c r="D429" s="130" t="s">
        <v>2140</v>
      </c>
      <c r="E429" s="32">
        <v>204</v>
      </c>
      <c r="F429" s="32">
        <v>83</v>
      </c>
      <c r="G429" s="32">
        <v>86</v>
      </c>
      <c r="H429" s="32">
        <v>25</v>
      </c>
      <c r="I429" s="32">
        <v>8</v>
      </c>
      <c r="J429" s="32">
        <v>2</v>
      </c>
      <c r="K429" s="32" t="s">
        <v>677</v>
      </c>
      <c r="L429" s="32" t="s">
        <v>677</v>
      </c>
      <c r="M429" s="32" t="s">
        <v>677</v>
      </c>
      <c r="N429" s="32" t="s">
        <v>2141</v>
      </c>
    </row>
    <row r="430" spans="1:14" ht="21" customHeight="1" x14ac:dyDescent="0.3">
      <c r="A430" s="126" t="s">
        <v>1630</v>
      </c>
      <c r="B430" s="126" t="s">
        <v>1630</v>
      </c>
      <c r="C430" s="126" t="s">
        <v>2142</v>
      </c>
      <c r="D430" s="130" t="s">
        <v>2143</v>
      </c>
      <c r="E430" s="32">
        <v>1</v>
      </c>
      <c r="F430" s="32" t="s">
        <v>677</v>
      </c>
      <c r="G430" s="32">
        <v>1</v>
      </c>
      <c r="H430" s="32" t="s">
        <v>677</v>
      </c>
      <c r="I430" s="32" t="s">
        <v>677</v>
      </c>
      <c r="J430" s="32" t="s">
        <v>677</v>
      </c>
      <c r="K430" s="32" t="s">
        <v>677</v>
      </c>
      <c r="L430" s="32" t="s">
        <v>677</v>
      </c>
      <c r="M430" s="32" t="s">
        <v>677</v>
      </c>
      <c r="N430" s="32" t="s">
        <v>24</v>
      </c>
    </row>
    <row r="431" spans="1:14" ht="21" customHeight="1" x14ac:dyDescent="0.3">
      <c r="A431" s="126" t="s">
        <v>1630</v>
      </c>
      <c r="B431" s="126" t="s">
        <v>1630</v>
      </c>
      <c r="C431" s="126" t="s">
        <v>2144</v>
      </c>
      <c r="D431" s="130" t="s">
        <v>2145</v>
      </c>
      <c r="E431" s="32">
        <v>18</v>
      </c>
      <c r="F431" s="32">
        <v>5</v>
      </c>
      <c r="G431" s="32">
        <v>9</v>
      </c>
      <c r="H431" s="32">
        <v>3</v>
      </c>
      <c r="I431" s="32">
        <v>1</v>
      </c>
      <c r="J431" s="32" t="s">
        <v>677</v>
      </c>
      <c r="K431" s="32" t="s">
        <v>677</v>
      </c>
      <c r="L431" s="32" t="s">
        <v>677</v>
      </c>
      <c r="M431" s="32" t="s">
        <v>677</v>
      </c>
      <c r="N431" s="32" t="s">
        <v>278</v>
      </c>
    </row>
    <row r="432" spans="1:14" ht="21" customHeight="1" x14ac:dyDescent="0.3">
      <c r="A432" s="126" t="s">
        <v>1630</v>
      </c>
      <c r="B432" s="126" t="s">
        <v>1630</v>
      </c>
      <c r="C432" s="126" t="s">
        <v>2146</v>
      </c>
      <c r="D432" s="130" t="s">
        <v>2147</v>
      </c>
      <c r="E432" s="32">
        <v>61</v>
      </c>
      <c r="F432" s="32">
        <v>35</v>
      </c>
      <c r="G432" s="32">
        <v>8</v>
      </c>
      <c r="H432" s="32">
        <v>14</v>
      </c>
      <c r="I432" s="32">
        <v>2</v>
      </c>
      <c r="J432" s="32" t="s">
        <v>677</v>
      </c>
      <c r="K432" s="32">
        <v>1</v>
      </c>
      <c r="L432" s="32">
        <v>1</v>
      </c>
      <c r="M432" s="32" t="s">
        <v>677</v>
      </c>
      <c r="N432" s="32" t="s">
        <v>2112</v>
      </c>
    </row>
    <row r="433" spans="1:14" ht="21" customHeight="1" x14ac:dyDescent="0.3">
      <c r="A433" s="126" t="s">
        <v>1630</v>
      </c>
      <c r="B433" s="126" t="s">
        <v>1630</v>
      </c>
      <c r="C433" s="126" t="s">
        <v>2148</v>
      </c>
      <c r="D433" s="130" t="s">
        <v>2149</v>
      </c>
      <c r="E433" s="32">
        <v>65</v>
      </c>
      <c r="F433" s="32">
        <v>44</v>
      </c>
      <c r="G433" s="32">
        <v>16</v>
      </c>
      <c r="H433" s="32">
        <v>3</v>
      </c>
      <c r="I433" s="32">
        <v>1</v>
      </c>
      <c r="J433" s="32" t="s">
        <v>677</v>
      </c>
      <c r="K433" s="32" t="s">
        <v>677</v>
      </c>
      <c r="L433" s="32" t="s">
        <v>677</v>
      </c>
      <c r="M433" s="32">
        <v>1</v>
      </c>
      <c r="N433" s="32" t="s">
        <v>2150</v>
      </c>
    </row>
    <row r="434" spans="1:14" ht="21" customHeight="1" x14ac:dyDescent="0.3">
      <c r="A434" s="126"/>
      <c r="B434" s="126"/>
      <c r="C434" s="126" t="s">
        <v>2151</v>
      </c>
      <c r="D434" s="130" t="s">
        <v>2152</v>
      </c>
      <c r="E434" s="32">
        <v>25</v>
      </c>
      <c r="F434" s="32">
        <v>14</v>
      </c>
      <c r="G434" s="32">
        <v>8</v>
      </c>
      <c r="H434" s="32">
        <v>2</v>
      </c>
      <c r="I434" s="32" t="s">
        <v>677</v>
      </c>
      <c r="J434" s="32" t="s">
        <v>677</v>
      </c>
      <c r="K434" s="32" t="s">
        <v>677</v>
      </c>
      <c r="L434" s="32" t="s">
        <v>677</v>
      </c>
      <c r="M434" s="32">
        <v>1</v>
      </c>
      <c r="N434" s="32" t="s">
        <v>240</v>
      </c>
    </row>
    <row r="435" spans="1:14" ht="21" customHeight="1" x14ac:dyDescent="0.3">
      <c r="A435" s="126"/>
      <c r="B435" s="126"/>
      <c r="C435" s="126" t="s">
        <v>2153</v>
      </c>
      <c r="D435" s="130" t="s">
        <v>2154</v>
      </c>
      <c r="E435" s="32">
        <v>30</v>
      </c>
      <c r="F435" s="32">
        <v>23</v>
      </c>
      <c r="G435" s="32">
        <v>6</v>
      </c>
      <c r="H435" s="32">
        <v>1</v>
      </c>
      <c r="I435" s="32" t="s">
        <v>677</v>
      </c>
      <c r="J435" s="32" t="s">
        <v>677</v>
      </c>
      <c r="K435" s="32" t="s">
        <v>677</v>
      </c>
      <c r="L435" s="32" t="s">
        <v>677</v>
      </c>
      <c r="M435" s="32" t="s">
        <v>677</v>
      </c>
      <c r="N435" s="32" t="s">
        <v>227</v>
      </c>
    </row>
    <row r="436" spans="1:14" ht="21" customHeight="1" x14ac:dyDescent="0.3">
      <c r="A436" s="126"/>
      <c r="B436" s="126"/>
      <c r="C436" s="126" t="s">
        <v>2155</v>
      </c>
      <c r="D436" s="130" t="s">
        <v>2156</v>
      </c>
      <c r="E436" s="32">
        <v>10</v>
      </c>
      <c r="F436" s="32">
        <v>7</v>
      </c>
      <c r="G436" s="32">
        <v>2</v>
      </c>
      <c r="H436" s="32" t="s">
        <v>677</v>
      </c>
      <c r="I436" s="32">
        <v>1</v>
      </c>
      <c r="J436" s="32" t="s">
        <v>677</v>
      </c>
      <c r="K436" s="32" t="s">
        <v>677</v>
      </c>
      <c r="L436" s="32" t="s">
        <v>677</v>
      </c>
      <c r="M436" s="32" t="s">
        <v>677</v>
      </c>
      <c r="N436" s="32" t="s">
        <v>132</v>
      </c>
    </row>
    <row r="437" spans="1:14" ht="21" customHeight="1" x14ac:dyDescent="0.3">
      <c r="A437" s="126" t="s">
        <v>1630</v>
      </c>
      <c r="B437" s="126" t="s">
        <v>1630</v>
      </c>
      <c r="C437" s="126" t="s">
        <v>2157</v>
      </c>
      <c r="D437" s="130" t="s">
        <v>2158</v>
      </c>
      <c r="E437" s="32">
        <v>49</v>
      </c>
      <c r="F437" s="32">
        <v>33</v>
      </c>
      <c r="G437" s="32">
        <v>9</v>
      </c>
      <c r="H437" s="32">
        <v>4</v>
      </c>
      <c r="I437" s="32" t="s">
        <v>677</v>
      </c>
      <c r="J437" s="32">
        <v>2</v>
      </c>
      <c r="K437" s="32">
        <v>1</v>
      </c>
      <c r="L437" s="32" t="s">
        <v>677</v>
      </c>
      <c r="M437" s="32" t="s">
        <v>677</v>
      </c>
      <c r="N437" s="32" t="s">
        <v>1855</v>
      </c>
    </row>
    <row r="438" spans="1:14" ht="21" customHeight="1" x14ac:dyDescent="0.3">
      <c r="A438" s="126" t="s">
        <v>1630</v>
      </c>
      <c r="B438" s="126" t="s">
        <v>1630</v>
      </c>
      <c r="C438" s="126" t="s">
        <v>2159</v>
      </c>
      <c r="D438" s="130" t="s">
        <v>2160</v>
      </c>
      <c r="E438" s="32">
        <v>220</v>
      </c>
      <c r="F438" s="32">
        <v>166</v>
      </c>
      <c r="G438" s="32">
        <v>30</v>
      </c>
      <c r="H438" s="32">
        <v>15</v>
      </c>
      <c r="I438" s="32">
        <v>3</v>
      </c>
      <c r="J438" s="32">
        <v>3</v>
      </c>
      <c r="K438" s="32">
        <v>1</v>
      </c>
      <c r="L438" s="32">
        <v>2</v>
      </c>
      <c r="M438" s="32" t="s">
        <v>677</v>
      </c>
      <c r="N438" s="32" t="s">
        <v>2161</v>
      </c>
    </row>
    <row r="439" spans="1:14" ht="21" customHeight="1" x14ac:dyDescent="0.3">
      <c r="A439" s="126"/>
      <c r="B439" s="126"/>
      <c r="C439" s="126" t="s">
        <v>2162</v>
      </c>
      <c r="D439" s="130" t="s">
        <v>2163</v>
      </c>
      <c r="E439" s="32">
        <v>45</v>
      </c>
      <c r="F439" s="32">
        <v>37</v>
      </c>
      <c r="G439" s="32">
        <v>8</v>
      </c>
      <c r="H439" s="32" t="s">
        <v>677</v>
      </c>
      <c r="I439" s="32" t="s">
        <v>677</v>
      </c>
      <c r="J439" s="32" t="s">
        <v>677</v>
      </c>
      <c r="K439" s="32" t="s">
        <v>677</v>
      </c>
      <c r="L439" s="32" t="s">
        <v>677</v>
      </c>
      <c r="M439" s="32" t="s">
        <v>677</v>
      </c>
      <c r="N439" s="32" t="s">
        <v>275</v>
      </c>
    </row>
    <row r="440" spans="1:14" ht="21" customHeight="1" x14ac:dyDescent="0.3">
      <c r="A440" s="126"/>
      <c r="B440" s="126"/>
      <c r="C440" s="126" t="s">
        <v>2164</v>
      </c>
      <c r="D440" s="130" t="s">
        <v>2165</v>
      </c>
      <c r="E440" s="32">
        <v>19</v>
      </c>
      <c r="F440" s="32">
        <v>13</v>
      </c>
      <c r="G440" s="32">
        <v>4</v>
      </c>
      <c r="H440" s="32">
        <v>2</v>
      </c>
      <c r="I440" s="32" t="s">
        <v>677</v>
      </c>
      <c r="J440" s="32" t="s">
        <v>677</v>
      </c>
      <c r="K440" s="32" t="s">
        <v>677</v>
      </c>
      <c r="L440" s="32" t="s">
        <v>677</v>
      </c>
      <c r="M440" s="32" t="s">
        <v>677</v>
      </c>
      <c r="N440" s="32" t="s">
        <v>191</v>
      </c>
    </row>
    <row r="441" spans="1:14" ht="21" customHeight="1" x14ac:dyDescent="0.3">
      <c r="A441" s="126"/>
      <c r="B441" s="126"/>
      <c r="C441" s="126" t="s">
        <v>2166</v>
      </c>
      <c r="D441" s="130" t="s">
        <v>2167</v>
      </c>
      <c r="E441" s="32">
        <v>42</v>
      </c>
      <c r="F441" s="32">
        <v>33</v>
      </c>
      <c r="G441" s="32">
        <v>6</v>
      </c>
      <c r="H441" s="32">
        <v>2</v>
      </c>
      <c r="I441" s="32" t="s">
        <v>677</v>
      </c>
      <c r="J441" s="32">
        <v>1</v>
      </c>
      <c r="K441" s="32" t="s">
        <v>677</v>
      </c>
      <c r="L441" s="32" t="s">
        <v>677</v>
      </c>
      <c r="M441" s="32" t="s">
        <v>677</v>
      </c>
      <c r="N441" s="32" t="s">
        <v>2168</v>
      </c>
    </row>
    <row r="442" spans="1:14" ht="21" customHeight="1" x14ac:dyDescent="0.3">
      <c r="A442" s="126"/>
      <c r="B442" s="126"/>
      <c r="C442" s="126" t="s">
        <v>2169</v>
      </c>
      <c r="D442" s="130" t="s">
        <v>2170</v>
      </c>
      <c r="E442" s="32">
        <v>114</v>
      </c>
      <c r="F442" s="32">
        <v>83</v>
      </c>
      <c r="G442" s="32">
        <v>12</v>
      </c>
      <c r="H442" s="32">
        <v>11</v>
      </c>
      <c r="I442" s="32">
        <v>3</v>
      </c>
      <c r="J442" s="32">
        <v>2</v>
      </c>
      <c r="K442" s="32">
        <v>1</v>
      </c>
      <c r="L442" s="32">
        <v>2</v>
      </c>
      <c r="M442" s="32" t="s">
        <v>677</v>
      </c>
      <c r="N442" s="32" t="s">
        <v>2171</v>
      </c>
    </row>
    <row r="443" spans="1:14" ht="21" customHeight="1" x14ac:dyDescent="0.3">
      <c r="A443" s="126"/>
      <c r="B443" s="125">
        <v>61</v>
      </c>
      <c r="C443" s="125" t="s">
        <v>1563</v>
      </c>
      <c r="D443" s="131"/>
      <c r="E443" s="65">
        <v>131</v>
      </c>
      <c r="F443" s="65">
        <v>94</v>
      </c>
      <c r="G443" s="65">
        <v>20</v>
      </c>
      <c r="H443" s="65">
        <v>7</v>
      </c>
      <c r="I443" s="65">
        <v>3</v>
      </c>
      <c r="J443" s="65">
        <v>2</v>
      </c>
      <c r="K443" s="65">
        <v>1</v>
      </c>
      <c r="L443" s="65">
        <v>3</v>
      </c>
      <c r="M443" s="65">
        <v>1</v>
      </c>
      <c r="N443" s="65" t="s">
        <v>2172</v>
      </c>
    </row>
    <row r="444" spans="1:14" ht="21" customHeight="1" x14ac:dyDescent="0.3">
      <c r="A444" s="126" t="s">
        <v>1630</v>
      </c>
      <c r="B444" s="126" t="s">
        <v>1630</v>
      </c>
      <c r="C444" s="126" t="s">
        <v>2173</v>
      </c>
      <c r="D444" s="130" t="s">
        <v>1631</v>
      </c>
      <c r="E444" s="32" t="s">
        <v>677</v>
      </c>
      <c r="F444" s="32" t="s">
        <v>677</v>
      </c>
      <c r="G444" s="32" t="s">
        <v>677</v>
      </c>
      <c r="H444" s="32" t="s">
        <v>677</v>
      </c>
      <c r="I444" s="32" t="s">
        <v>677</v>
      </c>
      <c r="J444" s="32" t="s">
        <v>677</v>
      </c>
      <c r="K444" s="32" t="s">
        <v>677</v>
      </c>
      <c r="L444" s="32" t="s">
        <v>677</v>
      </c>
      <c r="M444" s="32" t="s">
        <v>677</v>
      </c>
      <c r="N444" s="32" t="s">
        <v>677</v>
      </c>
    </row>
    <row r="445" spans="1:14" ht="21" customHeight="1" x14ac:dyDescent="0.3">
      <c r="A445" s="126" t="s">
        <v>1630</v>
      </c>
      <c r="B445" s="125"/>
      <c r="C445" s="126" t="s">
        <v>2174</v>
      </c>
      <c r="D445" s="130" t="s">
        <v>2175</v>
      </c>
      <c r="E445" s="32">
        <v>100</v>
      </c>
      <c r="F445" s="32">
        <v>72</v>
      </c>
      <c r="G445" s="32">
        <v>16</v>
      </c>
      <c r="H445" s="32">
        <v>5</v>
      </c>
      <c r="I445" s="32">
        <v>2</v>
      </c>
      <c r="J445" s="32">
        <v>1</v>
      </c>
      <c r="K445" s="32" t="s">
        <v>677</v>
      </c>
      <c r="L445" s="32">
        <v>3</v>
      </c>
      <c r="M445" s="32">
        <v>1</v>
      </c>
      <c r="N445" s="32" t="s">
        <v>2176</v>
      </c>
    </row>
    <row r="446" spans="1:14" ht="21" customHeight="1" x14ac:dyDescent="0.3">
      <c r="A446" s="126" t="s">
        <v>1630</v>
      </c>
      <c r="B446" s="126" t="s">
        <v>1630</v>
      </c>
      <c r="C446" s="126" t="s">
        <v>2177</v>
      </c>
      <c r="D446" s="130" t="s">
        <v>2178</v>
      </c>
      <c r="E446" s="32">
        <v>4</v>
      </c>
      <c r="F446" s="32">
        <v>4</v>
      </c>
      <c r="G446" s="32" t="s">
        <v>677</v>
      </c>
      <c r="H446" s="32" t="s">
        <v>677</v>
      </c>
      <c r="I446" s="32" t="s">
        <v>677</v>
      </c>
      <c r="J446" s="32" t="s">
        <v>677</v>
      </c>
      <c r="K446" s="32" t="s">
        <v>677</v>
      </c>
      <c r="L446" s="32" t="s">
        <v>677</v>
      </c>
      <c r="M446" s="32" t="s">
        <v>677</v>
      </c>
      <c r="N446" s="32" t="s">
        <v>17</v>
      </c>
    </row>
    <row r="447" spans="1:14" ht="21" customHeight="1" x14ac:dyDescent="0.3">
      <c r="A447" s="126" t="s">
        <v>1630</v>
      </c>
      <c r="B447" s="126" t="s">
        <v>1630</v>
      </c>
      <c r="C447" s="126" t="s">
        <v>2179</v>
      </c>
      <c r="D447" s="130" t="s">
        <v>2180</v>
      </c>
      <c r="E447" s="32">
        <v>27</v>
      </c>
      <c r="F447" s="32">
        <v>18</v>
      </c>
      <c r="G447" s="32">
        <v>4</v>
      </c>
      <c r="H447" s="32">
        <v>2</v>
      </c>
      <c r="I447" s="32">
        <v>1</v>
      </c>
      <c r="J447" s="32">
        <v>1</v>
      </c>
      <c r="K447" s="32">
        <v>1</v>
      </c>
      <c r="L447" s="32" t="s">
        <v>677</v>
      </c>
      <c r="M447" s="32" t="s">
        <v>677</v>
      </c>
      <c r="N447" s="32" t="s">
        <v>2181</v>
      </c>
    </row>
    <row r="448" spans="1:14" ht="21" customHeight="1" x14ac:dyDescent="0.3">
      <c r="A448" s="125" t="s">
        <v>1564</v>
      </c>
      <c r="B448" s="125" t="s">
        <v>1565</v>
      </c>
      <c r="C448" s="125"/>
      <c r="D448" s="131"/>
      <c r="E448" s="65">
        <v>136</v>
      </c>
      <c r="F448" s="65">
        <v>54</v>
      </c>
      <c r="G448" s="65">
        <v>12</v>
      </c>
      <c r="H448" s="65">
        <v>30</v>
      </c>
      <c r="I448" s="65">
        <v>15</v>
      </c>
      <c r="J448" s="65">
        <v>10</v>
      </c>
      <c r="K448" s="65">
        <v>3</v>
      </c>
      <c r="L448" s="65">
        <v>11</v>
      </c>
      <c r="M448" s="65">
        <v>1</v>
      </c>
      <c r="N448" s="65" t="s">
        <v>2182</v>
      </c>
    </row>
    <row r="449" spans="1:14" ht="21" customHeight="1" x14ac:dyDescent="0.3">
      <c r="A449" s="126" t="s">
        <v>1630</v>
      </c>
      <c r="B449" s="125">
        <v>62</v>
      </c>
      <c r="C449" s="125" t="s">
        <v>1566</v>
      </c>
      <c r="D449" s="131"/>
      <c r="E449" s="65">
        <v>19</v>
      </c>
      <c r="F449" s="65">
        <v>3</v>
      </c>
      <c r="G449" s="65" t="s">
        <v>677</v>
      </c>
      <c r="H449" s="65">
        <v>5</v>
      </c>
      <c r="I449" s="65">
        <v>3</v>
      </c>
      <c r="J449" s="65">
        <v>5</v>
      </c>
      <c r="K449" s="65">
        <v>1</v>
      </c>
      <c r="L449" s="65">
        <v>2</v>
      </c>
      <c r="M449" s="65" t="s">
        <v>677</v>
      </c>
      <c r="N449" s="65" t="s">
        <v>2183</v>
      </c>
    </row>
    <row r="450" spans="1:14" ht="21" customHeight="1" x14ac:dyDescent="0.3">
      <c r="A450" s="126" t="s">
        <v>1630</v>
      </c>
      <c r="B450" s="126" t="s">
        <v>1630</v>
      </c>
      <c r="C450" s="126" t="s">
        <v>2184</v>
      </c>
      <c r="D450" s="130" t="s">
        <v>1631</v>
      </c>
      <c r="E450" s="32">
        <v>1</v>
      </c>
      <c r="F450" s="32" t="s">
        <v>677</v>
      </c>
      <c r="G450" s="32" t="s">
        <v>677</v>
      </c>
      <c r="H450" s="32" t="s">
        <v>677</v>
      </c>
      <c r="I450" s="32" t="s">
        <v>677</v>
      </c>
      <c r="J450" s="32" t="s">
        <v>677</v>
      </c>
      <c r="K450" s="32" t="s">
        <v>677</v>
      </c>
      <c r="L450" s="32">
        <v>1</v>
      </c>
      <c r="M450" s="32" t="s">
        <v>677</v>
      </c>
      <c r="N450" s="32" t="s">
        <v>278</v>
      </c>
    </row>
    <row r="451" spans="1:14" ht="21" customHeight="1" x14ac:dyDescent="0.3">
      <c r="A451" s="125"/>
      <c r="B451" s="125"/>
      <c r="C451" s="126" t="s">
        <v>2185</v>
      </c>
      <c r="D451" s="130" t="s">
        <v>2186</v>
      </c>
      <c r="E451" s="32" t="s">
        <v>677</v>
      </c>
      <c r="F451" s="32" t="s">
        <v>677</v>
      </c>
      <c r="G451" s="32" t="s">
        <v>677</v>
      </c>
      <c r="H451" s="32" t="s">
        <v>677</v>
      </c>
      <c r="I451" s="32" t="s">
        <v>677</v>
      </c>
      <c r="J451" s="32" t="s">
        <v>677</v>
      </c>
      <c r="K451" s="32" t="s">
        <v>677</v>
      </c>
      <c r="L451" s="32" t="s">
        <v>677</v>
      </c>
      <c r="M451" s="32" t="s">
        <v>677</v>
      </c>
      <c r="N451" s="32" t="s">
        <v>677</v>
      </c>
    </row>
    <row r="452" spans="1:14" ht="21" customHeight="1" x14ac:dyDescent="0.3">
      <c r="A452" s="126" t="s">
        <v>1630</v>
      </c>
      <c r="B452" s="125"/>
      <c r="C452" s="126" t="s">
        <v>2187</v>
      </c>
      <c r="D452" s="130" t="s">
        <v>2188</v>
      </c>
      <c r="E452" s="32">
        <v>18</v>
      </c>
      <c r="F452" s="32">
        <v>3</v>
      </c>
      <c r="G452" s="32" t="s">
        <v>677</v>
      </c>
      <c r="H452" s="32">
        <v>5</v>
      </c>
      <c r="I452" s="32">
        <v>3</v>
      </c>
      <c r="J452" s="32">
        <v>5</v>
      </c>
      <c r="K452" s="32">
        <v>1</v>
      </c>
      <c r="L452" s="32">
        <v>1</v>
      </c>
      <c r="M452" s="32" t="s">
        <v>677</v>
      </c>
      <c r="N452" s="32" t="s">
        <v>2189</v>
      </c>
    </row>
    <row r="453" spans="1:14" ht="21" customHeight="1" x14ac:dyDescent="0.3">
      <c r="A453" s="126" t="s">
        <v>1630</v>
      </c>
      <c r="B453" s="125">
        <v>63</v>
      </c>
      <c r="C453" s="125" t="s">
        <v>1567</v>
      </c>
      <c r="D453" s="131"/>
      <c r="E453" s="65">
        <v>25</v>
      </c>
      <c r="F453" s="65">
        <v>2</v>
      </c>
      <c r="G453" s="65">
        <v>1</v>
      </c>
      <c r="H453" s="65">
        <v>19</v>
      </c>
      <c r="I453" s="65">
        <v>2</v>
      </c>
      <c r="J453" s="65" t="s">
        <v>677</v>
      </c>
      <c r="K453" s="65" t="s">
        <v>677</v>
      </c>
      <c r="L453" s="65">
        <v>1</v>
      </c>
      <c r="M453" s="65" t="s">
        <v>677</v>
      </c>
      <c r="N453" s="65" t="s">
        <v>2190</v>
      </c>
    </row>
    <row r="454" spans="1:14" ht="21" customHeight="1" x14ac:dyDescent="0.3">
      <c r="A454" s="126" t="s">
        <v>1630</v>
      </c>
      <c r="B454" s="126" t="s">
        <v>1630</v>
      </c>
      <c r="C454" s="126" t="s">
        <v>2191</v>
      </c>
      <c r="D454" s="130" t="s">
        <v>1631</v>
      </c>
      <c r="E454" s="32" t="s">
        <v>677</v>
      </c>
      <c r="F454" s="32" t="s">
        <v>677</v>
      </c>
      <c r="G454" s="32" t="s">
        <v>677</v>
      </c>
      <c r="H454" s="32" t="s">
        <v>677</v>
      </c>
      <c r="I454" s="32" t="s">
        <v>677</v>
      </c>
      <c r="J454" s="32" t="s">
        <v>677</v>
      </c>
      <c r="K454" s="32" t="s">
        <v>677</v>
      </c>
      <c r="L454" s="32" t="s">
        <v>677</v>
      </c>
      <c r="M454" s="32" t="s">
        <v>677</v>
      </c>
      <c r="N454" s="32" t="s">
        <v>677</v>
      </c>
    </row>
    <row r="455" spans="1:14" ht="21" customHeight="1" x14ac:dyDescent="0.3">
      <c r="A455" s="126" t="s">
        <v>1630</v>
      </c>
      <c r="B455" s="126" t="s">
        <v>1630</v>
      </c>
      <c r="C455" s="126" t="s">
        <v>2192</v>
      </c>
      <c r="D455" s="130" t="s">
        <v>2193</v>
      </c>
      <c r="E455" s="32">
        <v>25</v>
      </c>
      <c r="F455" s="32">
        <v>2</v>
      </c>
      <c r="G455" s="32">
        <v>1</v>
      </c>
      <c r="H455" s="32">
        <v>19</v>
      </c>
      <c r="I455" s="32">
        <v>2</v>
      </c>
      <c r="J455" s="32" t="s">
        <v>677</v>
      </c>
      <c r="K455" s="32" t="s">
        <v>677</v>
      </c>
      <c r="L455" s="32">
        <v>1</v>
      </c>
      <c r="M455" s="32" t="s">
        <v>677</v>
      </c>
      <c r="N455" s="32" t="s">
        <v>2190</v>
      </c>
    </row>
    <row r="456" spans="1:14" ht="21" customHeight="1" x14ac:dyDescent="0.3">
      <c r="A456" s="126" t="s">
        <v>1630</v>
      </c>
      <c r="B456" s="126" t="s">
        <v>1630</v>
      </c>
      <c r="C456" s="126" t="s">
        <v>2194</v>
      </c>
      <c r="D456" s="130" t="s">
        <v>2195</v>
      </c>
      <c r="E456" s="32" t="s">
        <v>677</v>
      </c>
      <c r="F456" s="32" t="s">
        <v>677</v>
      </c>
      <c r="G456" s="32" t="s">
        <v>677</v>
      </c>
      <c r="H456" s="32" t="s">
        <v>677</v>
      </c>
      <c r="I456" s="32" t="s">
        <v>677</v>
      </c>
      <c r="J456" s="32" t="s">
        <v>677</v>
      </c>
      <c r="K456" s="32" t="s">
        <v>677</v>
      </c>
      <c r="L456" s="32" t="s">
        <v>677</v>
      </c>
      <c r="M456" s="32" t="s">
        <v>677</v>
      </c>
      <c r="N456" s="32" t="s">
        <v>677</v>
      </c>
    </row>
    <row r="457" spans="1:14" ht="21" customHeight="1" x14ac:dyDescent="0.3">
      <c r="A457" s="126" t="s">
        <v>1630</v>
      </c>
      <c r="B457" s="125">
        <v>64</v>
      </c>
      <c r="C457" s="125" t="s">
        <v>2196</v>
      </c>
      <c r="D457" s="131"/>
      <c r="E457" s="65">
        <v>10</v>
      </c>
      <c r="F457" s="65">
        <v>7</v>
      </c>
      <c r="G457" s="65">
        <v>1</v>
      </c>
      <c r="H457" s="65" t="s">
        <v>677</v>
      </c>
      <c r="I457" s="65" t="s">
        <v>677</v>
      </c>
      <c r="J457" s="65" t="s">
        <v>677</v>
      </c>
      <c r="K457" s="65" t="s">
        <v>677</v>
      </c>
      <c r="L457" s="65">
        <v>2</v>
      </c>
      <c r="M457" s="65" t="s">
        <v>677</v>
      </c>
      <c r="N457" s="65" t="s">
        <v>2187</v>
      </c>
    </row>
    <row r="458" spans="1:14" ht="21" customHeight="1" x14ac:dyDescent="0.3">
      <c r="A458" s="126" t="s">
        <v>1630</v>
      </c>
      <c r="B458" s="125" t="s">
        <v>1630</v>
      </c>
      <c r="C458" s="126" t="s">
        <v>2197</v>
      </c>
      <c r="D458" s="130" t="s">
        <v>1631</v>
      </c>
      <c r="E458" s="32" t="s">
        <v>677</v>
      </c>
      <c r="F458" s="32" t="s">
        <v>677</v>
      </c>
      <c r="G458" s="32" t="s">
        <v>677</v>
      </c>
      <c r="H458" s="32" t="s">
        <v>677</v>
      </c>
      <c r="I458" s="32" t="s">
        <v>677</v>
      </c>
      <c r="J458" s="32" t="s">
        <v>677</v>
      </c>
      <c r="K458" s="32" t="s">
        <v>677</v>
      </c>
      <c r="L458" s="32" t="s">
        <v>677</v>
      </c>
      <c r="M458" s="32" t="s">
        <v>677</v>
      </c>
      <c r="N458" s="32" t="s">
        <v>677</v>
      </c>
    </row>
    <row r="459" spans="1:14" ht="21" customHeight="1" x14ac:dyDescent="0.3">
      <c r="A459" s="126" t="s">
        <v>1630</v>
      </c>
      <c r="B459" s="126" t="s">
        <v>1630</v>
      </c>
      <c r="C459" s="126" t="s">
        <v>2198</v>
      </c>
      <c r="D459" s="130" t="s">
        <v>2199</v>
      </c>
      <c r="E459" s="32">
        <v>1</v>
      </c>
      <c r="F459" s="32">
        <v>1</v>
      </c>
      <c r="G459" s="32" t="s">
        <v>677</v>
      </c>
      <c r="H459" s="32" t="s">
        <v>677</v>
      </c>
      <c r="I459" s="32" t="s">
        <v>677</v>
      </c>
      <c r="J459" s="32" t="s">
        <v>677</v>
      </c>
      <c r="K459" s="32" t="s">
        <v>677</v>
      </c>
      <c r="L459" s="32" t="s">
        <v>677</v>
      </c>
      <c r="M459" s="32" t="s">
        <v>677</v>
      </c>
      <c r="N459" s="32" t="s">
        <v>9</v>
      </c>
    </row>
    <row r="460" spans="1:14" ht="21" customHeight="1" x14ac:dyDescent="0.3">
      <c r="A460" s="126" t="s">
        <v>1630</v>
      </c>
      <c r="B460" s="126" t="s">
        <v>1630</v>
      </c>
      <c r="C460" s="126" t="s">
        <v>2200</v>
      </c>
      <c r="D460" s="130" t="s">
        <v>2201</v>
      </c>
      <c r="E460" s="32">
        <v>5</v>
      </c>
      <c r="F460" s="32">
        <v>5</v>
      </c>
      <c r="G460" s="32" t="s">
        <v>677</v>
      </c>
      <c r="H460" s="32" t="s">
        <v>677</v>
      </c>
      <c r="I460" s="121" t="s">
        <v>677</v>
      </c>
      <c r="J460" s="32" t="s">
        <v>677</v>
      </c>
      <c r="K460" s="32" t="s">
        <v>677</v>
      </c>
      <c r="L460" s="32" t="s">
        <v>677</v>
      </c>
      <c r="M460" s="32" t="s">
        <v>677</v>
      </c>
      <c r="N460" s="32" t="s">
        <v>24</v>
      </c>
    </row>
    <row r="461" spans="1:14" ht="21" customHeight="1" x14ac:dyDescent="0.3">
      <c r="A461" s="126"/>
      <c r="B461" s="126"/>
      <c r="C461" s="126" t="s">
        <v>2202</v>
      </c>
      <c r="D461" s="130" t="s">
        <v>2203</v>
      </c>
      <c r="E461" s="32">
        <v>3</v>
      </c>
      <c r="F461" s="32" t="s">
        <v>677</v>
      </c>
      <c r="G461" s="32">
        <v>1</v>
      </c>
      <c r="H461" s="32" t="s">
        <v>677</v>
      </c>
      <c r="I461" s="32" t="s">
        <v>677</v>
      </c>
      <c r="J461" s="32" t="s">
        <v>677</v>
      </c>
      <c r="K461" s="32" t="s">
        <v>677</v>
      </c>
      <c r="L461" s="32">
        <v>2</v>
      </c>
      <c r="M461" s="32" t="s">
        <v>677</v>
      </c>
      <c r="N461" s="32" t="s">
        <v>2148</v>
      </c>
    </row>
    <row r="462" spans="1:14" ht="21" customHeight="1" x14ac:dyDescent="0.3">
      <c r="A462" s="126"/>
      <c r="B462" s="126"/>
      <c r="C462" s="126" t="s">
        <v>2204</v>
      </c>
      <c r="D462" s="130" t="s">
        <v>2205</v>
      </c>
      <c r="E462" s="32">
        <v>1</v>
      </c>
      <c r="F462" s="32">
        <v>1</v>
      </c>
      <c r="G462" s="32" t="s">
        <v>677</v>
      </c>
      <c r="H462" s="32" t="s">
        <v>677</v>
      </c>
      <c r="I462" s="32" t="s">
        <v>677</v>
      </c>
      <c r="J462" s="32" t="s">
        <v>677</v>
      </c>
      <c r="K462" s="32" t="s">
        <v>677</v>
      </c>
      <c r="L462" s="32" t="s">
        <v>677</v>
      </c>
      <c r="M462" s="32" t="s">
        <v>677</v>
      </c>
      <c r="N462" s="32" t="s">
        <v>13</v>
      </c>
    </row>
    <row r="463" spans="1:14" ht="21" customHeight="1" x14ac:dyDescent="0.3">
      <c r="A463" s="126"/>
      <c r="B463" s="125">
        <v>65</v>
      </c>
      <c r="C463" s="125" t="s">
        <v>1569</v>
      </c>
      <c r="D463" s="131"/>
      <c r="E463" s="65">
        <v>17</v>
      </c>
      <c r="F463" s="65">
        <v>12</v>
      </c>
      <c r="G463" s="65">
        <v>1</v>
      </c>
      <c r="H463" s="65">
        <v>1</v>
      </c>
      <c r="I463" s="65">
        <v>1</v>
      </c>
      <c r="J463" s="65" t="s">
        <v>677</v>
      </c>
      <c r="K463" s="65">
        <v>1</v>
      </c>
      <c r="L463" s="65" t="s">
        <v>677</v>
      </c>
      <c r="M463" s="65">
        <v>1</v>
      </c>
      <c r="N463" s="65" t="s">
        <v>265</v>
      </c>
    </row>
    <row r="464" spans="1:14" ht="21" customHeight="1" x14ac:dyDescent="0.3">
      <c r="C464" s="17" t="s">
        <v>2206</v>
      </c>
      <c r="D464" s="38" t="s">
        <v>1631</v>
      </c>
      <c r="E464" s="32" t="s">
        <v>677</v>
      </c>
      <c r="F464" s="32" t="s">
        <v>677</v>
      </c>
      <c r="G464" s="32" t="s">
        <v>677</v>
      </c>
      <c r="H464" s="32" t="s">
        <v>677</v>
      </c>
      <c r="I464" s="32" t="s">
        <v>677</v>
      </c>
      <c r="J464" s="32" t="s">
        <v>677</v>
      </c>
      <c r="K464" s="32" t="s">
        <v>677</v>
      </c>
      <c r="L464" s="32" t="s">
        <v>677</v>
      </c>
      <c r="M464" s="32" t="s">
        <v>677</v>
      </c>
      <c r="N464" s="32" t="s">
        <v>677</v>
      </c>
    </row>
    <row r="465" spans="1:14" ht="21" customHeight="1" x14ac:dyDescent="0.3">
      <c r="A465" s="17" t="s">
        <v>1630</v>
      </c>
      <c r="C465" s="17" t="s">
        <v>2207</v>
      </c>
      <c r="D465" s="38" t="s">
        <v>2208</v>
      </c>
      <c r="E465" s="32">
        <v>17</v>
      </c>
      <c r="F465" s="32">
        <v>12</v>
      </c>
      <c r="G465" s="32">
        <v>1</v>
      </c>
      <c r="H465" s="32">
        <v>1</v>
      </c>
      <c r="I465" s="32">
        <v>1</v>
      </c>
      <c r="J465" s="32" t="s">
        <v>677</v>
      </c>
      <c r="K465" s="32">
        <v>1</v>
      </c>
      <c r="L465" s="32" t="s">
        <v>677</v>
      </c>
      <c r="M465" s="32">
        <v>1</v>
      </c>
      <c r="N465" s="32" t="s">
        <v>265</v>
      </c>
    </row>
    <row r="466" spans="1:14" ht="21" customHeight="1" x14ac:dyDescent="0.3">
      <c r="A466" s="126" t="s">
        <v>1630</v>
      </c>
      <c r="B466" s="125"/>
      <c r="C466" s="126">
        <v>652</v>
      </c>
      <c r="D466" s="130" t="s">
        <v>2209</v>
      </c>
      <c r="E466" s="32" t="s">
        <v>677</v>
      </c>
      <c r="F466" s="32" t="s">
        <v>677</v>
      </c>
      <c r="G466" s="32" t="s">
        <v>677</v>
      </c>
      <c r="H466" s="32" t="s">
        <v>677</v>
      </c>
      <c r="I466" s="32" t="s">
        <v>677</v>
      </c>
      <c r="J466" s="32" t="s">
        <v>677</v>
      </c>
      <c r="K466" s="32" t="s">
        <v>677</v>
      </c>
      <c r="L466" s="32" t="s">
        <v>677</v>
      </c>
      <c r="M466" s="32" t="s">
        <v>677</v>
      </c>
      <c r="N466" s="32" t="s">
        <v>677</v>
      </c>
    </row>
    <row r="467" spans="1:14" ht="21" customHeight="1" x14ac:dyDescent="0.3">
      <c r="A467" s="126" t="s">
        <v>1630</v>
      </c>
      <c r="B467" s="125">
        <v>66</v>
      </c>
      <c r="C467" s="125" t="s">
        <v>1570</v>
      </c>
      <c r="D467" s="131"/>
      <c r="E467" s="65">
        <v>5</v>
      </c>
      <c r="F467" s="65">
        <v>2</v>
      </c>
      <c r="G467" s="65" t="s">
        <v>677</v>
      </c>
      <c r="H467" s="65" t="s">
        <v>677</v>
      </c>
      <c r="I467" s="65" t="s">
        <v>677</v>
      </c>
      <c r="J467" s="65" t="s">
        <v>677</v>
      </c>
      <c r="K467" s="65" t="s">
        <v>677</v>
      </c>
      <c r="L467" s="65">
        <v>3</v>
      </c>
      <c r="M467" s="65" t="s">
        <v>677</v>
      </c>
      <c r="N467" s="65" t="s">
        <v>2210</v>
      </c>
    </row>
    <row r="468" spans="1:14" ht="21" customHeight="1" x14ac:dyDescent="0.3">
      <c r="A468" s="126" t="s">
        <v>1630</v>
      </c>
      <c r="B468" s="126" t="s">
        <v>1630</v>
      </c>
      <c r="C468" s="126" t="s">
        <v>2211</v>
      </c>
      <c r="D468" s="130" t="s">
        <v>1631</v>
      </c>
      <c r="E468" s="32" t="s">
        <v>677</v>
      </c>
      <c r="F468" s="32" t="s">
        <v>677</v>
      </c>
      <c r="G468" s="32" t="s">
        <v>677</v>
      </c>
      <c r="H468" s="32" t="s">
        <v>677</v>
      </c>
      <c r="I468" s="32" t="s">
        <v>677</v>
      </c>
      <c r="J468" s="32" t="s">
        <v>677</v>
      </c>
      <c r="K468" s="32" t="s">
        <v>677</v>
      </c>
      <c r="L468" s="32" t="s">
        <v>677</v>
      </c>
      <c r="M468" s="32" t="s">
        <v>677</v>
      </c>
      <c r="N468" s="32" t="s">
        <v>677</v>
      </c>
    </row>
    <row r="469" spans="1:14" ht="21" customHeight="1" x14ac:dyDescent="0.3">
      <c r="A469" s="126" t="s">
        <v>1630</v>
      </c>
      <c r="B469" s="126" t="s">
        <v>1630</v>
      </c>
      <c r="C469" s="126" t="s">
        <v>2212</v>
      </c>
      <c r="D469" s="130" t="s">
        <v>2213</v>
      </c>
      <c r="E469" s="32">
        <v>5</v>
      </c>
      <c r="F469" s="32">
        <v>2</v>
      </c>
      <c r="G469" s="32" t="s">
        <v>677</v>
      </c>
      <c r="H469" s="32" t="s">
        <v>677</v>
      </c>
      <c r="I469" s="32" t="s">
        <v>677</v>
      </c>
      <c r="J469" s="32" t="s">
        <v>677</v>
      </c>
      <c r="K469" s="32" t="s">
        <v>677</v>
      </c>
      <c r="L469" s="32">
        <v>3</v>
      </c>
      <c r="M469" s="32" t="s">
        <v>677</v>
      </c>
      <c r="N469" s="32" t="s">
        <v>2210</v>
      </c>
    </row>
    <row r="470" spans="1:14" ht="21" customHeight="1" x14ac:dyDescent="0.3">
      <c r="A470" s="126" t="s">
        <v>1630</v>
      </c>
      <c r="B470" s="125"/>
      <c r="C470" s="126" t="s">
        <v>2214</v>
      </c>
      <c r="D470" s="130" t="s">
        <v>2215</v>
      </c>
      <c r="E470" s="32" t="s">
        <v>677</v>
      </c>
      <c r="F470" s="32" t="s">
        <v>677</v>
      </c>
      <c r="G470" s="32" t="s">
        <v>677</v>
      </c>
      <c r="H470" s="32" t="s">
        <v>677</v>
      </c>
      <c r="I470" s="32" t="s">
        <v>677</v>
      </c>
      <c r="J470" s="32" t="s">
        <v>677</v>
      </c>
      <c r="K470" s="32" t="s">
        <v>677</v>
      </c>
      <c r="L470" s="32" t="s">
        <v>677</v>
      </c>
      <c r="M470" s="32" t="s">
        <v>677</v>
      </c>
      <c r="N470" s="32" t="s">
        <v>677</v>
      </c>
    </row>
    <row r="471" spans="1:14" ht="21" customHeight="1" x14ac:dyDescent="0.3">
      <c r="A471" s="126" t="s">
        <v>1630</v>
      </c>
      <c r="B471" s="126" t="s">
        <v>1630</v>
      </c>
      <c r="C471" s="126" t="s">
        <v>2189</v>
      </c>
      <c r="D471" s="130" t="s">
        <v>2216</v>
      </c>
      <c r="E471" s="32" t="s">
        <v>677</v>
      </c>
      <c r="F471" s="32" t="s">
        <v>677</v>
      </c>
      <c r="G471" s="32" t="s">
        <v>677</v>
      </c>
      <c r="H471" s="32" t="s">
        <v>677</v>
      </c>
      <c r="I471" s="32" t="s">
        <v>677</v>
      </c>
      <c r="J471" s="32" t="s">
        <v>677</v>
      </c>
      <c r="K471" s="32" t="s">
        <v>677</v>
      </c>
      <c r="L471" s="32" t="s">
        <v>677</v>
      </c>
      <c r="M471" s="32" t="s">
        <v>677</v>
      </c>
      <c r="N471" s="32" t="s">
        <v>677</v>
      </c>
    </row>
    <row r="472" spans="1:14" ht="21" customHeight="1" x14ac:dyDescent="0.3">
      <c r="A472" s="126" t="s">
        <v>1630</v>
      </c>
      <c r="B472" s="125">
        <v>67</v>
      </c>
      <c r="C472" s="125" t="s">
        <v>2217</v>
      </c>
      <c r="D472" s="131"/>
      <c r="E472" s="65">
        <v>60</v>
      </c>
      <c r="F472" s="65">
        <v>28</v>
      </c>
      <c r="G472" s="65">
        <v>9</v>
      </c>
      <c r="H472" s="65">
        <v>5</v>
      </c>
      <c r="I472" s="65">
        <v>9</v>
      </c>
      <c r="J472" s="65">
        <v>5</v>
      </c>
      <c r="K472" s="65">
        <v>1</v>
      </c>
      <c r="L472" s="65">
        <v>3</v>
      </c>
      <c r="M472" s="65" t="s">
        <v>677</v>
      </c>
      <c r="N472" s="65" t="s">
        <v>2218</v>
      </c>
    </row>
    <row r="473" spans="1:14" ht="21" customHeight="1" x14ac:dyDescent="0.3">
      <c r="A473" s="126" t="s">
        <v>1630</v>
      </c>
      <c r="B473" s="126" t="s">
        <v>1630</v>
      </c>
      <c r="C473" s="126" t="s">
        <v>2219</v>
      </c>
      <c r="D473" s="130" t="s">
        <v>1631</v>
      </c>
      <c r="E473" s="32" t="s">
        <v>677</v>
      </c>
      <c r="F473" s="32" t="s">
        <v>677</v>
      </c>
      <c r="G473" s="32" t="s">
        <v>677</v>
      </c>
      <c r="H473" s="32" t="s">
        <v>677</v>
      </c>
      <c r="I473" s="32" t="s">
        <v>677</v>
      </c>
      <c r="J473" s="32" t="s">
        <v>677</v>
      </c>
      <c r="K473" s="32" t="s">
        <v>677</v>
      </c>
      <c r="L473" s="32" t="s">
        <v>677</v>
      </c>
      <c r="M473" s="32" t="s">
        <v>677</v>
      </c>
      <c r="N473" s="32" t="s">
        <v>677</v>
      </c>
    </row>
    <row r="474" spans="1:14" ht="21" customHeight="1" x14ac:dyDescent="0.3">
      <c r="A474" s="126" t="s">
        <v>1630</v>
      </c>
      <c r="B474" s="126" t="s">
        <v>1630</v>
      </c>
      <c r="C474" s="126" t="s">
        <v>2220</v>
      </c>
      <c r="D474" s="130" t="s">
        <v>2221</v>
      </c>
      <c r="E474" s="32">
        <v>11</v>
      </c>
      <c r="F474" s="32" t="s">
        <v>677</v>
      </c>
      <c r="G474" s="32" t="s">
        <v>677</v>
      </c>
      <c r="H474" s="32">
        <v>1</v>
      </c>
      <c r="I474" s="32">
        <v>4</v>
      </c>
      <c r="J474" s="32">
        <v>5</v>
      </c>
      <c r="K474" s="32">
        <v>1</v>
      </c>
      <c r="L474" s="32" t="s">
        <v>677</v>
      </c>
      <c r="M474" s="32" t="s">
        <v>677</v>
      </c>
      <c r="N474" s="32" t="s">
        <v>2222</v>
      </c>
    </row>
    <row r="475" spans="1:14" ht="21" customHeight="1" x14ac:dyDescent="0.3">
      <c r="A475" s="126" t="s">
        <v>1630</v>
      </c>
      <c r="B475" s="126" t="s">
        <v>1630</v>
      </c>
      <c r="C475" s="126" t="s">
        <v>2223</v>
      </c>
      <c r="D475" s="130" t="s">
        <v>2224</v>
      </c>
      <c r="E475" s="32">
        <v>3</v>
      </c>
      <c r="F475" s="32">
        <v>1</v>
      </c>
      <c r="G475" s="32" t="s">
        <v>677</v>
      </c>
      <c r="H475" s="32" t="s">
        <v>677</v>
      </c>
      <c r="I475" s="32" t="s">
        <v>677</v>
      </c>
      <c r="J475" s="32" t="s">
        <v>677</v>
      </c>
      <c r="K475" s="32" t="s">
        <v>677</v>
      </c>
      <c r="L475" s="32">
        <v>2</v>
      </c>
      <c r="M475" s="32" t="s">
        <v>677</v>
      </c>
      <c r="N475" s="32" t="s">
        <v>2225</v>
      </c>
    </row>
    <row r="476" spans="1:14" ht="21" customHeight="1" x14ac:dyDescent="0.3">
      <c r="A476" s="126" t="s">
        <v>1630</v>
      </c>
      <c r="B476" s="126" t="s">
        <v>1630</v>
      </c>
      <c r="C476" s="126" t="s">
        <v>2226</v>
      </c>
      <c r="D476" s="130" t="s">
        <v>2227</v>
      </c>
      <c r="E476" s="32">
        <v>5</v>
      </c>
      <c r="F476" s="32" t="s">
        <v>677</v>
      </c>
      <c r="G476" s="32">
        <v>2</v>
      </c>
      <c r="H476" s="32">
        <v>1</v>
      </c>
      <c r="I476" s="32">
        <v>2</v>
      </c>
      <c r="J476" s="32" t="s">
        <v>677</v>
      </c>
      <c r="K476" s="32" t="s">
        <v>677</v>
      </c>
      <c r="L476" s="32" t="s">
        <v>677</v>
      </c>
      <c r="M476" s="32" t="s">
        <v>677</v>
      </c>
      <c r="N476" s="32" t="s">
        <v>198</v>
      </c>
    </row>
    <row r="477" spans="1:14" ht="21" customHeight="1" x14ac:dyDescent="0.3">
      <c r="A477" s="126" t="s">
        <v>1630</v>
      </c>
      <c r="B477" s="126" t="s">
        <v>1630</v>
      </c>
      <c r="C477" s="126" t="s">
        <v>2228</v>
      </c>
      <c r="D477" s="130" t="s">
        <v>2229</v>
      </c>
      <c r="E477" s="32">
        <v>39</v>
      </c>
      <c r="F477" s="32">
        <v>27</v>
      </c>
      <c r="G477" s="32">
        <v>7</v>
      </c>
      <c r="H477" s="32">
        <v>2</v>
      </c>
      <c r="I477" s="32">
        <v>2</v>
      </c>
      <c r="J477" s="32" t="s">
        <v>677</v>
      </c>
      <c r="K477" s="32" t="s">
        <v>677</v>
      </c>
      <c r="L477" s="32">
        <v>1</v>
      </c>
      <c r="M477" s="32" t="s">
        <v>677</v>
      </c>
      <c r="N477" s="32" t="s">
        <v>1942</v>
      </c>
    </row>
    <row r="478" spans="1:14" ht="21" customHeight="1" x14ac:dyDescent="0.3">
      <c r="A478" s="126" t="s">
        <v>1630</v>
      </c>
      <c r="B478" s="126" t="s">
        <v>1630</v>
      </c>
      <c r="C478" s="126" t="s">
        <v>2230</v>
      </c>
      <c r="D478" s="130" t="s">
        <v>2231</v>
      </c>
      <c r="E478" s="32">
        <v>2</v>
      </c>
      <c r="F478" s="32" t="s">
        <v>677</v>
      </c>
      <c r="G478" s="32" t="s">
        <v>677</v>
      </c>
      <c r="H478" s="32">
        <v>1</v>
      </c>
      <c r="I478" s="32">
        <v>1</v>
      </c>
      <c r="J478" s="32" t="s">
        <v>677</v>
      </c>
      <c r="K478" s="32" t="s">
        <v>677</v>
      </c>
      <c r="L478" s="32" t="s">
        <v>677</v>
      </c>
      <c r="M478" s="32" t="s">
        <v>677</v>
      </c>
      <c r="N478" s="32" t="s">
        <v>119</v>
      </c>
    </row>
    <row r="479" spans="1:14" ht="21" customHeight="1" x14ac:dyDescent="0.3">
      <c r="A479" s="125" t="s">
        <v>1572</v>
      </c>
      <c r="B479" s="125" t="s">
        <v>1573</v>
      </c>
      <c r="C479" s="125"/>
      <c r="D479" s="131"/>
      <c r="E479" s="65">
        <v>1888</v>
      </c>
      <c r="F479" s="65">
        <v>1608</v>
      </c>
      <c r="G479" s="65">
        <v>193</v>
      </c>
      <c r="H479" s="65">
        <v>57</v>
      </c>
      <c r="I479" s="65">
        <v>11</v>
      </c>
      <c r="J479" s="65">
        <v>6</v>
      </c>
      <c r="K479" s="65">
        <v>5</v>
      </c>
      <c r="L479" s="65">
        <v>5</v>
      </c>
      <c r="M479" s="65">
        <v>3</v>
      </c>
      <c r="N479" s="65" t="s">
        <v>2232</v>
      </c>
    </row>
    <row r="480" spans="1:14" ht="21" customHeight="1" x14ac:dyDescent="0.3">
      <c r="A480" s="126" t="s">
        <v>1630</v>
      </c>
      <c r="B480" s="125">
        <v>68</v>
      </c>
      <c r="C480" s="125" t="s">
        <v>1574</v>
      </c>
      <c r="D480" s="131"/>
      <c r="E480" s="65">
        <v>296</v>
      </c>
      <c r="F480" s="65">
        <v>183</v>
      </c>
      <c r="G480" s="65">
        <v>74</v>
      </c>
      <c r="H480" s="65">
        <v>31</v>
      </c>
      <c r="I480" s="65">
        <v>4</v>
      </c>
      <c r="J480" s="65">
        <v>4</v>
      </c>
      <c r="K480" s="65" t="s">
        <v>677</v>
      </c>
      <c r="L480" s="65" t="s">
        <v>677</v>
      </c>
      <c r="M480" s="65" t="s">
        <v>677</v>
      </c>
      <c r="N480" s="65" t="s">
        <v>2233</v>
      </c>
    </row>
    <row r="481" spans="1:14" ht="21" customHeight="1" x14ac:dyDescent="0.3">
      <c r="A481" s="126" t="s">
        <v>1630</v>
      </c>
      <c r="B481" s="126" t="s">
        <v>1630</v>
      </c>
      <c r="C481" s="126" t="s">
        <v>2234</v>
      </c>
      <c r="D481" s="130" t="s">
        <v>1631</v>
      </c>
      <c r="E481" s="32" t="s">
        <v>677</v>
      </c>
      <c r="F481" s="32" t="s">
        <v>677</v>
      </c>
      <c r="G481" s="32" t="s">
        <v>677</v>
      </c>
      <c r="H481" s="32" t="s">
        <v>677</v>
      </c>
      <c r="I481" s="32" t="s">
        <v>677</v>
      </c>
      <c r="J481" s="32" t="s">
        <v>677</v>
      </c>
      <c r="K481" s="32" t="s">
        <v>677</v>
      </c>
      <c r="L481" s="32" t="s">
        <v>677</v>
      </c>
      <c r="M481" s="32" t="s">
        <v>677</v>
      </c>
      <c r="N481" s="32" t="s">
        <v>677</v>
      </c>
    </row>
    <row r="482" spans="1:14" ht="21" customHeight="1" x14ac:dyDescent="0.3">
      <c r="A482" s="126"/>
      <c r="B482" s="126"/>
      <c r="C482" s="126" t="s">
        <v>2235</v>
      </c>
      <c r="D482" s="130" t="s">
        <v>2236</v>
      </c>
      <c r="E482" s="32">
        <v>73</v>
      </c>
      <c r="F482" s="32">
        <v>40</v>
      </c>
      <c r="G482" s="32">
        <v>21</v>
      </c>
      <c r="H482" s="32">
        <v>7</v>
      </c>
      <c r="I482" s="32">
        <v>2</v>
      </c>
      <c r="J482" s="32">
        <v>3</v>
      </c>
      <c r="K482" s="32" t="s">
        <v>677</v>
      </c>
      <c r="L482" s="32" t="s">
        <v>677</v>
      </c>
      <c r="M482" s="32" t="s">
        <v>677</v>
      </c>
      <c r="N482" s="32" t="s">
        <v>1989</v>
      </c>
    </row>
    <row r="483" spans="1:14" ht="21" customHeight="1" x14ac:dyDescent="0.3">
      <c r="A483" s="125"/>
      <c r="B483" s="125"/>
      <c r="C483" s="126" t="s">
        <v>2237</v>
      </c>
      <c r="D483" s="130" t="s">
        <v>2238</v>
      </c>
      <c r="E483" s="32">
        <v>223</v>
      </c>
      <c r="F483" s="32">
        <v>143</v>
      </c>
      <c r="G483" s="32">
        <v>53</v>
      </c>
      <c r="H483" s="32">
        <v>24</v>
      </c>
      <c r="I483" s="32">
        <v>2</v>
      </c>
      <c r="J483" s="32">
        <v>1</v>
      </c>
      <c r="K483" s="32" t="s">
        <v>677</v>
      </c>
      <c r="L483" s="32" t="s">
        <v>677</v>
      </c>
      <c r="M483" s="32" t="s">
        <v>677</v>
      </c>
      <c r="N483" s="32" t="s">
        <v>2239</v>
      </c>
    </row>
    <row r="484" spans="1:14" ht="21" customHeight="1" x14ac:dyDescent="0.3">
      <c r="A484" s="126" t="s">
        <v>1630</v>
      </c>
      <c r="B484" s="125">
        <v>69</v>
      </c>
      <c r="C484" s="125" t="s">
        <v>1575</v>
      </c>
      <c r="D484" s="131"/>
      <c r="E484" s="65">
        <v>1550</v>
      </c>
      <c r="F484" s="65">
        <v>1404</v>
      </c>
      <c r="G484" s="65">
        <v>109</v>
      </c>
      <c r="H484" s="65">
        <v>19</v>
      </c>
      <c r="I484" s="65">
        <v>4</v>
      </c>
      <c r="J484" s="65">
        <v>1</v>
      </c>
      <c r="K484" s="65">
        <v>5</v>
      </c>
      <c r="L484" s="65">
        <v>5</v>
      </c>
      <c r="M484" s="65">
        <v>3</v>
      </c>
      <c r="N484" s="65" t="s">
        <v>2240</v>
      </c>
    </row>
    <row r="485" spans="1:14" ht="21" customHeight="1" x14ac:dyDescent="0.3">
      <c r="A485" s="126" t="s">
        <v>1630</v>
      </c>
      <c r="B485" s="126" t="s">
        <v>1630</v>
      </c>
      <c r="C485" s="126" t="s">
        <v>2241</v>
      </c>
      <c r="D485" s="130" t="s">
        <v>1631</v>
      </c>
      <c r="E485" s="32">
        <v>1</v>
      </c>
      <c r="F485" s="32" t="s">
        <v>677</v>
      </c>
      <c r="G485" s="32">
        <v>1</v>
      </c>
      <c r="H485" s="32" t="s">
        <v>677</v>
      </c>
      <c r="I485" s="32" t="s">
        <v>677</v>
      </c>
      <c r="J485" s="32" t="s">
        <v>677</v>
      </c>
      <c r="K485" s="32" t="s">
        <v>677</v>
      </c>
      <c r="L485" s="32" t="s">
        <v>677</v>
      </c>
      <c r="M485" s="32" t="s">
        <v>677</v>
      </c>
      <c r="N485" s="32" t="s">
        <v>17</v>
      </c>
    </row>
    <row r="486" spans="1:14" ht="21" customHeight="1" x14ac:dyDescent="0.3">
      <c r="A486" s="126" t="s">
        <v>1630</v>
      </c>
      <c r="B486" s="126" t="s">
        <v>1630</v>
      </c>
      <c r="C486" s="126" t="s">
        <v>2242</v>
      </c>
      <c r="D486" s="130" t="s">
        <v>2243</v>
      </c>
      <c r="E486" s="32">
        <v>157</v>
      </c>
      <c r="F486" s="32">
        <v>129</v>
      </c>
      <c r="G486" s="32">
        <v>22</v>
      </c>
      <c r="H486" s="32">
        <v>3</v>
      </c>
      <c r="I486" s="32" t="s">
        <v>677</v>
      </c>
      <c r="J486" s="32" t="s">
        <v>677</v>
      </c>
      <c r="K486" s="32" t="s">
        <v>677</v>
      </c>
      <c r="L486" s="32">
        <v>2</v>
      </c>
      <c r="M486" s="32">
        <v>1</v>
      </c>
      <c r="N486" s="32" t="s">
        <v>2244</v>
      </c>
    </row>
    <row r="487" spans="1:14" ht="21" customHeight="1" x14ac:dyDescent="0.3">
      <c r="A487" s="126" t="s">
        <v>1630</v>
      </c>
      <c r="B487" s="126" t="s">
        <v>1630</v>
      </c>
      <c r="C487" s="126">
        <v>692</v>
      </c>
      <c r="D487" s="130" t="s">
        <v>2245</v>
      </c>
      <c r="E487" s="32">
        <v>1014</v>
      </c>
      <c r="F487" s="32">
        <v>952</v>
      </c>
      <c r="G487" s="32">
        <v>49</v>
      </c>
      <c r="H487" s="32">
        <v>6</v>
      </c>
      <c r="I487" s="32">
        <v>2</v>
      </c>
      <c r="J487" s="32" t="s">
        <v>677</v>
      </c>
      <c r="K487" s="32">
        <v>3</v>
      </c>
      <c r="L487" s="32">
        <v>1</v>
      </c>
      <c r="M487" s="32">
        <v>1</v>
      </c>
      <c r="N487" s="32" t="s">
        <v>2246</v>
      </c>
    </row>
    <row r="488" spans="1:14" ht="21" customHeight="1" x14ac:dyDescent="0.3">
      <c r="A488" s="126" t="s">
        <v>1630</v>
      </c>
      <c r="B488" s="126" t="s">
        <v>1630</v>
      </c>
      <c r="C488" s="126" t="s">
        <v>2247</v>
      </c>
      <c r="D488" s="130" t="s">
        <v>2248</v>
      </c>
      <c r="E488" s="32">
        <v>41</v>
      </c>
      <c r="F488" s="32">
        <v>36</v>
      </c>
      <c r="G488" s="32">
        <v>3</v>
      </c>
      <c r="H488" s="32">
        <v>1</v>
      </c>
      <c r="I488" s="32">
        <v>1</v>
      </c>
      <c r="J488" s="32" t="s">
        <v>677</v>
      </c>
      <c r="K488" s="32" t="s">
        <v>677</v>
      </c>
      <c r="L488" s="32" t="s">
        <v>677</v>
      </c>
      <c r="M488" s="32" t="s">
        <v>677</v>
      </c>
      <c r="N488" s="32" t="s">
        <v>272</v>
      </c>
    </row>
    <row r="489" spans="1:14" ht="21" customHeight="1" x14ac:dyDescent="0.3">
      <c r="A489" s="126" t="s">
        <v>1630</v>
      </c>
      <c r="B489" s="126" t="s">
        <v>1630</v>
      </c>
      <c r="C489" s="126" t="s">
        <v>2249</v>
      </c>
      <c r="D489" s="130" t="s">
        <v>2250</v>
      </c>
      <c r="E489" s="32">
        <v>337</v>
      </c>
      <c r="F489" s="32">
        <v>287</v>
      </c>
      <c r="G489" s="32">
        <v>34</v>
      </c>
      <c r="H489" s="32">
        <v>9</v>
      </c>
      <c r="I489" s="32">
        <v>1</v>
      </c>
      <c r="J489" s="32">
        <v>1</v>
      </c>
      <c r="K489" s="32">
        <v>2</v>
      </c>
      <c r="L489" s="32">
        <v>2</v>
      </c>
      <c r="M489" s="32">
        <v>1</v>
      </c>
      <c r="N489" s="32" t="s">
        <v>2251</v>
      </c>
    </row>
    <row r="490" spans="1:14" ht="21" customHeight="1" x14ac:dyDescent="0.3">
      <c r="A490" s="126" t="s">
        <v>1630</v>
      </c>
      <c r="B490" s="125">
        <v>70</v>
      </c>
      <c r="C490" s="125" t="s">
        <v>1576</v>
      </c>
      <c r="D490" s="131"/>
      <c r="E490" s="65">
        <v>42</v>
      </c>
      <c r="F490" s="65">
        <v>21</v>
      </c>
      <c r="G490" s="65">
        <v>10</v>
      </c>
      <c r="H490" s="65">
        <v>7</v>
      </c>
      <c r="I490" s="65">
        <v>3</v>
      </c>
      <c r="J490" s="65">
        <v>1</v>
      </c>
      <c r="K490" s="65" t="s">
        <v>677</v>
      </c>
      <c r="L490" s="65" t="s">
        <v>677</v>
      </c>
      <c r="M490" s="65" t="s">
        <v>677</v>
      </c>
      <c r="N490" s="65" t="s">
        <v>1876</v>
      </c>
    </row>
    <row r="491" spans="1:14" ht="21" customHeight="1" x14ac:dyDescent="0.3">
      <c r="A491" s="126" t="s">
        <v>1630</v>
      </c>
      <c r="B491" s="125"/>
      <c r="C491" s="126" t="s">
        <v>2252</v>
      </c>
      <c r="D491" s="130" t="s">
        <v>1631</v>
      </c>
      <c r="E491" s="32">
        <v>2</v>
      </c>
      <c r="F491" s="32">
        <v>2</v>
      </c>
      <c r="G491" s="32" t="s">
        <v>677</v>
      </c>
      <c r="H491" s="32" t="s">
        <v>677</v>
      </c>
      <c r="I491" s="32" t="s">
        <v>677</v>
      </c>
      <c r="J491" s="32" t="s">
        <v>677</v>
      </c>
      <c r="K491" s="32" t="s">
        <v>677</v>
      </c>
      <c r="L491" s="32" t="s">
        <v>677</v>
      </c>
      <c r="M491" s="32" t="s">
        <v>677</v>
      </c>
      <c r="N491" s="32" t="s">
        <v>15</v>
      </c>
    </row>
    <row r="492" spans="1:14" ht="21" customHeight="1" x14ac:dyDescent="0.3">
      <c r="A492" s="126" t="s">
        <v>1630</v>
      </c>
      <c r="B492" s="126" t="s">
        <v>1630</v>
      </c>
      <c r="C492" s="126" t="s">
        <v>2253</v>
      </c>
      <c r="D492" s="130" t="s">
        <v>2254</v>
      </c>
      <c r="E492" s="32">
        <v>2</v>
      </c>
      <c r="F492" s="32">
        <v>1</v>
      </c>
      <c r="G492" s="32" t="s">
        <v>677</v>
      </c>
      <c r="H492" s="32">
        <v>1</v>
      </c>
      <c r="I492" s="32" t="s">
        <v>677</v>
      </c>
      <c r="J492" s="32" t="s">
        <v>677</v>
      </c>
      <c r="K492" s="32" t="s">
        <v>677</v>
      </c>
      <c r="L492" s="32" t="s">
        <v>677</v>
      </c>
      <c r="M492" s="32" t="s">
        <v>677</v>
      </c>
      <c r="N492" s="32" t="s">
        <v>48</v>
      </c>
    </row>
    <row r="493" spans="1:14" ht="21" customHeight="1" x14ac:dyDescent="0.3">
      <c r="A493" s="126" t="s">
        <v>1630</v>
      </c>
      <c r="B493" s="126" t="s">
        <v>1630</v>
      </c>
      <c r="C493" s="126" t="s">
        <v>2255</v>
      </c>
      <c r="D493" s="130" t="s">
        <v>2256</v>
      </c>
      <c r="E493" s="32">
        <v>7</v>
      </c>
      <c r="F493" s="32">
        <v>3</v>
      </c>
      <c r="G493" s="32">
        <v>1</v>
      </c>
      <c r="H493" s="32">
        <v>1</v>
      </c>
      <c r="I493" s="32">
        <v>2</v>
      </c>
      <c r="J493" s="32" t="s">
        <v>677</v>
      </c>
      <c r="K493" s="32" t="s">
        <v>677</v>
      </c>
      <c r="L493" s="32" t="s">
        <v>677</v>
      </c>
      <c r="M493" s="32" t="s">
        <v>677</v>
      </c>
      <c r="N493" s="32" t="s">
        <v>187</v>
      </c>
    </row>
    <row r="494" spans="1:14" ht="21" customHeight="1" x14ac:dyDescent="0.3">
      <c r="A494" s="126" t="s">
        <v>1630</v>
      </c>
      <c r="B494" s="126" t="s">
        <v>1630</v>
      </c>
      <c r="C494" s="126" t="s">
        <v>2257</v>
      </c>
      <c r="D494" s="130" t="s">
        <v>2258</v>
      </c>
      <c r="E494" s="32">
        <v>2</v>
      </c>
      <c r="F494" s="32">
        <v>1</v>
      </c>
      <c r="G494" s="32">
        <v>1</v>
      </c>
      <c r="H494" s="32" t="s">
        <v>677</v>
      </c>
      <c r="I494" s="32" t="s">
        <v>677</v>
      </c>
      <c r="J494" s="32" t="s">
        <v>677</v>
      </c>
      <c r="K494" s="32" t="s">
        <v>677</v>
      </c>
      <c r="L494" s="32" t="s">
        <v>677</v>
      </c>
      <c r="M494" s="32" t="s">
        <v>677</v>
      </c>
      <c r="N494" s="32" t="s">
        <v>17</v>
      </c>
    </row>
    <row r="495" spans="1:14" ht="21" customHeight="1" x14ac:dyDescent="0.3">
      <c r="A495" s="126" t="s">
        <v>1630</v>
      </c>
      <c r="B495" s="126" t="s">
        <v>1630</v>
      </c>
      <c r="C495" s="126" t="s">
        <v>2259</v>
      </c>
      <c r="D495" s="130" t="s">
        <v>2260</v>
      </c>
      <c r="E495" s="32">
        <v>10</v>
      </c>
      <c r="F495" s="32">
        <v>3</v>
      </c>
      <c r="G495" s="32">
        <v>5</v>
      </c>
      <c r="H495" s="32">
        <v>1</v>
      </c>
      <c r="I495" s="32">
        <v>1</v>
      </c>
      <c r="J495" s="32" t="s">
        <v>677</v>
      </c>
      <c r="K495" s="32" t="s">
        <v>677</v>
      </c>
      <c r="L495" s="32" t="s">
        <v>677</v>
      </c>
      <c r="M495" s="32" t="s">
        <v>677</v>
      </c>
      <c r="N495" s="32" t="s">
        <v>178</v>
      </c>
    </row>
    <row r="496" spans="1:14" ht="21" customHeight="1" x14ac:dyDescent="0.3">
      <c r="A496" s="126" t="s">
        <v>1630</v>
      </c>
      <c r="B496" s="126" t="s">
        <v>1630</v>
      </c>
      <c r="C496" s="126" t="s">
        <v>2261</v>
      </c>
      <c r="D496" s="130" t="s">
        <v>2262</v>
      </c>
      <c r="E496" s="32">
        <v>1</v>
      </c>
      <c r="F496" s="32" t="s">
        <v>677</v>
      </c>
      <c r="G496" s="32" t="s">
        <v>677</v>
      </c>
      <c r="H496" s="32" t="s">
        <v>677</v>
      </c>
      <c r="I496" s="32" t="s">
        <v>677</v>
      </c>
      <c r="J496" s="32">
        <v>1</v>
      </c>
      <c r="K496" s="32" t="s">
        <v>677</v>
      </c>
      <c r="L496" s="32" t="s">
        <v>677</v>
      </c>
      <c r="M496" s="32" t="s">
        <v>677</v>
      </c>
      <c r="N496" s="32" t="s">
        <v>121</v>
      </c>
    </row>
    <row r="497" spans="1:14" ht="21" customHeight="1" x14ac:dyDescent="0.3">
      <c r="A497" s="126" t="s">
        <v>1630</v>
      </c>
      <c r="B497" s="126" t="s">
        <v>1630</v>
      </c>
      <c r="C497" s="126" t="s">
        <v>2263</v>
      </c>
      <c r="D497" s="130" t="s">
        <v>2264</v>
      </c>
      <c r="E497" s="32">
        <v>18</v>
      </c>
      <c r="F497" s="32">
        <v>11</v>
      </c>
      <c r="G497" s="32">
        <v>3</v>
      </c>
      <c r="H497" s="32">
        <v>4</v>
      </c>
      <c r="I497" s="32" t="s">
        <v>677</v>
      </c>
      <c r="J497" s="32" t="s">
        <v>677</v>
      </c>
      <c r="K497" s="32" t="s">
        <v>677</v>
      </c>
      <c r="L497" s="32" t="s">
        <v>677</v>
      </c>
      <c r="M497" s="32" t="s">
        <v>677</v>
      </c>
      <c r="N497" s="32" t="s">
        <v>236</v>
      </c>
    </row>
    <row r="498" spans="1:14" ht="21" customHeight="1" x14ac:dyDescent="0.3">
      <c r="A498" s="126"/>
      <c r="B498" s="126"/>
      <c r="C498" s="126" t="s">
        <v>2265</v>
      </c>
      <c r="D498" s="130" t="s">
        <v>2266</v>
      </c>
      <c r="E498" s="32">
        <v>1</v>
      </c>
      <c r="F498" s="32" t="s">
        <v>677</v>
      </c>
      <c r="G498" s="32" t="s">
        <v>677</v>
      </c>
      <c r="H498" s="32">
        <v>1</v>
      </c>
      <c r="I498" s="32" t="s">
        <v>677</v>
      </c>
      <c r="J498" s="32" t="s">
        <v>677</v>
      </c>
      <c r="K498" s="32" t="s">
        <v>677</v>
      </c>
      <c r="L498" s="32" t="s">
        <v>677</v>
      </c>
      <c r="M498" s="32" t="s">
        <v>677</v>
      </c>
      <c r="N498" s="32" t="s">
        <v>34</v>
      </c>
    </row>
    <row r="499" spans="1:14" ht="21" customHeight="1" x14ac:dyDescent="0.3">
      <c r="A499" s="126"/>
      <c r="B499" s="126"/>
      <c r="C499" s="126" t="s">
        <v>2267</v>
      </c>
      <c r="D499" s="130" t="s">
        <v>2268</v>
      </c>
      <c r="E499" s="32">
        <v>17</v>
      </c>
      <c r="F499" s="32">
        <v>11</v>
      </c>
      <c r="G499" s="32">
        <v>3</v>
      </c>
      <c r="H499" s="32">
        <v>3</v>
      </c>
      <c r="I499" s="32" t="s">
        <v>677</v>
      </c>
      <c r="J499" s="32" t="s">
        <v>677</v>
      </c>
      <c r="K499" s="32" t="s">
        <v>677</v>
      </c>
      <c r="L499" s="32" t="s">
        <v>677</v>
      </c>
      <c r="M499" s="32" t="s">
        <v>677</v>
      </c>
      <c r="N499" s="32" t="s">
        <v>206</v>
      </c>
    </row>
    <row r="500" spans="1:14" ht="21" customHeight="1" x14ac:dyDescent="0.3">
      <c r="A500" s="125" t="s">
        <v>1577</v>
      </c>
      <c r="B500" s="125" t="s">
        <v>1578</v>
      </c>
      <c r="C500" s="125"/>
      <c r="D500" s="131"/>
      <c r="E500" s="65">
        <v>892</v>
      </c>
      <c r="F500" s="65">
        <v>677</v>
      </c>
      <c r="G500" s="65">
        <v>126</v>
      </c>
      <c r="H500" s="65">
        <v>38</v>
      </c>
      <c r="I500" s="65">
        <v>19</v>
      </c>
      <c r="J500" s="65">
        <v>13</v>
      </c>
      <c r="K500" s="65">
        <v>7</v>
      </c>
      <c r="L500" s="65">
        <v>8</v>
      </c>
      <c r="M500" s="65">
        <v>4</v>
      </c>
      <c r="N500" s="65" t="s">
        <v>2269</v>
      </c>
    </row>
    <row r="501" spans="1:14" ht="21" customHeight="1" x14ac:dyDescent="0.3">
      <c r="A501" s="125"/>
      <c r="B501" s="125">
        <v>71</v>
      </c>
      <c r="C501" s="125" t="s">
        <v>1579</v>
      </c>
      <c r="D501" s="131"/>
      <c r="E501" s="65">
        <v>12</v>
      </c>
      <c r="F501" s="65">
        <v>8</v>
      </c>
      <c r="G501" s="65">
        <v>3</v>
      </c>
      <c r="H501" s="65" t="s">
        <v>677</v>
      </c>
      <c r="I501" s="65">
        <v>1</v>
      </c>
      <c r="J501" s="65" t="s">
        <v>677</v>
      </c>
      <c r="K501" s="65" t="s">
        <v>677</v>
      </c>
      <c r="L501" s="65" t="s">
        <v>677</v>
      </c>
      <c r="M501" s="65" t="s">
        <v>677</v>
      </c>
      <c r="N501" s="65" t="s">
        <v>159</v>
      </c>
    </row>
    <row r="502" spans="1:14" ht="21" customHeight="1" x14ac:dyDescent="0.3">
      <c r="A502" s="126" t="s">
        <v>1630</v>
      </c>
      <c r="B502" s="125"/>
      <c r="C502" s="126" t="s">
        <v>2270</v>
      </c>
      <c r="D502" s="130" t="s">
        <v>1631</v>
      </c>
      <c r="E502" s="32" t="s">
        <v>677</v>
      </c>
      <c r="F502" s="32" t="s">
        <v>677</v>
      </c>
      <c r="G502" s="32" t="s">
        <v>677</v>
      </c>
      <c r="H502" s="32" t="s">
        <v>677</v>
      </c>
      <c r="I502" s="32" t="s">
        <v>677</v>
      </c>
      <c r="J502" s="32" t="s">
        <v>677</v>
      </c>
      <c r="K502" s="32" t="s">
        <v>677</v>
      </c>
      <c r="L502" s="32" t="s">
        <v>677</v>
      </c>
      <c r="M502" s="32" t="s">
        <v>677</v>
      </c>
      <c r="N502" s="32" t="s">
        <v>677</v>
      </c>
    </row>
    <row r="503" spans="1:14" ht="21" customHeight="1" x14ac:dyDescent="0.3">
      <c r="A503" s="126" t="s">
        <v>1630</v>
      </c>
      <c r="B503" s="126" t="s">
        <v>1630</v>
      </c>
      <c r="C503" s="126" t="s">
        <v>2271</v>
      </c>
      <c r="D503" s="130" t="s">
        <v>2272</v>
      </c>
      <c r="E503" s="32">
        <v>9</v>
      </c>
      <c r="F503" s="32">
        <v>5</v>
      </c>
      <c r="G503" s="32">
        <v>3</v>
      </c>
      <c r="H503" s="32" t="s">
        <v>677</v>
      </c>
      <c r="I503" s="32">
        <v>1</v>
      </c>
      <c r="J503" s="32" t="s">
        <v>677</v>
      </c>
      <c r="K503" s="32" t="s">
        <v>677</v>
      </c>
      <c r="L503" s="32" t="s">
        <v>677</v>
      </c>
      <c r="M503" s="32" t="s">
        <v>677</v>
      </c>
      <c r="N503" s="32" t="s">
        <v>141</v>
      </c>
    </row>
    <row r="504" spans="1:14" ht="21" customHeight="1" x14ac:dyDescent="0.3">
      <c r="A504" s="126"/>
      <c r="B504" s="126" t="s">
        <v>1630</v>
      </c>
      <c r="C504" s="126" t="s">
        <v>2273</v>
      </c>
      <c r="D504" s="130" t="s">
        <v>2274</v>
      </c>
      <c r="E504" s="32">
        <v>3</v>
      </c>
      <c r="F504" s="32">
        <v>3</v>
      </c>
      <c r="G504" s="32" t="s">
        <v>677</v>
      </c>
      <c r="H504" s="32" t="s">
        <v>677</v>
      </c>
      <c r="I504" s="32" t="s">
        <v>677</v>
      </c>
      <c r="J504" s="32" t="s">
        <v>677</v>
      </c>
      <c r="K504" s="32" t="s">
        <v>677</v>
      </c>
      <c r="L504" s="32" t="s">
        <v>677</v>
      </c>
      <c r="M504" s="32" t="s">
        <v>677</v>
      </c>
      <c r="N504" s="32" t="s">
        <v>22</v>
      </c>
    </row>
    <row r="505" spans="1:14" ht="21" customHeight="1" x14ac:dyDescent="0.3">
      <c r="A505" s="126"/>
      <c r="B505" s="125">
        <v>72</v>
      </c>
      <c r="C505" s="125" t="s">
        <v>1580</v>
      </c>
      <c r="D505" s="131"/>
      <c r="E505" s="65">
        <v>537</v>
      </c>
      <c r="F505" s="65">
        <v>439</v>
      </c>
      <c r="G505" s="65">
        <v>64</v>
      </c>
      <c r="H505" s="65">
        <v>17</v>
      </c>
      <c r="I505" s="65">
        <v>5</v>
      </c>
      <c r="J505" s="65">
        <v>4</v>
      </c>
      <c r="K505" s="65">
        <v>2</v>
      </c>
      <c r="L505" s="65">
        <v>4</v>
      </c>
      <c r="M505" s="65">
        <v>2</v>
      </c>
      <c r="N505" s="65" t="s">
        <v>2275</v>
      </c>
    </row>
    <row r="506" spans="1:14" ht="21" customHeight="1" x14ac:dyDescent="0.3">
      <c r="A506" s="126" t="s">
        <v>1630</v>
      </c>
      <c r="B506" s="125"/>
      <c r="C506" s="126" t="s">
        <v>2276</v>
      </c>
      <c r="D506" s="130" t="s">
        <v>1631</v>
      </c>
      <c r="E506" s="32" t="s">
        <v>677</v>
      </c>
      <c r="F506" s="32" t="s">
        <v>677</v>
      </c>
      <c r="G506" s="32" t="s">
        <v>677</v>
      </c>
      <c r="H506" s="32" t="s">
        <v>677</v>
      </c>
      <c r="I506" s="32" t="s">
        <v>677</v>
      </c>
      <c r="J506" s="32" t="s">
        <v>677</v>
      </c>
      <c r="K506" s="32" t="s">
        <v>677</v>
      </c>
      <c r="L506" s="32" t="s">
        <v>677</v>
      </c>
      <c r="M506" s="32" t="s">
        <v>677</v>
      </c>
      <c r="N506" s="32" t="s">
        <v>677</v>
      </c>
    </row>
    <row r="507" spans="1:14" ht="21" customHeight="1" x14ac:dyDescent="0.3">
      <c r="A507" s="126" t="s">
        <v>1630</v>
      </c>
      <c r="B507" s="126" t="s">
        <v>1630</v>
      </c>
      <c r="C507" s="126" t="s">
        <v>2277</v>
      </c>
      <c r="D507" s="130" t="s">
        <v>2278</v>
      </c>
      <c r="E507" s="32">
        <v>21</v>
      </c>
      <c r="F507" s="32">
        <v>18</v>
      </c>
      <c r="G507" s="32">
        <v>1</v>
      </c>
      <c r="H507" s="32">
        <v>2</v>
      </c>
      <c r="I507" s="32" t="s">
        <v>677</v>
      </c>
      <c r="J507" s="32" t="s">
        <v>677</v>
      </c>
      <c r="K507" s="32" t="s">
        <v>677</v>
      </c>
      <c r="L507" s="32" t="s">
        <v>677</v>
      </c>
      <c r="M507" s="32" t="s">
        <v>677</v>
      </c>
      <c r="N507" s="32" t="s">
        <v>183</v>
      </c>
    </row>
    <row r="508" spans="1:14" ht="21" customHeight="1" x14ac:dyDescent="0.3">
      <c r="A508" s="126"/>
      <c r="B508" s="126"/>
      <c r="C508" s="126" t="s">
        <v>2279</v>
      </c>
      <c r="D508" s="130" t="s">
        <v>2280</v>
      </c>
      <c r="E508" s="32">
        <v>10</v>
      </c>
      <c r="F508" s="32">
        <v>10</v>
      </c>
      <c r="G508" s="32" t="s">
        <v>677</v>
      </c>
      <c r="H508" s="32" t="s">
        <v>677</v>
      </c>
      <c r="I508" s="32" t="s">
        <v>677</v>
      </c>
      <c r="J508" s="32" t="s">
        <v>677</v>
      </c>
      <c r="K508" s="32" t="s">
        <v>677</v>
      </c>
      <c r="L508" s="32" t="s">
        <v>677</v>
      </c>
      <c r="M508" s="32" t="s">
        <v>677</v>
      </c>
      <c r="N508" s="32" t="s">
        <v>66</v>
      </c>
    </row>
    <row r="509" spans="1:14" ht="21" customHeight="1" x14ac:dyDescent="0.3">
      <c r="A509" s="126"/>
      <c r="B509" s="126"/>
      <c r="C509" s="126" t="s">
        <v>2281</v>
      </c>
      <c r="D509" s="130" t="s">
        <v>2282</v>
      </c>
      <c r="E509" s="32">
        <v>11</v>
      </c>
      <c r="F509" s="32">
        <v>8</v>
      </c>
      <c r="G509" s="32">
        <v>1</v>
      </c>
      <c r="H509" s="32">
        <v>2</v>
      </c>
      <c r="I509" s="32" t="s">
        <v>677</v>
      </c>
      <c r="J509" s="32" t="s">
        <v>677</v>
      </c>
      <c r="K509" s="32" t="s">
        <v>677</v>
      </c>
      <c r="L509" s="32" t="s">
        <v>677</v>
      </c>
      <c r="M509" s="32" t="s">
        <v>677</v>
      </c>
      <c r="N509" s="32" t="s">
        <v>128</v>
      </c>
    </row>
    <row r="510" spans="1:14" ht="21" customHeight="1" x14ac:dyDescent="0.3">
      <c r="A510" s="125"/>
      <c r="B510" s="125"/>
      <c r="C510" s="126" t="s">
        <v>2283</v>
      </c>
      <c r="D510" s="130" t="s">
        <v>2284</v>
      </c>
      <c r="E510" s="32">
        <v>38</v>
      </c>
      <c r="F510" s="32">
        <v>35</v>
      </c>
      <c r="G510" s="32">
        <v>3</v>
      </c>
      <c r="H510" s="32" t="s">
        <v>677</v>
      </c>
      <c r="I510" s="32" t="s">
        <v>677</v>
      </c>
      <c r="J510" s="32" t="s">
        <v>677</v>
      </c>
      <c r="K510" s="32" t="s">
        <v>677</v>
      </c>
      <c r="L510" s="32" t="s">
        <v>677</v>
      </c>
      <c r="M510" s="32" t="s">
        <v>677</v>
      </c>
      <c r="N510" s="32" t="s">
        <v>213</v>
      </c>
    </row>
    <row r="511" spans="1:14" ht="21" customHeight="1" x14ac:dyDescent="0.3">
      <c r="A511" s="126"/>
      <c r="B511" s="125"/>
      <c r="C511" s="126">
        <v>723</v>
      </c>
      <c r="D511" s="130" t="s">
        <v>2285</v>
      </c>
      <c r="E511" s="32">
        <v>9</v>
      </c>
      <c r="F511" s="32">
        <v>9</v>
      </c>
      <c r="G511" s="32" t="s">
        <v>677</v>
      </c>
      <c r="H511" s="32" t="s">
        <v>677</v>
      </c>
      <c r="I511" s="32" t="s">
        <v>677</v>
      </c>
      <c r="J511" s="32" t="s">
        <v>677</v>
      </c>
      <c r="K511" s="32" t="s">
        <v>677</v>
      </c>
      <c r="L511" s="32" t="s">
        <v>677</v>
      </c>
      <c r="M511" s="32" t="s">
        <v>677</v>
      </c>
      <c r="N511" s="32" t="s">
        <v>36</v>
      </c>
    </row>
    <row r="512" spans="1:14" ht="21" customHeight="1" x14ac:dyDescent="0.3">
      <c r="A512" s="126" t="s">
        <v>1630</v>
      </c>
      <c r="B512" s="126" t="s">
        <v>1630</v>
      </c>
      <c r="C512" s="126">
        <v>724</v>
      </c>
      <c r="D512" s="130" t="s">
        <v>2286</v>
      </c>
      <c r="E512" s="32">
        <v>132</v>
      </c>
      <c r="F512" s="32">
        <v>98</v>
      </c>
      <c r="G512" s="32">
        <v>27</v>
      </c>
      <c r="H512" s="32">
        <v>6</v>
      </c>
      <c r="I512" s="32">
        <v>1</v>
      </c>
      <c r="J512" s="32" t="s">
        <v>677</v>
      </c>
      <c r="K512" s="32" t="s">
        <v>677</v>
      </c>
      <c r="L512" s="32" t="s">
        <v>677</v>
      </c>
      <c r="M512" s="32" t="s">
        <v>677</v>
      </c>
      <c r="N512" s="408" t="s">
        <v>2287</v>
      </c>
    </row>
    <row r="513" spans="1:14" ht="21" customHeight="1" x14ac:dyDescent="0.3">
      <c r="A513" s="126"/>
      <c r="B513" s="126"/>
      <c r="C513" s="126" t="s">
        <v>2288</v>
      </c>
      <c r="D513" s="130" t="s">
        <v>2289</v>
      </c>
      <c r="E513" s="32">
        <v>10</v>
      </c>
      <c r="F513" s="32">
        <v>9</v>
      </c>
      <c r="G513" s="32">
        <v>1</v>
      </c>
      <c r="H513" s="32" t="s">
        <v>677</v>
      </c>
      <c r="I513" s="32" t="s">
        <v>677</v>
      </c>
      <c r="J513" s="32" t="s">
        <v>677</v>
      </c>
      <c r="K513" s="32" t="s">
        <v>677</v>
      </c>
      <c r="L513" s="32" t="s">
        <v>677</v>
      </c>
      <c r="M513" s="32" t="s">
        <v>677</v>
      </c>
      <c r="N513" s="408" t="s">
        <v>60</v>
      </c>
    </row>
    <row r="514" spans="1:14" ht="21" customHeight="1" x14ac:dyDescent="0.3">
      <c r="A514" s="126"/>
      <c r="B514" s="126"/>
      <c r="C514" s="126" t="s">
        <v>2290</v>
      </c>
      <c r="D514" s="130" t="s">
        <v>2291</v>
      </c>
      <c r="E514" s="32">
        <v>122</v>
      </c>
      <c r="F514" s="32">
        <v>89</v>
      </c>
      <c r="G514" s="32">
        <v>26</v>
      </c>
      <c r="H514" s="32">
        <v>6</v>
      </c>
      <c r="I514" s="32">
        <v>1</v>
      </c>
      <c r="J514" s="32" t="s">
        <v>677</v>
      </c>
      <c r="K514" s="32" t="s">
        <v>677</v>
      </c>
      <c r="L514" s="32" t="s">
        <v>677</v>
      </c>
      <c r="M514" s="32" t="s">
        <v>677</v>
      </c>
      <c r="N514" s="408" t="s">
        <v>2292</v>
      </c>
    </row>
    <row r="515" spans="1:14" ht="21" customHeight="1" x14ac:dyDescent="0.3">
      <c r="A515" s="126"/>
      <c r="B515" s="126"/>
      <c r="C515" s="126">
        <v>725</v>
      </c>
      <c r="D515" s="130" t="s">
        <v>2293</v>
      </c>
      <c r="E515" s="32">
        <v>17</v>
      </c>
      <c r="F515" s="32">
        <v>15</v>
      </c>
      <c r="G515" s="32">
        <v>2</v>
      </c>
      <c r="H515" s="32" t="s">
        <v>677</v>
      </c>
      <c r="I515" s="32" t="s">
        <v>677</v>
      </c>
      <c r="J515" s="32" t="s">
        <v>677</v>
      </c>
      <c r="K515" s="32" t="s">
        <v>677</v>
      </c>
      <c r="L515" s="32" t="s">
        <v>677</v>
      </c>
      <c r="M515" s="32" t="s">
        <v>677</v>
      </c>
      <c r="N515" s="408" t="s">
        <v>115</v>
      </c>
    </row>
    <row r="516" spans="1:14" ht="21" customHeight="1" x14ac:dyDescent="0.3">
      <c r="A516" s="126" t="s">
        <v>1630</v>
      </c>
      <c r="B516" s="126" t="s">
        <v>1630</v>
      </c>
      <c r="C516" s="126">
        <v>726</v>
      </c>
      <c r="D516" s="130" t="s">
        <v>2294</v>
      </c>
      <c r="E516" s="32">
        <v>66</v>
      </c>
      <c r="F516" s="32">
        <v>58</v>
      </c>
      <c r="G516" s="32">
        <v>4</v>
      </c>
      <c r="H516" s="32">
        <v>1</v>
      </c>
      <c r="I516" s="32">
        <v>2</v>
      </c>
      <c r="J516" s="32" t="s">
        <v>677</v>
      </c>
      <c r="K516" s="32" t="s">
        <v>677</v>
      </c>
      <c r="L516" s="32" t="s">
        <v>677</v>
      </c>
      <c r="M516" s="32">
        <v>1</v>
      </c>
      <c r="N516" s="408" t="s">
        <v>2295</v>
      </c>
    </row>
    <row r="517" spans="1:14" ht="21" customHeight="1" x14ac:dyDescent="0.3">
      <c r="A517" s="126"/>
      <c r="B517" s="126"/>
      <c r="C517" s="126">
        <v>727</v>
      </c>
      <c r="D517" s="130" t="s">
        <v>2296</v>
      </c>
      <c r="E517" s="32">
        <v>3</v>
      </c>
      <c r="F517" s="32">
        <v>3</v>
      </c>
      <c r="G517" s="32" t="s">
        <v>677</v>
      </c>
      <c r="H517" s="32" t="s">
        <v>677</v>
      </c>
      <c r="I517" s="32" t="s">
        <v>677</v>
      </c>
      <c r="J517" s="32" t="s">
        <v>677</v>
      </c>
      <c r="K517" s="32" t="s">
        <v>677</v>
      </c>
      <c r="L517" s="32" t="s">
        <v>677</v>
      </c>
      <c r="M517" s="32" t="s">
        <v>677</v>
      </c>
      <c r="N517" s="408" t="s">
        <v>11</v>
      </c>
    </row>
    <row r="518" spans="1:14" ht="21" customHeight="1" x14ac:dyDescent="0.3">
      <c r="A518" s="126"/>
      <c r="B518" s="126"/>
      <c r="C518" s="126">
        <v>728</v>
      </c>
      <c r="D518" s="130" t="s">
        <v>2297</v>
      </c>
      <c r="E518" s="32">
        <v>101</v>
      </c>
      <c r="F518" s="32">
        <v>80</v>
      </c>
      <c r="G518" s="32">
        <v>11</v>
      </c>
      <c r="H518" s="32">
        <v>2</v>
      </c>
      <c r="I518" s="32">
        <v>1</v>
      </c>
      <c r="J518" s="32">
        <v>1</v>
      </c>
      <c r="K518" s="32">
        <v>2</v>
      </c>
      <c r="L518" s="32">
        <v>3</v>
      </c>
      <c r="M518" s="32">
        <v>1</v>
      </c>
      <c r="N518" s="408" t="s">
        <v>2298</v>
      </c>
    </row>
    <row r="519" spans="1:14" ht="21" customHeight="1" x14ac:dyDescent="0.3">
      <c r="A519" s="126"/>
      <c r="B519" s="126"/>
      <c r="C519" s="126" t="s">
        <v>2299</v>
      </c>
      <c r="D519" s="130" t="s">
        <v>2300</v>
      </c>
      <c r="E519" s="32">
        <v>90</v>
      </c>
      <c r="F519" s="32">
        <v>76</v>
      </c>
      <c r="G519" s="32">
        <v>11</v>
      </c>
      <c r="H519" s="32">
        <v>2</v>
      </c>
      <c r="I519" s="32" t="s">
        <v>677</v>
      </c>
      <c r="J519" s="32" t="s">
        <v>677</v>
      </c>
      <c r="K519" s="32">
        <v>1</v>
      </c>
      <c r="L519" s="32" t="s">
        <v>677</v>
      </c>
      <c r="M519" s="32" t="s">
        <v>677</v>
      </c>
      <c r="N519" s="32" t="s">
        <v>1843</v>
      </c>
    </row>
    <row r="520" spans="1:14" ht="21" customHeight="1" x14ac:dyDescent="0.3">
      <c r="A520" s="126"/>
      <c r="B520" s="126"/>
      <c r="C520" s="126" t="s">
        <v>2301</v>
      </c>
      <c r="D520" s="130" t="s">
        <v>2302</v>
      </c>
      <c r="E520" s="32">
        <v>11</v>
      </c>
      <c r="F520" s="32">
        <v>4</v>
      </c>
      <c r="G520" s="32" t="s">
        <v>677</v>
      </c>
      <c r="H520" s="32" t="s">
        <v>677</v>
      </c>
      <c r="I520" s="32">
        <v>1</v>
      </c>
      <c r="J520" s="32">
        <v>1</v>
      </c>
      <c r="K520" s="32">
        <v>1</v>
      </c>
      <c r="L520" s="32">
        <v>3</v>
      </c>
      <c r="M520" s="32">
        <v>1</v>
      </c>
      <c r="N520" s="32" t="s">
        <v>2303</v>
      </c>
    </row>
    <row r="521" spans="1:14" ht="21" customHeight="1" x14ac:dyDescent="0.3">
      <c r="A521" s="126" t="s">
        <v>1630</v>
      </c>
      <c r="B521" s="125"/>
      <c r="C521" s="126">
        <v>729</v>
      </c>
      <c r="D521" s="130" t="s">
        <v>2304</v>
      </c>
      <c r="E521" s="32">
        <v>150</v>
      </c>
      <c r="F521" s="32">
        <v>123</v>
      </c>
      <c r="G521" s="32">
        <v>16</v>
      </c>
      <c r="H521" s="32">
        <v>6</v>
      </c>
      <c r="I521" s="32">
        <v>1</v>
      </c>
      <c r="J521" s="32">
        <v>3</v>
      </c>
      <c r="K521" s="32" t="s">
        <v>677</v>
      </c>
      <c r="L521" s="32">
        <v>1</v>
      </c>
      <c r="M521" s="32" t="s">
        <v>677</v>
      </c>
      <c r="N521" s="32" t="s">
        <v>2305</v>
      </c>
    </row>
    <row r="522" spans="1:14" ht="21" customHeight="1" x14ac:dyDescent="0.3">
      <c r="A522" s="126"/>
      <c r="B522" s="125"/>
      <c r="C522" s="126" t="s">
        <v>2306</v>
      </c>
      <c r="D522" s="130" t="s">
        <v>2307</v>
      </c>
      <c r="E522" s="32">
        <v>2</v>
      </c>
      <c r="F522" s="32">
        <v>1</v>
      </c>
      <c r="G522" s="32">
        <v>1</v>
      </c>
      <c r="H522" s="32" t="s">
        <v>677</v>
      </c>
      <c r="I522" s="32" t="s">
        <v>677</v>
      </c>
      <c r="J522" s="32" t="s">
        <v>677</v>
      </c>
      <c r="K522" s="32" t="s">
        <v>677</v>
      </c>
      <c r="L522" s="32" t="s">
        <v>677</v>
      </c>
      <c r="M522" s="32" t="s">
        <v>677</v>
      </c>
      <c r="N522" s="32" t="s">
        <v>30</v>
      </c>
    </row>
    <row r="523" spans="1:14" ht="21" customHeight="1" x14ac:dyDescent="0.3">
      <c r="A523" s="126"/>
      <c r="B523" s="125"/>
      <c r="C523" s="126" t="s">
        <v>2308</v>
      </c>
      <c r="D523" s="130" t="s">
        <v>2309</v>
      </c>
      <c r="E523" s="32">
        <v>148</v>
      </c>
      <c r="F523" s="32">
        <v>122</v>
      </c>
      <c r="G523" s="32">
        <v>15</v>
      </c>
      <c r="H523" s="32">
        <v>6</v>
      </c>
      <c r="I523" s="32">
        <v>1</v>
      </c>
      <c r="J523" s="32">
        <v>3</v>
      </c>
      <c r="K523" s="32" t="s">
        <v>677</v>
      </c>
      <c r="L523" s="32">
        <v>1</v>
      </c>
      <c r="M523" s="32" t="s">
        <v>677</v>
      </c>
      <c r="N523" s="32" t="s">
        <v>2310</v>
      </c>
    </row>
    <row r="524" spans="1:14" ht="21" customHeight="1" x14ac:dyDescent="0.3">
      <c r="A524" s="126" t="s">
        <v>1630</v>
      </c>
      <c r="B524" s="125">
        <v>73</v>
      </c>
      <c r="C524" s="125" t="s">
        <v>1581</v>
      </c>
      <c r="D524" s="131"/>
      <c r="E524" s="65">
        <v>47</v>
      </c>
      <c r="F524" s="65">
        <v>28</v>
      </c>
      <c r="G524" s="65">
        <v>6</v>
      </c>
      <c r="H524" s="65">
        <v>6</v>
      </c>
      <c r="I524" s="65">
        <v>5</v>
      </c>
      <c r="J524" s="65">
        <v>1</v>
      </c>
      <c r="K524" s="65">
        <v>1</v>
      </c>
      <c r="L524" s="65" t="s">
        <v>677</v>
      </c>
      <c r="M524" s="65" t="s">
        <v>677</v>
      </c>
      <c r="N524" s="65" t="s">
        <v>2311</v>
      </c>
    </row>
    <row r="525" spans="1:14" ht="21" customHeight="1" x14ac:dyDescent="0.3">
      <c r="A525" s="126" t="s">
        <v>1630</v>
      </c>
      <c r="B525" s="126" t="s">
        <v>1630</v>
      </c>
      <c r="C525" s="126" t="s">
        <v>2312</v>
      </c>
      <c r="D525" s="130" t="s">
        <v>1631</v>
      </c>
      <c r="E525" s="32" t="s">
        <v>677</v>
      </c>
      <c r="F525" s="32" t="s">
        <v>677</v>
      </c>
      <c r="G525" s="32" t="s">
        <v>677</v>
      </c>
      <c r="H525" s="32" t="s">
        <v>677</v>
      </c>
      <c r="I525" s="32" t="s">
        <v>677</v>
      </c>
      <c r="J525" s="32" t="s">
        <v>677</v>
      </c>
      <c r="K525" s="32" t="s">
        <v>677</v>
      </c>
      <c r="L525" s="32" t="s">
        <v>677</v>
      </c>
      <c r="M525" s="32" t="s">
        <v>677</v>
      </c>
      <c r="N525" s="32" t="s">
        <v>677</v>
      </c>
    </row>
    <row r="526" spans="1:14" ht="21" customHeight="1" x14ac:dyDescent="0.3">
      <c r="A526" s="126" t="s">
        <v>1630</v>
      </c>
      <c r="B526" s="126" t="s">
        <v>1630</v>
      </c>
      <c r="C526" s="126" t="s">
        <v>2313</v>
      </c>
      <c r="D526" s="130" t="s">
        <v>1581</v>
      </c>
      <c r="E526" s="32">
        <v>47</v>
      </c>
      <c r="F526" s="32">
        <v>28</v>
      </c>
      <c r="G526" s="32">
        <v>6</v>
      </c>
      <c r="H526" s="32">
        <v>6</v>
      </c>
      <c r="I526" s="32">
        <v>5</v>
      </c>
      <c r="J526" s="32">
        <v>1</v>
      </c>
      <c r="K526" s="32">
        <v>1</v>
      </c>
      <c r="L526" s="32" t="s">
        <v>677</v>
      </c>
      <c r="M526" s="32" t="s">
        <v>677</v>
      </c>
      <c r="N526" s="32" t="s">
        <v>2311</v>
      </c>
    </row>
    <row r="527" spans="1:14" ht="21" customHeight="1" x14ac:dyDescent="0.3">
      <c r="A527" s="126" t="s">
        <v>1630</v>
      </c>
      <c r="B527" s="125">
        <v>74</v>
      </c>
      <c r="C527" s="125" t="s">
        <v>1582</v>
      </c>
      <c r="D527" s="131"/>
      <c r="E527" s="65">
        <v>296</v>
      </c>
      <c r="F527" s="65">
        <v>202</v>
      </c>
      <c r="G527" s="65">
        <v>53</v>
      </c>
      <c r="H527" s="65">
        <v>15</v>
      </c>
      <c r="I527" s="65">
        <v>8</v>
      </c>
      <c r="J527" s="65">
        <v>8</v>
      </c>
      <c r="K527" s="65">
        <v>4</v>
      </c>
      <c r="L527" s="65">
        <v>4</v>
      </c>
      <c r="M527" s="65">
        <v>2</v>
      </c>
      <c r="N527" s="65" t="s">
        <v>2314</v>
      </c>
    </row>
    <row r="528" spans="1:14" ht="21" customHeight="1" x14ac:dyDescent="0.3">
      <c r="A528" s="126" t="s">
        <v>1630</v>
      </c>
      <c r="B528" s="126" t="s">
        <v>1630</v>
      </c>
      <c r="C528" s="126" t="s">
        <v>2315</v>
      </c>
      <c r="D528" s="130" t="s">
        <v>1631</v>
      </c>
      <c r="E528" s="32">
        <v>1</v>
      </c>
      <c r="F528" s="32" t="s">
        <v>677</v>
      </c>
      <c r="G528" s="32" t="s">
        <v>677</v>
      </c>
      <c r="H528" s="32" t="s">
        <v>677</v>
      </c>
      <c r="I528" s="32" t="s">
        <v>677</v>
      </c>
      <c r="J528" s="32" t="s">
        <v>677</v>
      </c>
      <c r="K528" s="32">
        <v>1</v>
      </c>
      <c r="L528" s="32" t="s">
        <v>677</v>
      </c>
      <c r="M528" s="32" t="s">
        <v>677</v>
      </c>
      <c r="N528" s="32" t="s">
        <v>200</v>
      </c>
    </row>
    <row r="529" spans="1:14" ht="21" customHeight="1" x14ac:dyDescent="0.3">
      <c r="A529" s="126" t="s">
        <v>1630</v>
      </c>
      <c r="B529" s="126" t="s">
        <v>1630</v>
      </c>
      <c r="C529" s="126" t="s">
        <v>2316</v>
      </c>
      <c r="D529" s="130" t="s">
        <v>2317</v>
      </c>
      <c r="E529" s="32">
        <v>32</v>
      </c>
      <c r="F529" s="32">
        <v>17</v>
      </c>
      <c r="G529" s="32">
        <v>10</v>
      </c>
      <c r="H529" s="32">
        <v>5</v>
      </c>
      <c r="I529" s="32" t="s">
        <v>677</v>
      </c>
      <c r="J529" s="32" t="s">
        <v>677</v>
      </c>
      <c r="K529" s="32" t="s">
        <v>677</v>
      </c>
      <c r="L529" s="32" t="s">
        <v>677</v>
      </c>
      <c r="M529" s="32" t="s">
        <v>677</v>
      </c>
      <c r="N529" s="32" t="s">
        <v>1791</v>
      </c>
    </row>
    <row r="530" spans="1:14" ht="21" customHeight="1" x14ac:dyDescent="0.3">
      <c r="A530" s="126" t="s">
        <v>1630</v>
      </c>
      <c r="B530" s="126" t="s">
        <v>1630</v>
      </c>
      <c r="C530" s="126" t="s">
        <v>2318</v>
      </c>
      <c r="D530" s="130" t="s">
        <v>2319</v>
      </c>
      <c r="E530" s="32">
        <v>194</v>
      </c>
      <c r="F530" s="32">
        <v>140</v>
      </c>
      <c r="G530" s="32">
        <v>28</v>
      </c>
      <c r="H530" s="32">
        <v>7</v>
      </c>
      <c r="I530" s="32">
        <v>7</v>
      </c>
      <c r="J530" s="32">
        <v>7</v>
      </c>
      <c r="K530" s="32">
        <v>3</v>
      </c>
      <c r="L530" s="32">
        <v>1</v>
      </c>
      <c r="M530" s="32">
        <v>1</v>
      </c>
      <c r="N530" s="32" t="s">
        <v>2320</v>
      </c>
    </row>
    <row r="531" spans="1:14" ht="21" customHeight="1" x14ac:dyDescent="0.3">
      <c r="A531" s="126"/>
      <c r="B531" s="126"/>
      <c r="C531" s="126" t="s">
        <v>2321</v>
      </c>
      <c r="D531" s="130" t="s">
        <v>2322</v>
      </c>
      <c r="E531" s="32">
        <v>168</v>
      </c>
      <c r="F531" s="32">
        <v>125</v>
      </c>
      <c r="G531" s="32">
        <v>23</v>
      </c>
      <c r="H531" s="32">
        <v>5</v>
      </c>
      <c r="I531" s="32">
        <v>4</v>
      </c>
      <c r="J531" s="32">
        <v>6</v>
      </c>
      <c r="K531" s="32">
        <v>3</v>
      </c>
      <c r="L531" s="32">
        <v>1</v>
      </c>
      <c r="M531" s="32">
        <v>1</v>
      </c>
      <c r="N531" s="32" t="s">
        <v>2323</v>
      </c>
    </row>
    <row r="532" spans="1:14" ht="21" customHeight="1" x14ac:dyDescent="0.3">
      <c r="A532" s="126"/>
      <c r="B532" s="126"/>
      <c r="C532" s="126" t="s">
        <v>2324</v>
      </c>
      <c r="D532" s="130" t="s">
        <v>2325</v>
      </c>
      <c r="E532" s="32">
        <v>18</v>
      </c>
      <c r="F532" s="32">
        <v>9</v>
      </c>
      <c r="G532" s="32">
        <v>5</v>
      </c>
      <c r="H532" s="32">
        <v>2</v>
      </c>
      <c r="I532" s="32">
        <v>1</v>
      </c>
      <c r="J532" s="32">
        <v>1</v>
      </c>
      <c r="K532" s="32" t="s">
        <v>677</v>
      </c>
      <c r="L532" s="32" t="s">
        <v>677</v>
      </c>
      <c r="M532" s="32" t="s">
        <v>677</v>
      </c>
      <c r="N532" s="32" t="s">
        <v>288</v>
      </c>
    </row>
    <row r="533" spans="1:14" ht="21" customHeight="1" x14ac:dyDescent="0.3">
      <c r="A533" s="126"/>
      <c r="B533" s="126"/>
      <c r="C533" s="126" t="s">
        <v>2326</v>
      </c>
      <c r="D533" s="130" t="s">
        <v>2327</v>
      </c>
      <c r="E533" s="32">
        <v>8</v>
      </c>
      <c r="F533" s="32">
        <v>6</v>
      </c>
      <c r="G533" s="32" t="s">
        <v>677</v>
      </c>
      <c r="H533" s="32" t="s">
        <v>677</v>
      </c>
      <c r="I533" s="32">
        <v>2</v>
      </c>
      <c r="J533" s="32" t="s">
        <v>677</v>
      </c>
      <c r="K533" s="32" t="s">
        <v>677</v>
      </c>
      <c r="L533" s="32" t="s">
        <v>677</v>
      </c>
      <c r="M533" s="32" t="s">
        <v>677</v>
      </c>
      <c r="N533" s="32" t="s">
        <v>155</v>
      </c>
    </row>
    <row r="534" spans="1:14" ht="21" customHeight="1" x14ac:dyDescent="0.3">
      <c r="A534" s="126" t="s">
        <v>1630</v>
      </c>
      <c r="B534" s="126" t="s">
        <v>1630</v>
      </c>
      <c r="C534" s="126" t="s">
        <v>2328</v>
      </c>
      <c r="D534" s="130" t="s">
        <v>2329</v>
      </c>
      <c r="E534" s="32">
        <v>7</v>
      </c>
      <c r="F534" s="32">
        <v>5</v>
      </c>
      <c r="G534" s="32">
        <v>1</v>
      </c>
      <c r="H534" s="32" t="s">
        <v>677</v>
      </c>
      <c r="I534" s="32" t="s">
        <v>677</v>
      </c>
      <c r="J534" s="32" t="s">
        <v>677</v>
      </c>
      <c r="K534" s="32" t="s">
        <v>677</v>
      </c>
      <c r="L534" s="32">
        <v>1</v>
      </c>
      <c r="M534" s="32" t="s">
        <v>677</v>
      </c>
      <c r="N534" s="32" t="s">
        <v>2330</v>
      </c>
    </row>
    <row r="535" spans="1:14" ht="21" customHeight="1" x14ac:dyDescent="0.3">
      <c r="A535" s="126" t="s">
        <v>1630</v>
      </c>
      <c r="B535" s="126" t="s">
        <v>1630</v>
      </c>
      <c r="C535" s="126" t="s">
        <v>2331</v>
      </c>
      <c r="D535" s="130" t="s">
        <v>2332</v>
      </c>
      <c r="E535" s="32">
        <v>1</v>
      </c>
      <c r="F535" s="32" t="s">
        <v>677</v>
      </c>
      <c r="G535" s="32" t="s">
        <v>677</v>
      </c>
      <c r="H535" s="32" t="s">
        <v>677</v>
      </c>
      <c r="I535" s="32" t="s">
        <v>677</v>
      </c>
      <c r="J535" s="32" t="s">
        <v>677</v>
      </c>
      <c r="K535" s="32" t="s">
        <v>677</v>
      </c>
      <c r="L535" s="32" t="s">
        <v>677</v>
      </c>
      <c r="M535" s="32">
        <v>1</v>
      </c>
      <c r="N535" s="32" t="s">
        <v>677</v>
      </c>
    </row>
    <row r="536" spans="1:14" ht="21" customHeight="1" x14ac:dyDescent="0.3">
      <c r="A536" s="126" t="s">
        <v>1630</v>
      </c>
      <c r="B536" s="126" t="s">
        <v>1630</v>
      </c>
      <c r="C536" s="126" t="s">
        <v>2333</v>
      </c>
      <c r="D536" s="130" t="s">
        <v>2334</v>
      </c>
      <c r="E536" s="32">
        <v>4</v>
      </c>
      <c r="F536" s="32">
        <v>2</v>
      </c>
      <c r="G536" s="32">
        <v>2</v>
      </c>
      <c r="H536" s="32" t="s">
        <v>677</v>
      </c>
      <c r="I536" s="32" t="s">
        <v>677</v>
      </c>
      <c r="J536" s="32" t="s">
        <v>677</v>
      </c>
      <c r="K536" s="32" t="s">
        <v>677</v>
      </c>
      <c r="L536" s="32" t="s">
        <v>677</v>
      </c>
      <c r="M536" s="32" t="s">
        <v>677</v>
      </c>
      <c r="N536" s="32" t="s">
        <v>51</v>
      </c>
    </row>
    <row r="537" spans="1:14" ht="21" customHeight="1" x14ac:dyDescent="0.3">
      <c r="A537" s="126" t="s">
        <v>1630</v>
      </c>
      <c r="B537" s="126" t="s">
        <v>1630</v>
      </c>
      <c r="C537" s="126" t="s">
        <v>2335</v>
      </c>
      <c r="D537" s="130" t="s">
        <v>2336</v>
      </c>
      <c r="E537" s="32">
        <v>35</v>
      </c>
      <c r="F537" s="32">
        <v>28</v>
      </c>
      <c r="G537" s="32">
        <v>6</v>
      </c>
      <c r="H537" s="32" t="s">
        <v>677</v>
      </c>
      <c r="I537" s="32" t="s">
        <v>677</v>
      </c>
      <c r="J537" s="32">
        <v>1</v>
      </c>
      <c r="K537" s="32" t="s">
        <v>677</v>
      </c>
      <c r="L537" s="32" t="s">
        <v>677</v>
      </c>
      <c r="M537" s="32" t="s">
        <v>677</v>
      </c>
      <c r="N537" s="32" t="s">
        <v>274</v>
      </c>
    </row>
    <row r="538" spans="1:14" ht="21" customHeight="1" x14ac:dyDescent="0.3">
      <c r="A538" s="126" t="s">
        <v>1630</v>
      </c>
      <c r="B538" s="125"/>
      <c r="C538" s="126" t="s">
        <v>2337</v>
      </c>
      <c r="D538" s="130" t="s">
        <v>2338</v>
      </c>
      <c r="E538" s="32">
        <v>22</v>
      </c>
      <c r="F538" s="32">
        <v>10</v>
      </c>
      <c r="G538" s="32">
        <v>6</v>
      </c>
      <c r="H538" s="32">
        <v>3</v>
      </c>
      <c r="I538" s="32">
        <v>1</v>
      </c>
      <c r="J538" s="32" t="s">
        <v>677</v>
      </c>
      <c r="K538" s="32" t="s">
        <v>677</v>
      </c>
      <c r="L538" s="32">
        <v>2</v>
      </c>
      <c r="M538" s="32" t="s">
        <v>677</v>
      </c>
      <c r="N538" s="32" t="s">
        <v>2339</v>
      </c>
    </row>
    <row r="539" spans="1:14" ht="21" customHeight="1" x14ac:dyDescent="0.3">
      <c r="A539" s="125" t="s">
        <v>1583</v>
      </c>
      <c r="B539" s="125" t="s">
        <v>1584</v>
      </c>
      <c r="C539" s="125"/>
      <c r="D539" s="131"/>
      <c r="E539" s="65">
        <v>1525</v>
      </c>
      <c r="F539" s="65">
        <v>905</v>
      </c>
      <c r="G539" s="65">
        <v>326</v>
      </c>
      <c r="H539" s="65">
        <v>182</v>
      </c>
      <c r="I539" s="65">
        <v>74</v>
      </c>
      <c r="J539" s="65">
        <v>29</v>
      </c>
      <c r="K539" s="65">
        <v>6</v>
      </c>
      <c r="L539" s="65">
        <v>1</v>
      </c>
      <c r="M539" s="65">
        <v>2</v>
      </c>
      <c r="N539" s="65" t="s">
        <v>2340</v>
      </c>
    </row>
    <row r="540" spans="1:14" ht="21" customHeight="1" x14ac:dyDescent="0.3">
      <c r="A540" s="126" t="s">
        <v>1630</v>
      </c>
      <c r="B540" s="125">
        <v>75</v>
      </c>
      <c r="C540" s="125" t="s">
        <v>1585</v>
      </c>
      <c r="D540" s="131"/>
      <c r="E540" s="65">
        <v>21</v>
      </c>
      <c r="F540" s="65">
        <v>10</v>
      </c>
      <c r="G540" s="65">
        <v>5</v>
      </c>
      <c r="H540" s="65">
        <v>5</v>
      </c>
      <c r="I540" s="65" t="s">
        <v>677</v>
      </c>
      <c r="J540" s="65" t="s">
        <v>677</v>
      </c>
      <c r="K540" s="65" t="s">
        <v>677</v>
      </c>
      <c r="L540" s="65" t="s">
        <v>677</v>
      </c>
      <c r="M540" s="65">
        <v>1</v>
      </c>
      <c r="N540" s="65" t="s">
        <v>253</v>
      </c>
    </row>
    <row r="541" spans="1:14" ht="21" customHeight="1" x14ac:dyDescent="0.3">
      <c r="A541" s="126" t="s">
        <v>1630</v>
      </c>
      <c r="B541" s="125"/>
      <c r="C541" s="126" t="s">
        <v>2341</v>
      </c>
      <c r="D541" s="130" t="s">
        <v>1631</v>
      </c>
      <c r="E541" s="32" t="s">
        <v>677</v>
      </c>
      <c r="F541" s="32" t="s">
        <v>677</v>
      </c>
      <c r="G541" s="32" t="s">
        <v>677</v>
      </c>
      <c r="H541" s="32" t="s">
        <v>677</v>
      </c>
      <c r="I541" s="32" t="s">
        <v>677</v>
      </c>
      <c r="J541" s="32" t="s">
        <v>677</v>
      </c>
      <c r="K541" s="32" t="s">
        <v>677</v>
      </c>
      <c r="L541" s="32" t="s">
        <v>677</v>
      </c>
      <c r="M541" s="32" t="s">
        <v>677</v>
      </c>
      <c r="N541" s="32" t="s">
        <v>677</v>
      </c>
    </row>
    <row r="542" spans="1:14" ht="21" customHeight="1" x14ac:dyDescent="0.3">
      <c r="A542" s="126" t="s">
        <v>1630</v>
      </c>
      <c r="B542" s="126" t="s">
        <v>1630</v>
      </c>
      <c r="C542" s="126" t="s">
        <v>2342</v>
      </c>
      <c r="D542" s="130" t="s">
        <v>2343</v>
      </c>
      <c r="E542" s="32">
        <v>8</v>
      </c>
      <c r="F542" s="32">
        <v>3</v>
      </c>
      <c r="G542" s="32">
        <v>2</v>
      </c>
      <c r="H542" s="32">
        <v>3</v>
      </c>
      <c r="I542" s="32" t="s">
        <v>677</v>
      </c>
      <c r="J542" s="32" t="s">
        <v>677</v>
      </c>
      <c r="K542" s="32" t="s">
        <v>677</v>
      </c>
      <c r="L542" s="32" t="s">
        <v>677</v>
      </c>
      <c r="M542" s="32" t="s">
        <v>677</v>
      </c>
      <c r="N542" s="32" t="s">
        <v>141</v>
      </c>
    </row>
    <row r="543" spans="1:14" ht="21" customHeight="1" x14ac:dyDescent="0.3">
      <c r="A543" s="126"/>
      <c r="B543" s="126" t="s">
        <v>1630</v>
      </c>
      <c r="C543" s="126" t="s">
        <v>2344</v>
      </c>
      <c r="D543" s="130" t="s">
        <v>2345</v>
      </c>
      <c r="E543" s="32">
        <v>1</v>
      </c>
      <c r="F543" s="32">
        <v>1</v>
      </c>
      <c r="G543" s="32" t="s">
        <v>677</v>
      </c>
      <c r="H543" s="32" t="s">
        <v>677</v>
      </c>
      <c r="I543" s="32" t="s">
        <v>677</v>
      </c>
      <c r="J543" s="32" t="s">
        <v>677</v>
      </c>
      <c r="K543" s="32" t="s">
        <v>677</v>
      </c>
      <c r="L543" s="32" t="s">
        <v>677</v>
      </c>
      <c r="M543" s="32" t="s">
        <v>677</v>
      </c>
      <c r="N543" s="32" t="s">
        <v>6</v>
      </c>
    </row>
    <row r="544" spans="1:14" ht="21" customHeight="1" x14ac:dyDescent="0.3">
      <c r="A544" s="126" t="s">
        <v>1630</v>
      </c>
      <c r="B544" s="126" t="s">
        <v>1630</v>
      </c>
      <c r="C544" s="126" t="s">
        <v>2346</v>
      </c>
      <c r="D544" s="130" t="s">
        <v>2347</v>
      </c>
      <c r="E544" s="32" t="s">
        <v>677</v>
      </c>
      <c r="F544" s="32" t="s">
        <v>677</v>
      </c>
      <c r="G544" s="32" t="s">
        <v>677</v>
      </c>
      <c r="H544" s="32" t="s">
        <v>677</v>
      </c>
      <c r="I544" s="32" t="s">
        <v>677</v>
      </c>
      <c r="J544" s="32" t="s">
        <v>677</v>
      </c>
      <c r="K544" s="32" t="s">
        <v>677</v>
      </c>
      <c r="L544" s="32" t="s">
        <v>677</v>
      </c>
      <c r="M544" s="32" t="s">
        <v>677</v>
      </c>
      <c r="N544" s="32" t="s">
        <v>677</v>
      </c>
    </row>
    <row r="545" spans="1:14" ht="21" customHeight="1" x14ac:dyDescent="0.3">
      <c r="A545" s="126" t="s">
        <v>1630</v>
      </c>
      <c r="B545" s="126" t="s">
        <v>1630</v>
      </c>
      <c r="C545" s="126" t="s">
        <v>2348</v>
      </c>
      <c r="D545" s="130" t="s">
        <v>2349</v>
      </c>
      <c r="E545" s="32">
        <v>12</v>
      </c>
      <c r="F545" s="32">
        <v>6</v>
      </c>
      <c r="G545" s="32">
        <v>3</v>
      </c>
      <c r="H545" s="32">
        <v>2</v>
      </c>
      <c r="I545" s="32" t="s">
        <v>677</v>
      </c>
      <c r="J545" s="32" t="s">
        <v>677</v>
      </c>
      <c r="K545" s="32" t="s">
        <v>677</v>
      </c>
      <c r="L545" s="32" t="s">
        <v>677</v>
      </c>
      <c r="M545" s="32">
        <v>1</v>
      </c>
      <c r="N545" s="32" t="s">
        <v>148</v>
      </c>
    </row>
    <row r="546" spans="1:14" ht="21" customHeight="1" x14ac:dyDescent="0.3">
      <c r="A546" s="126"/>
      <c r="B546" s="126"/>
      <c r="C546" s="126" t="s">
        <v>2350</v>
      </c>
      <c r="D546" s="130" t="s">
        <v>2351</v>
      </c>
      <c r="E546" s="32" t="s">
        <v>677</v>
      </c>
      <c r="F546" s="32" t="s">
        <v>677</v>
      </c>
      <c r="G546" s="32" t="s">
        <v>677</v>
      </c>
      <c r="H546" s="32" t="s">
        <v>677</v>
      </c>
      <c r="I546" s="32" t="s">
        <v>677</v>
      </c>
      <c r="J546" s="32" t="s">
        <v>677</v>
      </c>
      <c r="K546" s="32" t="s">
        <v>677</v>
      </c>
      <c r="L546" s="32" t="s">
        <v>677</v>
      </c>
      <c r="M546" s="32" t="s">
        <v>677</v>
      </c>
      <c r="N546" s="32" t="s">
        <v>677</v>
      </c>
    </row>
    <row r="547" spans="1:14" ht="21" customHeight="1" x14ac:dyDescent="0.3">
      <c r="A547" s="126"/>
      <c r="B547" s="126"/>
      <c r="C547" s="126" t="s">
        <v>2352</v>
      </c>
      <c r="D547" s="130" t="s">
        <v>2353</v>
      </c>
      <c r="E547" s="32">
        <v>12</v>
      </c>
      <c r="F547" s="32">
        <v>6</v>
      </c>
      <c r="G547" s="32">
        <v>3</v>
      </c>
      <c r="H547" s="32">
        <v>2</v>
      </c>
      <c r="I547" s="32" t="s">
        <v>677</v>
      </c>
      <c r="J547" s="32" t="s">
        <v>677</v>
      </c>
      <c r="K547" s="32" t="s">
        <v>677</v>
      </c>
      <c r="L547" s="32" t="s">
        <v>677</v>
      </c>
      <c r="M547" s="32">
        <v>1</v>
      </c>
      <c r="N547" s="32" t="s">
        <v>148</v>
      </c>
    </row>
    <row r="548" spans="1:14" ht="21" customHeight="1" x14ac:dyDescent="0.3">
      <c r="A548" s="126" t="s">
        <v>1630</v>
      </c>
      <c r="B548" s="125">
        <v>76</v>
      </c>
      <c r="C548" s="125" t="s">
        <v>1586</v>
      </c>
      <c r="D548" s="131"/>
      <c r="E548" s="65">
        <v>1383</v>
      </c>
      <c r="F548" s="65">
        <v>855</v>
      </c>
      <c r="G548" s="65">
        <v>274</v>
      </c>
      <c r="H548" s="65">
        <v>156</v>
      </c>
      <c r="I548" s="65">
        <v>70</v>
      </c>
      <c r="J548" s="65">
        <v>21</v>
      </c>
      <c r="K548" s="65">
        <v>5</v>
      </c>
      <c r="L548" s="65">
        <v>1</v>
      </c>
      <c r="M548" s="65">
        <v>1</v>
      </c>
      <c r="N548" s="65" t="s">
        <v>2354</v>
      </c>
    </row>
    <row r="549" spans="1:14" ht="21" customHeight="1" x14ac:dyDescent="0.3">
      <c r="A549" s="126"/>
      <c r="B549" s="126"/>
      <c r="C549" s="126" t="s">
        <v>2355</v>
      </c>
      <c r="D549" s="130" t="s">
        <v>1631</v>
      </c>
      <c r="E549" s="32">
        <v>12</v>
      </c>
      <c r="F549" s="32">
        <v>6</v>
      </c>
      <c r="G549" s="32">
        <v>3</v>
      </c>
      <c r="H549" s="32">
        <v>1</v>
      </c>
      <c r="I549" s="32" t="s">
        <v>677</v>
      </c>
      <c r="J549" s="32">
        <v>2</v>
      </c>
      <c r="K549" s="32" t="s">
        <v>677</v>
      </c>
      <c r="L549" s="32" t="s">
        <v>677</v>
      </c>
      <c r="M549" s="32" t="s">
        <v>677</v>
      </c>
      <c r="N549" s="32" t="s">
        <v>253</v>
      </c>
    </row>
    <row r="550" spans="1:14" ht="21" customHeight="1" x14ac:dyDescent="0.3">
      <c r="A550" s="126" t="s">
        <v>1630</v>
      </c>
      <c r="B550" s="125"/>
      <c r="C550" s="126" t="s">
        <v>2356</v>
      </c>
      <c r="D550" s="130" t="s">
        <v>2357</v>
      </c>
      <c r="E550" s="32">
        <v>78</v>
      </c>
      <c r="F550" s="32">
        <v>39</v>
      </c>
      <c r="G550" s="32">
        <v>14</v>
      </c>
      <c r="H550" s="32">
        <v>10</v>
      </c>
      <c r="I550" s="32">
        <v>13</v>
      </c>
      <c r="J550" s="32">
        <v>2</v>
      </c>
      <c r="K550" s="32" t="s">
        <v>677</v>
      </c>
      <c r="L550" s="32" t="s">
        <v>677</v>
      </c>
      <c r="M550" s="32" t="s">
        <v>677</v>
      </c>
      <c r="N550" s="32" t="s">
        <v>2358</v>
      </c>
    </row>
    <row r="551" spans="1:14" ht="21" customHeight="1" x14ac:dyDescent="0.3">
      <c r="A551" s="126" t="s">
        <v>1630</v>
      </c>
      <c r="B551" s="126" t="s">
        <v>1630</v>
      </c>
      <c r="C551" s="126" t="s">
        <v>2359</v>
      </c>
      <c r="D551" s="130" t="s">
        <v>2360</v>
      </c>
      <c r="E551" s="32">
        <v>481</v>
      </c>
      <c r="F551" s="32">
        <v>274</v>
      </c>
      <c r="G551" s="32">
        <v>102</v>
      </c>
      <c r="H551" s="32">
        <v>68</v>
      </c>
      <c r="I551" s="32">
        <v>30</v>
      </c>
      <c r="J551" s="32">
        <v>6</v>
      </c>
      <c r="K551" s="32">
        <v>1</v>
      </c>
      <c r="L551" s="32" t="s">
        <v>677</v>
      </c>
      <c r="M551" s="32" t="s">
        <v>677</v>
      </c>
      <c r="N551" s="32" t="s">
        <v>2361</v>
      </c>
    </row>
    <row r="552" spans="1:14" ht="21" customHeight="1" x14ac:dyDescent="0.3">
      <c r="A552" s="126"/>
      <c r="B552" s="126"/>
      <c r="C552" s="126" t="s">
        <v>2362</v>
      </c>
      <c r="D552" s="130" t="s">
        <v>2363</v>
      </c>
      <c r="E552" s="32">
        <v>113</v>
      </c>
      <c r="F552" s="32">
        <v>56</v>
      </c>
      <c r="G552" s="32">
        <v>19</v>
      </c>
      <c r="H552" s="32">
        <v>17</v>
      </c>
      <c r="I552" s="32">
        <v>16</v>
      </c>
      <c r="J552" s="32">
        <v>4</v>
      </c>
      <c r="K552" s="32">
        <v>1</v>
      </c>
      <c r="L552" s="32" t="s">
        <v>677</v>
      </c>
      <c r="M552" s="32" t="s">
        <v>677</v>
      </c>
      <c r="N552" s="32" t="s">
        <v>2364</v>
      </c>
    </row>
    <row r="553" spans="1:14" ht="21" customHeight="1" x14ac:dyDescent="0.3">
      <c r="A553" s="126"/>
      <c r="B553" s="126"/>
      <c r="C553" s="126" t="s">
        <v>2365</v>
      </c>
      <c r="D553" s="130" t="s">
        <v>2366</v>
      </c>
      <c r="E553" s="32">
        <v>171</v>
      </c>
      <c r="F553" s="32">
        <v>104</v>
      </c>
      <c r="G553" s="32">
        <v>36</v>
      </c>
      <c r="H553" s="32">
        <v>21</v>
      </c>
      <c r="I553" s="32">
        <v>9</v>
      </c>
      <c r="J553" s="32">
        <v>1</v>
      </c>
      <c r="K553" s="32" t="s">
        <v>677</v>
      </c>
      <c r="L553" s="32" t="s">
        <v>677</v>
      </c>
      <c r="M553" s="32" t="s">
        <v>677</v>
      </c>
      <c r="N553" s="32" t="s">
        <v>2367</v>
      </c>
    </row>
    <row r="554" spans="1:14" ht="21" customHeight="1" x14ac:dyDescent="0.3">
      <c r="A554" s="126"/>
      <c r="B554" s="126"/>
      <c r="C554" s="126" t="s">
        <v>2368</v>
      </c>
      <c r="D554" s="130" t="s">
        <v>2369</v>
      </c>
      <c r="E554" s="32">
        <v>43</v>
      </c>
      <c r="F554" s="32">
        <v>19</v>
      </c>
      <c r="G554" s="32">
        <v>15</v>
      </c>
      <c r="H554" s="32">
        <v>8</v>
      </c>
      <c r="I554" s="32">
        <v>1</v>
      </c>
      <c r="J554" s="32" t="s">
        <v>677</v>
      </c>
      <c r="K554" s="32" t="s">
        <v>677</v>
      </c>
      <c r="L554" s="32" t="s">
        <v>677</v>
      </c>
      <c r="M554" s="32" t="s">
        <v>677</v>
      </c>
      <c r="N554" s="32" t="s">
        <v>2370</v>
      </c>
    </row>
    <row r="555" spans="1:14" ht="21" customHeight="1" x14ac:dyDescent="0.3">
      <c r="A555" s="126"/>
      <c r="B555" s="126"/>
      <c r="C555" s="126" t="s">
        <v>2371</v>
      </c>
      <c r="D555" s="130" t="s">
        <v>2372</v>
      </c>
      <c r="E555" s="32">
        <v>154</v>
      </c>
      <c r="F555" s="32">
        <v>95</v>
      </c>
      <c r="G555" s="32">
        <v>32</v>
      </c>
      <c r="H555" s="32">
        <v>22</v>
      </c>
      <c r="I555" s="32">
        <v>4</v>
      </c>
      <c r="J555" s="32">
        <v>1</v>
      </c>
      <c r="K555" s="32" t="s">
        <v>677</v>
      </c>
      <c r="L555" s="32" t="s">
        <v>677</v>
      </c>
      <c r="M555" s="32" t="s">
        <v>677</v>
      </c>
      <c r="N555" s="32" t="s">
        <v>2373</v>
      </c>
    </row>
    <row r="556" spans="1:14" ht="21" customHeight="1" x14ac:dyDescent="0.3">
      <c r="A556" s="126" t="s">
        <v>1630</v>
      </c>
      <c r="B556" s="126" t="s">
        <v>1630</v>
      </c>
      <c r="C556" s="126" t="s">
        <v>2374</v>
      </c>
      <c r="D556" s="130" t="s">
        <v>2375</v>
      </c>
      <c r="E556" s="32">
        <v>70</v>
      </c>
      <c r="F556" s="32">
        <v>49</v>
      </c>
      <c r="G556" s="32">
        <v>16</v>
      </c>
      <c r="H556" s="32">
        <v>3</v>
      </c>
      <c r="I556" s="32">
        <v>2</v>
      </c>
      <c r="J556" s="32" t="s">
        <v>677</v>
      </c>
      <c r="K556" s="32" t="s">
        <v>677</v>
      </c>
      <c r="L556" s="32" t="s">
        <v>677</v>
      </c>
      <c r="M556" s="32" t="s">
        <v>677</v>
      </c>
      <c r="N556" s="32" t="s">
        <v>2376</v>
      </c>
    </row>
    <row r="557" spans="1:14" ht="21" customHeight="1" x14ac:dyDescent="0.3">
      <c r="A557" s="126" t="s">
        <v>1630</v>
      </c>
      <c r="B557" s="126" t="s">
        <v>1630</v>
      </c>
      <c r="C557" s="126" t="s">
        <v>2377</v>
      </c>
      <c r="D557" s="130" t="s">
        <v>2378</v>
      </c>
      <c r="E557" s="32">
        <v>51</v>
      </c>
      <c r="F557" s="32">
        <v>38</v>
      </c>
      <c r="G557" s="32">
        <v>5</v>
      </c>
      <c r="H557" s="32">
        <v>6</v>
      </c>
      <c r="I557" s="32">
        <v>2</v>
      </c>
      <c r="J557" s="32" t="s">
        <v>677</v>
      </c>
      <c r="K557" s="32" t="s">
        <v>677</v>
      </c>
      <c r="L557" s="32" t="s">
        <v>677</v>
      </c>
      <c r="M557" s="32" t="s">
        <v>677</v>
      </c>
      <c r="N557" s="32" t="s">
        <v>2379</v>
      </c>
    </row>
    <row r="558" spans="1:14" ht="21" customHeight="1" x14ac:dyDescent="0.3">
      <c r="A558" s="126" t="s">
        <v>1630</v>
      </c>
      <c r="B558" s="126" t="s">
        <v>1630</v>
      </c>
      <c r="C558" s="126" t="s">
        <v>2380</v>
      </c>
      <c r="D558" s="130" t="s">
        <v>2381</v>
      </c>
      <c r="E558" s="32">
        <v>362</v>
      </c>
      <c r="F558" s="32">
        <v>233</v>
      </c>
      <c r="G558" s="32">
        <v>74</v>
      </c>
      <c r="H558" s="32">
        <v>41</v>
      </c>
      <c r="I558" s="32">
        <v>8</v>
      </c>
      <c r="J558" s="32">
        <v>4</v>
      </c>
      <c r="K558" s="32">
        <v>1</v>
      </c>
      <c r="L558" s="32" t="s">
        <v>677</v>
      </c>
      <c r="M558" s="32">
        <v>1</v>
      </c>
      <c r="N558" s="32" t="s">
        <v>2382</v>
      </c>
    </row>
    <row r="559" spans="1:14" ht="21" customHeight="1" x14ac:dyDescent="0.3">
      <c r="A559" s="126" t="s">
        <v>1630</v>
      </c>
      <c r="B559" s="126" t="s">
        <v>1630</v>
      </c>
      <c r="C559" s="126" t="s">
        <v>2383</v>
      </c>
      <c r="D559" s="130" t="s">
        <v>2384</v>
      </c>
      <c r="E559" s="32">
        <v>169</v>
      </c>
      <c r="F559" s="32">
        <v>123</v>
      </c>
      <c r="G559" s="32">
        <v>36</v>
      </c>
      <c r="H559" s="32">
        <v>9</v>
      </c>
      <c r="I559" s="32">
        <v>1</v>
      </c>
      <c r="J559" s="32" t="s">
        <v>677</v>
      </c>
      <c r="K559" s="32" t="s">
        <v>677</v>
      </c>
      <c r="L559" s="32" t="s">
        <v>677</v>
      </c>
      <c r="M559" s="32" t="s">
        <v>677</v>
      </c>
      <c r="N559" s="32" t="s">
        <v>2146</v>
      </c>
    </row>
    <row r="560" spans="1:14" ht="21" customHeight="1" x14ac:dyDescent="0.3">
      <c r="A560" s="126"/>
      <c r="B560" s="126"/>
      <c r="C560" s="126" t="s">
        <v>2385</v>
      </c>
      <c r="D560" s="130" t="s">
        <v>2386</v>
      </c>
      <c r="E560" s="32">
        <v>118</v>
      </c>
      <c r="F560" s="32">
        <v>77</v>
      </c>
      <c r="G560" s="32">
        <v>15</v>
      </c>
      <c r="H560" s="32">
        <v>11</v>
      </c>
      <c r="I560" s="32">
        <v>11</v>
      </c>
      <c r="J560" s="32">
        <v>3</v>
      </c>
      <c r="K560" s="32" t="s">
        <v>677</v>
      </c>
      <c r="L560" s="32">
        <v>1</v>
      </c>
      <c r="M560" s="32" t="s">
        <v>677</v>
      </c>
      <c r="N560" s="32" t="s">
        <v>2387</v>
      </c>
    </row>
    <row r="561" spans="1:14" ht="21" customHeight="1" x14ac:dyDescent="0.3">
      <c r="A561" s="126" t="s">
        <v>1630</v>
      </c>
      <c r="B561" s="125"/>
      <c r="C561" s="126" t="s">
        <v>2388</v>
      </c>
      <c r="D561" s="130" t="s">
        <v>2389</v>
      </c>
      <c r="E561" s="32">
        <v>42</v>
      </c>
      <c r="F561" s="32">
        <v>16</v>
      </c>
      <c r="G561" s="32">
        <v>9</v>
      </c>
      <c r="H561" s="32">
        <v>7</v>
      </c>
      <c r="I561" s="32">
        <v>3</v>
      </c>
      <c r="J561" s="32">
        <v>4</v>
      </c>
      <c r="K561" s="32">
        <v>3</v>
      </c>
      <c r="L561" s="32" t="s">
        <v>677</v>
      </c>
      <c r="M561" s="32" t="s">
        <v>677</v>
      </c>
      <c r="N561" s="32" t="s">
        <v>2148</v>
      </c>
    </row>
    <row r="562" spans="1:14" ht="21" customHeight="1" x14ac:dyDescent="0.3">
      <c r="A562" s="126"/>
      <c r="B562" s="125"/>
      <c r="C562" s="126" t="s">
        <v>2390</v>
      </c>
      <c r="D562" s="130" t="s">
        <v>2391</v>
      </c>
      <c r="E562" s="32">
        <v>14</v>
      </c>
      <c r="F562" s="32" t="s">
        <v>677</v>
      </c>
      <c r="G562" s="32">
        <v>2</v>
      </c>
      <c r="H562" s="32">
        <v>4</v>
      </c>
      <c r="I562" s="32">
        <v>3</v>
      </c>
      <c r="J562" s="32">
        <v>3</v>
      </c>
      <c r="K562" s="32">
        <v>2</v>
      </c>
      <c r="L562" s="32" t="s">
        <v>677</v>
      </c>
      <c r="M562" s="32" t="s">
        <v>677</v>
      </c>
      <c r="N562" s="32" t="s">
        <v>2392</v>
      </c>
    </row>
    <row r="563" spans="1:14" ht="21" customHeight="1" x14ac:dyDescent="0.3">
      <c r="A563" s="126"/>
      <c r="B563" s="125"/>
      <c r="C563" s="126" t="s">
        <v>2393</v>
      </c>
      <c r="D563" s="130" t="s">
        <v>2394</v>
      </c>
      <c r="E563" s="32">
        <v>20</v>
      </c>
      <c r="F563" s="32">
        <v>15</v>
      </c>
      <c r="G563" s="32">
        <v>4</v>
      </c>
      <c r="H563" s="32">
        <v>1</v>
      </c>
      <c r="I563" s="32" t="s">
        <v>677</v>
      </c>
      <c r="J563" s="32" t="s">
        <v>677</v>
      </c>
      <c r="K563" s="32" t="s">
        <v>677</v>
      </c>
      <c r="L563" s="32" t="s">
        <v>677</v>
      </c>
      <c r="M563" s="32" t="s">
        <v>677</v>
      </c>
      <c r="N563" s="32" t="s">
        <v>183</v>
      </c>
    </row>
    <row r="564" spans="1:14" ht="21" customHeight="1" x14ac:dyDescent="0.3">
      <c r="A564" s="126"/>
      <c r="B564" s="125"/>
      <c r="C564" s="126" t="s">
        <v>2395</v>
      </c>
      <c r="D564" s="130" t="s">
        <v>2396</v>
      </c>
      <c r="E564" s="32">
        <v>8</v>
      </c>
      <c r="F564" s="32">
        <v>1</v>
      </c>
      <c r="G564" s="32">
        <v>3</v>
      </c>
      <c r="H564" s="32">
        <v>2</v>
      </c>
      <c r="I564" s="32" t="s">
        <v>677</v>
      </c>
      <c r="J564" s="32">
        <v>1</v>
      </c>
      <c r="K564" s="32">
        <v>1</v>
      </c>
      <c r="L564" s="32" t="s">
        <v>677</v>
      </c>
      <c r="M564" s="32" t="s">
        <v>677</v>
      </c>
      <c r="N564" s="32" t="s">
        <v>278</v>
      </c>
    </row>
    <row r="565" spans="1:14" ht="21" customHeight="1" x14ac:dyDescent="0.3">
      <c r="A565" s="126" t="s">
        <v>1630</v>
      </c>
      <c r="B565" s="125">
        <v>77</v>
      </c>
      <c r="C565" s="125" t="s">
        <v>1587</v>
      </c>
      <c r="D565" s="131"/>
      <c r="E565" s="65">
        <v>121</v>
      </c>
      <c r="F565" s="65">
        <v>40</v>
      </c>
      <c r="G565" s="65">
        <v>47</v>
      </c>
      <c r="H565" s="65">
        <v>21</v>
      </c>
      <c r="I565" s="65">
        <v>4</v>
      </c>
      <c r="J565" s="65">
        <v>8</v>
      </c>
      <c r="K565" s="65">
        <v>1</v>
      </c>
      <c r="L565" s="65" t="s">
        <v>677</v>
      </c>
      <c r="M565" s="65" t="s">
        <v>677</v>
      </c>
      <c r="N565" s="65" t="s">
        <v>2397</v>
      </c>
    </row>
    <row r="566" spans="1:14" ht="21" customHeight="1" x14ac:dyDescent="0.3">
      <c r="A566" s="126" t="s">
        <v>1630</v>
      </c>
      <c r="B566" s="126" t="s">
        <v>1630</v>
      </c>
      <c r="C566" s="126" t="s">
        <v>2398</v>
      </c>
      <c r="D566" s="130" t="s">
        <v>1631</v>
      </c>
      <c r="E566" s="32" t="s">
        <v>677</v>
      </c>
      <c r="F566" s="32" t="s">
        <v>677</v>
      </c>
      <c r="G566" s="32" t="s">
        <v>677</v>
      </c>
      <c r="H566" s="32" t="s">
        <v>677</v>
      </c>
      <c r="I566" s="32" t="s">
        <v>677</v>
      </c>
      <c r="J566" s="32" t="s">
        <v>677</v>
      </c>
      <c r="K566" s="32" t="s">
        <v>677</v>
      </c>
      <c r="L566" s="32" t="s">
        <v>677</v>
      </c>
      <c r="M566" s="32" t="s">
        <v>677</v>
      </c>
      <c r="N566" s="32" t="s">
        <v>677</v>
      </c>
    </row>
    <row r="567" spans="1:14" ht="21" customHeight="1" x14ac:dyDescent="0.3">
      <c r="A567" s="126" t="s">
        <v>1630</v>
      </c>
      <c r="B567" s="126" t="s">
        <v>1630</v>
      </c>
      <c r="C567" s="126" t="s">
        <v>2399</v>
      </c>
      <c r="D567" s="130" t="s">
        <v>2400</v>
      </c>
      <c r="E567" s="32">
        <v>13</v>
      </c>
      <c r="F567" s="32">
        <v>7</v>
      </c>
      <c r="G567" s="32">
        <v>2</v>
      </c>
      <c r="H567" s="32">
        <v>4</v>
      </c>
      <c r="I567" s="32" t="s">
        <v>677</v>
      </c>
      <c r="J567" s="32" t="s">
        <v>677</v>
      </c>
      <c r="K567" s="32" t="s">
        <v>677</v>
      </c>
      <c r="L567" s="32" t="s">
        <v>677</v>
      </c>
      <c r="M567" s="32" t="s">
        <v>677</v>
      </c>
      <c r="N567" s="32" t="s">
        <v>176</v>
      </c>
    </row>
    <row r="568" spans="1:14" ht="21" customHeight="1" x14ac:dyDescent="0.3">
      <c r="A568" s="126" t="s">
        <v>1630</v>
      </c>
      <c r="B568" s="126" t="s">
        <v>1630</v>
      </c>
      <c r="C568" s="126" t="s">
        <v>2401</v>
      </c>
      <c r="D568" s="130" t="s">
        <v>2402</v>
      </c>
      <c r="E568" s="32">
        <v>108</v>
      </c>
      <c r="F568" s="32">
        <v>33</v>
      </c>
      <c r="G568" s="32">
        <v>45</v>
      </c>
      <c r="H568" s="32">
        <v>17</v>
      </c>
      <c r="I568" s="32">
        <v>4</v>
      </c>
      <c r="J568" s="32">
        <v>8</v>
      </c>
      <c r="K568" s="32">
        <v>1</v>
      </c>
      <c r="L568" s="32" t="s">
        <v>677</v>
      </c>
      <c r="M568" s="32" t="s">
        <v>677</v>
      </c>
      <c r="N568" s="32" t="s">
        <v>2403</v>
      </c>
    </row>
    <row r="569" spans="1:14" ht="21" customHeight="1" x14ac:dyDescent="0.3">
      <c r="A569" s="125" t="s">
        <v>1588</v>
      </c>
      <c r="B569" s="125" t="s">
        <v>1589</v>
      </c>
      <c r="C569" s="125"/>
      <c r="D569" s="131"/>
      <c r="E569" s="65">
        <v>1016</v>
      </c>
      <c r="F569" s="65">
        <v>802</v>
      </c>
      <c r="G569" s="65">
        <v>120</v>
      </c>
      <c r="H569" s="65">
        <v>43</v>
      </c>
      <c r="I569" s="65">
        <v>22</v>
      </c>
      <c r="J569" s="65">
        <v>14</v>
      </c>
      <c r="K569" s="65">
        <v>3</v>
      </c>
      <c r="L569" s="65">
        <v>4</v>
      </c>
      <c r="M569" s="65">
        <v>8</v>
      </c>
      <c r="N569" s="65" t="s">
        <v>2404</v>
      </c>
    </row>
    <row r="570" spans="1:14" ht="21" customHeight="1" x14ac:dyDescent="0.3">
      <c r="A570" s="126" t="s">
        <v>1630</v>
      </c>
      <c r="B570" s="125">
        <v>78</v>
      </c>
      <c r="C570" s="125" t="s">
        <v>1590</v>
      </c>
      <c r="D570" s="131"/>
      <c r="E570" s="65">
        <v>707</v>
      </c>
      <c r="F570" s="65">
        <v>613</v>
      </c>
      <c r="G570" s="65">
        <v>69</v>
      </c>
      <c r="H570" s="65">
        <v>13</v>
      </c>
      <c r="I570" s="65">
        <v>3</v>
      </c>
      <c r="J570" s="65">
        <v>2</v>
      </c>
      <c r="K570" s="65" t="s">
        <v>677</v>
      </c>
      <c r="L570" s="65">
        <v>1</v>
      </c>
      <c r="M570" s="65">
        <v>6</v>
      </c>
      <c r="N570" s="65" t="s">
        <v>2405</v>
      </c>
    </row>
    <row r="571" spans="1:14" ht="21" customHeight="1" x14ac:dyDescent="0.3">
      <c r="A571" s="126" t="s">
        <v>1630</v>
      </c>
      <c r="B571" s="126" t="s">
        <v>1630</v>
      </c>
      <c r="C571" s="126" t="s">
        <v>2406</v>
      </c>
      <c r="D571" s="130" t="s">
        <v>1631</v>
      </c>
      <c r="E571" s="32">
        <v>1</v>
      </c>
      <c r="F571" s="32" t="s">
        <v>677</v>
      </c>
      <c r="G571" s="32" t="s">
        <v>677</v>
      </c>
      <c r="H571" s="32" t="s">
        <v>677</v>
      </c>
      <c r="I571" s="32" t="s">
        <v>677</v>
      </c>
      <c r="J571" s="32" t="s">
        <v>677</v>
      </c>
      <c r="K571" s="32" t="s">
        <v>677</v>
      </c>
      <c r="L571" s="32">
        <v>1</v>
      </c>
      <c r="M571" s="32" t="s">
        <v>677</v>
      </c>
      <c r="N571" s="32" t="s">
        <v>297</v>
      </c>
    </row>
    <row r="572" spans="1:14" ht="21" customHeight="1" x14ac:dyDescent="0.3">
      <c r="A572" s="126" t="s">
        <v>1630</v>
      </c>
      <c r="B572" s="126" t="s">
        <v>1630</v>
      </c>
      <c r="C572" s="126" t="s">
        <v>2407</v>
      </c>
      <c r="D572" s="130" t="s">
        <v>2408</v>
      </c>
      <c r="E572" s="32">
        <v>155</v>
      </c>
      <c r="F572" s="32">
        <v>132</v>
      </c>
      <c r="G572" s="32">
        <v>11</v>
      </c>
      <c r="H572" s="32">
        <v>4</v>
      </c>
      <c r="I572" s="32">
        <v>3</v>
      </c>
      <c r="J572" s="32">
        <v>2</v>
      </c>
      <c r="K572" s="32" t="s">
        <v>677</v>
      </c>
      <c r="L572" s="32" t="s">
        <v>677</v>
      </c>
      <c r="M572" s="32">
        <v>3</v>
      </c>
      <c r="N572" s="32" t="s">
        <v>2409</v>
      </c>
    </row>
    <row r="573" spans="1:14" ht="21" customHeight="1" x14ac:dyDescent="0.3">
      <c r="A573" s="126"/>
      <c r="B573" s="126"/>
      <c r="C573" s="126" t="s">
        <v>2410</v>
      </c>
      <c r="D573" s="130" t="s">
        <v>2411</v>
      </c>
      <c r="E573" s="32">
        <v>146</v>
      </c>
      <c r="F573" s="32">
        <v>128</v>
      </c>
      <c r="G573" s="32">
        <v>11</v>
      </c>
      <c r="H573" s="32">
        <v>2</v>
      </c>
      <c r="I573" s="32">
        <v>2</v>
      </c>
      <c r="J573" s="32">
        <v>1</v>
      </c>
      <c r="K573" s="32" t="s">
        <v>677</v>
      </c>
      <c r="L573" s="32" t="s">
        <v>677</v>
      </c>
      <c r="M573" s="32">
        <v>2</v>
      </c>
      <c r="N573" s="32" t="s">
        <v>2412</v>
      </c>
    </row>
    <row r="574" spans="1:14" ht="21" customHeight="1" x14ac:dyDescent="0.3">
      <c r="A574" s="126"/>
      <c r="B574" s="126"/>
      <c r="C574" s="126" t="s">
        <v>2413</v>
      </c>
      <c r="D574" s="130" t="s">
        <v>2414</v>
      </c>
      <c r="E574" s="32">
        <v>9</v>
      </c>
      <c r="F574" s="32">
        <v>4</v>
      </c>
      <c r="G574" s="32" t="s">
        <v>677</v>
      </c>
      <c r="H574" s="32">
        <v>2</v>
      </c>
      <c r="I574" s="32">
        <v>1</v>
      </c>
      <c r="J574" s="32">
        <v>1</v>
      </c>
      <c r="K574" s="32" t="s">
        <v>677</v>
      </c>
      <c r="L574" s="32" t="s">
        <v>677</v>
      </c>
      <c r="M574" s="32">
        <v>1</v>
      </c>
      <c r="N574" s="32" t="s">
        <v>223</v>
      </c>
    </row>
    <row r="575" spans="1:14" ht="21" customHeight="1" x14ac:dyDescent="0.3">
      <c r="A575" s="126" t="s">
        <v>1630</v>
      </c>
      <c r="B575" s="126" t="s">
        <v>1630</v>
      </c>
      <c r="C575" s="126" t="s">
        <v>2415</v>
      </c>
      <c r="D575" s="130" t="s">
        <v>2416</v>
      </c>
      <c r="E575" s="32">
        <v>147</v>
      </c>
      <c r="F575" s="32">
        <v>137</v>
      </c>
      <c r="G575" s="32">
        <v>10</v>
      </c>
      <c r="H575" s="32" t="s">
        <v>677</v>
      </c>
      <c r="I575" s="32" t="s">
        <v>677</v>
      </c>
      <c r="J575" s="32" t="s">
        <v>677</v>
      </c>
      <c r="K575" s="32" t="s">
        <v>677</v>
      </c>
      <c r="L575" s="32" t="s">
        <v>677</v>
      </c>
      <c r="M575" s="32" t="s">
        <v>677</v>
      </c>
      <c r="N575" s="32" t="s">
        <v>2417</v>
      </c>
    </row>
    <row r="576" spans="1:14" ht="21" customHeight="1" x14ac:dyDescent="0.3">
      <c r="A576" s="17" t="s">
        <v>1630</v>
      </c>
      <c r="B576" s="17" t="s">
        <v>1630</v>
      </c>
      <c r="C576" s="17" t="s">
        <v>2418</v>
      </c>
      <c r="D576" s="38" t="s">
        <v>2419</v>
      </c>
      <c r="E576" s="32">
        <v>317</v>
      </c>
      <c r="F576" s="32">
        <v>276</v>
      </c>
      <c r="G576" s="32">
        <v>33</v>
      </c>
      <c r="H576" s="32">
        <v>5</v>
      </c>
      <c r="I576" s="32" t="s">
        <v>677</v>
      </c>
      <c r="J576" s="32" t="s">
        <v>677</v>
      </c>
      <c r="K576" s="32" t="s">
        <v>677</v>
      </c>
      <c r="L576" s="32" t="s">
        <v>677</v>
      </c>
      <c r="M576" s="32">
        <v>3</v>
      </c>
      <c r="N576" s="32" t="s">
        <v>2420</v>
      </c>
    </row>
    <row r="577" spans="1:14" ht="21" customHeight="1" x14ac:dyDescent="0.3">
      <c r="C577" s="17" t="s">
        <v>2421</v>
      </c>
      <c r="D577" s="38" t="s">
        <v>2422</v>
      </c>
      <c r="E577" s="32">
        <v>18</v>
      </c>
      <c r="F577" s="32">
        <v>11</v>
      </c>
      <c r="G577" s="32">
        <v>6</v>
      </c>
      <c r="H577" s="32">
        <v>1</v>
      </c>
      <c r="I577" s="32" t="s">
        <v>677</v>
      </c>
      <c r="J577" s="32" t="s">
        <v>677</v>
      </c>
      <c r="K577" s="32" t="s">
        <v>677</v>
      </c>
      <c r="L577" s="32" t="s">
        <v>677</v>
      </c>
      <c r="M577" s="32" t="s">
        <v>677</v>
      </c>
      <c r="N577" s="32" t="s">
        <v>202</v>
      </c>
    </row>
    <row r="578" spans="1:14" ht="21" customHeight="1" x14ac:dyDescent="0.3">
      <c r="A578" s="126" t="s">
        <v>1630</v>
      </c>
      <c r="B578" s="125"/>
      <c r="C578" s="126" t="s">
        <v>2423</v>
      </c>
      <c r="D578" s="130" t="s">
        <v>2424</v>
      </c>
      <c r="E578" s="32">
        <v>1</v>
      </c>
      <c r="F578" s="32" t="s">
        <v>677</v>
      </c>
      <c r="G578" s="32">
        <v>1</v>
      </c>
      <c r="H578" s="32" t="s">
        <v>677</v>
      </c>
      <c r="I578" s="32" t="s">
        <v>677</v>
      </c>
      <c r="J578" s="32" t="s">
        <v>677</v>
      </c>
      <c r="K578" s="32" t="s">
        <v>677</v>
      </c>
      <c r="L578" s="32" t="s">
        <v>677</v>
      </c>
      <c r="M578" s="32" t="s">
        <v>677</v>
      </c>
      <c r="N578" s="32" t="s">
        <v>17</v>
      </c>
    </row>
    <row r="579" spans="1:14" ht="21" customHeight="1" x14ac:dyDescent="0.3">
      <c r="A579" s="126" t="s">
        <v>1630</v>
      </c>
      <c r="B579" s="126" t="s">
        <v>1630</v>
      </c>
      <c r="C579" s="126">
        <v>789</v>
      </c>
      <c r="D579" s="130" t="s">
        <v>2425</v>
      </c>
      <c r="E579" s="32">
        <v>68</v>
      </c>
      <c r="F579" s="32">
        <v>57</v>
      </c>
      <c r="G579" s="32">
        <v>8</v>
      </c>
      <c r="H579" s="32">
        <v>3</v>
      </c>
      <c r="I579" s="32" t="s">
        <v>677</v>
      </c>
      <c r="J579" s="32" t="s">
        <v>677</v>
      </c>
      <c r="K579" s="32" t="s">
        <v>677</v>
      </c>
      <c r="L579" s="32" t="s">
        <v>677</v>
      </c>
      <c r="M579" s="32" t="s">
        <v>677</v>
      </c>
      <c r="N579" s="32" t="s">
        <v>2181</v>
      </c>
    </row>
    <row r="580" spans="1:14" ht="21" customHeight="1" x14ac:dyDescent="0.3">
      <c r="A580" s="126" t="s">
        <v>1630</v>
      </c>
      <c r="B580" s="125">
        <v>79</v>
      </c>
      <c r="C580" s="125" t="s">
        <v>1591</v>
      </c>
      <c r="D580" s="131"/>
      <c r="E580" s="65">
        <v>125</v>
      </c>
      <c r="F580" s="65">
        <v>86</v>
      </c>
      <c r="G580" s="65">
        <v>19</v>
      </c>
      <c r="H580" s="65">
        <v>10</v>
      </c>
      <c r="I580" s="65">
        <v>5</v>
      </c>
      <c r="J580" s="65">
        <v>3</v>
      </c>
      <c r="K580" s="65" t="s">
        <v>677</v>
      </c>
      <c r="L580" s="65">
        <v>1</v>
      </c>
      <c r="M580" s="65">
        <v>1</v>
      </c>
      <c r="N580" s="65" t="s">
        <v>2426</v>
      </c>
    </row>
    <row r="581" spans="1:14" ht="21" customHeight="1" x14ac:dyDescent="0.3">
      <c r="A581" s="126" t="s">
        <v>1630</v>
      </c>
      <c r="B581" s="126" t="s">
        <v>1630</v>
      </c>
      <c r="C581" s="126" t="s">
        <v>2427</v>
      </c>
      <c r="D581" s="130" t="s">
        <v>1631</v>
      </c>
      <c r="E581" s="32" t="s">
        <v>677</v>
      </c>
      <c r="F581" s="32" t="s">
        <v>677</v>
      </c>
      <c r="G581" s="32" t="s">
        <v>677</v>
      </c>
      <c r="H581" s="32" t="s">
        <v>677</v>
      </c>
      <c r="I581" s="32" t="s">
        <v>677</v>
      </c>
      <c r="J581" s="32" t="s">
        <v>677</v>
      </c>
      <c r="K581" s="32" t="s">
        <v>677</v>
      </c>
      <c r="L581" s="32" t="s">
        <v>677</v>
      </c>
      <c r="M581" s="32" t="s">
        <v>677</v>
      </c>
      <c r="N581" s="32" t="s">
        <v>677</v>
      </c>
    </row>
    <row r="582" spans="1:14" ht="21" customHeight="1" x14ac:dyDescent="0.3">
      <c r="A582" s="126" t="s">
        <v>1630</v>
      </c>
      <c r="B582" s="125"/>
      <c r="C582" s="126" t="s">
        <v>2428</v>
      </c>
      <c r="D582" s="130" t="s">
        <v>2429</v>
      </c>
      <c r="E582" s="32">
        <v>13</v>
      </c>
      <c r="F582" s="32">
        <v>8</v>
      </c>
      <c r="G582" s="32">
        <v>3</v>
      </c>
      <c r="H582" s="32">
        <v>1</v>
      </c>
      <c r="I582" s="32" t="s">
        <v>677</v>
      </c>
      <c r="J582" s="32" t="s">
        <v>677</v>
      </c>
      <c r="K582" s="32" t="s">
        <v>677</v>
      </c>
      <c r="L582" s="32">
        <v>1</v>
      </c>
      <c r="M582" s="32" t="s">
        <v>677</v>
      </c>
      <c r="N582" s="32" t="s">
        <v>2430</v>
      </c>
    </row>
    <row r="583" spans="1:14" ht="21" customHeight="1" x14ac:dyDescent="0.3">
      <c r="A583" s="126" t="s">
        <v>1630</v>
      </c>
      <c r="B583" s="126" t="s">
        <v>1630</v>
      </c>
      <c r="C583" s="126" t="s">
        <v>2431</v>
      </c>
      <c r="D583" s="130" t="s">
        <v>2432</v>
      </c>
      <c r="E583" s="32">
        <v>17</v>
      </c>
      <c r="F583" s="32">
        <v>16</v>
      </c>
      <c r="G583" s="32" t="s">
        <v>677</v>
      </c>
      <c r="H583" s="32" t="s">
        <v>677</v>
      </c>
      <c r="I583" s="32">
        <v>1</v>
      </c>
      <c r="J583" s="32" t="s">
        <v>677</v>
      </c>
      <c r="K583" s="32" t="s">
        <v>677</v>
      </c>
      <c r="L583" s="32" t="s">
        <v>677</v>
      </c>
      <c r="M583" s="32" t="s">
        <v>677</v>
      </c>
      <c r="N583" s="32" t="s">
        <v>136</v>
      </c>
    </row>
    <row r="584" spans="1:14" ht="21" customHeight="1" x14ac:dyDescent="0.3">
      <c r="A584" s="126" t="s">
        <v>1630</v>
      </c>
      <c r="B584" s="125"/>
      <c r="C584" s="126" t="s">
        <v>2433</v>
      </c>
      <c r="D584" s="130" t="s">
        <v>2434</v>
      </c>
      <c r="E584" s="32">
        <v>2</v>
      </c>
      <c r="F584" s="32">
        <v>1</v>
      </c>
      <c r="G584" s="32">
        <v>1</v>
      </c>
      <c r="H584" s="32" t="s">
        <v>677</v>
      </c>
      <c r="I584" s="32" t="s">
        <v>677</v>
      </c>
      <c r="J584" s="32" t="s">
        <v>677</v>
      </c>
      <c r="K584" s="32" t="s">
        <v>677</v>
      </c>
      <c r="L584" s="32" t="s">
        <v>677</v>
      </c>
      <c r="M584" s="32" t="s">
        <v>677</v>
      </c>
      <c r="N584" s="32" t="s">
        <v>24</v>
      </c>
    </row>
    <row r="585" spans="1:14" ht="21" customHeight="1" x14ac:dyDescent="0.3">
      <c r="A585" s="126" t="s">
        <v>1630</v>
      </c>
      <c r="B585" s="126" t="s">
        <v>1630</v>
      </c>
      <c r="C585" s="126" t="s">
        <v>2435</v>
      </c>
      <c r="D585" s="130" t="s">
        <v>2436</v>
      </c>
      <c r="E585" s="32">
        <v>1</v>
      </c>
      <c r="F585" s="32">
        <v>1</v>
      </c>
      <c r="G585" s="32" t="s">
        <v>677</v>
      </c>
      <c r="H585" s="32" t="s">
        <v>677</v>
      </c>
      <c r="I585" s="32" t="s">
        <v>677</v>
      </c>
      <c r="J585" s="32" t="s">
        <v>677</v>
      </c>
      <c r="K585" s="32" t="s">
        <v>677</v>
      </c>
      <c r="L585" s="32" t="s">
        <v>677</v>
      </c>
      <c r="M585" s="32" t="s">
        <v>677</v>
      </c>
      <c r="N585" s="32" t="s">
        <v>13</v>
      </c>
    </row>
    <row r="586" spans="1:14" ht="21" customHeight="1" x14ac:dyDescent="0.3">
      <c r="A586" s="126"/>
      <c r="B586" s="126"/>
      <c r="C586" s="126" t="s">
        <v>2437</v>
      </c>
      <c r="D586" s="130" t="s">
        <v>2438</v>
      </c>
      <c r="E586" s="32">
        <v>29</v>
      </c>
      <c r="F586" s="32">
        <v>14</v>
      </c>
      <c r="G586" s="32">
        <v>8</v>
      </c>
      <c r="H586" s="32">
        <v>3</v>
      </c>
      <c r="I586" s="32">
        <v>2</v>
      </c>
      <c r="J586" s="32">
        <v>1</v>
      </c>
      <c r="K586" s="32" t="s">
        <v>677</v>
      </c>
      <c r="L586" s="32" t="s">
        <v>677</v>
      </c>
      <c r="M586" s="32">
        <v>1</v>
      </c>
      <c r="N586" s="32" t="s">
        <v>2439</v>
      </c>
    </row>
    <row r="587" spans="1:14" ht="21" customHeight="1" x14ac:dyDescent="0.3">
      <c r="A587" s="126"/>
      <c r="B587" s="126"/>
      <c r="C587" s="126" t="s">
        <v>2440</v>
      </c>
      <c r="D587" s="130" t="s">
        <v>2441</v>
      </c>
      <c r="E587" s="32">
        <v>28</v>
      </c>
      <c r="F587" s="32">
        <v>14</v>
      </c>
      <c r="G587" s="32">
        <v>7</v>
      </c>
      <c r="H587" s="32">
        <v>3</v>
      </c>
      <c r="I587" s="32">
        <v>2</v>
      </c>
      <c r="J587" s="32">
        <v>1</v>
      </c>
      <c r="K587" s="32" t="s">
        <v>677</v>
      </c>
      <c r="L587" s="32" t="s">
        <v>677</v>
      </c>
      <c r="M587" s="32">
        <v>1</v>
      </c>
      <c r="N587" s="32" t="s">
        <v>2074</v>
      </c>
    </row>
    <row r="588" spans="1:14" ht="21" customHeight="1" x14ac:dyDescent="0.3">
      <c r="A588" s="126"/>
      <c r="B588" s="126"/>
      <c r="C588" s="126" t="s">
        <v>2442</v>
      </c>
      <c r="D588" s="130" t="s">
        <v>2443</v>
      </c>
      <c r="E588" s="32">
        <v>1</v>
      </c>
      <c r="F588" s="32" t="s">
        <v>677</v>
      </c>
      <c r="G588" s="32">
        <v>1</v>
      </c>
      <c r="H588" s="32" t="s">
        <v>677</v>
      </c>
      <c r="I588" s="32" t="s">
        <v>677</v>
      </c>
      <c r="J588" s="32" t="s">
        <v>677</v>
      </c>
      <c r="K588" s="32" t="s">
        <v>677</v>
      </c>
      <c r="L588" s="32" t="s">
        <v>677</v>
      </c>
      <c r="M588" s="32" t="s">
        <v>677</v>
      </c>
      <c r="N588" s="32" t="s">
        <v>20</v>
      </c>
    </row>
    <row r="589" spans="1:14" ht="21" customHeight="1" x14ac:dyDescent="0.3">
      <c r="A589" s="126"/>
      <c r="B589" s="126"/>
      <c r="C589" s="126" t="s">
        <v>2444</v>
      </c>
      <c r="D589" s="130" t="s">
        <v>2445</v>
      </c>
      <c r="E589" s="32" t="s">
        <v>677</v>
      </c>
      <c r="F589" s="32" t="s">
        <v>677</v>
      </c>
      <c r="G589" s="32" t="s">
        <v>677</v>
      </c>
      <c r="H589" s="32" t="s">
        <v>677</v>
      </c>
      <c r="I589" s="32" t="s">
        <v>677</v>
      </c>
      <c r="J589" s="32" t="s">
        <v>677</v>
      </c>
      <c r="K589" s="32" t="s">
        <v>677</v>
      </c>
      <c r="L589" s="32" t="s">
        <v>677</v>
      </c>
      <c r="M589" s="32" t="s">
        <v>677</v>
      </c>
      <c r="N589" s="32" t="s">
        <v>677</v>
      </c>
    </row>
    <row r="590" spans="1:14" ht="21" customHeight="1" x14ac:dyDescent="0.3">
      <c r="A590" s="126" t="s">
        <v>1630</v>
      </c>
      <c r="B590" s="125"/>
      <c r="C590" s="126">
        <v>799</v>
      </c>
      <c r="D590" s="130" t="s">
        <v>2446</v>
      </c>
      <c r="E590" s="32">
        <v>63</v>
      </c>
      <c r="F590" s="32">
        <v>46</v>
      </c>
      <c r="G590" s="32">
        <v>7</v>
      </c>
      <c r="H590" s="32">
        <v>6</v>
      </c>
      <c r="I590" s="32">
        <v>2</v>
      </c>
      <c r="J590" s="32">
        <v>2</v>
      </c>
      <c r="K590" s="32" t="s">
        <v>677</v>
      </c>
      <c r="L590" s="32" t="s">
        <v>677</v>
      </c>
      <c r="M590" s="32" t="s">
        <v>677</v>
      </c>
      <c r="N590" s="32" t="s">
        <v>1687</v>
      </c>
    </row>
    <row r="591" spans="1:14" ht="21" customHeight="1" x14ac:dyDescent="0.3">
      <c r="A591" s="126"/>
      <c r="B591" s="125"/>
      <c r="C591" s="126" t="s">
        <v>2447</v>
      </c>
      <c r="D591" s="130" t="s">
        <v>2448</v>
      </c>
      <c r="E591" s="32">
        <v>5</v>
      </c>
      <c r="F591" s="32">
        <v>5</v>
      </c>
      <c r="G591" s="32" t="s">
        <v>677</v>
      </c>
      <c r="H591" s="32" t="s">
        <v>677</v>
      </c>
      <c r="I591" s="32" t="s">
        <v>677</v>
      </c>
      <c r="J591" s="32" t="s">
        <v>677</v>
      </c>
      <c r="K591" s="32" t="s">
        <v>677</v>
      </c>
      <c r="L591" s="32" t="s">
        <v>677</v>
      </c>
      <c r="M591" s="32" t="s">
        <v>677</v>
      </c>
      <c r="N591" s="32" t="s">
        <v>22</v>
      </c>
    </row>
    <row r="592" spans="1:14" ht="21" customHeight="1" x14ac:dyDescent="0.3">
      <c r="A592" s="126"/>
      <c r="B592" s="125"/>
      <c r="C592" s="126" t="s">
        <v>2449</v>
      </c>
      <c r="D592" s="130" t="s">
        <v>2450</v>
      </c>
      <c r="E592" s="32">
        <v>58</v>
      </c>
      <c r="F592" s="32">
        <v>41</v>
      </c>
      <c r="G592" s="32">
        <v>7</v>
      </c>
      <c r="H592" s="32">
        <v>6</v>
      </c>
      <c r="I592" s="32">
        <v>2</v>
      </c>
      <c r="J592" s="32">
        <v>2</v>
      </c>
      <c r="K592" s="32" t="s">
        <v>677</v>
      </c>
      <c r="L592" s="32" t="s">
        <v>677</v>
      </c>
      <c r="M592" s="32" t="s">
        <v>677</v>
      </c>
      <c r="N592" s="32" t="s">
        <v>2451</v>
      </c>
    </row>
    <row r="593" spans="1:14" ht="21" customHeight="1" x14ac:dyDescent="0.3">
      <c r="A593" s="126" t="s">
        <v>1630</v>
      </c>
      <c r="B593" s="125">
        <v>80</v>
      </c>
      <c r="C593" s="125" t="s">
        <v>2452</v>
      </c>
      <c r="D593" s="131"/>
      <c r="E593" s="65">
        <v>184</v>
      </c>
      <c r="F593" s="65">
        <v>103</v>
      </c>
      <c r="G593" s="65">
        <v>32</v>
      </c>
      <c r="H593" s="65">
        <v>20</v>
      </c>
      <c r="I593" s="65">
        <v>14</v>
      </c>
      <c r="J593" s="65">
        <v>9</v>
      </c>
      <c r="K593" s="65">
        <v>3</v>
      </c>
      <c r="L593" s="65">
        <v>2</v>
      </c>
      <c r="M593" s="65">
        <v>1</v>
      </c>
      <c r="N593" s="65" t="s">
        <v>2453</v>
      </c>
    </row>
    <row r="594" spans="1:14" ht="21" customHeight="1" x14ac:dyDescent="0.3">
      <c r="A594" s="126" t="s">
        <v>1630</v>
      </c>
      <c r="B594" s="126" t="s">
        <v>1630</v>
      </c>
      <c r="C594" s="126" t="s">
        <v>2454</v>
      </c>
      <c r="D594" s="130" t="s">
        <v>1631</v>
      </c>
      <c r="E594" s="32">
        <v>6</v>
      </c>
      <c r="F594" s="32">
        <v>3</v>
      </c>
      <c r="G594" s="32">
        <v>1</v>
      </c>
      <c r="H594" s="32" t="s">
        <v>677</v>
      </c>
      <c r="I594" s="32">
        <v>1</v>
      </c>
      <c r="J594" s="32" t="s">
        <v>677</v>
      </c>
      <c r="K594" s="32" t="s">
        <v>677</v>
      </c>
      <c r="L594" s="32">
        <v>1</v>
      </c>
      <c r="M594" s="32" t="s">
        <v>677</v>
      </c>
      <c r="N594" s="32" t="s">
        <v>2455</v>
      </c>
    </row>
    <row r="595" spans="1:14" ht="21" customHeight="1" x14ac:dyDescent="0.3">
      <c r="A595" s="126" t="s">
        <v>1630</v>
      </c>
      <c r="B595" s="126" t="s">
        <v>1630</v>
      </c>
      <c r="C595" s="126" t="s">
        <v>2456</v>
      </c>
      <c r="D595" s="130" t="s">
        <v>2457</v>
      </c>
      <c r="E595" s="32" t="s">
        <v>677</v>
      </c>
      <c r="F595" s="32" t="s">
        <v>677</v>
      </c>
      <c r="G595" s="32" t="s">
        <v>677</v>
      </c>
      <c r="H595" s="32" t="s">
        <v>677</v>
      </c>
      <c r="I595" s="32" t="s">
        <v>677</v>
      </c>
      <c r="J595" s="32" t="s">
        <v>677</v>
      </c>
      <c r="K595" s="32" t="s">
        <v>677</v>
      </c>
      <c r="L595" s="32" t="s">
        <v>677</v>
      </c>
      <c r="M595" s="32" t="s">
        <v>677</v>
      </c>
      <c r="N595" s="32" t="s">
        <v>677</v>
      </c>
    </row>
    <row r="596" spans="1:14" ht="21" customHeight="1" x14ac:dyDescent="0.3">
      <c r="A596" s="126"/>
      <c r="B596" s="126"/>
      <c r="C596" s="126" t="s">
        <v>2458</v>
      </c>
      <c r="D596" s="130" t="s">
        <v>2459</v>
      </c>
      <c r="E596" s="32">
        <v>69</v>
      </c>
      <c r="F596" s="32">
        <v>48</v>
      </c>
      <c r="G596" s="32">
        <v>10</v>
      </c>
      <c r="H596" s="32">
        <v>6</v>
      </c>
      <c r="I596" s="32">
        <v>1</v>
      </c>
      <c r="J596" s="32">
        <v>2</v>
      </c>
      <c r="K596" s="32">
        <v>1</v>
      </c>
      <c r="L596" s="32" t="s">
        <v>677</v>
      </c>
      <c r="M596" s="32">
        <v>1</v>
      </c>
      <c r="N596" s="32" t="s">
        <v>1972</v>
      </c>
    </row>
    <row r="597" spans="1:14" ht="21" customHeight="1" x14ac:dyDescent="0.3">
      <c r="A597" s="126" t="s">
        <v>1630</v>
      </c>
      <c r="B597" s="126" t="s">
        <v>1630</v>
      </c>
      <c r="C597" s="126" t="s">
        <v>2460</v>
      </c>
      <c r="D597" s="130" t="s">
        <v>2461</v>
      </c>
      <c r="E597" s="32">
        <v>1</v>
      </c>
      <c r="F597" s="32">
        <v>1</v>
      </c>
      <c r="G597" s="32" t="s">
        <v>677</v>
      </c>
      <c r="H597" s="32" t="s">
        <v>677</v>
      </c>
      <c r="I597" s="32" t="s">
        <v>677</v>
      </c>
      <c r="J597" s="32" t="s">
        <v>677</v>
      </c>
      <c r="K597" s="32" t="s">
        <v>677</v>
      </c>
      <c r="L597" s="32" t="s">
        <v>677</v>
      </c>
      <c r="M597" s="32" t="s">
        <v>677</v>
      </c>
      <c r="N597" s="32" t="s">
        <v>9</v>
      </c>
    </row>
    <row r="598" spans="1:14" ht="21" customHeight="1" x14ac:dyDescent="0.3">
      <c r="A598" s="126" t="s">
        <v>1630</v>
      </c>
      <c r="B598" s="125"/>
      <c r="C598" s="126" t="s">
        <v>2462</v>
      </c>
      <c r="D598" s="130" t="s">
        <v>2463</v>
      </c>
      <c r="E598" s="32">
        <v>44</v>
      </c>
      <c r="F598" s="32">
        <v>26</v>
      </c>
      <c r="G598" s="32">
        <v>9</v>
      </c>
      <c r="H598" s="32">
        <v>2</v>
      </c>
      <c r="I598" s="32">
        <v>1</v>
      </c>
      <c r="J598" s="32">
        <v>4</v>
      </c>
      <c r="K598" s="32">
        <v>1</v>
      </c>
      <c r="L598" s="32">
        <v>1</v>
      </c>
      <c r="M598" s="32" t="s">
        <v>677</v>
      </c>
      <c r="N598" s="32" t="s">
        <v>2464</v>
      </c>
    </row>
    <row r="599" spans="1:14" ht="21" customHeight="1" x14ac:dyDescent="0.3">
      <c r="A599" s="126"/>
      <c r="B599" s="125"/>
      <c r="C599" s="126" t="s">
        <v>2465</v>
      </c>
      <c r="D599" s="130" t="s">
        <v>2466</v>
      </c>
      <c r="E599" s="32">
        <v>6</v>
      </c>
      <c r="F599" s="32">
        <v>3</v>
      </c>
      <c r="G599" s="32">
        <v>2</v>
      </c>
      <c r="H599" s="32" t="s">
        <v>677</v>
      </c>
      <c r="I599" s="32" t="s">
        <v>677</v>
      </c>
      <c r="J599" s="32" t="s">
        <v>677</v>
      </c>
      <c r="K599" s="32" t="s">
        <v>677</v>
      </c>
      <c r="L599" s="32">
        <v>1</v>
      </c>
      <c r="M599" s="32" t="s">
        <v>677</v>
      </c>
      <c r="N599" s="32" t="s">
        <v>1733</v>
      </c>
    </row>
    <row r="600" spans="1:14" ht="21" customHeight="1" x14ac:dyDescent="0.3">
      <c r="A600" s="126"/>
      <c r="B600" s="125"/>
      <c r="C600" s="126" t="s">
        <v>2467</v>
      </c>
      <c r="D600" s="130" t="s">
        <v>2468</v>
      </c>
      <c r="E600" s="32" t="s">
        <v>677</v>
      </c>
      <c r="F600" s="32" t="s">
        <v>677</v>
      </c>
      <c r="G600" s="32" t="s">
        <v>677</v>
      </c>
      <c r="H600" s="32" t="s">
        <v>677</v>
      </c>
      <c r="I600" s="32" t="s">
        <v>677</v>
      </c>
      <c r="J600" s="32" t="s">
        <v>677</v>
      </c>
      <c r="K600" s="32" t="s">
        <v>677</v>
      </c>
      <c r="L600" s="32" t="s">
        <v>677</v>
      </c>
      <c r="M600" s="32" t="s">
        <v>677</v>
      </c>
      <c r="N600" s="32" t="s">
        <v>677</v>
      </c>
    </row>
    <row r="601" spans="1:14" ht="21" customHeight="1" x14ac:dyDescent="0.3">
      <c r="A601" s="126"/>
      <c r="B601" s="125"/>
      <c r="C601" s="126" t="s">
        <v>2469</v>
      </c>
      <c r="D601" s="130" t="s">
        <v>2470</v>
      </c>
      <c r="E601" s="32">
        <v>1</v>
      </c>
      <c r="F601" s="32" t="s">
        <v>677</v>
      </c>
      <c r="G601" s="32">
        <v>1</v>
      </c>
      <c r="H601" s="32" t="s">
        <v>677</v>
      </c>
      <c r="I601" s="32" t="s">
        <v>677</v>
      </c>
      <c r="J601" s="32" t="s">
        <v>677</v>
      </c>
      <c r="K601" s="32" t="s">
        <v>677</v>
      </c>
      <c r="L601" s="32" t="s">
        <v>677</v>
      </c>
      <c r="M601" s="32" t="s">
        <v>677</v>
      </c>
      <c r="N601" s="32" t="s">
        <v>20</v>
      </c>
    </row>
    <row r="602" spans="1:14" ht="21" customHeight="1" x14ac:dyDescent="0.3">
      <c r="A602" s="126"/>
      <c r="B602" s="125"/>
      <c r="C602" s="126" t="s">
        <v>2471</v>
      </c>
      <c r="D602" s="130" t="s">
        <v>2472</v>
      </c>
      <c r="E602" s="32">
        <v>1</v>
      </c>
      <c r="F602" s="32" t="s">
        <v>677</v>
      </c>
      <c r="G602" s="32">
        <v>1</v>
      </c>
      <c r="H602" s="32" t="s">
        <v>677</v>
      </c>
      <c r="I602" s="32" t="s">
        <v>677</v>
      </c>
      <c r="J602" s="32" t="s">
        <v>677</v>
      </c>
      <c r="K602" s="32" t="s">
        <v>677</v>
      </c>
      <c r="L602" s="32" t="s">
        <v>677</v>
      </c>
      <c r="M602" s="32" t="s">
        <v>677</v>
      </c>
      <c r="N602" s="32" t="s">
        <v>20</v>
      </c>
    </row>
    <row r="603" spans="1:14" ht="21" customHeight="1" x14ac:dyDescent="0.3">
      <c r="A603" s="126"/>
      <c r="B603" s="125"/>
      <c r="C603" s="126" t="s">
        <v>2473</v>
      </c>
      <c r="D603" s="130" t="s">
        <v>2474</v>
      </c>
      <c r="E603" s="32">
        <v>1</v>
      </c>
      <c r="F603" s="32" t="s">
        <v>677</v>
      </c>
      <c r="G603" s="32" t="s">
        <v>677</v>
      </c>
      <c r="H603" s="32">
        <v>1</v>
      </c>
      <c r="I603" s="32" t="s">
        <v>677</v>
      </c>
      <c r="J603" s="32" t="s">
        <v>677</v>
      </c>
      <c r="K603" s="32" t="s">
        <v>677</v>
      </c>
      <c r="L603" s="32" t="s">
        <v>677</v>
      </c>
      <c r="M603" s="32" t="s">
        <v>677</v>
      </c>
      <c r="N603" s="32" t="s">
        <v>45</v>
      </c>
    </row>
    <row r="604" spans="1:14" ht="21" customHeight="1" x14ac:dyDescent="0.3">
      <c r="A604" s="126"/>
      <c r="B604" s="125"/>
      <c r="C604" s="126" t="s">
        <v>2475</v>
      </c>
      <c r="D604" s="130" t="s">
        <v>2476</v>
      </c>
      <c r="E604" s="32">
        <v>2</v>
      </c>
      <c r="F604" s="32">
        <v>2</v>
      </c>
      <c r="G604" s="32" t="s">
        <v>677</v>
      </c>
      <c r="H604" s="32" t="s">
        <v>677</v>
      </c>
      <c r="I604" s="32" t="s">
        <v>677</v>
      </c>
      <c r="J604" s="32" t="s">
        <v>677</v>
      </c>
      <c r="K604" s="32" t="s">
        <v>677</v>
      </c>
      <c r="L604" s="32" t="s">
        <v>677</v>
      </c>
      <c r="M604" s="32" t="s">
        <v>677</v>
      </c>
      <c r="N604" s="32" t="s">
        <v>13</v>
      </c>
    </row>
    <row r="605" spans="1:14" ht="21" customHeight="1" x14ac:dyDescent="0.3">
      <c r="A605" s="126"/>
      <c r="B605" s="125"/>
      <c r="C605" s="126" t="s">
        <v>2477</v>
      </c>
      <c r="D605" s="130" t="s">
        <v>2478</v>
      </c>
      <c r="E605" s="32">
        <v>1</v>
      </c>
      <c r="F605" s="32">
        <v>1</v>
      </c>
      <c r="G605" s="32" t="s">
        <v>677</v>
      </c>
      <c r="H605" s="32" t="s">
        <v>677</v>
      </c>
      <c r="I605" s="32" t="s">
        <v>677</v>
      </c>
      <c r="J605" s="32" t="s">
        <v>677</v>
      </c>
      <c r="K605" s="32" t="s">
        <v>677</v>
      </c>
      <c r="L605" s="32" t="s">
        <v>677</v>
      </c>
      <c r="M605" s="32" t="s">
        <v>677</v>
      </c>
      <c r="N605" s="32" t="s">
        <v>9</v>
      </c>
    </row>
    <row r="606" spans="1:14" ht="21" customHeight="1" x14ac:dyDescent="0.3">
      <c r="A606" s="126"/>
      <c r="B606" s="125"/>
      <c r="C606" s="126" t="s">
        <v>2479</v>
      </c>
      <c r="D606" s="130" t="s">
        <v>2480</v>
      </c>
      <c r="E606" s="32">
        <v>32</v>
      </c>
      <c r="F606" s="32">
        <v>20</v>
      </c>
      <c r="G606" s="32">
        <v>5</v>
      </c>
      <c r="H606" s="32">
        <v>1</v>
      </c>
      <c r="I606" s="32">
        <v>1</v>
      </c>
      <c r="J606" s="32">
        <v>4</v>
      </c>
      <c r="K606" s="32">
        <v>1</v>
      </c>
      <c r="L606" s="32" t="s">
        <v>677</v>
      </c>
      <c r="M606" s="32" t="s">
        <v>677</v>
      </c>
      <c r="N606" s="32" t="s">
        <v>2024</v>
      </c>
    </row>
    <row r="607" spans="1:14" ht="21" customHeight="1" x14ac:dyDescent="0.3">
      <c r="A607" s="126" t="s">
        <v>1630</v>
      </c>
      <c r="B607" s="126" t="s">
        <v>1630</v>
      </c>
      <c r="C607" s="126" t="s">
        <v>2481</v>
      </c>
      <c r="D607" s="130" t="s">
        <v>2482</v>
      </c>
      <c r="E607" s="32">
        <v>1</v>
      </c>
      <c r="F607" s="32">
        <v>1</v>
      </c>
      <c r="G607" s="32" t="s">
        <v>677</v>
      </c>
      <c r="H607" s="32" t="s">
        <v>677</v>
      </c>
      <c r="I607" s="32" t="s">
        <v>677</v>
      </c>
      <c r="J607" s="32" t="s">
        <v>677</v>
      </c>
      <c r="K607" s="32" t="s">
        <v>677</v>
      </c>
      <c r="L607" s="32" t="s">
        <v>677</v>
      </c>
      <c r="M607" s="32" t="s">
        <v>677</v>
      </c>
      <c r="N607" s="32" t="s">
        <v>13</v>
      </c>
    </row>
    <row r="608" spans="1:14" ht="21" customHeight="1" x14ac:dyDescent="0.3">
      <c r="A608" s="126" t="s">
        <v>1630</v>
      </c>
      <c r="B608" s="126" t="s">
        <v>1630</v>
      </c>
      <c r="C608" s="126" t="s">
        <v>2483</v>
      </c>
      <c r="D608" s="130" t="s">
        <v>2484</v>
      </c>
      <c r="E608" s="32">
        <v>32</v>
      </c>
      <c r="F608" s="32">
        <v>10</v>
      </c>
      <c r="G608" s="32">
        <v>8</v>
      </c>
      <c r="H608" s="32">
        <v>6</v>
      </c>
      <c r="I608" s="32">
        <v>7</v>
      </c>
      <c r="J608" s="32">
        <v>1</v>
      </c>
      <c r="K608" s="32" t="s">
        <v>677</v>
      </c>
      <c r="L608" s="32" t="s">
        <v>677</v>
      </c>
      <c r="M608" s="32" t="s">
        <v>677</v>
      </c>
      <c r="N608" s="32" t="s">
        <v>1936</v>
      </c>
    </row>
    <row r="609" spans="1:14" ht="21" customHeight="1" x14ac:dyDescent="0.3">
      <c r="A609" s="126"/>
      <c r="B609" s="126"/>
      <c r="C609" s="126" t="s">
        <v>2485</v>
      </c>
      <c r="D609" s="130" t="s">
        <v>2486</v>
      </c>
      <c r="E609" s="32">
        <v>10</v>
      </c>
      <c r="F609" s="32">
        <v>7</v>
      </c>
      <c r="G609" s="32">
        <v>3</v>
      </c>
      <c r="H609" s="32" t="s">
        <v>677</v>
      </c>
      <c r="I609" s="32" t="s">
        <v>677</v>
      </c>
      <c r="J609" s="32" t="s">
        <v>677</v>
      </c>
      <c r="K609" s="32" t="s">
        <v>677</v>
      </c>
      <c r="L609" s="32" t="s">
        <v>677</v>
      </c>
      <c r="M609" s="32" t="s">
        <v>677</v>
      </c>
      <c r="N609" s="32" t="s">
        <v>109</v>
      </c>
    </row>
    <row r="610" spans="1:14" ht="21" customHeight="1" x14ac:dyDescent="0.3">
      <c r="A610" s="126"/>
      <c r="B610" s="126"/>
      <c r="C610" s="126" t="s">
        <v>2487</v>
      </c>
      <c r="D610" s="130" t="s">
        <v>2488</v>
      </c>
      <c r="E610" s="32">
        <v>15</v>
      </c>
      <c r="F610" s="32">
        <v>1</v>
      </c>
      <c r="G610" s="32">
        <v>2</v>
      </c>
      <c r="H610" s="32">
        <v>6</v>
      </c>
      <c r="I610" s="32">
        <v>5</v>
      </c>
      <c r="J610" s="32">
        <v>1</v>
      </c>
      <c r="K610" s="32" t="s">
        <v>677</v>
      </c>
      <c r="L610" s="32" t="s">
        <v>677</v>
      </c>
      <c r="M610" s="32" t="s">
        <v>677</v>
      </c>
      <c r="N610" s="32" t="s">
        <v>2489</v>
      </c>
    </row>
    <row r="611" spans="1:14" ht="21" customHeight="1" x14ac:dyDescent="0.3">
      <c r="A611" s="126"/>
      <c r="B611" s="126"/>
      <c r="C611" s="126" t="s">
        <v>2490</v>
      </c>
      <c r="D611" s="130" t="s">
        <v>2491</v>
      </c>
      <c r="E611" s="32">
        <v>3</v>
      </c>
      <c r="F611" s="32" t="s">
        <v>677</v>
      </c>
      <c r="G611" s="32">
        <v>1</v>
      </c>
      <c r="H611" s="32" t="s">
        <v>677</v>
      </c>
      <c r="I611" s="32">
        <v>2</v>
      </c>
      <c r="J611" s="32" t="s">
        <v>677</v>
      </c>
      <c r="K611" s="32" t="s">
        <v>677</v>
      </c>
      <c r="L611" s="32" t="s">
        <v>677</v>
      </c>
      <c r="M611" s="32" t="s">
        <v>677</v>
      </c>
      <c r="N611" s="32" t="s">
        <v>145</v>
      </c>
    </row>
    <row r="612" spans="1:14" ht="21" customHeight="1" x14ac:dyDescent="0.3">
      <c r="A612" s="126"/>
      <c r="B612" s="126"/>
      <c r="C612" s="126" t="s">
        <v>2492</v>
      </c>
      <c r="D612" s="130" t="s">
        <v>2493</v>
      </c>
      <c r="E612" s="32">
        <v>4</v>
      </c>
      <c r="F612" s="32">
        <v>2</v>
      </c>
      <c r="G612" s="32">
        <v>2</v>
      </c>
      <c r="H612" s="32" t="s">
        <v>677</v>
      </c>
      <c r="I612" s="32" t="s">
        <v>677</v>
      </c>
      <c r="J612" s="32" t="s">
        <v>677</v>
      </c>
      <c r="K612" s="32" t="s">
        <v>677</v>
      </c>
      <c r="L612" s="32" t="s">
        <v>677</v>
      </c>
      <c r="M612" s="32" t="s">
        <v>677</v>
      </c>
      <c r="N612" s="32" t="s">
        <v>38</v>
      </c>
    </row>
    <row r="613" spans="1:14" ht="21" customHeight="1" x14ac:dyDescent="0.3">
      <c r="A613" s="126" t="s">
        <v>1630</v>
      </c>
      <c r="B613" s="126" t="s">
        <v>1630</v>
      </c>
      <c r="C613" s="126">
        <v>809</v>
      </c>
      <c r="D613" s="130" t="s">
        <v>2494</v>
      </c>
      <c r="E613" s="32">
        <v>31</v>
      </c>
      <c r="F613" s="32">
        <v>14</v>
      </c>
      <c r="G613" s="32">
        <v>4</v>
      </c>
      <c r="H613" s="32">
        <v>6</v>
      </c>
      <c r="I613" s="32">
        <v>4</v>
      </c>
      <c r="J613" s="32">
        <v>2</v>
      </c>
      <c r="K613" s="32">
        <v>1</v>
      </c>
      <c r="L613" s="32" t="s">
        <v>677</v>
      </c>
      <c r="M613" s="32" t="s">
        <v>677</v>
      </c>
      <c r="N613" s="32" t="s">
        <v>2495</v>
      </c>
    </row>
    <row r="614" spans="1:14" ht="21" customHeight="1" x14ac:dyDescent="0.3">
      <c r="A614" s="126"/>
      <c r="B614" s="126"/>
      <c r="C614" s="126" t="s">
        <v>2496</v>
      </c>
      <c r="D614" s="130" t="s">
        <v>2497</v>
      </c>
      <c r="E614" s="32">
        <v>15</v>
      </c>
      <c r="F614" s="32">
        <v>6</v>
      </c>
      <c r="G614" s="32">
        <v>1</v>
      </c>
      <c r="H614" s="32">
        <v>5</v>
      </c>
      <c r="I614" s="32">
        <v>2</v>
      </c>
      <c r="J614" s="32">
        <v>1</v>
      </c>
      <c r="K614" s="32" t="s">
        <v>677</v>
      </c>
      <c r="L614" s="32" t="s">
        <v>677</v>
      </c>
      <c r="M614" s="32" t="s">
        <v>677</v>
      </c>
      <c r="N614" s="32" t="s">
        <v>2498</v>
      </c>
    </row>
    <row r="615" spans="1:14" ht="21" customHeight="1" x14ac:dyDescent="0.3">
      <c r="A615" s="126"/>
      <c r="B615" s="126"/>
      <c r="C615" s="126" t="s">
        <v>2499</v>
      </c>
      <c r="D615" s="130" t="s">
        <v>2500</v>
      </c>
      <c r="E615" s="32">
        <v>8</v>
      </c>
      <c r="F615" s="32">
        <v>4</v>
      </c>
      <c r="G615" s="32">
        <v>1</v>
      </c>
      <c r="H615" s="32" t="s">
        <v>677</v>
      </c>
      <c r="I615" s="32">
        <v>2</v>
      </c>
      <c r="J615" s="32">
        <v>1</v>
      </c>
      <c r="K615" s="32" t="s">
        <v>677</v>
      </c>
      <c r="L615" s="32" t="s">
        <v>677</v>
      </c>
      <c r="M615" s="32" t="s">
        <v>677</v>
      </c>
      <c r="N615" s="32" t="s">
        <v>244</v>
      </c>
    </row>
    <row r="616" spans="1:14" ht="21" customHeight="1" x14ac:dyDescent="0.3">
      <c r="A616" s="125" t="s">
        <v>1593</v>
      </c>
      <c r="B616" s="125" t="s">
        <v>1594</v>
      </c>
      <c r="C616" s="125"/>
      <c r="D616" s="131"/>
      <c r="E616" s="65">
        <v>396</v>
      </c>
      <c r="F616" s="65">
        <v>211</v>
      </c>
      <c r="G616" s="65">
        <v>55</v>
      </c>
      <c r="H616" s="65">
        <v>65</v>
      </c>
      <c r="I616" s="65">
        <v>19</v>
      </c>
      <c r="J616" s="65">
        <v>20</v>
      </c>
      <c r="K616" s="65">
        <v>18</v>
      </c>
      <c r="L616" s="65">
        <v>7</v>
      </c>
      <c r="M616" s="65">
        <v>1</v>
      </c>
      <c r="N616" s="65" t="s">
        <v>2501</v>
      </c>
    </row>
    <row r="617" spans="1:14" ht="21" customHeight="1" x14ac:dyDescent="0.3">
      <c r="A617" s="126" t="s">
        <v>1630</v>
      </c>
      <c r="B617" s="125">
        <v>81</v>
      </c>
      <c r="C617" s="125" t="s">
        <v>1595</v>
      </c>
      <c r="D617" s="130"/>
      <c r="E617" s="65">
        <v>72</v>
      </c>
      <c r="F617" s="65">
        <v>3</v>
      </c>
      <c r="G617" s="65">
        <v>7</v>
      </c>
      <c r="H617" s="65">
        <v>21</v>
      </c>
      <c r="I617" s="65">
        <v>11</v>
      </c>
      <c r="J617" s="65">
        <v>11</v>
      </c>
      <c r="K617" s="65">
        <v>13</v>
      </c>
      <c r="L617" s="65">
        <v>6</v>
      </c>
      <c r="M617" s="65" t="s">
        <v>677</v>
      </c>
      <c r="N617" s="65" t="s">
        <v>2502</v>
      </c>
    </row>
    <row r="618" spans="1:14" ht="21" customHeight="1" x14ac:dyDescent="0.3">
      <c r="A618" s="126" t="s">
        <v>1630</v>
      </c>
      <c r="B618" s="126" t="s">
        <v>1630</v>
      </c>
      <c r="C618" s="126" t="s">
        <v>2373</v>
      </c>
      <c r="D618" s="130" t="s">
        <v>1631</v>
      </c>
      <c r="E618" s="32">
        <v>6</v>
      </c>
      <c r="F618" s="32">
        <v>2</v>
      </c>
      <c r="G618" s="32">
        <v>1</v>
      </c>
      <c r="H618" s="32">
        <v>1</v>
      </c>
      <c r="I618" s="32">
        <v>2</v>
      </c>
      <c r="J618" s="32" t="s">
        <v>677</v>
      </c>
      <c r="K618" s="32" t="s">
        <v>677</v>
      </c>
      <c r="L618" s="32" t="s">
        <v>677</v>
      </c>
      <c r="M618" s="32" t="s">
        <v>677</v>
      </c>
      <c r="N618" s="32" t="s">
        <v>172</v>
      </c>
    </row>
    <row r="619" spans="1:14" ht="21" customHeight="1" x14ac:dyDescent="0.3">
      <c r="A619" s="126" t="s">
        <v>1630</v>
      </c>
      <c r="B619" s="126" t="s">
        <v>1630</v>
      </c>
      <c r="C619" s="126" t="s">
        <v>2503</v>
      </c>
      <c r="D619" s="130" t="s">
        <v>332</v>
      </c>
      <c r="E619" s="32">
        <v>20</v>
      </c>
      <c r="F619" s="32" t="s">
        <v>677</v>
      </c>
      <c r="G619" s="32">
        <v>4</v>
      </c>
      <c r="H619" s="32">
        <v>10</v>
      </c>
      <c r="I619" s="32">
        <v>3</v>
      </c>
      <c r="J619" s="32">
        <v>3</v>
      </c>
      <c r="K619" s="32" t="s">
        <v>677</v>
      </c>
      <c r="L619" s="32" t="s">
        <v>677</v>
      </c>
      <c r="M619" s="32" t="s">
        <v>677</v>
      </c>
      <c r="N619" s="32" t="s">
        <v>2504</v>
      </c>
    </row>
    <row r="620" spans="1:14" ht="21" customHeight="1" x14ac:dyDescent="0.3">
      <c r="A620" s="126" t="s">
        <v>1630</v>
      </c>
      <c r="B620" s="126" t="s">
        <v>1630</v>
      </c>
      <c r="C620" s="126" t="s">
        <v>2505</v>
      </c>
      <c r="D620" s="130" t="s">
        <v>333</v>
      </c>
      <c r="E620" s="32">
        <v>2</v>
      </c>
      <c r="F620" s="32" t="s">
        <v>677</v>
      </c>
      <c r="G620" s="32" t="s">
        <v>677</v>
      </c>
      <c r="H620" s="32" t="s">
        <v>677</v>
      </c>
      <c r="I620" s="32" t="s">
        <v>677</v>
      </c>
      <c r="J620" s="32">
        <v>1</v>
      </c>
      <c r="K620" s="32">
        <v>1</v>
      </c>
      <c r="L620" s="32" t="s">
        <v>677</v>
      </c>
      <c r="M620" s="32" t="s">
        <v>677</v>
      </c>
      <c r="N620" s="32" t="s">
        <v>2506</v>
      </c>
    </row>
    <row r="621" spans="1:14" ht="21" customHeight="1" x14ac:dyDescent="0.3">
      <c r="A621" s="126" t="s">
        <v>1630</v>
      </c>
      <c r="B621" s="126" t="s">
        <v>1630</v>
      </c>
      <c r="C621" s="126" t="s">
        <v>2507</v>
      </c>
      <c r="D621" s="130" t="s">
        <v>334</v>
      </c>
      <c r="E621" s="32">
        <v>4</v>
      </c>
      <c r="F621" s="32" t="s">
        <v>677</v>
      </c>
      <c r="G621" s="32" t="s">
        <v>677</v>
      </c>
      <c r="H621" s="32">
        <v>1</v>
      </c>
      <c r="I621" s="32" t="s">
        <v>677</v>
      </c>
      <c r="J621" s="32" t="s">
        <v>677</v>
      </c>
      <c r="K621" s="32">
        <v>3</v>
      </c>
      <c r="L621" s="32" t="s">
        <v>677</v>
      </c>
      <c r="M621" s="32" t="s">
        <v>677</v>
      </c>
      <c r="N621" s="32" t="s">
        <v>2508</v>
      </c>
    </row>
    <row r="622" spans="1:14" ht="21" customHeight="1" x14ac:dyDescent="0.3">
      <c r="A622" s="126" t="s">
        <v>1630</v>
      </c>
      <c r="B622" s="125"/>
      <c r="C622" s="126" t="s">
        <v>2509</v>
      </c>
      <c r="D622" s="130" t="s">
        <v>2510</v>
      </c>
      <c r="E622" s="32">
        <v>8</v>
      </c>
      <c r="F622" s="32" t="s">
        <v>677</v>
      </c>
      <c r="G622" s="32" t="s">
        <v>677</v>
      </c>
      <c r="H622" s="32" t="s">
        <v>677</v>
      </c>
      <c r="I622" s="32">
        <v>1</v>
      </c>
      <c r="J622" s="32" t="s">
        <v>677</v>
      </c>
      <c r="K622" s="32">
        <v>5</v>
      </c>
      <c r="L622" s="32">
        <v>2</v>
      </c>
      <c r="M622" s="32" t="s">
        <v>677</v>
      </c>
      <c r="N622" s="32" t="s">
        <v>2511</v>
      </c>
    </row>
    <row r="623" spans="1:14" ht="21" customHeight="1" x14ac:dyDescent="0.3">
      <c r="A623" s="126"/>
      <c r="B623" s="126" t="s">
        <v>1630</v>
      </c>
      <c r="C623" s="126" t="s">
        <v>2512</v>
      </c>
      <c r="D623" s="130" t="s">
        <v>2513</v>
      </c>
      <c r="E623" s="32" t="s">
        <v>677</v>
      </c>
      <c r="F623" s="32" t="s">
        <v>677</v>
      </c>
      <c r="G623" s="32" t="s">
        <v>677</v>
      </c>
      <c r="H623" s="32" t="s">
        <v>677</v>
      </c>
      <c r="I623" s="32" t="s">
        <v>677</v>
      </c>
      <c r="J623" s="32" t="s">
        <v>677</v>
      </c>
      <c r="K623" s="32" t="s">
        <v>677</v>
      </c>
      <c r="L623" s="32" t="s">
        <v>677</v>
      </c>
      <c r="M623" s="32" t="s">
        <v>677</v>
      </c>
      <c r="N623" s="32" t="s">
        <v>295</v>
      </c>
    </row>
    <row r="624" spans="1:14" ht="21" customHeight="1" x14ac:dyDescent="0.3">
      <c r="A624" s="126"/>
      <c r="B624" s="126" t="s">
        <v>1630</v>
      </c>
      <c r="C624" s="126" t="s">
        <v>2514</v>
      </c>
      <c r="D624" s="130" t="s">
        <v>2515</v>
      </c>
      <c r="E624" s="32">
        <v>8</v>
      </c>
      <c r="F624" s="32" t="s">
        <v>677</v>
      </c>
      <c r="G624" s="32" t="s">
        <v>677</v>
      </c>
      <c r="H624" s="32">
        <v>1</v>
      </c>
      <c r="I624" s="32" t="s">
        <v>677</v>
      </c>
      <c r="J624" s="32">
        <v>1</v>
      </c>
      <c r="K624" s="32">
        <v>2</v>
      </c>
      <c r="L624" s="32">
        <v>4</v>
      </c>
      <c r="M624" s="32" t="s">
        <v>677</v>
      </c>
      <c r="N624" s="32" t="s">
        <v>1658</v>
      </c>
    </row>
    <row r="625" spans="1:14" ht="21" customHeight="1" x14ac:dyDescent="0.3">
      <c r="A625" s="126"/>
      <c r="B625" s="126" t="s">
        <v>1630</v>
      </c>
      <c r="C625" s="126" t="s">
        <v>2516</v>
      </c>
      <c r="D625" s="130" t="s">
        <v>2517</v>
      </c>
      <c r="E625" s="32">
        <v>22</v>
      </c>
      <c r="F625" s="32">
        <v>1</v>
      </c>
      <c r="G625" s="32">
        <v>2</v>
      </c>
      <c r="H625" s="32">
        <v>8</v>
      </c>
      <c r="I625" s="32">
        <v>5</v>
      </c>
      <c r="J625" s="32">
        <v>4</v>
      </c>
      <c r="K625" s="32">
        <v>2</v>
      </c>
      <c r="L625" s="32" t="s">
        <v>677</v>
      </c>
      <c r="M625" s="32" t="s">
        <v>677</v>
      </c>
      <c r="N625" s="32" t="s">
        <v>2093</v>
      </c>
    </row>
    <row r="626" spans="1:14" ht="21" customHeight="1" x14ac:dyDescent="0.3">
      <c r="A626" s="125"/>
      <c r="B626" s="125"/>
      <c r="C626" s="126" t="s">
        <v>2518</v>
      </c>
      <c r="D626" s="130" t="s">
        <v>2519</v>
      </c>
      <c r="E626" s="32" t="s">
        <v>677</v>
      </c>
      <c r="F626" s="32" t="s">
        <v>677</v>
      </c>
      <c r="G626" s="32" t="s">
        <v>677</v>
      </c>
      <c r="H626" s="32" t="s">
        <v>677</v>
      </c>
      <c r="I626" s="32" t="s">
        <v>677</v>
      </c>
      <c r="J626" s="32" t="s">
        <v>677</v>
      </c>
      <c r="K626" s="32" t="s">
        <v>677</v>
      </c>
      <c r="L626" s="32" t="s">
        <v>677</v>
      </c>
      <c r="M626" s="32" t="s">
        <v>677</v>
      </c>
      <c r="N626" s="32" t="s">
        <v>677</v>
      </c>
    </row>
    <row r="627" spans="1:14" ht="21" customHeight="1" x14ac:dyDescent="0.3">
      <c r="A627" s="125"/>
      <c r="B627" s="125"/>
      <c r="C627" s="126" t="s">
        <v>1955</v>
      </c>
      <c r="D627" s="314" t="s">
        <v>2520</v>
      </c>
      <c r="E627" s="32">
        <v>2</v>
      </c>
      <c r="F627" s="32" t="s">
        <v>677</v>
      </c>
      <c r="G627" s="32" t="s">
        <v>677</v>
      </c>
      <c r="H627" s="32" t="s">
        <v>677</v>
      </c>
      <c r="I627" s="32" t="s">
        <v>677</v>
      </c>
      <c r="J627" s="32">
        <v>2</v>
      </c>
      <c r="K627" s="32" t="s">
        <v>677</v>
      </c>
      <c r="L627" s="32" t="s">
        <v>677</v>
      </c>
      <c r="M627" s="32" t="s">
        <v>677</v>
      </c>
      <c r="N627" s="32" t="s">
        <v>185</v>
      </c>
    </row>
    <row r="628" spans="1:14" ht="21" customHeight="1" x14ac:dyDescent="0.3">
      <c r="A628" s="126" t="s">
        <v>1630</v>
      </c>
      <c r="B628" s="125">
        <v>82</v>
      </c>
      <c r="C628" s="125" t="s">
        <v>1596</v>
      </c>
      <c r="D628" s="130"/>
      <c r="E628" s="65">
        <v>324</v>
      </c>
      <c r="F628" s="65">
        <v>208</v>
      </c>
      <c r="G628" s="65">
        <v>48</v>
      </c>
      <c r="H628" s="65">
        <v>44</v>
      </c>
      <c r="I628" s="65">
        <v>8</v>
      </c>
      <c r="J628" s="65">
        <v>9</v>
      </c>
      <c r="K628" s="65">
        <v>5</v>
      </c>
      <c r="L628" s="65">
        <v>1</v>
      </c>
      <c r="M628" s="65">
        <v>1</v>
      </c>
      <c r="N628" s="65" t="s">
        <v>2521</v>
      </c>
    </row>
    <row r="629" spans="1:14" ht="21" customHeight="1" x14ac:dyDescent="0.3">
      <c r="A629" s="126" t="s">
        <v>1630</v>
      </c>
      <c r="B629" s="126" t="s">
        <v>1630</v>
      </c>
      <c r="C629" s="126">
        <v>820</v>
      </c>
      <c r="D629" s="130" t="s">
        <v>1631</v>
      </c>
      <c r="E629" s="32">
        <v>4</v>
      </c>
      <c r="F629" s="32">
        <v>4</v>
      </c>
      <c r="G629" s="32" t="s">
        <v>677</v>
      </c>
      <c r="H629" s="32" t="s">
        <v>677</v>
      </c>
      <c r="I629" s="32" t="s">
        <v>677</v>
      </c>
      <c r="J629" s="32" t="s">
        <v>677</v>
      </c>
      <c r="K629" s="32" t="s">
        <v>677</v>
      </c>
      <c r="L629" s="32" t="s">
        <v>677</v>
      </c>
      <c r="M629" s="32" t="s">
        <v>677</v>
      </c>
      <c r="N629" s="32" t="s">
        <v>24</v>
      </c>
    </row>
    <row r="630" spans="1:14" ht="21" customHeight="1" x14ac:dyDescent="0.3">
      <c r="A630" s="126" t="s">
        <v>1630</v>
      </c>
      <c r="B630" s="126" t="s">
        <v>1630</v>
      </c>
      <c r="C630" s="126">
        <v>821</v>
      </c>
      <c r="D630" s="130" t="s">
        <v>2522</v>
      </c>
      <c r="E630" s="32">
        <v>14</v>
      </c>
      <c r="F630" s="32">
        <v>2</v>
      </c>
      <c r="G630" s="32">
        <v>1</v>
      </c>
      <c r="H630" s="32">
        <v>11</v>
      </c>
      <c r="I630" s="32" t="s">
        <v>677</v>
      </c>
      <c r="J630" s="32" t="s">
        <v>677</v>
      </c>
      <c r="K630" s="32" t="s">
        <v>677</v>
      </c>
      <c r="L630" s="32" t="s">
        <v>677</v>
      </c>
      <c r="M630" s="32" t="s">
        <v>677</v>
      </c>
      <c r="N630" s="32" t="s">
        <v>2295</v>
      </c>
    </row>
    <row r="631" spans="1:14" ht="21" customHeight="1" x14ac:dyDescent="0.3">
      <c r="A631" s="126"/>
      <c r="B631" s="126"/>
      <c r="C631" s="126" t="s">
        <v>2523</v>
      </c>
      <c r="D631" s="130" t="s">
        <v>2524</v>
      </c>
      <c r="E631" s="32" t="s">
        <v>677</v>
      </c>
      <c r="F631" s="32" t="s">
        <v>677</v>
      </c>
      <c r="G631" s="32" t="s">
        <v>677</v>
      </c>
      <c r="H631" s="32" t="s">
        <v>677</v>
      </c>
      <c r="I631" s="32" t="s">
        <v>677</v>
      </c>
      <c r="J631" s="32" t="s">
        <v>677</v>
      </c>
      <c r="K631" s="32" t="s">
        <v>677</v>
      </c>
      <c r="L631" s="32" t="s">
        <v>677</v>
      </c>
      <c r="M631" s="32" t="s">
        <v>677</v>
      </c>
      <c r="N631" s="32" t="s">
        <v>677</v>
      </c>
    </row>
    <row r="632" spans="1:14" ht="21" customHeight="1" x14ac:dyDescent="0.3">
      <c r="A632" s="126"/>
      <c r="B632" s="126"/>
      <c r="C632" s="126" t="s">
        <v>2525</v>
      </c>
      <c r="D632" s="130" t="s">
        <v>2526</v>
      </c>
      <c r="E632" s="32">
        <v>12</v>
      </c>
      <c r="F632" s="32">
        <v>1</v>
      </c>
      <c r="G632" s="32">
        <v>1</v>
      </c>
      <c r="H632" s="32">
        <v>10</v>
      </c>
      <c r="I632" s="32" t="s">
        <v>677</v>
      </c>
      <c r="J632" s="32" t="s">
        <v>677</v>
      </c>
      <c r="K632" s="32" t="s">
        <v>677</v>
      </c>
      <c r="L632" s="32" t="s">
        <v>677</v>
      </c>
      <c r="M632" s="32" t="s">
        <v>677</v>
      </c>
      <c r="N632" s="32" t="s">
        <v>2527</v>
      </c>
    </row>
    <row r="633" spans="1:14" ht="21" customHeight="1" x14ac:dyDescent="0.3">
      <c r="A633" s="126"/>
      <c r="B633" s="126"/>
      <c r="C633" s="126" t="s">
        <v>2528</v>
      </c>
      <c r="D633" s="130" t="s">
        <v>2529</v>
      </c>
      <c r="E633" s="32">
        <v>2</v>
      </c>
      <c r="F633" s="32">
        <v>1</v>
      </c>
      <c r="G633" s="32" t="s">
        <v>677</v>
      </c>
      <c r="H633" s="32">
        <v>1</v>
      </c>
      <c r="I633" s="32" t="s">
        <v>677</v>
      </c>
      <c r="J633" s="32" t="s">
        <v>677</v>
      </c>
      <c r="K633" s="32" t="s">
        <v>677</v>
      </c>
      <c r="L633" s="32" t="s">
        <v>677</v>
      </c>
      <c r="M633" s="32" t="s">
        <v>677</v>
      </c>
      <c r="N633" s="32" t="s">
        <v>32</v>
      </c>
    </row>
    <row r="634" spans="1:14" ht="21" customHeight="1" x14ac:dyDescent="0.3">
      <c r="A634" s="126"/>
      <c r="B634" s="126"/>
      <c r="C634" s="126" t="s">
        <v>2530</v>
      </c>
      <c r="D634" s="130" t="s">
        <v>2531</v>
      </c>
      <c r="E634" s="32" t="s">
        <v>677</v>
      </c>
      <c r="F634" s="32" t="s">
        <v>677</v>
      </c>
      <c r="G634" s="32" t="s">
        <v>677</v>
      </c>
      <c r="H634" s="32" t="s">
        <v>677</v>
      </c>
      <c r="I634" s="32" t="s">
        <v>677</v>
      </c>
      <c r="J634" s="32" t="s">
        <v>677</v>
      </c>
      <c r="K634" s="32" t="s">
        <v>677</v>
      </c>
      <c r="L634" s="32" t="s">
        <v>677</v>
      </c>
      <c r="M634" s="32" t="s">
        <v>677</v>
      </c>
      <c r="N634" s="32" t="s">
        <v>677</v>
      </c>
    </row>
    <row r="635" spans="1:14" ht="21" customHeight="1" x14ac:dyDescent="0.3">
      <c r="A635" s="126"/>
      <c r="B635" s="126"/>
      <c r="C635" s="126" t="s">
        <v>2532</v>
      </c>
      <c r="D635" s="130" t="s">
        <v>2533</v>
      </c>
      <c r="E635" s="32" t="s">
        <v>677</v>
      </c>
      <c r="F635" s="32" t="s">
        <v>677</v>
      </c>
      <c r="G635" s="32" t="s">
        <v>677</v>
      </c>
      <c r="H635" s="32" t="s">
        <v>677</v>
      </c>
      <c r="I635" s="32" t="s">
        <v>677</v>
      </c>
      <c r="J635" s="32" t="s">
        <v>677</v>
      </c>
      <c r="K635" s="32" t="s">
        <v>677</v>
      </c>
      <c r="L635" s="32" t="s">
        <v>677</v>
      </c>
      <c r="M635" s="32" t="s">
        <v>677</v>
      </c>
      <c r="N635" s="32" t="s">
        <v>677</v>
      </c>
    </row>
    <row r="636" spans="1:14" ht="21" customHeight="1" x14ac:dyDescent="0.3">
      <c r="A636" s="125"/>
      <c r="B636" s="125"/>
      <c r="C636" s="126" t="s">
        <v>2534</v>
      </c>
      <c r="D636" s="130" t="s">
        <v>2535</v>
      </c>
      <c r="E636" s="32">
        <v>15</v>
      </c>
      <c r="F636" s="32">
        <v>12</v>
      </c>
      <c r="G636" s="32" t="s">
        <v>677</v>
      </c>
      <c r="H636" s="32">
        <v>1</v>
      </c>
      <c r="I636" s="32">
        <v>1</v>
      </c>
      <c r="J636" s="32" t="s">
        <v>677</v>
      </c>
      <c r="K636" s="32" t="s">
        <v>677</v>
      </c>
      <c r="L636" s="32">
        <v>1</v>
      </c>
      <c r="M636" s="32" t="s">
        <v>677</v>
      </c>
      <c r="N636" s="32" t="s">
        <v>1681</v>
      </c>
    </row>
    <row r="637" spans="1:14" ht="21" customHeight="1" x14ac:dyDescent="0.3">
      <c r="A637" s="126" t="s">
        <v>1630</v>
      </c>
      <c r="B637" s="125"/>
      <c r="C637" s="126" t="s">
        <v>2124</v>
      </c>
      <c r="D637" s="130" t="s">
        <v>2536</v>
      </c>
      <c r="E637" s="32">
        <v>91</v>
      </c>
      <c r="F637" s="32">
        <v>33</v>
      </c>
      <c r="G637" s="32">
        <v>26</v>
      </c>
      <c r="H637" s="32">
        <v>16</v>
      </c>
      <c r="I637" s="32">
        <v>6</v>
      </c>
      <c r="J637" s="32">
        <v>6</v>
      </c>
      <c r="K637" s="32">
        <v>4</v>
      </c>
      <c r="L637" s="32" t="s">
        <v>677</v>
      </c>
      <c r="M637" s="32" t="s">
        <v>677</v>
      </c>
      <c r="N637" s="32" t="s">
        <v>2537</v>
      </c>
    </row>
    <row r="638" spans="1:14" ht="21" customHeight="1" x14ac:dyDescent="0.3">
      <c r="A638" s="126"/>
      <c r="B638" s="125"/>
      <c r="C638" s="126" t="s">
        <v>2538</v>
      </c>
      <c r="D638" s="130" t="s">
        <v>2539</v>
      </c>
      <c r="E638" s="32">
        <v>185</v>
      </c>
      <c r="F638" s="32">
        <v>147</v>
      </c>
      <c r="G638" s="32">
        <v>20</v>
      </c>
      <c r="H638" s="32">
        <v>13</v>
      </c>
      <c r="I638" s="32">
        <v>1</v>
      </c>
      <c r="J638" s="32">
        <v>2</v>
      </c>
      <c r="K638" s="32">
        <v>1</v>
      </c>
      <c r="L638" s="32" t="s">
        <v>677</v>
      </c>
      <c r="M638" s="32">
        <v>1</v>
      </c>
      <c r="N638" s="32" t="s">
        <v>2235</v>
      </c>
    </row>
    <row r="639" spans="1:14" ht="21" customHeight="1" x14ac:dyDescent="0.3">
      <c r="A639" s="126"/>
      <c r="B639" s="125"/>
      <c r="C639" s="126" t="s">
        <v>2540</v>
      </c>
      <c r="D639" s="130" t="s">
        <v>2541</v>
      </c>
      <c r="E639" s="32">
        <v>30</v>
      </c>
      <c r="F639" s="32">
        <v>28</v>
      </c>
      <c r="G639" s="32">
        <v>1</v>
      </c>
      <c r="H639" s="32" t="s">
        <v>677</v>
      </c>
      <c r="I639" s="32" t="s">
        <v>677</v>
      </c>
      <c r="J639" s="32" t="s">
        <v>677</v>
      </c>
      <c r="K639" s="32" t="s">
        <v>677</v>
      </c>
      <c r="L639" s="32" t="s">
        <v>677</v>
      </c>
      <c r="M639" s="32">
        <v>1</v>
      </c>
      <c r="N639" s="32" t="s">
        <v>119</v>
      </c>
    </row>
    <row r="640" spans="1:14" ht="21" customHeight="1" x14ac:dyDescent="0.3">
      <c r="A640" s="126"/>
      <c r="B640" s="125"/>
      <c r="C640" s="126" t="s">
        <v>2542</v>
      </c>
      <c r="D640" s="130" t="s">
        <v>2543</v>
      </c>
      <c r="E640" s="32">
        <v>11</v>
      </c>
      <c r="F640" s="32">
        <v>11</v>
      </c>
      <c r="G640" s="32" t="s">
        <v>677</v>
      </c>
      <c r="H640" s="32" t="s">
        <v>677</v>
      </c>
      <c r="I640" s="32" t="s">
        <v>677</v>
      </c>
      <c r="J640" s="32" t="s">
        <v>677</v>
      </c>
      <c r="K640" s="32" t="s">
        <v>677</v>
      </c>
      <c r="L640" s="32" t="s">
        <v>677</v>
      </c>
      <c r="M640" s="32" t="s">
        <v>677</v>
      </c>
      <c r="N640" s="32" t="s">
        <v>30</v>
      </c>
    </row>
    <row r="641" spans="1:14" ht="21" customHeight="1" x14ac:dyDescent="0.3">
      <c r="A641" s="126"/>
      <c r="B641" s="125"/>
      <c r="C641" s="126" t="s">
        <v>2544</v>
      </c>
      <c r="D641" s="130" t="s">
        <v>2545</v>
      </c>
      <c r="E641" s="32">
        <v>4</v>
      </c>
      <c r="F641" s="32">
        <v>3</v>
      </c>
      <c r="G641" s="32">
        <v>1</v>
      </c>
      <c r="H641" s="32" t="s">
        <v>677</v>
      </c>
      <c r="I641" s="32" t="s">
        <v>677</v>
      </c>
      <c r="J641" s="32" t="s">
        <v>677</v>
      </c>
      <c r="K641" s="32" t="s">
        <v>677</v>
      </c>
      <c r="L641" s="32" t="s">
        <v>677</v>
      </c>
      <c r="M641" s="32" t="s">
        <v>677</v>
      </c>
      <c r="N641" s="32" t="s">
        <v>24</v>
      </c>
    </row>
    <row r="642" spans="1:14" ht="21" customHeight="1" x14ac:dyDescent="0.3">
      <c r="A642" s="126"/>
      <c r="B642" s="125"/>
      <c r="C642" s="126" t="s">
        <v>2546</v>
      </c>
      <c r="D642" s="130" t="s">
        <v>2547</v>
      </c>
      <c r="E642" s="32">
        <v>8</v>
      </c>
      <c r="F642" s="32">
        <v>8</v>
      </c>
      <c r="G642" s="32" t="s">
        <v>677</v>
      </c>
      <c r="H642" s="32" t="s">
        <v>677</v>
      </c>
      <c r="I642" s="32" t="s">
        <v>677</v>
      </c>
      <c r="J642" s="32" t="s">
        <v>677</v>
      </c>
      <c r="K642" s="32" t="s">
        <v>677</v>
      </c>
      <c r="L642" s="32" t="s">
        <v>677</v>
      </c>
      <c r="M642" s="32" t="s">
        <v>677</v>
      </c>
      <c r="N642" s="32" t="s">
        <v>36</v>
      </c>
    </row>
    <row r="643" spans="1:14" ht="21" customHeight="1" x14ac:dyDescent="0.3">
      <c r="A643" s="126"/>
      <c r="B643" s="125"/>
      <c r="C643" s="126" t="s">
        <v>2548</v>
      </c>
      <c r="D643" s="130" t="s">
        <v>2549</v>
      </c>
      <c r="E643" s="32">
        <v>16</v>
      </c>
      <c r="F643" s="32">
        <v>10</v>
      </c>
      <c r="G643" s="32">
        <v>3</v>
      </c>
      <c r="H643" s="32">
        <v>3</v>
      </c>
      <c r="I643" s="32" t="s">
        <v>677</v>
      </c>
      <c r="J643" s="32" t="s">
        <v>677</v>
      </c>
      <c r="K643" s="32" t="s">
        <v>677</v>
      </c>
      <c r="L643" s="32" t="s">
        <v>677</v>
      </c>
      <c r="M643" s="32" t="s">
        <v>677</v>
      </c>
      <c r="N643" s="32" t="s">
        <v>181</v>
      </c>
    </row>
    <row r="644" spans="1:14" ht="21" customHeight="1" x14ac:dyDescent="0.3">
      <c r="A644" s="126"/>
      <c r="B644" s="125"/>
      <c r="C644" s="126" t="s">
        <v>2550</v>
      </c>
      <c r="D644" s="130" t="s">
        <v>2551</v>
      </c>
      <c r="E644" s="32">
        <v>44</v>
      </c>
      <c r="F644" s="32">
        <v>29</v>
      </c>
      <c r="G644" s="32">
        <v>9</v>
      </c>
      <c r="H644" s="32">
        <v>4</v>
      </c>
      <c r="I644" s="32" t="s">
        <v>677</v>
      </c>
      <c r="J644" s="32">
        <v>2</v>
      </c>
      <c r="K644" s="32" t="s">
        <v>677</v>
      </c>
      <c r="L644" s="32" t="s">
        <v>677</v>
      </c>
      <c r="M644" s="32" t="s">
        <v>677</v>
      </c>
      <c r="N644" s="32" t="s">
        <v>2552</v>
      </c>
    </row>
    <row r="645" spans="1:14" ht="21" customHeight="1" x14ac:dyDescent="0.3">
      <c r="A645" s="126"/>
      <c r="B645" s="125"/>
      <c r="C645" s="126" t="s">
        <v>2553</v>
      </c>
      <c r="D645" s="130" t="s">
        <v>2554</v>
      </c>
      <c r="E645" s="32">
        <v>72</v>
      </c>
      <c r="F645" s="32">
        <v>58</v>
      </c>
      <c r="G645" s="32">
        <v>6</v>
      </c>
      <c r="H645" s="32">
        <v>6</v>
      </c>
      <c r="I645" s="32">
        <v>1</v>
      </c>
      <c r="J645" s="32" t="s">
        <v>677</v>
      </c>
      <c r="K645" s="32">
        <v>1</v>
      </c>
      <c r="L645" s="32" t="s">
        <v>677</v>
      </c>
      <c r="M645" s="32" t="s">
        <v>677</v>
      </c>
      <c r="N645" s="32" t="s">
        <v>1851</v>
      </c>
    </row>
    <row r="646" spans="1:14" ht="21" customHeight="1" x14ac:dyDescent="0.3">
      <c r="A646" s="126" t="s">
        <v>1630</v>
      </c>
      <c r="B646" s="126" t="s">
        <v>1630</v>
      </c>
      <c r="C646" s="126">
        <v>829</v>
      </c>
      <c r="D646" s="130" t="s">
        <v>2555</v>
      </c>
      <c r="E646" s="32">
        <v>15</v>
      </c>
      <c r="F646" s="32">
        <v>10</v>
      </c>
      <c r="G646" s="32">
        <v>1</v>
      </c>
      <c r="H646" s="32">
        <v>3</v>
      </c>
      <c r="I646" s="32" t="s">
        <v>677</v>
      </c>
      <c r="J646" s="32">
        <v>1</v>
      </c>
      <c r="K646" s="32" t="s">
        <v>677</v>
      </c>
      <c r="L646" s="32" t="s">
        <v>677</v>
      </c>
      <c r="M646" s="32" t="s">
        <v>677</v>
      </c>
      <c r="N646" s="32" t="s">
        <v>241</v>
      </c>
    </row>
    <row r="647" spans="1:14" ht="21" customHeight="1" x14ac:dyDescent="0.3">
      <c r="A647" s="125" t="s">
        <v>1597</v>
      </c>
      <c r="B647" s="125" t="s">
        <v>1598</v>
      </c>
      <c r="C647" s="125"/>
      <c r="D647" s="131"/>
      <c r="E647" s="65">
        <v>1207</v>
      </c>
      <c r="F647" s="65">
        <v>457</v>
      </c>
      <c r="G647" s="65">
        <v>350</v>
      </c>
      <c r="H647" s="65">
        <v>227</v>
      </c>
      <c r="I647" s="65">
        <v>70</v>
      </c>
      <c r="J647" s="65">
        <v>63</v>
      </c>
      <c r="K647" s="65">
        <v>18</v>
      </c>
      <c r="L647" s="65">
        <v>15</v>
      </c>
      <c r="M647" s="65">
        <v>7</v>
      </c>
      <c r="N647" s="65" t="s">
        <v>2556</v>
      </c>
    </row>
    <row r="648" spans="1:14" ht="21" customHeight="1" x14ac:dyDescent="0.3">
      <c r="A648" s="126" t="s">
        <v>1630</v>
      </c>
      <c r="B648" s="125">
        <v>83</v>
      </c>
      <c r="C648" s="125" t="s">
        <v>2557</v>
      </c>
      <c r="D648" s="131"/>
      <c r="E648" s="65">
        <v>770</v>
      </c>
      <c r="F648" s="65">
        <v>398</v>
      </c>
      <c r="G648" s="65">
        <v>250</v>
      </c>
      <c r="H648" s="65">
        <v>90</v>
      </c>
      <c r="I648" s="65">
        <v>13</v>
      </c>
      <c r="J648" s="65">
        <v>7</v>
      </c>
      <c r="K648" s="65">
        <v>3</v>
      </c>
      <c r="L648" s="65">
        <v>8</v>
      </c>
      <c r="M648" s="65">
        <v>1</v>
      </c>
      <c r="N648" s="65" t="s">
        <v>2558</v>
      </c>
    </row>
    <row r="649" spans="1:14" ht="21" customHeight="1" x14ac:dyDescent="0.3">
      <c r="A649" s="126" t="s">
        <v>1630</v>
      </c>
      <c r="B649" s="126" t="s">
        <v>1630</v>
      </c>
      <c r="C649" s="126" t="s">
        <v>2559</v>
      </c>
      <c r="D649" s="130" t="s">
        <v>1631</v>
      </c>
      <c r="E649" s="32">
        <v>2</v>
      </c>
      <c r="F649" s="32" t="s">
        <v>677</v>
      </c>
      <c r="G649" s="32">
        <v>1</v>
      </c>
      <c r="H649" s="32" t="s">
        <v>677</v>
      </c>
      <c r="I649" s="32">
        <v>1</v>
      </c>
      <c r="J649" s="32" t="s">
        <v>677</v>
      </c>
      <c r="K649" s="32" t="s">
        <v>677</v>
      </c>
      <c r="L649" s="32" t="s">
        <v>677</v>
      </c>
      <c r="M649" s="32" t="s">
        <v>677</v>
      </c>
      <c r="N649" s="32" t="s">
        <v>93</v>
      </c>
    </row>
    <row r="650" spans="1:14" ht="21" customHeight="1" x14ac:dyDescent="0.3">
      <c r="A650" s="126" t="s">
        <v>1630</v>
      </c>
      <c r="B650" s="126" t="s">
        <v>1630</v>
      </c>
      <c r="C650" s="126" t="s">
        <v>2560</v>
      </c>
      <c r="D650" s="130" t="s">
        <v>2561</v>
      </c>
      <c r="E650" s="32">
        <v>9</v>
      </c>
      <c r="F650" s="32" t="s">
        <v>677</v>
      </c>
      <c r="G650" s="32" t="s">
        <v>677</v>
      </c>
      <c r="H650" s="32" t="s">
        <v>677</v>
      </c>
      <c r="I650" s="32" t="s">
        <v>677</v>
      </c>
      <c r="J650" s="32" t="s">
        <v>677</v>
      </c>
      <c r="K650" s="32">
        <v>2</v>
      </c>
      <c r="L650" s="32">
        <v>7</v>
      </c>
      <c r="M650" s="32" t="s">
        <v>677</v>
      </c>
      <c r="N650" s="32" t="s">
        <v>2562</v>
      </c>
    </row>
    <row r="651" spans="1:14" ht="21" customHeight="1" x14ac:dyDescent="0.3">
      <c r="A651" s="126" t="s">
        <v>1630</v>
      </c>
      <c r="B651" s="126" t="s">
        <v>1630</v>
      </c>
      <c r="C651" s="126" t="s">
        <v>2563</v>
      </c>
      <c r="D651" s="130" t="s">
        <v>2564</v>
      </c>
      <c r="E651" s="32">
        <v>267</v>
      </c>
      <c r="F651" s="32">
        <v>78</v>
      </c>
      <c r="G651" s="32">
        <v>122</v>
      </c>
      <c r="H651" s="32">
        <v>56</v>
      </c>
      <c r="I651" s="32">
        <v>5</v>
      </c>
      <c r="J651" s="32">
        <v>5</v>
      </c>
      <c r="K651" s="32" t="s">
        <v>677</v>
      </c>
      <c r="L651" s="32" t="s">
        <v>677</v>
      </c>
      <c r="M651" s="32">
        <v>1</v>
      </c>
      <c r="N651" s="32" t="s">
        <v>2565</v>
      </c>
    </row>
    <row r="652" spans="1:14" ht="21" customHeight="1" x14ac:dyDescent="0.3">
      <c r="A652" s="126" t="s">
        <v>1630</v>
      </c>
      <c r="B652" s="126" t="s">
        <v>1630</v>
      </c>
      <c r="C652" s="126" t="s">
        <v>2566</v>
      </c>
      <c r="D652" s="130" t="s">
        <v>2567</v>
      </c>
      <c r="E652" s="32">
        <v>227</v>
      </c>
      <c r="F652" s="32">
        <v>116</v>
      </c>
      <c r="G652" s="32">
        <v>80</v>
      </c>
      <c r="H652" s="32">
        <v>25</v>
      </c>
      <c r="I652" s="32">
        <v>4</v>
      </c>
      <c r="J652" s="32" t="s">
        <v>677</v>
      </c>
      <c r="K652" s="32">
        <v>1</v>
      </c>
      <c r="L652" s="32">
        <v>1</v>
      </c>
      <c r="M652" s="32" t="s">
        <v>677</v>
      </c>
      <c r="N652" s="32" t="s">
        <v>2568</v>
      </c>
    </row>
    <row r="653" spans="1:14" ht="21" customHeight="1" x14ac:dyDescent="0.3">
      <c r="A653" s="126" t="s">
        <v>1630</v>
      </c>
      <c r="B653" s="126" t="s">
        <v>1630</v>
      </c>
      <c r="C653" s="126" t="s">
        <v>2569</v>
      </c>
      <c r="D653" s="130" t="s">
        <v>2570</v>
      </c>
      <c r="E653" s="32">
        <v>23</v>
      </c>
      <c r="F653" s="32">
        <v>6</v>
      </c>
      <c r="G653" s="32">
        <v>7</v>
      </c>
      <c r="H653" s="32">
        <v>6</v>
      </c>
      <c r="I653" s="32">
        <v>3</v>
      </c>
      <c r="J653" s="32">
        <v>1</v>
      </c>
      <c r="K653" s="32" t="s">
        <v>677</v>
      </c>
      <c r="L653" s="32" t="s">
        <v>677</v>
      </c>
      <c r="M653" s="32" t="s">
        <v>677</v>
      </c>
      <c r="N653" s="32" t="s">
        <v>1817</v>
      </c>
    </row>
    <row r="654" spans="1:14" ht="21" customHeight="1" x14ac:dyDescent="0.3">
      <c r="A654" s="126"/>
      <c r="B654" s="126"/>
      <c r="C654" s="126" t="s">
        <v>2571</v>
      </c>
      <c r="D654" s="130" t="s">
        <v>2572</v>
      </c>
      <c r="E654" s="32">
        <v>2</v>
      </c>
      <c r="F654" s="32">
        <v>1</v>
      </c>
      <c r="G654" s="32" t="s">
        <v>677</v>
      </c>
      <c r="H654" s="32">
        <v>1</v>
      </c>
      <c r="I654" s="32" t="s">
        <v>677</v>
      </c>
      <c r="J654" s="32" t="s">
        <v>677</v>
      </c>
      <c r="K654" s="32" t="s">
        <v>677</v>
      </c>
      <c r="L654" s="32" t="s">
        <v>677</v>
      </c>
      <c r="M654" s="32" t="s">
        <v>677</v>
      </c>
      <c r="N654" s="32" t="s">
        <v>30</v>
      </c>
    </row>
    <row r="655" spans="1:14" ht="21" customHeight="1" x14ac:dyDescent="0.3">
      <c r="A655" s="126"/>
      <c r="B655" s="126"/>
      <c r="C655" s="126" t="s">
        <v>2573</v>
      </c>
      <c r="D655" s="130" t="s">
        <v>2574</v>
      </c>
      <c r="E655" s="32">
        <v>21</v>
      </c>
      <c r="F655" s="32">
        <v>5</v>
      </c>
      <c r="G655" s="32">
        <v>7</v>
      </c>
      <c r="H655" s="32">
        <v>5</v>
      </c>
      <c r="I655" s="32">
        <v>3</v>
      </c>
      <c r="J655" s="32">
        <v>1</v>
      </c>
      <c r="K655" s="32" t="s">
        <v>677</v>
      </c>
      <c r="L655" s="32" t="s">
        <v>677</v>
      </c>
      <c r="M655" s="32" t="s">
        <v>677</v>
      </c>
      <c r="N655" s="32" t="s">
        <v>1805</v>
      </c>
    </row>
    <row r="656" spans="1:14" ht="21" customHeight="1" x14ac:dyDescent="0.3">
      <c r="A656" s="126" t="s">
        <v>1630</v>
      </c>
      <c r="B656" s="125"/>
      <c r="C656" s="126" t="s">
        <v>2575</v>
      </c>
      <c r="D656" s="130" t="s">
        <v>2576</v>
      </c>
      <c r="E656" s="32">
        <v>233</v>
      </c>
      <c r="F656" s="32">
        <v>192</v>
      </c>
      <c r="G656" s="32">
        <v>37</v>
      </c>
      <c r="H656" s="32">
        <v>3</v>
      </c>
      <c r="I656" s="32" t="s">
        <v>677</v>
      </c>
      <c r="J656" s="32">
        <v>1</v>
      </c>
      <c r="K656" s="32" t="s">
        <v>677</v>
      </c>
      <c r="L656" s="32" t="s">
        <v>677</v>
      </c>
      <c r="M656" s="32" t="s">
        <v>677</v>
      </c>
      <c r="N656" s="32" t="s">
        <v>2577</v>
      </c>
    </row>
    <row r="657" spans="1:14" ht="21" customHeight="1" x14ac:dyDescent="0.3">
      <c r="A657" s="126" t="s">
        <v>1630</v>
      </c>
      <c r="B657" s="125"/>
      <c r="C657" s="126" t="s">
        <v>2578</v>
      </c>
      <c r="D657" s="130" t="s">
        <v>2579</v>
      </c>
      <c r="E657" s="32">
        <v>9</v>
      </c>
      <c r="F657" s="32">
        <v>6</v>
      </c>
      <c r="G657" s="32">
        <v>3</v>
      </c>
      <c r="H657" s="32" t="s">
        <v>677</v>
      </c>
      <c r="I657" s="32" t="s">
        <v>677</v>
      </c>
      <c r="J657" s="32" t="s">
        <v>677</v>
      </c>
      <c r="K657" s="32" t="s">
        <v>677</v>
      </c>
      <c r="L657" s="32" t="s">
        <v>677</v>
      </c>
      <c r="M657" s="32" t="s">
        <v>677</v>
      </c>
      <c r="N657" s="32" t="s">
        <v>81</v>
      </c>
    </row>
    <row r="658" spans="1:14" ht="21" customHeight="1" x14ac:dyDescent="0.3">
      <c r="A658" s="126"/>
      <c r="B658" s="125"/>
      <c r="C658" s="126" t="s">
        <v>2580</v>
      </c>
      <c r="D658" s="130" t="s">
        <v>2581</v>
      </c>
      <c r="E658" s="32">
        <v>7</v>
      </c>
      <c r="F658" s="32">
        <v>5</v>
      </c>
      <c r="G658" s="32">
        <v>2</v>
      </c>
      <c r="H658" s="32" t="s">
        <v>677</v>
      </c>
      <c r="I658" s="32" t="s">
        <v>677</v>
      </c>
      <c r="J658" s="32" t="s">
        <v>677</v>
      </c>
      <c r="K658" s="32" t="s">
        <v>677</v>
      </c>
      <c r="L658" s="32" t="s">
        <v>677</v>
      </c>
      <c r="M658" s="32" t="s">
        <v>677</v>
      </c>
      <c r="N658" s="32" t="s">
        <v>54</v>
      </c>
    </row>
    <row r="659" spans="1:14" ht="21" customHeight="1" x14ac:dyDescent="0.3">
      <c r="A659" s="126"/>
      <c r="B659" s="125"/>
      <c r="C659" s="126" t="s">
        <v>2582</v>
      </c>
      <c r="D659" s="130" t="s">
        <v>2583</v>
      </c>
      <c r="E659" s="32">
        <v>2</v>
      </c>
      <c r="F659" s="32">
        <v>1</v>
      </c>
      <c r="G659" s="32">
        <v>1</v>
      </c>
      <c r="H659" s="32" t="s">
        <v>677</v>
      </c>
      <c r="I659" s="32" t="s">
        <v>677</v>
      </c>
      <c r="J659" s="32" t="s">
        <v>677</v>
      </c>
      <c r="K659" s="32" t="s">
        <v>677</v>
      </c>
      <c r="L659" s="32" t="s">
        <v>677</v>
      </c>
      <c r="M659" s="32" t="s">
        <v>677</v>
      </c>
      <c r="N659" s="32" t="s">
        <v>24</v>
      </c>
    </row>
    <row r="660" spans="1:14" ht="21" customHeight="1" x14ac:dyDescent="0.3">
      <c r="A660" s="126" t="s">
        <v>1630</v>
      </c>
      <c r="B660" s="125">
        <v>84</v>
      </c>
      <c r="C660" s="125" t="s">
        <v>1600</v>
      </c>
      <c r="D660" s="131"/>
      <c r="E660" s="65">
        <v>7</v>
      </c>
      <c r="F660" s="65">
        <v>3</v>
      </c>
      <c r="G660" s="65" t="s">
        <v>677</v>
      </c>
      <c r="H660" s="65">
        <v>3</v>
      </c>
      <c r="I660" s="65" t="s">
        <v>677</v>
      </c>
      <c r="J660" s="65">
        <v>1</v>
      </c>
      <c r="K660" s="65" t="s">
        <v>677</v>
      </c>
      <c r="L660" s="65" t="s">
        <v>677</v>
      </c>
      <c r="M660" s="65" t="s">
        <v>677</v>
      </c>
      <c r="N660" s="65" t="s">
        <v>2584</v>
      </c>
    </row>
    <row r="661" spans="1:14" ht="21" customHeight="1" x14ac:dyDescent="0.3">
      <c r="A661" s="126" t="s">
        <v>1630</v>
      </c>
      <c r="B661" s="126" t="s">
        <v>1630</v>
      </c>
      <c r="C661" s="126" t="s">
        <v>2585</v>
      </c>
      <c r="D661" s="130" t="s">
        <v>1631</v>
      </c>
      <c r="E661" s="32" t="s">
        <v>677</v>
      </c>
      <c r="F661" s="32" t="s">
        <v>677</v>
      </c>
      <c r="G661" s="32" t="s">
        <v>677</v>
      </c>
      <c r="H661" s="32" t="s">
        <v>677</v>
      </c>
      <c r="I661" s="32" t="s">
        <v>677</v>
      </c>
      <c r="J661" s="32" t="s">
        <v>677</v>
      </c>
      <c r="K661" s="32" t="s">
        <v>677</v>
      </c>
      <c r="L661" s="32" t="s">
        <v>677</v>
      </c>
      <c r="M661" s="32" t="s">
        <v>677</v>
      </c>
      <c r="N661" s="32" t="s">
        <v>677</v>
      </c>
    </row>
    <row r="662" spans="1:14" ht="21" customHeight="1" x14ac:dyDescent="0.3">
      <c r="A662" s="126"/>
      <c r="B662" s="126"/>
      <c r="C662" s="126">
        <v>841</v>
      </c>
      <c r="D662" s="130" t="s">
        <v>2586</v>
      </c>
      <c r="E662" s="32" t="s">
        <v>677</v>
      </c>
      <c r="F662" s="32" t="s">
        <v>677</v>
      </c>
      <c r="G662" s="32" t="s">
        <v>677</v>
      </c>
      <c r="H662" s="32" t="s">
        <v>677</v>
      </c>
      <c r="I662" s="32" t="s">
        <v>677</v>
      </c>
      <c r="J662" s="32" t="s">
        <v>677</v>
      </c>
      <c r="K662" s="32" t="s">
        <v>677</v>
      </c>
      <c r="L662" s="32" t="s">
        <v>677</v>
      </c>
      <c r="M662" s="32" t="s">
        <v>677</v>
      </c>
      <c r="N662" s="32" t="s">
        <v>253</v>
      </c>
    </row>
    <row r="663" spans="1:14" ht="21" customHeight="1" x14ac:dyDescent="0.3">
      <c r="A663" s="126" t="s">
        <v>1630</v>
      </c>
      <c r="B663" s="126" t="s">
        <v>1630</v>
      </c>
      <c r="C663" s="126" t="s">
        <v>2587</v>
      </c>
      <c r="D663" s="130" t="s">
        <v>2588</v>
      </c>
      <c r="E663" s="32">
        <v>6</v>
      </c>
      <c r="F663" s="32">
        <v>3</v>
      </c>
      <c r="G663" s="32" t="s">
        <v>677</v>
      </c>
      <c r="H663" s="32">
        <v>2</v>
      </c>
      <c r="I663" s="32" t="s">
        <v>677</v>
      </c>
      <c r="J663" s="32">
        <v>1</v>
      </c>
      <c r="K663" s="32" t="s">
        <v>677</v>
      </c>
      <c r="L663" s="32" t="s">
        <v>677</v>
      </c>
      <c r="M663" s="32" t="s">
        <v>677</v>
      </c>
      <c r="N663" s="32" t="s">
        <v>187</v>
      </c>
    </row>
    <row r="664" spans="1:14" ht="21" customHeight="1" x14ac:dyDescent="0.3">
      <c r="A664" s="126" t="s">
        <v>1630</v>
      </c>
      <c r="B664" s="125"/>
      <c r="C664" s="126" t="s">
        <v>2063</v>
      </c>
      <c r="D664" s="130" t="s">
        <v>2589</v>
      </c>
      <c r="E664" s="32">
        <v>1</v>
      </c>
      <c r="F664" s="32" t="s">
        <v>677</v>
      </c>
      <c r="G664" s="32" t="s">
        <v>677</v>
      </c>
      <c r="H664" s="32">
        <v>1</v>
      </c>
      <c r="I664" s="32" t="s">
        <v>677</v>
      </c>
      <c r="J664" s="32" t="s">
        <v>677</v>
      </c>
      <c r="K664" s="32" t="s">
        <v>677</v>
      </c>
      <c r="L664" s="32" t="s">
        <v>677</v>
      </c>
      <c r="M664" s="32" t="s">
        <v>677</v>
      </c>
      <c r="N664" s="32" t="s">
        <v>38</v>
      </c>
    </row>
    <row r="665" spans="1:14" ht="21" customHeight="1" x14ac:dyDescent="0.3">
      <c r="A665" s="126"/>
      <c r="B665" s="125">
        <v>85</v>
      </c>
      <c r="C665" s="125" t="s">
        <v>1601</v>
      </c>
      <c r="D665" s="131"/>
      <c r="E665" s="65">
        <v>430</v>
      </c>
      <c r="F665" s="65">
        <v>56</v>
      </c>
      <c r="G665" s="65">
        <v>100</v>
      </c>
      <c r="H665" s="65">
        <v>134</v>
      </c>
      <c r="I665" s="65">
        <v>57</v>
      </c>
      <c r="J665" s="65">
        <v>55</v>
      </c>
      <c r="K665" s="65">
        <v>15</v>
      </c>
      <c r="L665" s="65">
        <v>7</v>
      </c>
      <c r="M665" s="65">
        <v>6</v>
      </c>
      <c r="N665" s="65" t="s">
        <v>2590</v>
      </c>
    </row>
    <row r="666" spans="1:14" ht="21" customHeight="1" x14ac:dyDescent="0.3">
      <c r="A666" s="126" t="s">
        <v>1630</v>
      </c>
      <c r="B666" s="125"/>
      <c r="C666" s="126" t="s">
        <v>2591</v>
      </c>
      <c r="D666" s="130" t="s">
        <v>1631</v>
      </c>
      <c r="E666" s="32">
        <v>8</v>
      </c>
      <c r="F666" s="32">
        <v>5</v>
      </c>
      <c r="G666" s="32">
        <v>2</v>
      </c>
      <c r="H666" s="32">
        <v>1</v>
      </c>
      <c r="I666" s="32" t="s">
        <v>677</v>
      </c>
      <c r="J666" s="32" t="s">
        <v>677</v>
      </c>
      <c r="K666" s="32" t="s">
        <v>677</v>
      </c>
      <c r="L666" s="32" t="s">
        <v>677</v>
      </c>
      <c r="M666" s="32" t="s">
        <v>677</v>
      </c>
      <c r="N666" s="32" t="s">
        <v>99</v>
      </c>
    </row>
    <row r="667" spans="1:14" ht="21" customHeight="1" x14ac:dyDescent="0.3">
      <c r="A667" s="126" t="s">
        <v>1630</v>
      </c>
      <c r="B667" s="126" t="s">
        <v>1630</v>
      </c>
      <c r="C667" s="126" t="s">
        <v>2592</v>
      </c>
      <c r="D667" s="130" t="s">
        <v>2593</v>
      </c>
      <c r="E667" s="32">
        <v>9</v>
      </c>
      <c r="F667" s="32">
        <v>1</v>
      </c>
      <c r="G667" s="32">
        <v>2</v>
      </c>
      <c r="H667" s="32" t="s">
        <v>677</v>
      </c>
      <c r="I667" s="32" t="s">
        <v>677</v>
      </c>
      <c r="J667" s="32">
        <v>2</v>
      </c>
      <c r="K667" s="32" t="s">
        <v>677</v>
      </c>
      <c r="L667" s="32">
        <v>1</v>
      </c>
      <c r="M667" s="32">
        <v>3</v>
      </c>
      <c r="N667" s="32" t="s">
        <v>2594</v>
      </c>
    </row>
    <row r="668" spans="1:14" ht="21" customHeight="1" x14ac:dyDescent="0.3">
      <c r="A668" s="126"/>
      <c r="B668" s="126"/>
      <c r="C668" s="126">
        <v>852</v>
      </c>
      <c r="D668" s="130" t="s">
        <v>2595</v>
      </c>
      <c r="E668" s="32" t="s">
        <v>677</v>
      </c>
      <c r="F668" s="32" t="s">
        <v>677</v>
      </c>
      <c r="G668" s="32" t="s">
        <v>677</v>
      </c>
      <c r="H668" s="32" t="s">
        <v>677</v>
      </c>
      <c r="I668" s="32" t="s">
        <v>677</v>
      </c>
      <c r="J668" s="32" t="s">
        <v>677</v>
      </c>
      <c r="K668" s="32" t="s">
        <v>677</v>
      </c>
      <c r="L668" s="32" t="s">
        <v>677</v>
      </c>
      <c r="M668" s="32" t="s">
        <v>677</v>
      </c>
      <c r="N668" s="32" t="s">
        <v>677</v>
      </c>
    </row>
    <row r="669" spans="1:14" ht="21" customHeight="1" x14ac:dyDescent="0.3">
      <c r="A669" s="126" t="s">
        <v>1630</v>
      </c>
      <c r="B669" s="126" t="s">
        <v>1630</v>
      </c>
      <c r="C669" s="126" t="s">
        <v>2596</v>
      </c>
      <c r="D669" s="130" t="s">
        <v>2597</v>
      </c>
      <c r="E669" s="32">
        <v>143</v>
      </c>
      <c r="F669" s="32">
        <v>3</v>
      </c>
      <c r="G669" s="32">
        <v>29</v>
      </c>
      <c r="H669" s="32">
        <v>60</v>
      </c>
      <c r="I669" s="32">
        <v>24</v>
      </c>
      <c r="J669" s="32">
        <v>22</v>
      </c>
      <c r="K669" s="32">
        <v>3</v>
      </c>
      <c r="L669" s="32">
        <v>1</v>
      </c>
      <c r="M669" s="32">
        <v>1</v>
      </c>
      <c r="N669" s="32" t="s">
        <v>2598</v>
      </c>
    </row>
    <row r="670" spans="1:14" ht="21" customHeight="1" x14ac:dyDescent="0.3">
      <c r="A670" s="126"/>
      <c r="B670" s="126"/>
      <c r="C670" s="126" t="s">
        <v>2599</v>
      </c>
      <c r="D670" s="130" t="s">
        <v>2600</v>
      </c>
      <c r="E670" s="32">
        <v>92</v>
      </c>
      <c r="F670" s="32">
        <v>1</v>
      </c>
      <c r="G670" s="32">
        <v>17</v>
      </c>
      <c r="H670" s="32">
        <v>34</v>
      </c>
      <c r="I670" s="32">
        <v>19</v>
      </c>
      <c r="J670" s="32">
        <v>19</v>
      </c>
      <c r="K670" s="32">
        <v>2</v>
      </c>
      <c r="L670" s="32" t="s">
        <v>677</v>
      </c>
      <c r="M670" s="32" t="s">
        <v>677</v>
      </c>
      <c r="N670" s="32" t="s">
        <v>2601</v>
      </c>
    </row>
    <row r="671" spans="1:14" ht="21" customHeight="1" x14ac:dyDescent="0.3">
      <c r="A671" s="126"/>
      <c r="B671" s="126"/>
      <c r="C671" s="126" t="s">
        <v>2602</v>
      </c>
      <c r="D671" s="130" t="s">
        <v>2603</v>
      </c>
      <c r="E671" s="32">
        <v>51</v>
      </c>
      <c r="F671" s="32">
        <v>2</v>
      </c>
      <c r="G671" s="32">
        <v>12</v>
      </c>
      <c r="H671" s="32">
        <v>26</v>
      </c>
      <c r="I671" s="32">
        <v>5</v>
      </c>
      <c r="J671" s="32">
        <v>3</v>
      </c>
      <c r="K671" s="32">
        <v>1</v>
      </c>
      <c r="L671" s="32">
        <v>1</v>
      </c>
      <c r="M671" s="32">
        <v>1</v>
      </c>
      <c r="N671" s="32" t="s">
        <v>2604</v>
      </c>
    </row>
    <row r="672" spans="1:14" ht="21" customHeight="1" x14ac:dyDescent="0.3">
      <c r="A672" s="126" t="s">
        <v>1630</v>
      </c>
      <c r="B672" s="126" t="s">
        <v>1630</v>
      </c>
      <c r="C672" s="126">
        <v>854</v>
      </c>
      <c r="D672" s="130" t="s">
        <v>2605</v>
      </c>
      <c r="E672" s="32">
        <v>209</v>
      </c>
      <c r="F672" s="32">
        <v>31</v>
      </c>
      <c r="G672" s="32">
        <v>51</v>
      </c>
      <c r="H672" s="32">
        <v>60</v>
      </c>
      <c r="I672" s="32">
        <v>28</v>
      </c>
      <c r="J672" s="32">
        <v>25</v>
      </c>
      <c r="K672" s="32">
        <v>9</v>
      </c>
      <c r="L672" s="32">
        <v>4</v>
      </c>
      <c r="M672" s="32">
        <v>1</v>
      </c>
      <c r="N672" s="32" t="s">
        <v>2606</v>
      </c>
    </row>
    <row r="673" spans="1:14" ht="21" customHeight="1" x14ac:dyDescent="0.3">
      <c r="A673" s="126"/>
      <c r="B673" s="126"/>
      <c r="C673" s="126" t="s">
        <v>2607</v>
      </c>
      <c r="D673" s="130" t="s">
        <v>2608</v>
      </c>
      <c r="E673" s="32">
        <v>10</v>
      </c>
      <c r="F673" s="32" t="s">
        <v>677</v>
      </c>
      <c r="G673" s="32" t="s">
        <v>677</v>
      </c>
      <c r="H673" s="32" t="s">
        <v>677</v>
      </c>
      <c r="I673" s="32" t="s">
        <v>677</v>
      </c>
      <c r="J673" s="32">
        <v>3</v>
      </c>
      <c r="K673" s="32">
        <v>3</v>
      </c>
      <c r="L673" s="32">
        <v>4</v>
      </c>
      <c r="M673" s="32" t="s">
        <v>677</v>
      </c>
      <c r="N673" s="32" t="s">
        <v>2609</v>
      </c>
    </row>
    <row r="674" spans="1:14" ht="21" customHeight="1" x14ac:dyDescent="0.3">
      <c r="A674" s="126"/>
      <c r="B674" s="126"/>
      <c r="C674" s="126" t="s">
        <v>2610</v>
      </c>
      <c r="D674" s="130" t="s">
        <v>2611</v>
      </c>
      <c r="E674" s="32" t="s">
        <v>677</v>
      </c>
      <c r="F674" s="32" t="s">
        <v>677</v>
      </c>
      <c r="G674" s="32" t="s">
        <v>677</v>
      </c>
      <c r="H674" s="32" t="s">
        <v>677</v>
      </c>
      <c r="I674" s="32" t="s">
        <v>677</v>
      </c>
      <c r="J674" s="32" t="s">
        <v>677</v>
      </c>
      <c r="K674" s="32" t="s">
        <v>677</v>
      </c>
      <c r="L674" s="32" t="s">
        <v>677</v>
      </c>
      <c r="M674" s="32" t="s">
        <v>677</v>
      </c>
      <c r="N674" s="32" t="s">
        <v>677</v>
      </c>
    </row>
    <row r="675" spans="1:14" ht="21" customHeight="1" x14ac:dyDescent="0.3">
      <c r="A675" s="126"/>
      <c r="B675" s="126"/>
      <c r="C675" s="126" t="s">
        <v>2612</v>
      </c>
      <c r="D675" s="130" t="s">
        <v>2613</v>
      </c>
      <c r="E675" s="32">
        <v>76</v>
      </c>
      <c r="F675" s="32">
        <v>10</v>
      </c>
      <c r="G675" s="32">
        <v>29</v>
      </c>
      <c r="H675" s="32">
        <v>27</v>
      </c>
      <c r="I675" s="32">
        <v>8</v>
      </c>
      <c r="J675" s="32">
        <v>2</v>
      </c>
      <c r="K675" s="32" t="s">
        <v>677</v>
      </c>
      <c r="L675" s="32" t="s">
        <v>677</v>
      </c>
      <c r="M675" s="32" t="s">
        <v>677</v>
      </c>
      <c r="N675" s="32" t="s">
        <v>2614</v>
      </c>
    </row>
    <row r="676" spans="1:14" ht="21" customHeight="1" x14ac:dyDescent="0.3">
      <c r="A676" s="126"/>
      <c r="B676" s="126"/>
      <c r="C676" s="126" t="s">
        <v>2615</v>
      </c>
      <c r="D676" s="130" t="s">
        <v>2616</v>
      </c>
      <c r="E676" s="32">
        <v>50</v>
      </c>
      <c r="F676" s="32">
        <v>4</v>
      </c>
      <c r="G676" s="32">
        <v>8</v>
      </c>
      <c r="H676" s="32">
        <v>16</v>
      </c>
      <c r="I676" s="32">
        <v>10</v>
      </c>
      <c r="J676" s="32">
        <v>9</v>
      </c>
      <c r="K676" s="32">
        <v>3</v>
      </c>
      <c r="L676" s="32" t="s">
        <v>677</v>
      </c>
      <c r="M676" s="32" t="s">
        <v>677</v>
      </c>
      <c r="N676" s="32" t="s">
        <v>2617</v>
      </c>
    </row>
    <row r="677" spans="1:14" ht="21" customHeight="1" x14ac:dyDescent="0.3">
      <c r="A677" s="126"/>
      <c r="B677" s="126"/>
      <c r="C677" s="126" t="s">
        <v>2618</v>
      </c>
      <c r="D677" s="130" t="s">
        <v>2619</v>
      </c>
      <c r="E677" s="32">
        <v>14</v>
      </c>
      <c r="F677" s="32" t="s">
        <v>677</v>
      </c>
      <c r="G677" s="32">
        <v>1</v>
      </c>
      <c r="H677" s="32">
        <v>9</v>
      </c>
      <c r="I677" s="32">
        <v>2</v>
      </c>
      <c r="J677" s="32">
        <v>2</v>
      </c>
      <c r="K677" s="32" t="s">
        <v>677</v>
      </c>
      <c r="L677" s="32" t="s">
        <v>677</v>
      </c>
      <c r="M677" s="32" t="s">
        <v>677</v>
      </c>
      <c r="N677" s="32" t="s">
        <v>1940</v>
      </c>
    </row>
    <row r="678" spans="1:14" ht="21" customHeight="1" x14ac:dyDescent="0.3">
      <c r="A678" s="126"/>
      <c r="B678" s="126"/>
      <c r="C678" s="126" t="s">
        <v>2620</v>
      </c>
      <c r="D678" s="130" t="s">
        <v>2621</v>
      </c>
      <c r="E678" s="32">
        <v>19</v>
      </c>
      <c r="F678" s="32">
        <v>1</v>
      </c>
      <c r="G678" s="32" t="s">
        <v>677</v>
      </c>
      <c r="H678" s="32">
        <v>3</v>
      </c>
      <c r="I678" s="32">
        <v>5</v>
      </c>
      <c r="J678" s="32">
        <v>6</v>
      </c>
      <c r="K678" s="32">
        <v>3</v>
      </c>
      <c r="L678" s="32" t="s">
        <v>677</v>
      </c>
      <c r="M678" s="32">
        <v>1</v>
      </c>
      <c r="N678" s="32" t="s">
        <v>2622</v>
      </c>
    </row>
    <row r="679" spans="1:14" ht="21" customHeight="1" x14ac:dyDescent="0.3">
      <c r="A679" s="126"/>
      <c r="B679" s="126"/>
      <c r="C679" s="126" t="s">
        <v>2623</v>
      </c>
      <c r="D679" s="130" t="s">
        <v>2624</v>
      </c>
      <c r="E679" s="32">
        <v>40</v>
      </c>
      <c r="F679" s="32">
        <v>16</v>
      </c>
      <c r="G679" s="32">
        <v>13</v>
      </c>
      <c r="H679" s="32">
        <v>5</v>
      </c>
      <c r="I679" s="32">
        <v>3</v>
      </c>
      <c r="J679" s="32">
        <v>3</v>
      </c>
      <c r="K679" s="32" t="s">
        <v>677</v>
      </c>
      <c r="L679" s="32" t="s">
        <v>677</v>
      </c>
      <c r="M679" s="32" t="s">
        <v>677</v>
      </c>
      <c r="N679" s="32" t="s">
        <v>2625</v>
      </c>
    </row>
    <row r="680" spans="1:14" ht="21" customHeight="1" x14ac:dyDescent="0.3">
      <c r="A680" s="126" t="s">
        <v>1630</v>
      </c>
      <c r="B680" s="125"/>
      <c r="C680" s="126" t="s">
        <v>2626</v>
      </c>
      <c r="D680" s="130" t="s">
        <v>2627</v>
      </c>
      <c r="E680" s="32">
        <v>52</v>
      </c>
      <c r="F680" s="32">
        <v>12</v>
      </c>
      <c r="G680" s="32">
        <v>14</v>
      </c>
      <c r="H680" s="32">
        <v>12</v>
      </c>
      <c r="I680" s="32">
        <v>5</v>
      </c>
      <c r="J680" s="32">
        <v>6</v>
      </c>
      <c r="K680" s="32">
        <v>2</v>
      </c>
      <c r="L680" s="32">
        <v>1</v>
      </c>
      <c r="M680" s="32" t="s">
        <v>677</v>
      </c>
      <c r="N680" s="32" t="s">
        <v>2628</v>
      </c>
    </row>
    <row r="681" spans="1:14" ht="21" customHeight="1" x14ac:dyDescent="0.3">
      <c r="A681" s="126" t="s">
        <v>1630</v>
      </c>
      <c r="B681" s="125"/>
      <c r="C681" s="126" t="s">
        <v>2629</v>
      </c>
      <c r="D681" s="130" t="s">
        <v>2630</v>
      </c>
      <c r="E681" s="32">
        <v>9</v>
      </c>
      <c r="F681" s="32">
        <v>4</v>
      </c>
      <c r="G681" s="32">
        <v>2</v>
      </c>
      <c r="H681" s="32">
        <v>1</v>
      </c>
      <c r="I681" s="32" t="s">
        <v>677</v>
      </c>
      <c r="J681" s="32" t="s">
        <v>677</v>
      </c>
      <c r="K681" s="32">
        <v>1</v>
      </c>
      <c r="L681" s="32" t="s">
        <v>677</v>
      </c>
      <c r="M681" s="32">
        <v>1</v>
      </c>
      <c r="N681" s="32" t="s">
        <v>2631</v>
      </c>
    </row>
    <row r="682" spans="1:14" ht="21" customHeight="1" x14ac:dyDescent="0.3">
      <c r="A682" s="126"/>
      <c r="B682" s="125"/>
      <c r="C682" s="126" t="s">
        <v>2632</v>
      </c>
      <c r="D682" s="130" t="s">
        <v>2633</v>
      </c>
      <c r="E682" s="32">
        <v>2</v>
      </c>
      <c r="F682" s="32">
        <v>1</v>
      </c>
      <c r="G682" s="32">
        <v>1</v>
      </c>
      <c r="H682" s="32" t="s">
        <v>677</v>
      </c>
      <c r="I682" s="32" t="s">
        <v>677</v>
      </c>
      <c r="J682" s="32" t="s">
        <v>677</v>
      </c>
      <c r="K682" s="32" t="s">
        <v>677</v>
      </c>
      <c r="L682" s="32" t="s">
        <v>677</v>
      </c>
      <c r="M682" s="32" t="s">
        <v>677</v>
      </c>
      <c r="N682" s="32" t="s">
        <v>22</v>
      </c>
    </row>
    <row r="683" spans="1:14" ht="21" customHeight="1" x14ac:dyDescent="0.3">
      <c r="A683" s="126"/>
      <c r="B683" s="125"/>
      <c r="C683" s="126" t="s">
        <v>2634</v>
      </c>
      <c r="D683" s="130" t="s">
        <v>2635</v>
      </c>
      <c r="E683" s="32">
        <v>7</v>
      </c>
      <c r="F683" s="32">
        <v>3</v>
      </c>
      <c r="G683" s="32">
        <v>1</v>
      </c>
      <c r="H683" s="32">
        <v>1</v>
      </c>
      <c r="I683" s="32" t="s">
        <v>677</v>
      </c>
      <c r="J683" s="32" t="s">
        <v>677</v>
      </c>
      <c r="K683" s="32">
        <v>1</v>
      </c>
      <c r="L683" s="32" t="s">
        <v>677</v>
      </c>
      <c r="M683" s="32">
        <v>1</v>
      </c>
      <c r="N683" s="32" t="s">
        <v>2636</v>
      </c>
    </row>
    <row r="684" spans="1:14" ht="21" customHeight="1" x14ac:dyDescent="0.3">
      <c r="A684" s="125" t="s">
        <v>1602</v>
      </c>
      <c r="B684" s="125" t="s">
        <v>1603</v>
      </c>
      <c r="C684" s="125"/>
      <c r="D684" s="131"/>
      <c r="E684" s="65">
        <v>32</v>
      </c>
      <c r="F684" s="65">
        <v>1</v>
      </c>
      <c r="G684" s="65">
        <v>21</v>
      </c>
      <c r="H684" s="65">
        <v>5</v>
      </c>
      <c r="I684" s="65" t="s">
        <v>677</v>
      </c>
      <c r="J684" s="65">
        <v>1</v>
      </c>
      <c r="K684" s="65">
        <v>2</v>
      </c>
      <c r="L684" s="65">
        <v>2</v>
      </c>
      <c r="M684" s="65" t="s">
        <v>677</v>
      </c>
      <c r="N684" s="65" t="s">
        <v>2507</v>
      </c>
    </row>
    <row r="685" spans="1:14" ht="21" customHeight="1" x14ac:dyDescent="0.3">
      <c r="A685" s="125"/>
      <c r="B685" s="125">
        <v>86</v>
      </c>
      <c r="C685" s="125" t="s">
        <v>1604</v>
      </c>
      <c r="D685" s="131"/>
      <c r="E685" s="65">
        <v>30</v>
      </c>
      <c r="F685" s="65">
        <v>1</v>
      </c>
      <c r="G685" s="65">
        <v>21</v>
      </c>
      <c r="H685" s="65">
        <v>5</v>
      </c>
      <c r="I685" s="65" t="s">
        <v>677</v>
      </c>
      <c r="J685" s="65" t="s">
        <v>677</v>
      </c>
      <c r="K685" s="65">
        <v>1</v>
      </c>
      <c r="L685" s="65">
        <v>2</v>
      </c>
      <c r="M685" s="65" t="s">
        <v>677</v>
      </c>
      <c r="N685" s="65" t="s">
        <v>2241</v>
      </c>
    </row>
    <row r="686" spans="1:14" ht="21" customHeight="1" x14ac:dyDescent="0.3">
      <c r="A686" s="126" t="s">
        <v>1630</v>
      </c>
      <c r="B686" s="125"/>
      <c r="C686" s="126" t="s">
        <v>2637</v>
      </c>
      <c r="D686" s="130" t="s">
        <v>1631</v>
      </c>
      <c r="E686" s="32">
        <v>1</v>
      </c>
      <c r="F686" s="32" t="s">
        <v>677</v>
      </c>
      <c r="G686" s="32" t="s">
        <v>677</v>
      </c>
      <c r="H686" s="32" t="s">
        <v>677</v>
      </c>
      <c r="I686" s="32" t="s">
        <v>677</v>
      </c>
      <c r="J686" s="32" t="s">
        <v>677</v>
      </c>
      <c r="K686" s="32">
        <v>1</v>
      </c>
      <c r="L686" s="32" t="s">
        <v>677</v>
      </c>
      <c r="M686" s="32" t="s">
        <v>677</v>
      </c>
      <c r="N686" s="32" t="s">
        <v>161</v>
      </c>
    </row>
    <row r="687" spans="1:14" ht="21" customHeight="1" x14ac:dyDescent="0.3">
      <c r="A687" s="126" t="s">
        <v>1630</v>
      </c>
      <c r="B687" s="126" t="s">
        <v>1630</v>
      </c>
      <c r="C687" s="126" t="s">
        <v>2638</v>
      </c>
      <c r="D687" s="130" t="s">
        <v>1604</v>
      </c>
      <c r="E687" s="32">
        <v>28</v>
      </c>
      <c r="F687" s="32" t="s">
        <v>677</v>
      </c>
      <c r="G687" s="32">
        <v>21</v>
      </c>
      <c r="H687" s="32">
        <v>5</v>
      </c>
      <c r="I687" s="32" t="s">
        <v>677</v>
      </c>
      <c r="J687" s="32" t="s">
        <v>677</v>
      </c>
      <c r="K687" s="32" t="s">
        <v>677</v>
      </c>
      <c r="L687" s="32">
        <v>2</v>
      </c>
      <c r="M687" s="32" t="s">
        <v>677</v>
      </c>
      <c r="N687" s="32" t="s">
        <v>2639</v>
      </c>
    </row>
    <row r="688" spans="1:14" ht="21" customHeight="1" x14ac:dyDescent="0.3">
      <c r="A688" s="126" t="s">
        <v>1630</v>
      </c>
      <c r="B688" s="126" t="s">
        <v>1630</v>
      </c>
      <c r="C688" s="126" t="s">
        <v>2640</v>
      </c>
      <c r="D688" s="130" t="s">
        <v>2641</v>
      </c>
      <c r="E688" s="32">
        <v>1</v>
      </c>
      <c r="F688" s="32">
        <v>1</v>
      </c>
      <c r="G688" s="32" t="s">
        <v>677</v>
      </c>
      <c r="H688" s="32" t="s">
        <v>677</v>
      </c>
      <c r="I688" s="32" t="s">
        <v>677</v>
      </c>
      <c r="J688" s="32" t="s">
        <v>677</v>
      </c>
      <c r="K688" s="32" t="s">
        <v>677</v>
      </c>
      <c r="L688" s="32" t="s">
        <v>677</v>
      </c>
      <c r="M688" s="32" t="s">
        <v>677</v>
      </c>
      <c r="N688" s="32" t="s">
        <v>6</v>
      </c>
    </row>
    <row r="689" spans="1:14" ht="21" customHeight="1" x14ac:dyDescent="0.3">
      <c r="A689" s="126" t="s">
        <v>1630</v>
      </c>
      <c r="B689" s="125">
        <v>87</v>
      </c>
      <c r="C689" s="125" t="s">
        <v>1605</v>
      </c>
      <c r="D689" s="131"/>
      <c r="E689" s="65">
        <v>2</v>
      </c>
      <c r="F689" s="65" t="s">
        <v>677</v>
      </c>
      <c r="G689" s="65" t="s">
        <v>677</v>
      </c>
      <c r="H689" s="65" t="s">
        <v>677</v>
      </c>
      <c r="I689" s="65" t="s">
        <v>677</v>
      </c>
      <c r="J689" s="65">
        <v>1</v>
      </c>
      <c r="K689" s="65">
        <v>1</v>
      </c>
      <c r="L689" s="65" t="s">
        <v>677</v>
      </c>
      <c r="M689" s="65" t="s">
        <v>677</v>
      </c>
      <c r="N689" s="65" t="s">
        <v>265</v>
      </c>
    </row>
    <row r="690" spans="1:14" ht="21" customHeight="1" x14ac:dyDescent="0.3">
      <c r="A690" s="17" t="s">
        <v>1630</v>
      </c>
      <c r="B690" s="18"/>
      <c r="C690" s="17" t="s">
        <v>2642</v>
      </c>
      <c r="D690" s="38" t="s">
        <v>1631</v>
      </c>
      <c r="E690" s="32" t="s">
        <v>677</v>
      </c>
      <c r="F690" s="32" t="s">
        <v>677</v>
      </c>
      <c r="G690" s="32" t="s">
        <v>677</v>
      </c>
      <c r="H690" s="32" t="s">
        <v>677</v>
      </c>
      <c r="I690" s="32" t="s">
        <v>677</v>
      </c>
      <c r="J690" s="32" t="s">
        <v>677</v>
      </c>
      <c r="K690" s="32" t="s">
        <v>677</v>
      </c>
      <c r="L690" s="32" t="s">
        <v>677</v>
      </c>
      <c r="M690" s="32" t="s">
        <v>677</v>
      </c>
      <c r="N690" s="32" t="s">
        <v>677</v>
      </c>
    </row>
    <row r="691" spans="1:14" ht="21" customHeight="1" x14ac:dyDescent="0.3">
      <c r="A691" s="126"/>
      <c r="B691" s="125"/>
      <c r="C691" s="126" t="s">
        <v>2643</v>
      </c>
      <c r="D691" s="130" t="s">
        <v>2644</v>
      </c>
      <c r="E691" s="32" t="s">
        <v>677</v>
      </c>
      <c r="F691" s="32" t="s">
        <v>677</v>
      </c>
      <c r="G691" s="32" t="s">
        <v>677</v>
      </c>
      <c r="H691" s="32" t="s">
        <v>677</v>
      </c>
      <c r="I691" s="32" t="s">
        <v>677</v>
      </c>
      <c r="J691" s="32" t="s">
        <v>677</v>
      </c>
      <c r="K691" s="32" t="s">
        <v>677</v>
      </c>
      <c r="L691" s="32" t="s">
        <v>677</v>
      </c>
      <c r="M691" s="32" t="s">
        <v>677</v>
      </c>
      <c r="N691" s="32" t="s">
        <v>677</v>
      </c>
    </row>
    <row r="692" spans="1:14" ht="21" customHeight="1" x14ac:dyDescent="0.3">
      <c r="A692" s="126" t="s">
        <v>1630</v>
      </c>
      <c r="B692" s="125"/>
      <c r="C692" s="126" t="s">
        <v>2645</v>
      </c>
      <c r="D692" s="130" t="s">
        <v>2646</v>
      </c>
      <c r="E692" s="32">
        <v>2</v>
      </c>
      <c r="F692" s="32" t="s">
        <v>677</v>
      </c>
      <c r="G692" s="32" t="s">
        <v>677</v>
      </c>
      <c r="H692" s="32" t="s">
        <v>677</v>
      </c>
      <c r="I692" s="32" t="s">
        <v>677</v>
      </c>
      <c r="J692" s="32">
        <v>1</v>
      </c>
      <c r="K692" s="32">
        <v>1</v>
      </c>
      <c r="L692" s="32" t="s">
        <v>677</v>
      </c>
      <c r="M692" s="32" t="s">
        <v>677</v>
      </c>
      <c r="N692" s="32" t="s">
        <v>265</v>
      </c>
    </row>
    <row r="693" spans="1:14" ht="21" customHeight="1" x14ac:dyDescent="0.3">
      <c r="A693" s="125" t="s">
        <v>1606</v>
      </c>
      <c r="B693" s="125" t="s">
        <v>1607</v>
      </c>
      <c r="C693" s="126"/>
      <c r="D693" s="130"/>
      <c r="E693" s="65">
        <v>664</v>
      </c>
      <c r="F693" s="65">
        <v>378</v>
      </c>
      <c r="G693" s="65">
        <v>105</v>
      </c>
      <c r="H693" s="65">
        <v>76</v>
      </c>
      <c r="I693" s="65">
        <v>31</v>
      </c>
      <c r="J693" s="65">
        <v>23</v>
      </c>
      <c r="K693" s="65">
        <v>25</v>
      </c>
      <c r="L693" s="65">
        <v>17</v>
      </c>
      <c r="M693" s="65">
        <v>9</v>
      </c>
      <c r="N693" s="65" t="s">
        <v>2647</v>
      </c>
    </row>
    <row r="694" spans="1:14" ht="21" customHeight="1" x14ac:dyDescent="0.3">
      <c r="A694" s="126" t="s">
        <v>1630</v>
      </c>
      <c r="B694" s="125">
        <v>88</v>
      </c>
      <c r="C694" s="125" t="s">
        <v>1608</v>
      </c>
      <c r="D694" s="130"/>
      <c r="E694" s="65">
        <v>18</v>
      </c>
      <c r="F694" s="65">
        <v>4</v>
      </c>
      <c r="G694" s="65">
        <v>2</v>
      </c>
      <c r="H694" s="65">
        <v>5</v>
      </c>
      <c r="I694" s="65">
        <v>2</v>
      </c>
      <c r="J694" s="65">
        <v>1</v>
      </c>
      <c r="K694" s="65">
        <v>2</v>
      </c>
      <c r="L694" s="65">
        <v>2</v>
      </c>
      <c r="M694" s="65" t="s">
        <v>677</v>
      </c>
      <c r="N694" s="65" t="s">
        <v>2407</v>
      </c>
    </row>
    <row r="695" spans="1:14" ht="21" customHeight="1" x14ac:dyDescent="0.3">
      <c r="A695" s="126" t="s">
        <v>1630</v>
      </c>
      <c r="B695" s="126" t="s">
        <v>1630</v>
      </c>
      <c r="C695" s="126" t="s">
        <v>2648</v>
      </c>
      <c r="D695" s="130" t="s">
        <v>1631</v>
      </c>
      <c r="E695" s="32" t="s">
        <v>677</v>
      </c>
      <c r="F695" s="32" t="s">
        <v>677</v>
      </c>
      <c r="G695" s="32" t="s">
        <v>677</v>
      </c>
      <c r="H695" s="32" t="s">
        <v>677</v>
      </c>
      <c r="I695" s="32" t="s">
        <v>677</v>
      </c>
      <c r="J695" s="32" t="s">
        <v>677</v>
      </c>
      <c r="K695" s="32" t="s">
        <v>677</v>
      </c>
      <c r="L695" s="32" t="s">
        <v>677</v>
      </c>
      <c r="M695" s="32" t="s">
        <v>677</v>
      </c>
      <c r="N695" s="32" t="s">
        <v>677</v>
      </c>
    </row>
    <row r="696" spans="1:14" ht="21" customHeight="1" x14ac:dyDescent="0.3">
      <c r="A696" s="126" t="s">
        <v>1630</v>
      </c>
      <c r="B696" s="125"/>
      <c r="C696" s="126" t="s">
        <v>1966</v>
      </c>
      <c r="D696" s="130" t="s">
        <v>2649</v>
      </c>
      <c r="E696" s="32">
        <v>12</v>
      </c>
      <c r="F696" s="32">
        <v>2</v>
      </c>
      <c r="G696" s="32">
        <v>1</v>
      </c>
      <c r="H696" s="32">
        <v>4</v>
      </c>
      <c r="I696" s="32">
        <v>2</v>
      </c>
      <c r="J696" s="32">
        <v>1</v>
      </c>
      <c r="K696" s="32">
        <v>1</v>
      </c>
      <c r="L696" s="32">
        <v>1</v>
      </c>
      <c r="M696" s="32" t="s">
        <v>677</v>
      </c>
      <c r="N696" s="32" t="s">
        <v>1676</v>
      </c>
    </row>
    <row r="697" spans="1:14" ht="21" customHeight="1" x14ac:dyDescent="0.3">
      <c r="A697" s="126" t="s">
        <v>1630</v>
      </c>
      <c r="B697" s="126" t="s">
        <v>1630</v>
      </c>
      <c r="C697" s="126" t="s">
        <v>2650</v>
      </c>
      <c r="D697" s="130" t="s">
        <v>2651</v>
      </c>
      <c r="E697" s="32">
        <v>6</v>
      </c>
      <c r="F697" s="32">
        <v>2</v>
      </c>
      <c r="G697" s="32">
        <v>1</v>
      </c>
      <c r="H697" s="32">
        <v>1</v>
      </c>
      <c r="I697" s="32" t="s">
        <v>677</v>
      </c>
      <c r="J697" s="32" t="s">
        <v>677</v>
      </c>
      <c r="K697" s="32">
        <v>1</v>
      </c>
      <c r="L697" s="32">
        <v>1</v>
      </c>
      <c r="M697" s="32" t="s">
        <v>677</v>
      </c>
      <c r="N697" s="32" t="s">
        <v>2652</v>
      </c>
    </row>
    <row r="698" spans="1:14" ht="21" customHeight="1" x14ac:dyDescent="0.3">
      <c r="A698" s="126"/>
      <c r="B698" s="126"/>
      <c r="C698" s="126" t="s">
        <v>2653</v>
      </c>
      <c r="D698" s="130" t="s">
        <v>2654</v>
      </c>
      <c r="E698" s="32" t="s">
        <v>677</v>
      </c>
      <c r="F698" s="32" t="s">
        <v>677</v>
      </c>
      <c r="G698" s="32" t="s">
        <v>677</v>
      </c>
      <c r="H698" s="32" t="s">
        <v>677</v>
      </c>
      <c r="I698" s="32" t="s">
        <v>677</v>
      </c>
      <c r="J698" s="32" t="s">
        <v>677</v>
      </c>
      <c r="K698" s="32" t="s">
        <v>677</v>
      </c>
      <c r="L698" s="32" t="s">
        <v>677</v>
      </c>
      <c r="M698" s="32" t="s">
        <v>677</v>
      </c>
      <c r="N698" s="32" t="s">
        <v>677</v>
      </c>
    </row>
    <row r="699" spans="1:14" ht="21" customHeight="1" x14ac:dyDescent="0.3">
      <c r="A699" s="126" t="s">
        <v>1630</v>
      </c>
      <c r="B699" s="125">
        <v>89</v>
      </c>
      <c r="C699" s="125" t="s">
        <v>1609</v>
      </c>
      <c r="D699" s="131"/>
      <c r="E699" s="65">
        <v>22</v>
      </c>
      <c r="F699" s="65">
        <v>14</v>
      </c>
      <c r="G699" s="65">
        <v>4</v>
      </c>
      <c r="H699" s="65">
        <v>3</v>
      </c>
      <c r="I699" s="65">
        <v>1</v>
      </c>
      <c r="J699" s="65" t="s">
        <v>677</v>
      </c>
      <c r="K699" s="65" t="s">
        <v>677</v>
      </c>
      <c r="L699" s="65" t="s">
        <v>677</v>
      </c>
      <c r="M699" s="65" t="s">
        <v>677</v>
      </c>
      <c r="N699" s="65" t="s">
        <v>261</v>
      </c>
    </row>
    <row r="700" spans="1:14" ht="21" customHeight="1" x14ac:dyDescent="0.3">
      <c r="A700" s="126" t="s">
        <v>1630</v>
      </c>
      <c r="B700" s="125"/>
      <c r="C700" s="126" t="s">
        <v>2655</v>
      </c>
      <c r="D700" s="130" t="s">
        <v>1631</v>
      </c>
      <c r="E700" s="32" t="s">
        <v>677</v>
      </c>
      <c r="F700" s="32" t="s">
        <v>677</v>
      </c>
      <c r="G700" s="32" t="s">
        <v>677</v>
      </c>
      <c r="H700" s="32" t="s">
        <v>677</v>
      </c>
      <c r="I700" s="32" t="s">
        <v>677</v>
      </c>
      <c r="J700" s="32" t="s">
        <v>677</v>
      </c>
      <c r="K700" s="32" t="s">
        <v>677</v>
      </c>
      <c r="L700" s="32" t="s">
        <v>677</v>
      </c>
      <c r="M700" s="32" t="s">
        <v>677</v>
      </c>
      <c r="N700" s="32" t="s">
        <v>677</v>
      </c>
    </row>
    <row r="701" spans="1:14" ht="21" customHeight="1" x14ac:dyDescent="0.3">
      <c r="A701" s="126" t="s">
        <v>1630</v>
      </c>
      <c r="B701" s="126" t="s">
        <v>1630</v>
      </c>
      <c r="C701" s="126" t="s">
        <v>2656</v>
      </c>
      <c r="D701" s="130" t="s">
        <v>1609</v>
      </c>
      <c r="E701" s="32">
        <v>22</v>
      </c>
      <c r="F701" s="32">
        <v>14</v>
      </c>
      <c r="G701" s="32">
        <v>4</v>
      </c>
      <c r="H701" s="32">
        <v>3</v>
      </c>
      <c r="I701" s="32">
        <v>1</v>
      </c>
      <c r="J701" s="32" t="s">
        <v>677</v>
      </c>
      <c r="K701" s="32" t="s">
        <v>677</v>
      </c>
      <c r="L701" s="32" t="s">
        <v>677</v>
      </c>
      <c r="M701" s="32" t="s">
        <v>677</v>
      </c>
      <c r="N701" s="32" t="s">
        <v>261</v>
      </c>
    </row>
    <row r="702" spans="1:14" ht="21" customHeight="1" x14ac:dyDescent="0.3">
      <c r="A702" s="126" t="s">
        <v>1630</v>
      </c>
      <c r="B702" s="125">
        <v>90</v>
      </c>
      <c r="C702" s="125" t="s">
        <v>2657</v>
      </c>
      <c r="D702" s="131"/>
      <c r="E702" s="65">
        <v>46</v>
      </c>
      <c r="F702" s="65">
        <v>32</v>
      </c>
      <c r="G702" s="65">
        <v>8</v>
      </c>
      <c r="H702" s="65">
        <v>1</v>
      </c>
      <c r="I702" s="65">
        <v>2</v>
      </c>
      <c r="J702" s="65">
        <v>1</v>
      </c>
      <c r="K702" s="65">
        <v>1</v>
      </c>
      <c r="L702" s="65" t="s">
        <v>677</v>
      </c>
      <c r="M702" s="65">
        <v>1</v>
      </c>
      <c r="N702" s="65" t="s">
        <v>1837</v>
      </c>
    </row>
    <row r="703" spans="1:14" ht="21" customHeight="1" x14ac:dyDescent="0.3">
      <c r="A703" s="126" t="s">
        <v>1630</v>
      </c>
      <c r="B703" s="126" t="s">
        <v>1630</v>
      </c>
      <c r="C703" s="126" t="s">
        <v>2658</v>
      </c>
      <c r="D703" s="130" t="s">
        <v>1631</v>
      </c>
      <c r="E703" s="32" t="s">
        <v>677</v>
      </c>
      <c r="F703" s="32" t="s">
        <v>677</v>
      </c>
      <c r="G703" s="32" t="s">
        <v>677</v>
      </c>
      <c r="H703" s="32" t="s">
        <v>677</v>
      </c>
      <c r="I703" s="32" t="s">
        <v>677</v>
      </c>
      <c r="J703" s="32" t="s">
        <v>677</v>
      </c>
      <c r="K703" s="32" t="s">
        <v>677</v>
      </c>
      <c r="L703" s="32" t="s">
        <v>677</v>
      </c>
      <c r="M703" s="32" t="s">
        <v>677</v>
      </c>
      <c r="N703" s="32" t="s">
        <v>677</v>
      </c>
    </row>
    <row r="704" spans="1:14" ht="21" customHeight="1" x14ac:dyDescent="0.3">
      <c r="A704" s="126" t="s">
        <v>1630</v>
      </c>
      <c r="B704" s="126" t="s">
        <v>1630</v>
      </c>
      <c r="C704" s="126" t="s">
        <v>2659</v>
      </c>
      <c r="D704" s="130" t="s">
        <v>2660</v>
      </c>
      <c r="E704" s="32">
        <v>14</v>
      </c>
      <c r="F704" s="32">
        <v>6</v>
      </c>
      <c r="G704" s="32">
        <v>4</v>
      </c>
      <c r="H704" s="32" t="s">
        <v>677</v>
      </c>
      <c r="I704" s="32">
        <v>2</v>
      </c>
      <c r="J704" s="32">
        <v>1</v>
      </c>
      <c r="K704" s="32">
        <v>1</v>
      </c>
      <c r="L704" s="32" t="s">
        <v>677</v>
      </c>
      <c r="M704" s="32" t="s">
        <v>677</v>
      </c>
      <c r="N704" s="32" t="s">
        <v>2661</v>
      </c>
    </row>
    <row r="705" spans="1:14" ht="21" customHeight="1" x14ac:dyDescent="0.3">
      <c r="A705" s="126" t="s">
        <v>1630</v>
      </c>
      <c r="B705" s="126" t="s">
        <v>1630</v>
      </c>
      <c r="C705" s="126" t="s">
        <v>2662</v>
      </c>
      <c r="D705" s="130" t="s">
        <v>2663</v>
      </c>
      <c r="E705" s="32">
        <v>7</v>
      </c>
      <c r="F705" s="32">
        <v>3</v>
      </c>
      <c r="G705" s="32">
        <v>3</v>
      </c>
      <c r="H705" s="32" t="s">
        <v>677</v>
      </c>
      <c r="I705" s="32" t="s">
        <v>677</v>
      </c>
      <c r="J705" s="32" t="s">
        <v>677</v>
      </c>
      <c r="K705" s="32" t="s">
        <v>677</v>
      </c>
      <c r="L705" s="32" t="s">
        <v>677</v>
      </c>
      <c r="M705" s="32">
        <v>1</v>
      </c>
      <c r="N705" s="32" t="s">
        <v>72</v>
      </c>
    </row>
    <row r="706" spans="1:14" ht="21" customHeight="1" x14ac:dyDescent="0.3">
      <c r="A706" s="126" t="s">
        <v>1630</v>
      </c>
      <c r="B706" s="125"/>
      <c r="C706" s="126" t="s">
        <v>2664</v>
      </c>
      <c r="D706" s="130" t="s">
        <v>2665</v>
      </c>
      <c r="E706" s="32">
        <v>5</v>
      </c>
      <c r="F706" s="32">
        <v>5</v>
      </c>
      <c r="G706" s="32" t="s">
        <v>677</v>
      </c>
      <c r="H706" s="32" t="s">
        <v>677</v>
      </c>
      <c r="I706" s="121" t="s">
        <v>677</v>
      </c>
      <c r="J706" s="32" t="s">
        <v>677</v>
      </c>
      <c r="K706" s="32" t="s">
        <v>677</v>
      </c>
      <c r="L706" s="32" t="s">
        <v>677</v>
      </c>
      <c r="M706" s="32" t="s">
        <v>677</v>
      </c>
      <c r="N706" s="32" t="s">
        <v>20</v>
      </c>
    </row>
    <row r="707" spans="1:14" ht="21" customHeight="1" x14ac:dyDescent="0.3">
      <c r="A707" s="126" t="s">
        <v>1630</v>
      </c>
      <c r="B707" s="126" t="s">
        <v>1630</v>
      </c>
      <c r="C707" s="126" t="s">
        <v>2666</v>
      </c>
      <c r="D707" s="130" t="s">
        <v>2667</v>
      </c>
      <c r="E707" s="32">
        <v>20</v>
      </c>
      <c r="F707" s="32">
        <v>18</v>
      </c>
      <c r="G707" s="32">
        <v>1</v>
      </c>
      <c r="H707" s="32">
        <v>1</v>
      </c>
      <c r="I707" s="32" t="s">
        <v>677</v>
      </c>
      <c r="J707" s="32" t="s">
        <v>677</v>
      </c>
      <c r="K707" s="32" t="s">
        <v>677</v>
      </c>
      <c r="L707" s="32" t="s">
        <v>677</v>
      </c>
      <c r="M707" s="32" t="s">
        <v>677</v>
      </c>
      <c r="N707" s="32" t="s">
        <v>148</v>
      </c>
    </row>
    <row r="708" spans="1:14" ht="21" customHeight="1" x14ac:dyDescent="0.3">
      <c r="A708" s="126" t="s">
        <v>1630</v>
      </c>
      <c r="B708" s="125">
        <v>91</v>
      </c>
      <c r="C708" s="125" t="s">
        <v>1611</v>
      </c>
      <c r="D708" s="131"/>
      <c r="E708" s="65">
        <v>32</v>
      </c>
      <c r="F708" s="65">
        <v>12</v>
      </c>
      <c r="G708" s="65">
        <v>6</v>
      </c>
      <c r="H708" s="65">
        <v>6</v>
      </c>
      <c r="I708" s="65">
        <v>1</v>
      </c>
      <c r="J708" s="65">
        <v>5</v>
      </c>
      <c r="K708" s="65">
        <v>1</v>
      </c>
      <c r="L708" s="65">
        <v>1</v>
      </c>
      <c r="M708" s="65" t="s">
        <v>677</v>
      </c>
      <c r="N708" s="65" t="s">
        <v>2534</v>
      </c>
    </row>
    <row r="709" spans="1:14" ht="21" customHeight="1" x14ac:dyDescent="0.3">
      <c r="A709" s="126"/>
      <c r="B709" s="126"/>
      <c r="C709" s="126" t="s">
        <v>2668</v>
      </c>
      <c r="D709" s="130" t="s">
        <v>1631</v>
      </c>
      <c r="E709" s="32" t="s">
        <v>677</v>
      </c>
      <c r="F709" s="32" t="s">
        <v>677</v>
      </c>
      <c r="G709" s="32" t="s">
        <v>677</v>
      </c>
      <c r="H709" s="32" t="s">
        <v>677</v>
      </c>
      <c r="I709" s="32" t="s">
        <v>677</v>
      </c>
      <c r="J709" s="32" t="s">
        <v>677</v>
      </c>
      <c r="K709" s="32" t="s">
        <v>677</v>
      </c>
      <c r="L709" s="32" t="s">
        <v>677</v>
      </c>
      <c r="M709" s="32" t="s">
        <v>677</v>
      </c>
      <c r="N709" s="32" t="s">
        <v>677</v>
      </c>
    </row>
    <row r="710" spans="1:14" ht="21" customHeight="1" x14ac:dyDescent="0.3">
      <c r="A710" s="126" t="s">
        <v>1630</v>
      </c>
      <c r="B710" s="126" t="s">
        <v>1630</v>
      </c>
      <c r="C710" s="126" t="s">
        <v>2669</v>
      </c>
      <c r="D710" s="130" t="s">
        <v>2670</v>
      </c>
      <c r="E710" s="32">
        <v>12</v>
      </c>
      <c r="F710" s="32">
        <v>8</v>
      </c>
      <c r="G710" s="32">
        <v>3</v>
      </c>
      <c r="H710" s="32" t="s">
        <v>677</v>
      </c>
      <c r="I710" s="32">
        <v>1</v>
      </c>
      <c r="J710" s="32" t="s">
        <v>677</v>
      </c>
      <c r="K710" s="32" t="s">
        <v>677</v>
      </c>
      <c r="L710" s="32" t="s">
        <v>677</v>
      </c>
      <c r="M710" s="32" t="s">
        <v>677</v>
      </c>
      <c r="N710" s="32" t="s">
        <v>148</v>
      </c>
    </row>
    <row r="711" spans="1:14" ht="21" customHeight="1" x14ac:dyDescent="0.3">
      <c r="A711" s="126" t="s">
        <v>1630</v>
      </c>
      <c r="B711" s="125"/>
      <c r="C711" s="126" t="s">
        <v>2671</v>
      </c>
      <c r="D711" s="130" t="s">
        <v>2672</v>
      </c>
      <c r="E711" s="32">
        <v>20</v>
      </c>
      <c r="F711" s="32">
        <v>4</v>
      </c>
      <c r="G711" s="32">
        <v>3</v>
      </c>
      <c r="H711" s="32">
        <v>6</v>
      </c>
      <c r="I711" s="32" t="s">
        <v>677</v>
      </c>
      <c r="J711" s="32">
        <v>5</v>
      </c>
      <c r="K711" s="32">
        <v>1</v>
      </c>
      <c r="L711" s="32">
        <v>1</v>
      </c>
      <c r="M711" s="32" t="s">
        <v>677</v>
      </c>
      <c r="N711" s="32" t="s">
        <v>2380</v>
      </c>
    </row>
    <row r="712" spans="1:14" ht="21" customHeight="1" x14ac:dyDescent="0.3">
      <c r="A712" s="126" t="s">
        <v>1630</v>
      </c>
      <c r="B712" s="125">
        <v>92</v>
      </c>
      <c r="C712" s="125" t="s">
        <v>1612</v>
      </c>
      <c r="D712" s="131"/>
      <c r="E712" s="65">
        <v>293</v>
      </c>
      <c r="F712" s="65">
        <v>125</v>
      </c>
      <c r="G712" s="65">
        <v>48</v>
      </c>
      <c r="H712" s="65">
        <v>49</v>
      </c>
      <c r="I712" s="65">
        <v>23</v>
      </c>
      <c r="J712" s="65">
        <v>15</v>
      </c>
      <c r="K712" s="65">
        <v>20</v>
      </c>
      <c r="L712" s="65">
        <v>13</v>
      </c>
      <c r="M712" s="65" t="s">
        <v>677</v>
      </c>
      <c r="N712" s="65" t="s">
        <v>2673</v>
      </c>
    </row>
    <row r="713" spans="1:14" ht="21" customHeight="1" x14ac:dyDescent="0.3">
      <c r="A713" s="126" t="s">
        <v>1630</v>
      </c>
      <c r="B713" s="126" t="s">
        <v>1630</v>
      </c>
      <c r="C713" s="126" t="s">
        <v>2674</v>
      </c>
      <c r="D713" s="130" t="s">
        <v>1631</v>
      </c>
      <c r="E713" s="32" t="s">
        <v>677</v>
      </c>
      <c r="F713" s="32" t="s">
        <v>677</v>
      </c>
      <c r="G713" s="32" t="s">
        <v>677</v>
      </c>
      <c r="H713" s="32" t="s">
        <v>677</v>
      </c>
      <c r="I713" s="32" t="s">
        <v>677</v>
      </c>
      <c r="J713" s="32" t="s">
        <v>677</v>
      </c>
      <c r="K713" s="32" t="s">
        <v>677</v>
      </c>
      <c r="L713" s="32" t="s">
        <v>677</v>
      </c>
      <c r="M713" s="32" t="s">
        <v>677</v>
      </c>
      <c r="N713" s="32" t="s">
        <v>677</v>
      </c>
    </row>
    <row r="714" spans="1:14" ht="21" customHeight="1" x14ac:dyDescent="0.3">
      <c r="A714" s="126" t="s">
        <v>1630</v>
      </c>
      <c r="B714" s="125"/>
      <c r="C714" s="126" t="s">
        <v>2675</v>
      </c>
      <c r="D714" s="130" t="s">
        <v>2676</v>
      </c>
      <c r="E714" s="32">
        <v>5</v>
      </c>
      <c r="F714" s="32">
        <v>2</v>
      </c>
      <c r="G714" s="32">
        <v>1</v>
      </c>
      <c r="H714" s="32">
        <v>2</v>
      </c>
      <c r="I714" s="32" t="s">
        <v>677</v>
      </c>
      <c r="J714" s="32" t="s">
        <v>677</v>
      </c>
      <c r="K714" s="32" t="s">
        <v>677</v>
      </c>
      <c r="L714" s="32" t="s">
        <v>677</v>
      </c>
      <c r="M714" s="32" t="s">
        <v>677</v>
      </c>
      <c r="N714" s="32" t="s">
        <v>123</v>
      </c>
    </row>
    <row r="715" spans="1:14" ht="21" customHeight="1" x14ac:dyDescent="0.3">
      <c r="A715" s="126" t="s">
        <v>1630</v>
      </c>
      <c r="B715" s="126" t="s">
        <v>1630</v>
      </c>
      <c r="C715" s="126" t="s">
        <v>1674</v>
      </c>
      <c r="D715" s="130" t="s">
        <v>2677</v>
      </c>
      <c r="E715" s="32">
        <v>123</v>
      </c>
      <c r="F715" s="32">
        <v>42</v>
      </c>
      <c r="G715" s="32">
        <v>30</v>
      </c>
      <c r="H715" s="32">
        <v>21</v>
      </c>
      <c r="I715" s="32">
        <v>13</v>
      </c>
      <c r="J715" s="32">
        <v>4</v>
      </c>
      <c r="K715" s="32">
        <v>9</v>
      </c>
      <c r="L715" s="32">
        <v>4</v>
      </c>
      <c r="M715" s="32" t="s">
        <v>677</v>
      </c>
      <c r="N715" s="32" t="s">
        <v>2678</v>
      </c>
    </row>
    <row r="716" spans="1:14" ht="21" customHeight="1" x14ac:dyDescent="0.3">
      <c r="A716" s="126" t="s">
        <v>1630</v>
      </c>
      <c r="B716" s="126" t="s">
        <v>1630</v>
      </c>
      <c r="C716" s="126" t="s">
        <v>2426</v>
      </c>
      <c r="D716" s="130" t="s">
        <v>2679</v>
      </c>
      <c r="E716" s="32">
        <v>27</v>
      </c>
      <c r="F716" s="32">
        <v>3</v>
      </c>
      <c r="G716" s="32">
        <v>3</v>
      </c>
      <c r="H716" s="32">
        <v>5</v>
      </c>
      <c r="I716" s="32">
        <v>4</v>
      </c>
      <c r="J716" s="32">
        <v>4</v>
      </c>
      <c r="K716" s="32">
        <v>6</v>
      </c>
      <c r="L716" s="32">
        <v>2</v>
      </c>
      <c r="M716" s="32" t="s">
        <v>677</v>
      </c>
      <c r="N716" s="32" t="s">
        <v>2364</v>
      </c>
    </row>
    <row r="717" spans="1:14" ht="21" customHeight="1" x14ac:dyDescent="0.3">
      <c r="A717" s="126" t="s">
        <v>1630</v>
      </c>
      <c r="B717" s="125"/>
      <c r="C717" s="126" t="s">
        <v>2680</v>
      </c>
      <c r="D717" s="130" t="s">
        <v>2681</v>
      </c>
      <c r="E717" s="32">
        <v>138</v>
      </c>
      <c r="F717" s="32">
        <v>78</v>
      </c>
      <c r="G717" s="32">
        <v>14</v>
      </c>
      <c r="H717" s="32">
        <v>21</v>
      </c>
      <c r="I717" s="32">
        <v>6</v>
      </c>
      <c r="J717" s="32">
        <v>7</v>
      </c>
      <c r="K717" s="32">
        <v>5</v>
      </c>
      <c r="L717" s="32">
        <v>7</v>
      </c>
      <c r="M717" s="32" t="s">
        <v>677</v>
      </c>
      <c r="N717" s="32" t="s">
        <v>2682</v>
      </c>
    </row>
    <row r="718" spans="1:14" ht="21" customHeight="1" x14ac:dyDescent="0.3">
      <c r="A718" s="126" t="s">
        <v>1630</v>
      </c>
      <c r="B718" s="125">
        <v>93</v>
      </c>
      <c r="C718" s="125" t="s">
        <v>1613</v>
      </c>
      <c r="D718" s="131"/>
      <c r="E718" s="65">
        <v>115</v>
      </c>
      <c r="F718" s="65">
        <v>80</v>
      </c>
      <c r="G718" s="65">
        <v>16</v>
      </c>
      <c r="H718" s="65">
        <v>8</v>
      </c>
      <c r="I718" s="65">
        <v>2</v>
      </c>
      <c r="J718" s="65" t="s">
        <v>677</v>
      </c>
      <c r="K718" s="65">
        <v>1</v>
      </c>
      <c r="L718" s="65" t="s">
        <v>677</v>
      </c>
      <c r="M718" s="65">
        <v>8</v>
      </c>
      <c r="N718" s="65" t="s">
        <v>2683</v>
      </c>
    </row>
    <row r="719" spans="1:14" ht="21" customHeight="1" x14ac:dyDescent="0.3">
      <c r="A719" s="126" t="s">
        <v>1630</v>
      </c>
      <c r="B719" s="126" t="s">
        <v>1630</v>
      </c>
      <c r="C719" s="126" t="s">
        <v>2684</v>
      </c>
      <c r="D719" s="130" t="s">
        <v>2685</v>
      </c>
      <c r="E719" s="32">
        <v>37</v>
      </c>
      <c r="F719" s="32">
        <v>26</v>
      </c>
      <c r="G719" s="32">
        <v>6</v>
      </c>
      <c r="H719" s="32">
        <v>2</v>
      </c>
      <c r="I719" s="32">
        <v>2</v>
      </c>
      <c r="J719" s="32" t="s">
        <v>677</v>
      </c>
      <c r="K719" s="32" t="s">
        <v>677</v>
      </c>
      <c r="L719" s="32" t="s">
        <v>677</v>
      </c>
      <c r="M719" s="32">
        <v>1</v>
      </c>
      <c r="N719" s="32" t="s">
        <v>1733</v>
      </c>
    </row>
    <row r="720" spans="1:14" ht="21" customHeight="1" x14ac:dyDescent="0.3">
      <c r="A720" s="126" t="s">
        <v>1630</v>
      </c>
      <c r="B720" s="126" t="s">
        <v>1630</v>
      </c>
      <c r="C720" s="126" t="s">
        <v>2686</v>
      </c>
      <c r="D720" s="130" t="s">
        <v>2687</v>
      </c>
      <c r="E720" s="32">
        <v>4</v>
      </c>
      <c r="F720" s="32">
        <v>3</v>
      </c>
      <c r="G720" s="32" t="s">
        <v>677</v>
      </c>
      <c r="H720" s="32">
        <v>1</v>
      </c>
      <c r="I720" s="32" t="s">
        <v>677</v>
      </c>
      <c r="J720" s="32" t="s">
        <v>677</v>
      </c>
      <c r="K720" s="32" t="s">
        <v>677</v>
      </c>
      <c r="L720" s="32" t="s">
        <v>677</v>
      </c>
      <c r="M720" s="32" t="s">
        <v>677</v>
      </c>
      <c r="N720" s="32" t="s">
        <v>51</v>
      </c>
    </row>
    <row r="721" spans="1:14" ht="21" customHeight="1" x14ac:dyDescent="0.3">
      <c r="A721" s="126" t="s">
        <v>1630</v>
      </c>
      <c r="B721" s="126" t="s">
        <v>1630</v>
      </c>
      <c r="C721" s="126" t="s">
        <v>2688</v>
      </c>
      <c r="D721" s="130" t="s">
        <v>2689</v>
      </c>
      <c r="E721" s="32">
        <v>8</v>
      </c>
      <c r="F721" s="32">
        <v>6</v>
      </c>
      <c r="G721" s="32" t="s">
        <v>677</v>
      </c>
      <c r="H721" s="32">
        <v>2</v>
      </c>
      <c r="I721" s="32" t="s">
        <v>677</v>
      </c>
      <c r="J721" s="32" t="s">
        <v>677</v>
      </c>
      <c r="K721" s="32" t="s">
        <v>677</v>
      </c>
      <c r="L721" s="32" t="s">
        <v>677</v>
      </c>
      <c r="M721" s="32" t="s">
        <v>677</v>
      </c>
      <c r="N721" s="32" t="s">
        <v>112</v>
      </c>
    </row>
    <row r="722" spans="1:14" ht="21" customHeight="1" x14ac:dyDescent="0.3">
      <c r="A722" s="125"/>
      <c r="B722" s="125"/>
      <c r="C722" s="126" t="s">
        <v>2690</v>
      </c>
      <c r="D722" s="130" t="s">
        <v>2691</v>
      </c>
      <c r="E722" s="32">
        <v>4</v>
      </c>
      <c r="F722" s="32">
        <v>2</v>
      </c>
      <c r="G722" s="32">
        <v>1</v>
      </c>
      <c r="H722" s="32" t="s">
        <v>677</v>
      </c>
      <c r="I722" s="32" t="s">
        <v>677</v>
      </c>
      <c r="J722" s="32" t="s">
        <v>677</v>
      </c>
      <c r="K722" s="32" t="s">
        <v>677</v>
      </c>
      <c r="L722" s="32" t="s">
        <v>677</v>
      </c>
      <c r="M722" s="32">
        <v>1</v>
      </c>
      <c r="N722" s="32" t="s">
        <v>32</v>
      </c>
    </row>
    <row r="723" spans="1:14" ht="21" customHeight="1" x14ac:dyDescent="0.3">
      <c r="A723" s="126"/>
      <c r="B723" s="125"/>
      <c r="C723" s="126" t="s">
        <v>2077</v>
      </c>
      <c r="D723" s="130" t="s">
        <v>2692</v>
      </c>
      <c r="E723" s="32">
        <v>62</v>
      </c>
      <c r="F723" s="32">
        <v>43</v>
      </c>
      <c r="G723" s="32">
        <v>9</v>
      </c>
      <c r="H723" s="32">
        <v>3</v>
      </c>
      <c r="I723" s="32" t="s">
        <v>677</v>
      </c>
      <c r="J723" s="32" t="s">
        <v>677</v>
      </c>
      <c r="K723" s="32">
        <v>1</v>
      </c>
      <c r="L723" s="32" t="s">
        <v>677</v>
      </c>
      <c r="M723" s="32">
        <v>6</v>
      </c>
      <c r="N723" s="32" t="s">
        <v>1812</v>
      </c>
    </row>
    <row r="724" spans="1:14" ht="21" customHeight="1" x14ac:dyDescent="0.3">
      <c r="A724" s="126" t="s">
        <v>1630</v>
      </c>
      <c r="B724" s="125">
        <v>94</v>
      </c>
      <c r="C724" s="125" t="s">
        <v>1614</v>
      </c>
      <c r="D724" s="131"/>
      <c r="E724" s="65">
        <v>130</v>
      </c>
      <c r="F724" s="65">
        <v>107</v>
      </c>
      <c r="G724" s="65">
        <v>19</v>
      </c>
      <c r="H724" s="65">
        <v>4</v>
      </c>
      <c r="I724" s="65" t="s">
        <v>677</v>
      </c>
      <c r="J724" s="65" t="s">
        <v>677</v>
      </c>
      <c r="K724" s="65" t="s">
        <v>677</v>
      </c>
      <c r="L724" s="65" t="s">
        <v>677</v>
      </c>
      <c r="M724" s="65" t="s">
        <v>677</v>
      </c>
      <c r="N724" s="65" t="s">
        <v>1920</v>
      </c>
    </row>
    <row r="725" spans="1:14" ht="21" customHeight="1" x14ac:dyDescent="0.3">
      <c r="A725" s="126" t="s">
        <v>1630</v>
      </c>
      <c r="B725" s="126" t="s">
        <v>1630</v>
      </c>
      <c r="C725" s="126" t="s">
        <v>2085</v>
      </c>
      <c r="D725" s="130" t="s">
        <v>2693</v>
      </c>
      <c r="E725" s="32">
        <v>18</v>
      </c>
      <c r="F725" s="32">
        <v>17</v>
      </c>
      <c r="G725" s="32">
        <v>1</v>
      </c>
      <c r="H725" s="32" t="s">
        <v>677</v>
      </c>
      <c r="I725" s="32" t="s">
        <v>677</v>
      </c>
      <c r="J725" s="32" t="s">
        <v>677</v>
      </c>
      <c r="K725" s="32" t="s">
        <v>677</v>
      </c>
      <c r="L725" s="32" t="s">
        <v>677</v>
      </c>
      <c r="M725" s="32" t="s">
        <v>677</v>
      </c>
      <c r="N725" s="32" t="s">
        <v>121</v>
      </c>
    </row>
    <row r="726" spans="1:14" ht="21" customHeight="1" x14ac:dyDescent="0.3">
      <c r="A726" s="126" t="s">
        <v>1630</v>
      </c>
      <c r="B726" s="126" t="s">
        <v>1630</v>
      </c>
      <c r="C726" s="126" t="s">
        <v>2694</v>
      </c>
      <c r="D726" s="130" t="s">
        <v>2695</v>
      </c>
      <c r="E726" s="32">
        <v>54</v>
      </c>
      <c r="F726" s="32">
        <v>37</v>
      </c>
      <c r="G726" s="32">
        <v>15</v>
      </c>
      <c r="H726" s="32">
        <v>2</v>
      </c>
      <c r="I726" s="32" t="s">
        <v>677</v>
      </c>
      <c r="J726" s="32" t="s">
        <v>677</v>
      </c>
      <c r="K726" s="32" t="s">
        <v>677</v>
      </c>
      <c r="L726" s="32" t="s">
        <v>677</v>
      </c>
      <c r="M726" s="32" t="s">
        <v>677</v>
      </c>
      <c r="N726" s="32" t="s">
        <v>2636</v>
      </c>
    </row>
    <row r="727" spans="1:14" ht="21" customHeight="1" x14ac:dyDescent="0.3">
      <c r="A727" s="126" t="s">
        <v>1630</v>
      </c>
      <c r="B727" s="125"/>
      <c r="C727" s="126" t="s">
        <v>2696</v>
      </c>
      <c r="D727" s="130" t="s">
        <v>2697</v>
      </c>
      <c r="E727" s="32">
        <v>27</v>
      </c>
      <c r="F727" s="32">
        <v>24</v>
      </c>
      <c r="G727" s="32">
        <v>3</v>
      </c>
      <c r="H727" s="32" t="s">
        <v>677</v>
      </c>
      <c r="I727" s="32" t="s">
        <v>677</v>
      </c>
      <c r="J727" s="32" t="s">
        <v>677</v>
      </c>
      <c r="K727" s="32" t="s">
        <v>677</v>
      </c>
      <c r="L727" s="32" t="s">
        <v>677</v>
      </c>
      <c r="M727" s="32" t="s">
        <v>677</v>
      </c>
      <c r="N727" s="32" t="s">
        <v>136</v>
      </c>
    </row>
    <row r="728" spans="1:14" ht="21" customHeight="1" x14ac:dyDescent="0.3">
      <c r="A728" s="126" t="s">
        <v>1630</v>
      </c>
      <c r="B728" s="126" t="s">
        <v>1630</v>
      </c>
      <c r="C728" s="126" t="s">
        <v>2698</v>
      </c>
      <c r="D728" s="130" t="s">
        <v>2699</v>
      </c>
      <c r="E728" s="32">
        <v>31</v>
      </c>
      <c r="F728" s="32">
        <v>29</v>
      </c>
      <c r="G728" s="32" t="s">
        <v>677</v>
      </c>
      <c r="H728" s="32">
        <v>2</v>
      </c>
      <c r="I728" s="32" t="s">
        <v>677</v>
      </c>
      <c r="J728" s="32" t="s">
        <v>677</v>
      </c>
      <c r="K728" s="32" t="s">
        <v>677</v>
      </c>
      <c r="L728" s="32" t="s">
        <v>677</v>
      </c>
      <c r="M728" s="32" t="s">
        <v>677</v>
      </c>
      <c r="N728" s="32" t="s">
        <v>187</v>
      </c>
    </row>
    <row r="729" spans="1:14" ht="21" customHeight="1" x14ac:dyDescent="0.3">
      <c r="A729" s="125"/>
      <c r="B729" s="125">
        <v>95</v>
      </c>
      <c r="C729" s="125" t="s">
        <v>1615</v>
      </c>
      <c r="D729" s="131"/>
      <c r="E729" s="65">
        <v>8</v>
      </c>
      <c r="F729" s="65">
        <v>4</v>
      </c>
      <c r="G729" s="65">
        <v>2</v>
      </c>
      <c r="H729" s="65" t="s">
        <v>677</v>
      </c>
      <c r="I729" s="65" t="s">
        <v>677</v>
      </c>
      <c r="J729" s="65">
        <v>1</v>
      </c>
      <c r="K729" s="65" t="s">
        <v>677</v>
      </c>
      <c r="L729" s="65">
        <v>1</v>
      </c>
      <c r="M729" s="65" t="s">
        <v>677</v>
      </c>
      <c r="N729" s="65" t="s">
        <v>2700</v>
      </c>
    </row>
    <row r="730" spans="1:14" ht="21" customHeight="1" x14ac:dyDescent="0.3">
      <c r="A730" s="126" t="s">
        <v>1630</v>
      </c>
      <c r="B730" s="125"/>
      <c r="C730" s="126" t="s">
        <v>2701</v>
      </c>
      <c r="D730" s="130" t="s">
        <v>1631</v>
      </c>
      <c r="E730" s="32" t="s">
        <v>677</v>
      </c>
      <c r="F730" s="32" t="s">
        <v>677</v>
      </c>
      <c r="G730" s="32" t="s">
        <v>677</v>
      </c>
      <c r="H730" s="32" t="s">
        <v>677</v>
      </c>
      <c r="I730" s="32" t="s">
        <v>677</v>
      </c>
      <c r="J730" s="32" t="s">
        <v>677</v>
      </c>
      <c r="K730" s="32" t="s">
        <v>677</v>
      </c>
      <c r="L730" s="32" t="s">
        <v>677</v>
      </c>
      <c r="M730" s="32" t="s">
        <v>677</v>
      </c>
      <c r="N730" s="32" t="s">
        <v>677</v>
      </c>
    </row>
    <row r="731" spans="1:14" ht="21" customHeight="1" x14ac:dyDescent="0.3">
      <c r="A731" s="126" t="s">
        <v>1630</v>
      </c>
      <c r="B731" s="126" t="s">
        <v>1630</v>
      </c>
      <c r="C731" s="126" t="s">
        <v>2702</v>
      </c>
      <c r="D731" s="130" t="s">
        <v>2703</v>
      </c>
      <c r="E731" s="32">
        <v>7</v>
      </c>
      <c r="F731" s="32">
        <v>4</v>
      </c>
      <c r="G731" s="32">
        <v>2</v>
      </c>
      <c r="H731" s="32" t="s">
        <v>677</v>
      </c>
      <c r="I731" s="32" t="s">
        <v>677</v>
      </c>
      <c r="J731" s="32">
        <v>1</v>
      </c>
      <c r="K731" s="32" t="s">
        <v>677</v>
      </c>
      <c r="L731" s="32" t="s">
        <v>677</v>
      </c>
      <c r="M731" s="32" t="s">
        <v>677</v>
      </c>
      <c r="N731" s="32" t="s">
        <v>227</v>
      </c>
    </row>
    <row r="732" spans="1:14" ht="21" customHeight="1" x14ac:dyDescent="0.3">
      <c r="A732" s="126" t="s">
        <v>1630</v>
      </c>
      <c r="B732" s="126" t="s">
        <v>1630</v>
      </c>
      <c r="C732" s="126" t="s">
        <v>2704</v>
      </c>
      <c r="D732" s="130" t="s">
        <v>2705</v>
      </c>
      <c r="E732" s="32" t="s">
        <v>677</v>
      </c>
      <c r="F732" s="32" t="s">
        <v>677</v>
      </c>
      <c r="G732" s="32" t="s">
        <v>677</v>
      </c>
      <c r="H732" s="32" t="s">
        <v>677</v>
      </c>
      <c r="I732" s="32" t="s">
        <v>677</v>
      </c>
      <c r="J732" s="32" t="s">
        <v>677</v>
      </c>
      <c r="K732" s="32" t="s">
        <v>677</v>
      </c>
      <c r="L732" s="32" t="s">
        <v>677</v>
      </c>
      <c r="M732" s="32" t="s">
        <v>677</v>
      </c>
      <c r="N732" s="32" t="s">
        <v>677</v>
      </c>
    </row>
    <row r="733" spans="1:14" ht="21" customHeight="1" x14ac:dyDescent="0.3">
      <c r="A733" s="127" t="s">
        <v>1630</v>
      </c>
      <c r="B733" s="127" t="s">
        <v>1630</v>
      </c>
      <c r="C733" s="127" t="s">
        <v>2706</v>
      </c>
      <c r="D733" s="334" t="s">
        <v>2707</v>
      </c>
      <c r="E733" s="91">
        <v>1</v>
      </c>
      <c r="F733" s="91" t="s">
        <v>677</v>
      </c>
      <c r="G733" s="91" t="s">
        <v>677</v>
      </c>
      <c r="H733" s="91" t="s">
        <v>677</v>
      </c>
      <c r="I733" s="91" t="s">
        <v>677</v>
      </c>
      <c r="J733" s="91" t="s">
        <v>677</v>
      </c>
      <c r="K733" s="91" t="s">
        <v>677</v>
      </c>
      <c r="L733" s="91">
        <v>1</v>
      </c>
      <c r="M733" s="91" t="s">
        <v>677</v>
      </c>
      <c r="N733" s="91" t="s">
        <v>1660</v>
      </c>
    </row>
    <row r="734" spans="1:14" ht="21" customHeight="1" x14ac:dyDescent="0.3">
      <c r="A734" s="28" t="s">
        <v>2708</v>
      </c>
    </row>
    <row r="735" spans="1:14" ht="21" customHeight="1" x14ac:dyDescent="0.3">
      <c r="A735" s="28" t="s">
        <v>2709</v>
      </c>
    </row>
  </sheetData>
  <phoneticPr fontId="30"/>
  <pageMargins left="0.23622047244094488" right="0.23622047244094488" top="0.15748031496062992" bottom="0.15748031496062992" header="0.31496062992125984" footer="0"/>
  <pageSetup paperSize="9" orientation="portrait" r:id="rId1"/>
  <headerFooter>
    <oddHeader>&amp;C&amp;F</oddHeader>
  </headerFooter>
  <rowBreaks count="11" manualBreakCount="11">
    <brk id="63" max="16383" man="1"/>
    <brk id="125" max="16383" man="1"/>
    <brk id="187" max="16383" man="1"/>
    <brk id="249" max="16383" man="1"/>
    <brk id="311" max="16383" man="1"/>
    <brk id="373" max="16383" man="1"/>
    <brk id="434" max="16383" man="1"/>
    <brk id="497" max="16383" man="1"/>
    <brk id="559" max="16383" man="1"/>
    <brk id="621" max="16383" man="1"/>
    <brk id="684" max="16383"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A9"/>
  <sheetViews>
    <sheetView zoomScaleSheetLayoutView="80" workbookViewId="0">
      <pane xSplit="1" ySplit="7" topLeftCell="B8" activePane="bottomRight" state="frozen"/>
      <selection pane="topRight"/>
      <selection pane="bottomLeft"/>
      <selection pane="bottomRight"/>
    </sheetView>
  </sheetViews>
  <sheetFormatPr defaultColWidth="18.64453125" defaultRowHeight="21" customHeight="1" x14ac:dyDescent="0.3"/>
  <cols>
    <col min="1" max="1" width="45" style="17" customWidth="1"/>
    <col min="2" max="27" width="10.05859375" style="17" customWidth="1"/>
    <col min="28" max="16384" width="18.64453125" style="17"/>
  </cols>
  <sheetData>
    <row r="1" spans="1:27" ht="21" customHeight="1" x14ac:dyDescent="0.3">
      <c r="A1" s="19" t="str">
        <f>HYPERLINK("#"&amp;"目次"&amp;"!a1","目次へ")</f>
        <v>目次へ</v>
      </c>
    </row>
    <row r="2" spans="1:27" ht="21" customHeight="1" x14ac:dyDescent="0.3">
      <c r="A2" s="44" t="str">
        <f>"３４．"&amp;目次!E37</f>
        <v>３４．経営組織別･開設年別事業所数（平成28年6月1日）</v>
      </c>
    </row>
    <row r="3" spans="1:27" ht="21" customHeight="1" x14ac:dyDescent="0.3">
      <c r="A3" s="497"/>
      <c r="B3" s="31" t="s">
        <v>2710</v>
      </c>
      <c r="C3" s="33"/>
      <c r="D3" s="33"/>
      <c r="E3" s="33"/>
      <c r="F3" s="33"/>
      <c r="G3" s="33"/>
      <c r="H3" s="33"/>
      <c r="I3" s="33"/>
      <c r="J3" s="33"/>
      <c r="K3" s="33"/>
      <c r="L3" s="460" t="s">
        <v>2711</v>
      </c>
      <c r="M3" s="482"/>
      <c r="N3" s="482"/>
      <c r="O3" s="482"/>
      <c r="P3" s="482"/>
      <c r="Q3" s="482"/>
      <c r="R3" s="482"/>
      <c r="S3" s="482"/>
      <c r="T3" s="482"/>
      <c r="U3" s="482"/>
      <c r="V3" s="482"/>
      <c r="W3" s="482"/>
      <c r="X3" s="482"/>
      <c r="Y3" s="482"/>
      <c r="Z3" s="482"/>
      <c r="AA3" s="482"/>
    </row>
    <row r="4" spans="1:27" ht="21" customHeight="1" x14ac:dyDescent="0.3">
      <c r="A4" s="134"/>
      <c r="B4" s="517" t="s">
        <v>2712</v>
      </c>
      <c r="C4" s="565"/>
      <c r="D4" s="565"/>
      <c r="E4" s="565"/>
      <c r="F4" s="565"/>
      <c r="G4" s="565"/>
      <c r="H4" s="565"/>
      <c r="I4" s="565"/>
      <c r="J4" s="565"/>
      <c r="K4" s="565"/>
      <c r="L4" s="72"/>
      <c r="M4" s="118"/>
      <c r="N4" s="118"/>
      <c r="O4" s="118"/>
      <c r="P4" s="118"/>
      <c r="Q4" s="118"/>
      <c r="R4" s="118"/>
      <c r="S4" s="118"/>
      <c r="T4" s="118"/>
      <c r="U4" s="118"/>
      <c r="V4" s="118"/>
      <c r="W4" s="118"/>
      <c r="X4" s="118"/>
      <c r="Y4" s="118"/>
      <c r="Z4" s="118"/>
      <c r="AA4" s="118"/>
    </row>
    <row r="5" spans="1:27" ht="48" customHeight="1" x14ac:dyDescent="0.3">
      <c r="A5" s="134"/>
      <c r="B5" s="525" t="s">
        <v>655</v>
      </c>
      <c r="C5" s="525" t="s">
        <v>2713</v>
      </c>
      <c r="D5" s="516" t="s">
        <v>2714</v>
      </c>
      <c r="E5" s="566"/>
      <c r="F5" s="566"/>
      <c r="G5" s="566"/>
      <c r="H5" s="566"/>
      <c r="I5" s="566"/>
      <c r="J5" s="542"/>
      <c r="K5" s="567" t="s">
        <v>2715</v>
      </c>
      <c r="L5" s="568" t="s">
        <v>2716</v>
      </c>
      <c r="M5" s="568" t="s">
        <v>2717</v>
      </c>
      <c r="N5" s="568" t="s">
        <v>2718</v>
      </c>
      <c r="O5" s="568" t="s">
        <v>2719</v>
      </c>
      <c r="P5" s="568" t="s">
        <v>2720</v>
      </c>
      <c r="Q5" s="568" t="s">
        <v>2721</v>
      </c>
      <c r="R5" s="568" t="s">
        <v>2722</v>
      </c>
      <c r="S5" s="568" t="s">
        <v>2723</v>
      </c>
      <c r="T5" s="568" t="s">
        <v>2724</v>
      </c>
      <c r="U5" s="568" t="s">
        <v>2725</v>
      </c>
      <c r="V5" s="568" t="s">
        <v>2726</v>
      </c>
      <c r="W5" s="568" t="s">
        <v>2727</v>
      </c>
      <c r="X5" s="568" t="s">
        <v>2728</v>
      </c>
      <c r="Y5" s="568" t="s">
        <v>2729</v>
      </c>
      <c r="Z5" s="568" t="s">
        <v>2730</v>
      </c>
      <c r="AA5" s="568" t="s">
        <v>1335</v>
      </c>
    </row>
    <row r="6" spans="1:27" ht="21" customHeight="1" x14ac:dyDescent="0.3">
      <c r="A6" s="134"/>
      <c r="B6" s="335"/>
      <c r="C6" s="335"/>
      <c r="D6" s="319"/>
      <c r="E6" s="516" t="s">
        <v>2731</v>
      </c>
      <c r="F6" s="118"/>
      <c r="G6" s="118"/>
      <c r="H6" s="118"/>
      <c r="I6" s="310"/>
      <c r="J6" s="569" t="s">
        <v>2732</v>
      </c>
      <c r="K6" s="319"/>
      <c r="L6" s="319"/>
      <c r="M6" s="319"/>
      <c r="N6" s="319"/>
      <c r="O6" s="319"/>
      <c r="P6" s="319"/>
      <c r="Q6" s="319"/>
      <c r="R6" s="319"/>
      <c r="S6" s="319"/>
      <c r="T6" s="319"/>
      <c r="U6" s="319"/>
      <c r="V6" s="319"/>
      <c r="W6" s="319"/>
      <c r="X6" s="319"/>
      <c r="Y6" s="319"/>
      <c r="Z6" s="319"/>
      <c r="AA6" s="319"/>
    </row>
    <row r="7" spans="1:27" ht="25.5" customHeight="1" x14ac:dyDescent="0.3">
      <c r="A7" s="310"/>
      <c r="B7" s="318"/>
      <c r="C7" s="318"/>
      <c r="D7" s="72"/>
      <c r="E7" s="72"/>
      <c r="F7" s="443" t="s">
        <v>2733</v>
      </c>
      <c r="G7" s="443" t="s">
        <v>2734</v>
      </c>
      <c r="H7" s="443" t="s">
        <v>2735</v>
      </c>
      <c r="I7" s="443" t="s">
        <v>2736</v>
      </c>
      <c r="J7" s="318"/>
      <c r="K7" s="72"/>
      <c r="L7" s="72"/>
      <c r="M7" s="72"/>
      <c r="N7" s="72"/>
      <c r="O7" s="72"/>
      <c r="P7" s="72"/>
      <c r="Q7" s="72"/>
      <c r="R7" s="72"/>
      <c r="S7" s="72"/>
      <c r="T7" s="72"/>
      <c r="U7" s="72"/>
      <c r="V7" s="72"/>
      <c r="W7" s="72"/>
      <c r="X7" s="72"/>
      <c r="Y7" s="72"/>
      <c r="Z7" s="72"/>
      <c r="AA7" s="72"/>
    </row>
    <row r="8" spans="1:27" s="18" customFormat="1" ht="21" customHeight="1" x14ac:dyDescent="0.3">
      <c r="A8" s="135" t="s">
        <v>448</v>
      </c>
      <c r="B8" s="444">
        <v>12068</v>
      </c>
      <c r="C8" s="444">
        <v>4492</v>
      </c>
      <c r="D8" s="444">
        <v>7551</v>
      </c>
      <c r="E8" s="444">
        <v>6916</v>
      </c>
      <c r="F8" s="444">
        <v>6838</v>
      </c>
      <c r="G8" s="444">
        <v>37</v>
      </c>
      <c r="H8" s="444">
        <v>39</v>
      </c>
      <c r="I8" s="444">
        <v>2</v>
      </c>
      <c r="J8" s="444">
        <v>635</v>
      </c>
      <c r="K8" s="444">
        <v>25</v>
      </c>
      <c r="L8" s="444">
        <v>3829</v>
      </c>
      <c r="M8" s="444">
        <v>1822</v>
      </c>
      <c r="N8" s="444">
        <v>2467</v>
      </c>
      <c r="O8" s="444">
        <v>306</v>
      </c>
      <c r="P8" s="444">
        <v>297</v>
      </c>
      <c r="Q8" s="444">
        <v>287</v>
      </c>
      <c r="R8" s="444">
        <v>288</v>
      </c>
      <c r="S8" s="444">
        <v>290</v>
      </c>
      <c r="T8" s="444">
        <v>319</v>
      </c>
      <c r="U8" s="444">
        <v>388</v>
      </c>
      <c r="V8" s="444">
        <v>394</v>
      </c>
      <c r="W8" s="444">
        <v>374</v>
      </c>
      <c r="X8" s="444">
        <v>316</v>
      </c>
      <c r="Y8" s="444">
        <v>268</v>
      </c>
      <c r="Z8" s="444">
        <v>123</v>
      </c>
      <c r="AA8" s="444">
        <v>300</v>
      </c>
    </row>
    <row r="9" spans="1:27" ht="21" customHeight="1" x14ac:dyDescent="0.3">
      <c r="A9" s="28" t="s">
        <v>2737</v>
      </c>
    </row>
  </sheetData>
  <phoneticPr fontId="30"/>
  <pageMargins left="0.23622047244094488" right="0.23622047244094488" top="0.15748031496062992" bottom="0.15748031496062992" header="0.31496062992125984" footer="0"/>
  <pageSetup paperSize="9" scale="35" orientation="portrait" r:id="rId1"/>
  <headerFooter>
    <oddHeader>&amp;C&amp;F</oddHead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W1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23" width="10.05859375" style="17" customWidth="1"/>
    <col min="24" max="16384" width="18.64453125" style="17"/>
  </cols>
  <sheetData>
    <row r="1" spans="1:23" ht="21" customHeight="1" x14ac:dyDescent="0.3">
      <c r="A1" s="19" t="str">
        <f>HYPERLINK("#"&amp;"目次"&amp;"!a1","目次へ")</f>
        <v>目次へ</v>
      </c>
    </row>
    <row r="2" spans="1:23" ht="21" customHeight="1" x14ac:dyDescent="0.3">
      <c r="A2" s="44" t="str">
        <f>"３５．"&amp;目次!E38</f>
        <v>３５．町丁，従業者規模･資本金階級別事業所数（平成28年6月1日）</v>
      </c>
    </row>
    <row r="3" spans="1:23" ht="21" customHeight="1" x14ac:dyDescent="0.3">
      <c r="A3" s="497"/>
      <c r="B3" s="31" t="s">
        <v>2738</v>
      </c>
      <c r="C3" s="33"/>
      <c r="D3" s="33"/>
      <c r="E3" s="33"/>
      <c r="F3" s="33"/>
      <c r="G3" s="33"/>
      <c r="H3" s="33"/>
      <c r="I3" s="33"/>
      <c r="J3" s="33"/>
      <c r="K3" s="33"/>
      <c r="L3" s="33"/>
      <c r="M3" s="31" t="s">
        <v>2739</v>
      </c>
      <c r="N3" s="33"/>
      <c r="O3" s="33" t="s">
        <v>2740</v>
      </c>
      <c r="P3" s="33"/>
      <c r="Q3" s="33"/>
      <c r="R3" s="33"/>
      <c r="S3" s="33"/>
      <c r="T3" s="33"/>
      <c r="U3" s="33"/>
      <c r="V3" s="33"/>
      <c r="W3" s="482"/>
    </row>
    <row r="4" spans="1:23" ht="36" customHeight="1" x14ac:dyDescent="0.3">
      <c r="A4" s="22" t="s">
        <v>712</v>
      </c>
      <c r="B4" s="569" t="s">
        <v>459</v>
      </c>
      <c r="C4" s="569" t="s">
        <v>2741</v>
      </c>
      <c r="D4" s="569" t="s">
        <v>2742</v>
      </c>
      <c r="E4" s="569" t="s">
        <v>2743</v>
      </c>
      <c r="F4" s="569" t="s">
        <v>2744</v>
      </c>
      <c r="G4" s="569" t="s">
        <v>2745</v>
      </c>
      <c r="H4" s="569" t="s">
        <v>2746</v>
      </c>
      <c r="I4" s="569" t="s">
        <v>2747</v>
      </c>
      <c r="J4" s="569" t="s">
        <v>2748</v>
      </c>
      <c r="K4" s="569" t="s">
        <v>2749</v>
      </c>
      <c r="L4" s="567" t="s">
        <v>2750</v>
      </c>
      <c r="M4" s="516" t="s">
        <v>1228</v>
      </c>
      <c r="N4" s="567" t="s">
        <v>2751</v>
      </c>
      <c r="O4" s="569" t="s">
        <v>2752</v>
      </c>
      <c r="P4" s="567" t="s">
        <v>2753</v>
      </c>
      <c r="Q4" s="567" t="s">
        <v>2754</v>
      </c>
      <c r="R4" s="567" t="s">
        <v>2755</v>
      </c>
      <c r="S4" s="567" t="s">
        <v>2756</v>
      </c>
      <c r="T4" s="569" t="s">
        <v>2757</v>
      </c>
      <c r="U4" s="569" t="s">
        <v>2758</v>
      </c>
      <c r="V4" s="567" t="s">
        <v>2759</v>
      </c>
      <c r="W4" s="567" t="s">
        <v>2760</v>
      </c>
    </row>
    <row r="5" spans="1:23" ht="21" customHeight="1" x14ac:dyDescent="0.3">
      <c r="A5" s="118"/>
      <c r="B5" s="269"/>
      <c r="C5" s="269"/>
      <c r="D5" s="269"/>
      <c r="E5" s="269"/>
      <c r="F5" s="269"/>
      <c r="G5" s="269"/>
      <c r="H5" s="269"/>
      <c r="I5" s="269"/>
      <c r="J5" s="269"/>
      <c r="K5" s="269"/>
      <c r="L5" s="25"/>
      <c r="M5" s="25"/>
      <c r="N5" s="25" t="s">
        <v>2761</v>
      </c>
      <c r="O5" s="269" t="s">
        <v>2761</v>
      </c>
      <c r="P5" s="25" t="s">
        <v>2761</v>
      </c>
      <c r="Q5" s="25" t="s">
        <v>2761</v>
      </c>
      <c r="R5" s="25" t="s">
        <v>2761</v>
      </c>
      <c r="S5" s="25" t="s">
        <v>2761</v>
      </c>
      <c r="T5" s="269" t="s">
        <v>2761</v>
      </c>
      <c r="U5" s="269" t="s">
        <v>2761</v>
      </c>
      <c r="V5" s="25" t="s">
        <v>2761</v>
      </c>
      <c r="W5" s="25" t="s">
        <v>2762</v>
      </c>
    </row>
    <row r="6" spans="1:23" s="18" customFormat="1" ht="21" customHeight="1" x14ac:dyDescent="0.3">
      <c r="A6" s="47" t="s">
        <v>448</v>
      </c>
      <c r="B6" s="65">
        <v>12068</v>
      </c>
      <c r="C6" s="65">
        <v>7538</v>
      </c>
      <c r="D6" s="65">
        <v>2220</v>
      </c>
      <c r="E6" s="65">
        <v>1259</v>
      </c>
      <c r="F6" s="65">
        <v>408</v>
      </c>
      <c r="G6" s="65">
        <v>314</v>
      </c>
      <c r="H6" s="65">
        <v>157</v>
      </c>
      <c r="I6" s="65">
        <v>78</v>
      </c>
      <c r="J6" s="65">
        <v>27</v>
      </c>
      <c r="K6" s="65">
        <v>40</v>
      </c>
      <c r="L6" s="65">
        <v>27</v>
      </c>
      <c r="M6" s="65">
        <v>4640</v>
      </c>
      <c r="N6" s="65">
        <v>281</v>
      </c>
      <c r="O6" s="65">
        <v>1571</v>
      </c>
      <c r="P6" s="65">
        <v>415</v>
      </c>
      <c r="Q6" s="65">
        <v>1728</v>
      </c>
      <c r="R6" s="65">
        <v>193</v>
      </c>
      <c r="S6" s="136">
        <v>140</v>
      </c>
      <c r="T6" s="136">
        <v>46</v>
      </c>
      <c r="U6" s="136">
        <v>28</v>
      </c>
      <c r="V6" s="65">
        <v>10</v>
      </c>
      <c r="W6" s="65">
        <v>10</v>
      </c>
    </row>
    <row r="7" spans="1:23" s="18" customFormat="1" ht="21" customHeight="1" x14ac:dyDescent="0.3">
      <c r="A7" s="47" t="s">
        <v>719</v>
      </c>
      <c r="B7" s="65">
        <v>520</v>
      </c>
      <c r="C7" s="65">
        <v>367</v>
      </c>
      <c r="D7" s="65">
        <v>74</v>
      </c>
      <c r="E7" s="65">
        <v>48</v>
      </c>
      <c r="F7" s="65">
        <v>12</v>
      </c>
      <c r="G7" s="65">
        <v>11</v>
      </c>
      <c r="H7" s="65">
        <v>3</v>
      </c>
      <c r="I7" s="65">
        <v>4</v>
      </c>
      <c r="J7" s="65" t="s">
        <v>677</v>
      </c>
      <c r="K7" s="65" t="s">
        <v>677</v>
      </c>
      <c r="L7" s="65">
        <v>1</v>
      </c>
      <c r="M7" s="65">
        <v>196</v>
      </c>
      <c r="N7" s="65">
        <v>8</v>
      </c>
      <c r="O7" s="65">
        <v>77</v>
      </c>
      <c r="P7" s="65">
        <v>24</v>
      </c>
      <c r="Q7" s="65">
        <v>71</v>
      </c>
      <c r="R7" s="65">
        <v>6</v>
      </c>
      <c r="S7" s="136">
        <v>6</v>
      </c>
      <c r="T7" s="136" t="s">
        <v>677</v>
      </c>
      <c r="U7" s="136" t="s">
        <v>677</v>
      </c>
      <c r="V7" s="65" t="s">
        <v>677</v>
      </c>
      <c r="W7" s="65" t="s">
        <v>677</v>
      </c>
    </row>
    <row r="8" spans="1:23" ht="21" customHeight="1" x14ac:dyDescent="0.3">
      <c r="A8" s="59" t="s">
        <v>720</v>
      </c>
      <c r="B8" s="32">
        <v>30</v>
      </c>
      <c r="C8" s="32">
        <v>20</v>
      </c>
      <c r="D8" s="32">
        <v>7</v>
      </c>
      <c r="E8" s="32" t="s">
        <v>677</v>
      </c>
      <c r="F8" s="32">
        <v>2</v>
      </c>
      <c r="G8" s="32">
        <v>1</v>
      </c>
      <c r="H8" s="32" t="s">
        <v>677</v>
      </c>
      <c r="I8" s="32" t="s">
        <v>677</v>
      </c>
      <c r="J8" s="32" t="s">
        <v>677</v>
      </c>
      <c r="K8" s="32" t="s">
        <v>677</v>
      </c>
      <c r="L8" s="32" t="s">
        <v>677</v>
      </c>
      <c r="M8" s="32">
        <v>18</v>
      </c>
      <c r="N8" s="32">
        <v>2</v>
      </c>
      <c r="O8" s="32">
        <v>8</v>
      </c>
      <c r="P8" s="32">
        <v>2</v>
      </c>
      <c r="Q8" s="32">
        <v>5</v>
      </c>
      <c r="R8" s="32">
        <v>1</v>
      </c>
      <c r="S8" s="137" t="s">
        <v>677</v>
      </c>
      <c r="T8" s="137" t="s">
        <v>677</v>
      </c>
      <c r="U8" s="137" t="s">
        <v>677</v>
      </c>
      <c r="V8" s="32" t="s">
        <v>677</v>
      </c>
      <c r="W8" s="32" t="s">
        <v>677</v>
      </c>
    </row>
    <row r="9" spans="1:23" ht="21" customHeight="1" x14ac:dyDescent="0.3">
      <c r="A9" s="59" t="s">
        <v>721</v>
      </c>
      <c r="B9" s="32">
        <v>137</v>
      </c>
      <c r="C9" s="32">
        <v>89</v>
      </c>
      <c r="D9" s="32">
        <v>22</v>
      </c>
      <c r="E9" s="32">
        <v>19</v>
      </c>
      <c r="F9" s="32">
        <v>2</v>
      </c>
      <c r="G9" s="32">
        <v>2</v>
      </c>
      <c r="H9" s="32">
        <v>1</v>
      </c>
      <c r="I9" s="32">
        <v>1</v>
      </c>
      <c r="J9" s="32" t="s">
        <v>677</v>
      </c>
      <c r="K9" s="32" t="s">
        <v>677</v>
      </c>
      <c r="L9" s="32">
        <v>1</v>
      </c>
      <c r="M9" s="32">
        <v>60</v>
      </c>
      <c r="N9" s="32">
        <v>3</v>
      </c>
      <c r="O9" s="32">
        <v>24</v>
      </c>
      <c r="P9" s="32">
        <v>11</v>
      </c>
      <c r="Q9" s="32">
        <v>19</v>
      </c>
      <c r="R9" s="32">
        <v>3</v>
      </c>
      <c r="S9" s="137" t="s">
        <v>677</v>
      </c>
      <c r="T9" s="137" t="s">
        <v>677</v>
      </c>
      <c r="U9" s="137" t="s">
        <v>677</v>
      </c>
      <c r="V9" s="32" t="s">
        <v>677</v>
      </c>
      <c r="W9" s="32" t="s">
        <v>677</v>
      </c>
    </row>
    <row r="10" spans="1:23" ht="21" customHeight="1" x14ac:dyDescent="0.3">
      <c r="A10" s="59" t="s">
        <v>722</v>
      </c>
      <c r="B10" s="32">
        <v>154</v>
      </c>
      <c r="C10" s="32">
        <v>111</v>
      </c>
      <c r="D10" s="32">
        <v>24</v>
      </c>
      <c r="E10" s="32">
        <v>12</v>
      </c>
      <c r="F10" s="32">
        <v>3</v>
      </c>
      <c r="G10" s="32">
        <v>3</v>
      </c>
      <c r="H10" s="32" t="s">
        <v>677</v>
      </c>
      <c r="I10" s="32">
        <v>1</v>
      </c>
      <c r="J10" s="32" t="s">
        <v>677</v>
      </c>
      <c r="K10" s="32" t="s">
        <v>677</v>
      </c>
      <c r="L10" s="32" t="s">
        <v>677</v>
      </c>
      <c r="M10" s="32">
        <v>48</v>
      </c>
      <c r="N10" s="32">
        <v>1</v>
      </c>
      <c r="O10" s="32">
        <v>22</v>
      </c>
      <c r="P10" s="32">
        <v>2</v>
      </c>
      <c r="Q10" s="32">
        <v>17</v>
      </c>
      <c r="R10" s="32">
        <v>1</v>
      </c>
      <c r="S10" s="137">
        <v>3</v>
      </c>
      <c r="T10" s="137" t="s">
        <v>677</v>
      </c>
      <c r="U10" s="137" t="s">
        <v>677</v>
      </c>
      <c r="V10" s="32" t="s">
        <v>677</v>
      </c>
      <c r="W10" s="32" t="s">
        <v>677</v>
      </c>
    </row>
    <row r="11" spans="1:23" ht="21" customHeight="1" x14ac:dyDescent="0.3">
      <c r="A11" s="59" t="s">
        <v>723</v>
      </c>
      <c r="B11" s="32">
        <v>105</v>
      </c>
      <c r="C11" s="32">
        <v>90</v>
      </c>
      <c r="D11" s="32">
        <v>9</v>
      </c>
      <c r="E11" s="32">
        <v>6</v>
      </c>
      <c r="F11" s="32" t="s">
        <v>677</v>
      </c>
      <c r="G11" s="32" t="s">
        <v>677</v>
      </c>
      <c r="H11" s="32" t="s">
        <v>677</v>
      </c>
      <c r="I11" s="32" t="s">
        <v>677</v>
      </c>
      <c r="J11" s="32" t="s">
        <v>677</v>
      </c>
      <c r="K11" s="32" t="s">
        <v>677</v>
      </c>
      <c r="L11" s="32" t="s">
        <v>677</v>
      </c>
      <c r="M11" s="32">
        <v>34</v>
      </c>
      <c r="N11" s="32" t="s">
        <v>677</v>
      </c>
      <c r="O11" s="32">
        <v>15</v>
      </c>
      <c r="P11" s="32">
        <v>3</v>
      </c>
      <c r="Q11" s="32">
        <v>16</v>
      </c>
      <c r="R11" s="32" t="s">
        <v>677</v>
      </c>
      <c r="S11" s="137" t="s">
        <v>677</v>
      </c>
      <c r="T11" s="137" t="s">
        <v>677</v>
      </c>
      <c r="U11" s="137" t="s">
        <v>677</v>
      </c>
      <c r="V11" s="32" t="s">
        <v>677</v>
      </c>
      <c r="W11" s="32" t="s">
        <v>677</v>
      </c>
    </row>
    <row r="12" spans="1:23" ht="21" customHeight="1" x14ac:dyDescent="0.3">
      <c r="A12" s="59" t="s">
        <v>724</v>
      </c>
      <c r="B12" s="32">
        <v>94</v>
      </c>
      <c r="C12" s="32">
        <v>57</v>
      </c>
      <c r="D12" s="32">
        <v>12</v>
      </c>
      <c r="E12" s="32">
        <v>11</v>
      </c>
      <c r="F12" s="32">
        <v>5</v>
      </c>
      <c r="G12" s="32">
        <v>5</v>
      </c>
      <c r="H12" s="32">
        <v>2</v>
      </c>
      <c r="I12" s="32">
        <v>2</v>
      </c>
      <c r="J12" s="32" t="s">
        <v>677</v>
      </c>
      <c r="K12" s="32" t="s">
        <v>677</v>
      </c>
      <c r="L12" s="32" t="s">
        <v>677</v>
      </c>
      <c r="M12" s="32">
        <v>36</v>
      </c>
      <c r="N12" s="32">
        <v>2</v>
      </c>
      <c r="O12" s="32">
        <v>8</v>
      </c>
      <c r="P12" s="32">
        <v>6</v>
      </c>
      <c r="Q12" s="32">
        <v>14</v>
      </c>
      <c r="R12" s="32">
        <v>1</v>
      </c>
      <c r="S12" s="137">
        <v>3</v>
      </c>
      <c r="T12" s="137" t="s">
        <v>677</v>
      </c>
      <c r="U12" s="137" t="s">
        <v>677</v>
      </c>
      <c r="V12" s="32" t="s">
        <v>677</v>
      </c>
      <c r="W12" s="32" t="s">
        <v>677</v>
      </c>
    </row>
    <row r="13" spans="1:23" s="18" customFormat="1" ht="21" customHeight="1" x14ac:dyDescent="0.3">
      <c r="A13" s="47" t="s">
        <v>725</v>
      </c>
      <c r="B13" s="65">
        <v>929</v>
      </c>
      <c r="C13" s="65">
        <v>606</v>
      </c>
      <c r="D13" s="65">
        <v>165</v>
      </c>
      <c r="E13" s="65">
        <v>84</v>
      </c>
      <c r="F13" s="65">
        <v>28</v>
      </c>
      <c r="G13" s="65">
        <v>33</v>
      </c>
      <c r="H13" s="65">
        <v>7</v>
      </c>
      <c r="I13" s="65">
        <v>3</v>
      </c>
      <c r="J13" s="65" t="s">
        <v>677</v>
      </c>
      <c r="K13" s="65">
        <v>1</v>
      </c>
      <c r="L13" s="65">
        <v>2</v>
      </c>
      <c r="M13" s="65">
        <v>386</v>
      </c>
      <c r="N13" s="65">
        <v>22</v>
      </c>
      <c r="O13" s="65">
        <v>150</v>
      </c>
      <c r="P13" s="65">
        <v>38</v>
      </c>
      <c r="Q13" s="65">
        <v>139</v>
      </c>
      <c r="R13" s="65">
        <v>11</v>
      </c>
      <c r="S13" s="136">
        <v>10</v>
      </c>
      <c r="T13" s="136">
        <v>3</v>
      </c>
      <c r="U13" s="136" t="s">
        <v>677</v>
      </c>
      <c r="V13" s="65" t="s">
        <v>677</v>
      </c>
      <c r="W13" s="65" t="s">
        <v>677</v>
      </c>
    </row>
    <row r="14" spans="1:23" ht="21" customHeight="1" x14ac:dyDescent="0.3">
      <c r="A14" s="59" t="s">
        <v>726</v>
      </c>
      <c r="B14" s="32">
        <v>164</v>
      </c>
      <c r="C14" s="32">
        <v>104</v>
      </c>
      <c r="D14" s="32">
        <v>30</v>
      </c>
      <c r="E14" s="32">
        <v>18</v>
      </c>
      <c r="F14" s="32">
        <v>6</v>
      </c>
      <c r="G14" s="32">
        <v>5</v>
      </c>
      <c r="H14" s="32" t="s">
        <v>677</v>
      </c>
      <c r="I14" s="32">
        <v>1</v>
      </c>
      <c r="J14" s="32" t="s">
        <v>677</v>
      </c>
      <c r="K14" s="32" t="s">
        <v>677</v>
      </c>
      <c r="L14" s="32" t="s">
        <v>677</v>
      </c>
      <c r="M14" s="32">
        <v>84</v>
      </c>
      <c r="N14" s="32">
        <v>3</v>
      </c>
      <c r="O14" s="32">
        <v>30</v>
      </c>
      <c r="P14" s="32">
        <v>4</v>
      </c>
      <c r="Q14" s="32">
        <v>40</v>
      </c>
      <c r="R14" s="32">
        <v>1</v>
      </c>
      <c r="S14" s="137">
        <v>2</v>
      </c>
      <c r="T14" s="137" t="s">
        <v>677</v>
      </c>
      <c r="U14" s="137" t="s">
        <v>677</v>
      </c>
      <c r="V14" s="32" t="s">
        <v>677</v>
      </c>
      <c r="W14" s="32" t="s">
        <v>677</v>
      </c>
    </row>
    <row r="15" spans="1:23" ht="21" customHeight="1" x14ac:dyDescent="0.3">
      <c r="A15" s="59" t="s">
        <v>727</v>
      </c>
      <c r="B15" s="32">
        <v>267</v>
      </c>
      <c r="C15" s="32">
        <v>148</v>
      </c>
      <c r="D15" s="32">
        <v>57</v>
      </c>
      <c r="E15" s="32">
        <v>32</v>
      </c>
      <c r="F15" s="32">
        <v>11</v>
      </c>
      <c r="G15" s="32">
        <v>15</v>
      </c>
      <c r="H15" s="32">
        <v>2</v>
      </c>
      <c r="I15" s="32">
        <v>1</v>
      </c>
      <c r="J15" s="32" t="s">
        <v>677</v>
      </c>
      <c r="K15" s="32" t="s">
        <v>677</v>
      </c>
      <c r="L15" s="32">
        <v>1</v>
      </c>
      <c r="M15" s="32">
        <v>115</v>
      </c>
      <c r="N15" s="32">
        <v>10</v>
      </c>
      <c r="O15" s="32">
        <v>35</v>
      </c>
      <c r="P15" s="32">
        <v>10</v>
      </c>
      <c r="Q15" s="32">
        <v>46</v>
      </c>
      <c r="R15" s="32">
        <v>5</v>
      </c>
      <c r="S15" s="137">
        <v>4</v>
      </c>
      <c r="T15" s="137">
        <v>1</v>
      </c>
      <c r="U15" s="137" t="s">
        <v>677</v>
      </c>
      <c r="V15" s="32" t="s">
        <v>677</v>
      </c>
      <c r="W15" s="32" t="s">
        <v>677</v>
      </c>
    </row>
    <row r="16" spans="1:23" ht="21" customHeight="1" x14ac:dyDescent="0.3">
      <c r="A16" s="59" t="s">
        <v>728</v>
      </c>
      <c r="B16" s="32">
        <v>176</v>
      </c>
      <c r="C16" s="32">
        <v>133</v>
      </c>
      <c r="D16" s="32">
        <v>27</v>
      </c>
      <c r="E16" s="32">
        <v>10</v>
      </c>
      <c r="F16" s="32">
        <v>1</v>
      </c>
      <c r="G16" s="32">
        <v>3</v>
      </c>
      <c r="H16" s="32">
        <v>1</v>
      </c>
      <c r="I16" s="32">
        <v>1</v>
      </c>
      <c r="J16" s="32" t="s">
        <v>677</v>
      </c>
      <c r="K16" s="32" t="s">
        <v>677</v>
      </c>
      <c r="L16" s="32" t="s">
        <v>677</v>
      </c>
      <c r="M16" s="32">
        <v>56</v>
      </c>
      <c r="N16" s="32">
        <v>4</v>
      </c>
      <c r="O16" s="32">
        <v>28</v>
      </c>
      <c r="P16" s="32">
        <v>4</v>
      </c>
      <c r="Q16" s="32">
        <v>17</v>
      </c>
      <c r="R16" s="32" t="s">
        <v>677</v>
      </c>
      <c r="S16" s="137" t="s">
        <v>677</v>
      </c>
      <c r="T16" s="137">
        <v>1</v>
      </c>
      <c r="U16" s="137" t="s">
        <v>677</v>
      </c>
      <c r="V16" s="32" t="s">
        <v>677</v>
      </c>
      <c r="W16" s="32" t="s">
        <v>677</v>
      </c>
    </row>
    <row r="17" spans="1:23" ht="21" customHeight="1" x14ac:dyDescent="0.3">
      <c r="A17" s="59" t="s">
        <v>729</v>
      </c>
      <c r="B17" s="32">
        <v>135</v>
      </c>
      <c r="C17" s="32">
        <v>99</v>
      </c>
      <c r="D17" s="32">
        <v>22</v>
      </c>
      <c r="E17" s="32">
        <v>8</v>
      </c>
      <c r="F17" s="32">
        <v>2</v>
      </c>
      <c r="G17" s="32">
        <v>3</v>
      </c>
      <c r="H17" s="32">
        <v>1</v>
      </c>
      <c r="I17" s="32" t="s">
        <v>677</v>
      </c>
      <c r="J17" s="32" t="s">
        <v>677</v>
      </c>
      <c r="K17" s="32" t="s">
        <v>677</v>
      </c>
      <c r="L17" s="32" t="s">
        <v>677</v>
      </c>
      <c r="M17" s="32">
        <v>50</v>
      </c>
      <c r="N17" s="32">
        <v>4</v>
      </c>
      <c r="O17" s="32">
        <v>23</v>
      </c>
      <c r="P17" s="32">
        <v>4</v>
      </c>
      <c r="Q17" s="32">
        <v>15</v>
      </c>
      <c r="R17" s="32">
        <v>1</v>
      </c>
      <c r="S17" s="137">
        <v>2</v>
      </c>
      <c r="T17" s="137" t="s">
        <v>677</v>
      </c>
      <c r="U17" s="137" t="s">
        <v>677</v>
      </c>
      <c r="V17" s="32" t="s">
        <v>677</v>
      </c>
      <c r="W17" s="32" t="s">
        <v>677</v>
      </c>
    </row>
    <row r="18" spans="1:23" ht="21" customHeight="1" x14ac:dyDescent="0.3">
      <c r="A18" s="59" t="s">
        <v>730</v>
      </c>
      <c r="B18" s="32">
        <v>149</v>
      </c>
      <c r="C18" s="32">
        <v>97</v>
      </c>
      <c r="D18" s="32">
        <v>22</v>
      </c>
      <c r="E18" s="32">
        <v>13</v>
      </c>
      <c r="F18" s="32">
        <v>7</v>
      </c>
      <c r="G18" s="32">
        <v>5</v>
      </c>
      <c r="H18" s="32">
        <v>3</v>
      </c>
      <c r="I18" s="32" t="s">
        <v>677</v>
      </c>
      <c r="J18" s="32" t="s">
        <v>677</v>
      </c>
      <c r="K18" s="32">
        <v>1</v>
      </c>
      <c r="L18" s="32">
        <v>1</v>
      </c>
      <c r="M18" s="32">
        <v>69</v>
      </c>
      <c r="N18" s="32">
        <v>1</v>
      </c>
      <c r="O18" s="32">
        <v>31</v>
      </c>
      <c r="P18" s="32">
        <v>14</v>
      </c>
      <c r="Q18" s="32">
        <v>17</v>
      </c>
      <c r="R18" s="32">
        <v>3</v>
      </c>
      <c r="S18" s="137">
        <v>1</v>
      </c>
      <c r="T18" s="137">
        <v>1</v>
      </c>
      <c r="U18" s="137" t="s">
        <v>677</v>
      </c>
      <c r="V18" s="32" t="s">
        <v>677</v>
      </c>
      <c r="W18" s="32" t="s">
        <v>677</v>
      </c>
    </row>
    <row r="19" spans="1:23" ht="21" customHeight="1" x14ac:dyDescent="0.3">
      <c r="A19" s="59" t="s">
        <v>731</v>
      </c>
      <c r="B19" s="32">
        <v>38</v>
      </c>
      <c r="C19" s="32">
        <v>25</v>
      </c>
      <c r="D19" s="32">
        <v>7</v>
      </c>
      <c r="E19" s="32">
        <v>3</v>
      </c>
      <c r="F19" s="32">
        <v>1</v>
      </c>
      <c r="G19" s="32">
        <v>2</v>
      </c>
      <c r="H19" s="32" t="s">
        <v>677</v>
      </c>
      <c r="I19" s="32" t="s">
        <v>677</v>
      </c>
      <c r="J19" s="32" t="s">
        <v>677</v>
      </c>
      <c r="K19" s="32" t="s">
        <v>677</v>
      </c>
      <c r="L19" s="32" t="s">
        <v>677</v>
      </c>
      <c r="M19" s="32">
        <v>12</v>
      </c>
      <c r="N19" s="32" t="s">
        <v>677</v>
      </c>
      <c r="O19" s="32">
        <v>3</v>
      </c>
      <c r="P19" s="32">
        <v>2</v>
      </c>
      <c r="Q19" s="32">
        <v>4</v>
      </c>
      <c r="R19" s="32">
        <v>1</v>
      </c>
      <c r="S19" s="137">
        <v>1</v>
      </c>
      <c r="T19" s="137" t="s">
        <v>677</v>
      </c>
      <c r="U19" s="137" t="s">
        <v>677</v>
      </c>
      <c r="V19" s="32" t="s">
        <v>677</v>
      </c>
      <c r="W19" s="32" t="s">
        <v>677</v>
      </c>
    </row>
    <row r="20" spans="1:23" s="18" customFormat="1" ht="21" customHeight="1" x14ac:dyDescent="0.3">
      <c r="A20" s="47" t="s">
        <v>732</v>
      </c>
      <c r="B20" s="65">
        <v>1244</v>
      </c>
      <c r="C20" s="65">
        <v>698</v>
      </c>
      <c r="D20" s="65">
        <v>224</v>
      </c>
      <c r="E20" s="65">
        <v>157</v>
      </c>
      <c r="F20" s="65">
        <v>49</v>
      </c>
      <c r="G20" s="65">
        <v>47</v>
      </c>
      <c r="H20" s="65">
        <v>34</v>
      </c>
      <c r="I20" s="65">
        <v>14</v>
      </c>
      <c r="J20" s="65">
        <v>8</v>
      </c>
      <c r="K20" s="65">
        <v>7</v>
      </c>
      <c r="L20" s="65">
        <v>6</v>
      </c>
      <c r="M20" s="65">
        <v>531</v>
      </c>
      <c r="N20" s="65">
        <v>22</v>
      </c>
      <c r="O20" s="65">
        <v>145</v>
      </c>
      <c r="P20" s="65">
        <v>39</v>
      </c>
      <c r="Q20" s="65">
        <v>213</v>
      </c>
      <c r="R20" s="65">
        <v>34</v>
      </c>
      <c r="S20" s="136">
        <v>19</v>
      </c>
      <c r="T20" s="136">
        <v>15</v>
      </c>
      <c r="U20" s="136">
        <v>12</v>
      </c>
      <c r="V20" s="65">
        <v>5</v>
      </c>
      <c r="W20" s="65">
        <v>2</v>
      </c>
    </row>
    <row r="21" spans="1:23" ht="21" customHeight="1" x14ac:dyDescent="0.3">
      <c r="A21" s="59" t="s">
        <v>733</v>
      </c>
      <c r="B21" s="32">
        <v>170</v>
      </c>
      <c r="C21" s="32">
        <v>62</v>
      </c>
      <c r="D21" s="32">
        <v>29</v>
      </c>
      <c r="E21" s="32">
        <v>27</v>
      </c>
      <c r="F21" s="32">
        <v>11</v>
      </c>
      <c r="G21" s="32">
        <v>16</v>
      </c>
      <c r="H21" s="32">
        <v>12</v>
      </c>
      <c r="I21" s="32">
        <v>5</v>
      </c>
      <c r="J21" s="32">
        <v>3</v>
      </c>
      <c r="K21" s="32">
        <v>2</v>
      </c>
      <c r="L21" s="32">
        <v>3</v>
      </c>
      <c r="M21" s="32">
        <v>87</v>
      </c>
      <c r="N21" s="32">
        <v>1</v>
      </c>
      <c r="O21" s="32">
        <v>16</v>
      </c>
      <c r="P21" s="32">
        <v>2</v>
      </c>
      <c r="Q21" s="32">
        <v>36</v>
      </c>
      <c r="R21" s="32">
        <v>6</v>
      </c>
      <c r="S21" s="137">
        <v>5</v>
      </c>
      <c r="T21" s="137">
        <v>7</v>
      </c>
      <c r="U21" s="137">
        <v>9</v>
      </c>
      <c r="V21" s="32">
        <v>2</v>
      </c>
      <c r="W21" s="32" t="s">
        <v>677</v>
      </c>
    </row>
    <row r="22" spans="1:23" ht="21" customHeight="1" x14ac:dyDescent="0.3">
      <c r="A22" s="59" t="s">
        <v>734</v>
      </c>
      <c r="B22" s="32">
        <v>255</v>
      </c>
      <c r="C22" s="32">
        <v>127</v>
      </c>
      <c r="D22" s="32">
        <v>52</v>
      </c>
      <c r="E22" s="32">
        <v>32</v>
      </c>
      <c r="F22" s="32">
        <v>14</v>
      </c>
      <c r="G22" s="32">
        <v>9</v>
      </c>
      <c r="H22" s="32">
        <v>12</v>
      </c>
      <c r="I22" s="32">
        <v>1</v>
      </c>
      <c r="J22" s="32">
        <v>2</v>
      </c>
      <c r="K22" s="32">
        <v>5</v>
      </c>
      <c r="L22" s="32">
        <v>1</v>
      </c>
      <c r="M22" s="32">
        <v>108</v>
      </c>
      <c r="N22" s="32">
        <v>3</v>
      </c>
      <c r="O22" s="32">
        <v>22</v>
      </c>
      <c r="P22" s="32">
        <v>16</v>
      </c>
      <c r="Q22" s="32">
        <v>36</v>
      </c>
      <c r="R22" s="32">
        <v>8</v>
      </c>
      <c r="S22" s="137">
        <v>7</v>
      </c>
      <c r="T22" s="137">
        <v>7</v>
      </c>
      <c r="U22" s="137">
        <v>1</v>
      </c>
      <c r="V22" s="32">
        <v>2</v>
      </c>
      <c r="W22" s="32">
        <v>2</v>
      </c>
    </row>
    <row r="23" spans="1:23" ht="21" customHeight="1" x14ac:dyDescent="0.3">
      <c r="A23" s="59" t="s">
        <v>735</v>
      </c>
      <c r="B23" s="32">
        <v>178</v>
      </c>
      <c r="C23" s="32">
        <v>106</v>
      </c>
      <c r="D23" s="32">
        <v>27</v>
      </c>
      <c r="E23" s="32">
        <v>23</v>
      </c>
      <c r="F23" s="32">
        <v>9</v>
      </c>
      <c r="G23" s="32">
        <v>6</v>
      </c>
      <c r="H23" s="32">
        <v>2</v>
      </c>
      <c r="I23" s="32">
        <v>4</v>
      </c>
      <c r="J23" s="32">
        <v>1</v>
      </c>
      <c r="K23" s="32" t="s">
        <v>677</v>
      </c>
      <c r="L23" s="32" t="s">
        <v>677</v>
      </c>
      <c r="M23" s="32">
        <v>72</v>
      </c>
      <c r="N23" s="32">
        <v>3</v>
      </c>
      <c r="O23" s="32">
        <v>24</v>
      </c>
      <c r="P23" s="32">
        <v>4</v>
      </c>
      <c r="Q23" s="32">
        <v>27</v>
      </c>
      <c r="R23" s="32">
        <v>8</v>
      </c>
      <c r="S23" s="137">
        <v>1</v>
      </c>
      <c r="T23" s="137" t="s">
        <v>677</v>
      </c>
      <c r="U23" s="137">
        <v>1</v>
      </c>
      <c r="V23" s="32" t="s">
        <v>677</v>
      </c>
      <c r="W23" s="32" t="s">
        <v>677</v>
      </c>
    </row>
    <row r="24" spans="1:23" ht="21" customHeight="1" x14ac:dyDescent="0.3">
      <c r="A24" s="59" t="s">
        <v>736</v>
      </c>
      <c r="B24" s="32">
        <v>355</v>
      </c>
      <c r="C24" s="32">
        <v>232</v>
      </c>
      <c r="D24" s="32">
        <v>58</v>
      </c>
      <c r="E24" s="32">
        <v>43</v>
      </c>
      <c r="F24" s="32">
        <v>7</v>
      </c>
      <c r="G24" s="32">
        <v>8</v>
      </c>
      <c r="H24" s="32">
        <v>3</v>
      </c>
      <c r="I24" s="32">
        <v>1</v>
      </c>
      <c r="J24" s="32">
        <v>1</v>
      </c>
      <c r="K24" s="32" t="s">
        <v>677</v>
      </c>
      <c r="L24" s="32">
        <v>2</v>
      </c>
      <c r="M24" s="32">
        <v>129</v>
      </c>
      <c r="N24" s="32">
        <v>8</v>
      </c>
      <c r="O24" s="32">
        <v>42</v>
      </c>
      <c r="P24" s="32">
        <v>6</v>
      </c>
      <c r="Q24" s="32">
        <v>56</v>
      </c>
      <c r="R24" s="32">
        <v>6</v>
      </c>
      <c r="S24" s="137">
        <v>2</v>
      </c>
      <c r="T24" s="137">
        <v>1</v>
      </c>
      <c r="U24" s="137" t="s">
        <v>677</v>
      </c>
      <c r="V24" s="32">
        <v>1</v>
      </c>
      <c r="W24" s="32" t="s">
        <v>677</v>
      </c>
    </row>
    <row r="25" spans="1:23" ht="21" customHeight="1" x14ac:dyDescent="0.3">
      <c r="A25" s="59" t="s">
        <v>737</v>
      </c>
      <c r="B25" s="32">
        <v>121</v>
      </c>
      <c r="C25" s="32">
        <v>75</v>
      </c>
      <c r="D25" s="32">
        <v>24</v>
      </c>
      <c r="E25" s="32">
        <v>13</v>
      </c>
      <c r="F25" s="32">
        <v>2</v>
      </c>
      <c r="G25" s="32">
        <v>4</v>
      </c>
      <c r="H25" s="32">
        <v>1</v>
      </c>
      <c r="I25" s="32">
        <v>1</v>
      </c>
      <c r="J25" s="32">
        <v>1</v>
      </c>
      <c r="K25" s="32" t="s">
        <v>677</v>
      </c>
      <c r="L25" s="32" t="s">
        <v>677</v>
      </c>
      <c r="M25" s="32">
        <v>54</v>
      </c>
      <c r="N25" s="32">
        <v>4</v>
      </c>
      <c r="O25" s="32">
        <v>17</v>
      </c>
      <c r="P25" s="32">
        <v>4</v>
      </c>
      <c r="Q25" s="32">
        <v>24</v>
      </c>
      <c r="R25" s="32">
        <v>1</v>
      </c>
      <c r="S25" s="137">
        <v>2</v>
      </c>
      <c r="T25" s="137" t="s">
        <v>677</v>
      </c>
      <c r="U25" s="137" t="s">
        <v>677</v>
      </c>
      <c r="V25" s="32" t="s">
        <v>677</v>
      </c>
      <c r="W25" s="32" t="s">
        <v>677</v>
      </c>
    </row>
    <row r="26" spans="1:23" ht="21" customHeight="1" x14ac:dyDescent="0.3">
      <c r="A26" s="59" t="s">
        <v>738</v>
      </c>
      <c r="B26" s="32">
        <v>165</v>
      </c>
      <c r="C26" s="32">
        <v>96</v>
      </c>
      <c r="D26" s="32">
        <v>34</v>
      </c>
      <c r="E26" s="32">
        <v>19</v>
      </c>
      <c r="F26" s="32">
        <v>6</v>
      </c>
      <c r="G26" s="32">
        <v>4</v>
      </c>
      <c r="H26" s="32">
        <v>4</v>
      </c>
      <c r="I26" s="32">
        <v>2</v>
      </c>
      <c r="J26" s="32" t="s">
        <v>677</v>
      </c>
      <c r="K26" s="32" t="s">
        <v>677</v>
      </c>
      <c r="L26" s="32" t="s">
        <v>677</v>
      </c>
      <c r="M26" s="32">
        <v>81</v>
      </c>
      <c r="N26" s="32">
        <v>3</v>
      </c>
      <c r="O26" s="32">
        <v>24</v>
      </c>
      <c r="P26" s="32">
        <v>7</v>
      </c>
      <c r="Q26" s="32">
        <v>34</v>
      </c>
      <c r="R26" s="32">
        <v>5</v>
      </c>
      <c r="S26" s="137">
        <v>2</v>
      </c>
      <c r="T26" s="137" t="s">
        <v>677</v>
      </c>
      <c r="U26" s="137">
        <v>1</v>
      </c>
      <c r="V26" s="32" t="s">
        <v>677</v>
      </c>
      <c r="W26" s="32" t="s">
        <v>677</v>
      </c>
    </row>
    <row r="27" spans="1:23" s="18" customFormat="1" ht="21" customHeight="1" x14ac:dyDescent="0.3">
      <c r="A27" s="47" t="s">
        <v>739</v>
      </c>
      <c r="B27" s="65">
        <v>1178</v>
      </c>
      <c r="C27" s="65">
        <v>692</v>
      </c>
      <c r="D27" s="65">
        <v>227</v>
      </c>
      <c r="E27" s="65">
        <v>127</v>
      </c>
      <c r="F27" s="65">
        <v>48</v>
      </c>
      <c r="G27" s="65">
        <v>34</v>
      </c>
      <c r="H27" s="65">
        <v>29</v>
      </c>
      <c r="I27" s="65">
        <v>11</v>
      </c>
      <c r="J27" s="65">
        <v>3</v>
      </c>
      <c r="K27" s="65">
        <v>5</v>
      </c>
      <c r="L27" s="65">
        <v>2</v>
      </c>
      <c r="M27" s="65">
        <v>533</v>
      </c>
      <c r="N27" s="65">
        <v>33</v>
      </c>
      <c r="O27" s="65">
        <v>149</v>
      </c>
      <c r="P27" s="65">
        <v>50</v>
      </c>
      <c r="Q27" s="65">
        <v>208</v>
      </c>
      <c r="R27" s="65">
        <v>25</v>
      </c>
      <c r="S27" s="136">
        <v>30</v>
      </c>
      <c r="T27" s="136">
        <v>5</v>
      </c>
      <c r="U27" s="136">
        <v>6</v>
      </c>
      <c r="V27" s="65">
        <v>1</v>
      </c>
      <c r="W27" s="65" t="s">
        <v>677</v>
      </c>
    </row>
    <row r="28" spans="1:23" ht="21" customHeight="1" x14ac:dyDescent="0.3">
      <c r="A28" s="59" t="s">
        <v>740</v>
      </c>
      <c r="B28" s="32">
        <v>231</v>
      </c>
      <c r="C28" s="32">
        <v>111</v>
      </c>
      <c r="D28" s="32">
        <v>47</v>
      </c>
      <c r="E28" s="32">
        <v>30</v>
      </c>
      <c r="F28" s="32">
        <v>13</v>
      </c>
      <c r="G28" s="32">
        <v>6</v>
      </c>
      <c r="H28" s="32">
        <v>12</v>
      </c>
      <c r="I28" s="32">
        <v>7</v>
      </c>
      <c r="J28" s="32">
        <v>2</v>
      </c>
      <c r="K28" s="32">
        <v>2</v>
      </c>
      <c r="L28" s="32">
        <v>1</v>
      </c>
      <c r="M28" s="32">
        <v>112</v>
      </c>
      <c r="N28" s="32">
        <v>5</v>
      </c>
      <c r="O28" s="32">
        <v>19</v>
      </c>
      <c r="P28" s="32">
        <v>9</v>
      </c>
      <c r="Q28" s="32">
        <v>44</v>
      </c>
      <c r="R28" s="32">
        <v>9</v>
      </c>
      <c r="S28" s="137">
        <v>15</v>
      </c>
      <c r="T28" s="137">
        <v>3</v>
      </c>
      <c r="U28" s="137">
        <v>2</v>
      </c>
      <c r="V28" s="32">
        <v>1</v>
      </c>
      <c r="W28" s="32" t="s">
        <v>677</v>
      </c>
    </row>
    <row r="29" spans="1:23" ht="21" customHeight="1" x14ac:dyDescent="0.3">
      <c r="A29" s="59" t="s">
        <v>741</v>
      </c>
      <c r="B29" s="32">
        <v>237</v>
      </c>
      <c r="C29" s="32">
        <v>136</v>
      </c>
      <c r="D29" s="32">
        <v>48</v>
      </c>
      <c r="E29" s="32">
        <v>26</v>
      </c>
      <c r="F29" s="32">
        <v>10</v>
      </c>
      <c r="G29" s="32">
        <v>8</v>
      </c>
      <c r="H29" s="32">
        <v>5</v>
      </c>
      <c r="I29" s="32">
        <v>4</v>
      </c>
      <c r="J29" s="32" t="s">
        <v>677</v>
      </c>
      <c r="K29" s="32" t="s">
        <v>677</v>
      </c>
      <c r="L29" s="32" t="s">
        <v>677</v>
      </c>
      <c r="M29" s="32">
        <v>90</v>
      </c>
      <c r="N29" s="32">
        <v>6</v>
      </c>
      <c r="O29" s="32">
        <v>26</v>
      </c>
      <c r="P29" s="32">
        <v>13</v>
      </c>
      <c r="Q29" s="32">
        <v>36</v>
      </c>
      <c r="R29" s="32">
        <v>5</v>
      </c>
      <c r="S29" s="137">
        <v>1</v>
      </c>
      <c r="T29" s="137" t="s">
        <v>677</v>
      </c>
      <c r="U29" s="137">
        <v>1</v>
      </c>
      <c r="V29" s="32" t="s">
        <v>677</v>
      </c>
      <c r="W29" s="32" t="s">
        <v>677</v>
      </c>
    </row>
    <row r="30" spans="1:23" ht="21" customHeight="1" x14ac:dyDescent="0.3">
      <c r="A30" s="59" t="s">
        <v>742</v>
      </c>
      <c r="B30" s="32">
        <v>197</v>
      </c>
      <c r="C30" s="32">
        <v>127</v>
      </c>
      <c r="D30" s="32">
        <v>34</v>
      </c>
      <c r="E30" s="32">
        <v>22</v>
      </c>
      <c r="F30" s="32">
        <v>6</v>
      </c>
      <c r="G30" s="32">
        <v>6</v>
      </c>
      <c r="H30" s="32">
        <v>1</v>
      </c>
      <c r="I30" s="32" t="s">
        <v>677</v>
      </c>
      <c r="J30" s="32" t="s">
        <v>677</v>
      </c>
      <c r="K30" s="32">
        <v>1</v>
      </c>
      <c r="L30" s="32" t="s">
        <v>677</v>
      </c>
      <c r="M30" s="32">
        <v>89</v>
      </c>
      <c r="N30" s="32">
        <v>3</v>
      </c>
      <c r="O30" s="32">
        <v>31</v>
      </c>
      <c r="P30" s="32">
        <v>6</v>
      </c>
      <c r="Q30" s="32">
        <v>31</v>
      </c>
      <c r="R30" s="32">
        <v>6</v>
      </c>
      <c r="S30" s="137">
        <v>2</v>
      </c>
      <c r="T30" s="137" t="s">
        <v>677</v>
      </c>
      <c r="U30" s="137" t="s">
        <v>677</v>
      </c>
      <c r="V30" s="32" t="s">
        <v>677</v>
      </c>
      <c r="W30" s="32" t="s">
        <v>677</v>
      </c>
    </row>
    <row r="31" spans="1:23" ht="21" customHeight="1" x14ac:dyDescent="0.3">
      <c r="A31" s="59" t="s">
        <v>743</v>
      </c>
      <c r="B31" s="32">
        <v>278</v>
      </c>
      <c r="C31" s="32">
        <v>173</v>
      </c>
      <c r="D31" s="32">
        <v>57</v>
      </c>
      <c r="E31" s="32">
        <v>22</v>
      </c>
      <c r="F31" s="32">
        <v>13</v>
      </c>
      <c r="G31" s="32">
        <v>6</v>
      </c>
      <c r="H31" s="32">
        <v>5</v>
      </c>
      <c r="I31" s="32" t="s">
        <v>677</v>
      </c>
      <c r="J31" s="32" t="s">
        <v>677</v>
      </c>
      <c r="K31" s="32">
        <v>1</v>
      </c>
      <c r="L31" s="32">
        <v>1</v>
      </c>
      <c r="M31" s="32">
        <v>113</v>
      </c>
      <c r="N31" s="32">
        <v>8</v>
      </c>
      <c r="O31" s="32">
        <v>27</v>
      </c>
      <c r="P31" s="32">
        <v>13</v>
      </c>
      <c r="Q31" s="32">
        <v>51</v>
      </c>
      <c r="R31" s="32">
        <v>5</v>
      </c>
      <c r="S31" s="137">
        <v>5</v>
      </c>
      <c r="T31" s="137">
        <v>1</v>
      </c>
      <c r="U31" s="137">
        <v>1</v>
      </c>
      <c r="V31" s="32" t="s">
        <v>677</v>
      </c>
      <c r="W31" s="32" t="s">
        <v>677</v>
      </c>
    </row>
    <row r="32" spans="1:23" ht="21" customHeight="1" x14ac:dyDescent="0.3">
      <c r="A32" s="59" t="s">
        <v>744</v>
      </c>
      <c r="B32" s="32">
        <v>235</v>
      </c>
      <c r="C32" s="32">
        <v>145</v>
      </c>
      <c r="D32" s="32">
        <v>41</v>
      </c>
      <c r="E32" s="32">
        <v>27</v>
      </c>
      <c r="F32" s="32">
        <v>6</v>
      </c>
      <c r="G32" s="32">
        <v>8</v>
      </c>
      <c r="H32" s="32">
        <v>6</v>
      </c>
      <c r="I32" s="32" t="s">
        <v>677</v>
      </c>
      <c r="J32" s="32">
        <v>1</v>
      </c>
      <c r="K32" s="32">
        <v>1</v>
      </c>
      <c r="L32" s="32" t="s">
        <v>677</v>
      </c>
      <c r="M32" s="32">
        <v>129</v>
      </c>
      <c r="N32" s="32">
        <v>11</v>
      </c>
      <c r="O32" s="32">
        <v>46</v>
      </c>
      <c r="P32" s="32">
        <v>9</v>
      </c>
      <c r="Q32" s="32">
        <v>46</v>
      </c>
      <c r="R32" s="32" t="s">
        <v>677</v>
      </c>
      <c r="S32" s="137">
        <v>7</v>
      </c>
      <c r="T32" s="137">
        <v>1</v>
      </c>
      <c r="U32" s="137">
        <v>2</v>
      </c>
      <c r="V32" s="32" t="s">
        <v>677</v>
      </c>
      <c r="W32" s="32" t="s">
        <v>677</v>
      </c>
    </row>
    <row r="33" spans="1:23" s="18" customFormat="1" ht="21" customHeight="1" x14ac:dyDescent="0.3">
      <c r="A33" s="47" t="s">
        <v>745</v>
      </c>
      <c r="B33" s="65">
        <v>961</v>
      </c>
      <c r="C33" s="65">
        <v>578</v>
      </c>
      <c r="D33" s="65">
        <v>198</v>
      </c>
      <c r="E33" s="65">
        <v>109</v>
      </c>
      <c r="F33" s="65">
        <v>34</v>
      </c>
      <c r="G33" s="65">
        <v>16</v>
      </c>
      <c r="H33" s="65">
        <v>11</v>
      </c>
      <c r="I33" s="65">
        <v>9</v>
      </c>
      <c r="J33" s="65">
        <v>1</v>
      </c>
      <c r="K33" s="65">
        <v>1</v>
      </c>
      <c r="L33" s="65">
        <v>4</v>
      </c>
      <c r="M33" s="65">
        <v>373</v>
      </c>
      <c r="N33" s="65">
        <v>19</v>
      </c>
      <c r="O33" s="65">
        <v>128</v>
      </c>
      <c r="P33" s="65">
        <v>34</v>
      </c>
      <c r="Q33" s="65">
        <v>135</v>
      </c>
      <c r="R33" s="65">
        <v>21</v>
      </c>
      <c r="S33" s="136">
        <v>11</v>
      </c>
      <c r="T33" s="136">
        <v>2</v>
      </c>
      <c r="U33" s="136">
        <v>1</v>
      </c>
      <c r="V33" s="65">
        <v>1</v>
      </c>
      <c r="W33" s="65" t="s">
        <v>677</v>
      </c>
    </row>
    <row r="34" spans="1:23" ht="21" customHeight="1" x14ac:dyDescent="0.3">
      <c r="A34" s="59" t="s">
        <v>746</v>
      </c>
      <c r="B34" s="32">
        <v>297</v>
      </c>
      <c r="C34" s="32">
        <v>201</v>
      </c>
      <c r="D34" s="32">
        <v>60</v>
      </c>
      <c r="E34" s="32">
        <v>21</v>
      </c>
      <c r="F34" s="32">
        <v>8</v>
      </c>
      <c r="G34" s="32">
        <v>5</v>
      </c>
      <c r="H34" s="32" t="s">
        <v>677</v>
      </c>
      <c r="I34" s="32">
        <v>1</v>
      </c>
      <c r="J34" s="32" t="s">
        <v>677</v>
      </c>
      <c r="K34" s="32" t="s">
        <v>677</v>
      </c>
      <c r="L34" s="32">
        <v>1</v>
      </c>
      <c r="M34" s="32">
        <v>135</v>
      </c>
      <c r="N34" s="32">
        <v>11</v>
      </c>
      <c r="O34" s="32">
        <v>46</v>
      </c>
      <c r="P34" s="32">
        <v>15</v>
      </c>
      <c r="Q34" s="32">
        <v>49</v>
      </c>
      <c r="R34" s="32">
        <v>6</v>
      </c>
      <c r="S34" s="137">
        <v>3</v>
      </c>
      <c r="T34" s="137" t="s">
        <v>677</v>
      </c>
      <c r="U34" s="137" t="s">
        <v>677</v>
      </c>
      <c r="V34" s="32" t="s">
        <v>677</v>
      </c>
      <c r="W34" s="32" t="s">
        <v>677</v>
      </c>
    </row>
    <row r="35" spans="1:23" ht="21" customHeight="1" x14ac:dyDescent="0.3">
      <c r="A35" s="59" t="s">
        <v>747</v>
      </c>
      <c r="B35" s="32">
        <v>92</v>
      </c>
      <c r="C35" s="32">
        <v>54</v>
      </c>
      <c r="D35" s="32">
        <v>15</v>
      </c>
      <c r="E35" s="32">
        <v>19</v>
      </c>
      <c r="F35" s="32">
        <v>1</v>
      </c>
      <c r="G35" s="32" t="s">
        <v>677</v>
      </c>
      <c r="H35" s="32" t="s">
        <v>677</v>
      </c>
      <c r="I35" s="32">
        <v>1</v>
      </c>
      <c r="J35" s="32" t="s">
        <v>677</v>
      </c>
      <c r="K35" s="32">
        <v>1</v>
      </c>
      <c r="L35" s="32">
        <v>1</v>
      </c>
      <c r="M35" s="32">
        <v>47</v>
      </c>
      <c r="N35" s="32">
        <v>5</v>
      </c>
      <c r="O35" s="32">
        <v>14</v>
      </c>
      <c r="P35" s="32">
        <v>3</v>
      </c>
      <c r="Q35" s="32">
        <v>10</v>
      </c>
      <c r="R35" s="32">
        <v>6</v>
      </c>
      <c r="S35" s="137">
        <v>3</v>
      </c>
      <c r="T35" s="137">
        <v>2</v>
      </c>
      <c r="U35" s="137" t="s">
        <v>677</v>
      </c>
      <c r="V35" s="32">
        <v>1</v>
      </c>
      <c r="W35" s="32" t="s">
        <v>677</v>
      </c>
    </row>
    <row r="36" spans="1:23" ht="21" customHeight="1" x14ac:dyDescent="0.3">
      <c r="A36" s="59" t="s">
        <v>748</v>
      </c>
      <c r="B36" s="32">
        <v>207</v>
      </c>
      <c r="C36" s="32">
        <v>110</v>
      </c>
      <c r="D36" s="32">
        <v>52</v>
      </c>
      <c r="E36" s="32">
        <v>23</v>
      </c>
      <c r="F36" s="32">
        <v>11</v>
      </c>
      <c r="G36" s="32">
        <v>3</v>
      </c>
      <c r="H36" s="32">
        <v>5</v>
      </c>
      <c r="I36" s="32">
        <v>2</v>
      </c>
      <c r="J36" s="32">
        <v>1</v>
      </c>
      <c r="K36" s="32" t="s">
        <v>677</v>
      </c>
      <c r="L36" s="32" t="s">
        <v>677</v>
      </c>
      <c r="M36" s="32">
        <v>75</v>
      </c>
      <c r="N36" s="32" t="s">
        <v>677</v>
      </c>
      <c r="O36" s="32">
        <v>23</v>
      </c>
      <c r="P36" s="32">
        <v>8</v>
      </c>
      <c r="Q36" s="32">
        <v>30</v>
      </c>
      <c r="R36" s="32">
        <v>3</v>
      </c>
      <c r="S36" s="137">
        <v>4</v>
      </c>
      <c r="T36" s="137" t="s">
        <v>677</v>
      </c>
      <c r="U36" s="137" t="s">
        <v>677</v>
      </c>
      <c r="V36" s="32" t="s">
        <v>677</v>
      </c>
      <c r="W36" s="32" t="s">
        <v>677</v>
      </c>
    </row>
    <row r="37" spans="1:23" ht="21" customHeight="1" x14ac:dyDescent="0.3">
      <c r="A37" s="59" t="s">
        <v>749</v>
      </c>
      <c r="B37" s="32">
        <v>239</v>
      </c>
      <c r="C37" s="32">
        <v>139</v>
      </c>
      <c r="D37" s="32">
        <v>39</v>
      </c>
      <c r="E37" s="32">
        <v>38</v>
      </c>
      <c r="F37" s="32">
        <v>11</v>
      </c>
      <c r="G37" s="32">
        <v>4</v>
      </c>
      <c r="H37" s="32">
        <v>3</v>
      </c>
      <c r="I37" s="32">
        <v>5</v>
      </c>
      <c r="J37" s="32" t="s">
        <v>677</v>
      </c>
      <c r="K37" s="32" t="s">
        <v>677</v>
      </c>
      <c r="L37" s="32" t="s">
        <v>677</v>
      </c>
      <c r="M37" s="32">
        <v>84</v>
      </c>
      <c r="N37" s="32">
        <v>2</v>
      </c>
      <c r="O37" s="32">
        <v>36</v>
      </c>
      <c r="P37" s="32">
        <v>6</v>
      </c>
      <c r="Q37" s="32">
        <v>31</v>
      </c>
      <c r="R37" s="32">
        <v>4</v>
      </c>
      <c r="S37" s="137">
        <v>1</v>
      </c>
      <c r="T37" s="137" t="s">
        <v>677</v>
      </c>
      <c r="U37" s="137" t="s">
        <v>677</v>
      </c>
      <c r="V37" s="32" t="s">
        <v>677</v>
      </c>
      <c r="W37" s="32" t="s">
        <v>677</v>
      </c>
    </row>
    <row r="38" spans="1:23" ht="21" customHeight="1" x14ac:dyDescent="0.3">
      <c r="A38" s="59" t="s">
        <v>750</v>
      </c>
      <c r="B38" s="32">
        <v>126</v>
      </c>
      <c r="C38" s="32">
        <v>74</v>
      </c>
      <c r="D38" s="32">
        <v>32</v>
      </c>
      <c r="E38" s="32">
        <v>8</v>
      </c>
      <c r="F38" s="32">
        <v>3</v>
      </c>
      <c r="G38" s="32">
        <v>4</v>
      </c>
      <c r="H38" s="32">
        <v>3</v>
      </c>
      <c r="I38" s="32" t="s">
        <v>677</v>
      </c>
      <c r="J38" s="32" t="s">
        <v>677</v>
      </c>
      <c r="K38" s="32" t="s">
        <v>677</v>
      </c>
      <c r="L38" s="32">
        <v>2</v>
      </c>
      <c r="M38" s="32">
        <v>32</v>
      </c>
      <c r="N38" s="32">
        <v>1</v>
      </c>
      <c r="O38" s="32">
        <v>9</v>
      </c>
      <c r="P38" s="32">
        <v>2</v>
      </c>
      <c r="Q38" s="32">
        <v>15</v>
      </c>
      <c r="R38" s="32">
        <v>2</v>
      </c>
      <c r="S38" s="137" t="s">
        <v>677</v>
      </c>
      <c r="T38" s="137" t="s">
        <v>677</v>
      </c>
      <c r="U38" s="137">
        <v>1</v>
      </c>
      <c r="V38" s="32" t="s">
        <v>677</v>
      </c>
      <c r="W38" s="32" t="s">
        <v>677</v>
      </c>
    </row>
    <row r="39" spans="1:23" s="18" customFormat="1" ht="21" customHeight="1" x14ac:dyDescent="0.3">
      <c r="A39" s="47" t="s">
        <v>751</v>
      </c>
      <c r="B39" s="65">
        <v>2194</v>
      </c>
      <c r="C39" s="65">
        <v>1151</v>
      </c>
      <c r="D39" s="65">
        <v>472</v>
      </c>
      <c r="E39" s="65">
        <v>289</v>
      </c>
      <c r="F39" s="65">
        <v>115</v>
      </c>
      <c r="G39" s="65">
        <v>74</v>
      </c>
      <c r="H39" s="65">
        <v>34</v>
      </c>
      <c r="I39" s="65">
        <v>21</v>
      </c>
      <c r="J39" s="65">
        <v>12</v>
      </c>
      <c r="K39" s="65">
        <v>20</v>
      </c>
      <c r="L39" s="65">
        <v>6</v>
      </c>
      <c r="M39" s="65">
        <v>698</v>
      </c>
      <c r="N39" s="65">
        <v>41</v>
      </c>
      <c r="O39" s="65">
        <v>207</v>
      </c>
      <c r="P39" s="65">
        <v>60</v>
      </c>
      <c r="Q39" s="65">
        <v>246</v>
      </c>
      <c r="R39" s="65">
        <v>25</v>
      </c>
      <c r="S39" s="136">
        <v>34</v>
      </c>
      <c r="T39" s="136">
        <v>16</v>
      </c>
      <c r="U39" s="136">
        <v>7</v>
      </c>
      <c r="V39" s="65">
        <v>2</v>
      </c>
      <c r="W39" s="65">
        <v>8</v>
      </c>
    </row>
    <row r="40" spans="1:23" ht="21" customHeight="1" x14ac:dyDescent="0.3">
      <c r="A40" s="59" t="s">
        <v>752</v>
      </c>
      <c r="B40" s="32">
        <v>166</v>
      </c>
      <c r="C40" s="32">
        <v>124</v>
      </c>
      <c r="D40" s="32">
        <v>20</v>
      </c>
      <c r="E40" s="32">
        <v>12</v>
      </c>
      <c r="F40" s="32">
        <v>5</v>
      </c>
      <c r="G40" s="32">
        <v>3</v>
      </c>
      <c r="H40" s="32">
        <v>1</v>
      </c>
      <c r="I40" s="32" t="s">
        <v>677</v>
      </c>
      <c r="J40" s="32" t="s">
        <v>677</v>
      </c>
      <c r="K40" s="32">
        <v>1</v>
      </c>
      <c r="L40" s="32" t="s">
        <v>677</v>
      </c>
      <c r="M40" s="32">
        <v>57</v>
      </c>
      <c r="N40" s="32">
        <v>6</v>
      </c>
      <c r="O40" s="32">
        <v>12</v>
      </c>
      <c r="P40" s="32">
        <v>4</v>
      </c>
      <c r="Q40" s="32">
        <v>27</v>
      </c>
      <c r="R40" s="32">
        <v>2</v>
      </c>
      <c r="S40" s="137">
        <v>5</v>
      </c>
      <c r="T40" s="137">
        <v>1</v>
      </c>
      <c r="U40" s="137" t="s">
        <v>677</v>
      </c>
      <c r="V40" s="32" t="s">
        <v>677</v>
      </c>
      <c r="W40" s="32" t="s">
        <v>677</v>
      </c>
    </row>
    <row r="41" spans="1:23" ht="21" customHeight="1" x14ac:dyDescent="0.3">
      <c r="A41" s="59" t="s">
        <v>753</v>
      </c>
      <c r="B41" s="32">
        <v>287</v>
      </c>
      <c r="C41" s="32">
        <v>135</v>
      </c>
      <c r="D41" s="32">
        <v>69</v>
      </c>
      <c r="E41" s="32">
        <v>45</v>
      </c>
      <c r="F41" s="32">
        <v>12</v>
      </c>
      <c r="G41" s="32">
        <v>14</v>
      </c>
      <c r="H41" s="32">
        <v>6</v>
      </c>
      <c r="I41" s="32">
        <v>1</v>
      </c>
      <c r="J41" s="32">
        <v>3</v>
      </c>
      <c r="K41" s="32">
        <v>1</v>
      </c>
      <c r="L41" s="32">
        <v>1</v>
      </c>
      <c r="M41" s="32">
        <v>101</v>
      </c>
      <c r="N41" s="32">
        <v>6</v>
      </c>
      <c r="O41" s="32">
        <v>27</v>
      </c>
      <c r="P41" s="32">
        <v>6</v>
      </c>
      <c r="Q41" s="32">
        <v>42</v>
      </c>
      <c r="R41" s="32">
        <v>4</v>
      </c>
      <c r="S41" s="137">
        <v>9</v>
      </c>
      <c r="T41" s="137" t="s">
        <v>677</v>
      </c>
      <c r="U41" s="137" t="s">
        <v>677</v>
      </c>
      <c r="V41" s="32">
        <v>1</v>
      </c>
      <c r="W41" s="32" t="s">
        <v>677</v>
      </c>
    </row>
    <row r="42" spans="1:23" ht="21" customHeight="1" x14ac:dyDescent="0.3">
      <c r="A42" s="59" t="s">
        <v>754</v>
      </c>
      <c r="B42" s="32">
        <v>376</v>
      </c>
      <c r="C42" s="32">
        <v>202</v>
      </c>
      <c r="D42" s="32">
        <v>80</v>
      </c>
      <c r="E42" s="32">
        <v>49</v>
      </c>
      <c r="F42" s="32">
        <v>17</v>
      </c>
      <c r="G42" s="32">
        <v>14</v>
      </c>
      <c r="H42" s="32">
        <v>8</v>
      </c>
      <c r="I42" s="32">
        <v>3</v>
      </c>
      <c r="J42" s="32">
        <v>1</v>
      </c>
      <c r="K42" s="32">
        <v>2</v>
      </c>
      <c r="L42" s="32" t="s">
        <v>677</v>
      </c>
      <c r="M42" s="32">
        <v>130</v>
      </c>
      <c r="N42" s="32">
        <v>15</v>
      </c>
      <c r="O42" s="32">
        <v>32</v>
      </c>
      <c r="P42" s="32">
        <v>9</v>
      </c>
      <c r="Q42" s="32">
        <v>47</v>
      </c>
      <c r="R42" s="32">
        <v>6</v>
      </c>
      <c r="S42" s="137">
        <v>4</v>
      </c>
      <c r="T42" s="137">
        <v>3</v>
      </c>
      <c r="U42" s="137">
        <v>1</v>
      </c>
      <c r="V42" s="32" t="s">
        <v>677</v>
      </c>
      <c r="W42" s="32">
        <v>1</v>
      </c>
    </row>
    <row r="43" spans="1:23" ht="21" customHeight="1" x14ac:dyDescent="0.3">
      <c r="A43" s="59" t="s">
        <v>755</v>
      </c>
      <c r="B43" s="32">
        <v>225</v>
      </c>
      <c r="C43" s="32">
        <v>63</v>
      </c>
      <c r="D43" s="32">
        <v>41</v>
      </c>
      <c r="E43" s="32">
        <v>40</v>
      </c>
      <c r="F43" s="32">
        <v>27</v>
      </c>
      <c r="G43" s="32">
        <v>14</v>
      </c>
      <c r="H43" s="32">
        <v>8</v>
      </c>
      <c r="I43" s="32">
        <v>9</v>
      </c>
      <c r="J43" s="32">
        <v>6</v>
      </c>
      <c r="K43" s="32">
        <v>15</v>
      </c>
      <c r="L43" s="32">
        <v>2</v>
      </c>
      <c r="M43" s="32">
        <v>75</v>
      </c>
      <c r="N43" s="32" t="s">
        <v>677</v>
      </c>
      <c r="O43" s="32">
        <v>14</v>
      </c>
      <c r="P43" s="32">
        <v>3</v>
      </c>
      <c r="Q43" s="32">
        <v>28</v>
      </c>
      <c r="R43" s="32">
        <v>3</v>
      </c>
      <c r="S43" s="137">
        <v>7</v>
      </c>
      <c r="T43" s="137">
        <v>6</v>
      </c>
      <c r="U43" s="137">
        <v>5</v>
      </c>
      <c r="V43" s="32">
        <v>1</v>
      </c>
      <c r="W43" s="32">
        <v>7</v>
      </c>
    </row>
    <row r="44" spans="1:23" ht="21" customHeight="1" x14ac:dyDescent="0.3">
      <c r="A44" s="59" t="s">
        <v>756</v>
      </c>
      <c r="B44" s="32">
        <v>1077</v>
      </c>
      <c r="C44" s="32">
        <v>587</v>
      </c>
      <c r="D44" s="32">
        <v>249</v>
      </c>
      <c r="E44" s="32">
        <v>138</v>
      </c>
      <c r="F44" s="32">
        <v>52</v>
      </c>
      <c r="G44" s="32">
        <v>26</v>
      </c>
      <c r="H44" s="32">
        <v>11</v>
      </c>
      <c r="I44" s="32">
        <v>8</v>
      </c>
      <c r="J44" s="32">
        <v>2</v>
      </c>
      <c r="K44" s="32">
        <v>1</v>
      </c>
      <c r="L44" s="32">
        <v>3</v>
      </c>
      <c r="M44" s="32">
        <v>307</v>
      </c>
      <c r="N44" s="32">
        <v>14</v>
      </c>
      <c r="O44" s="32">
        <v>111</v>
      </c>
      <c r="P44" s="32">
        <v>35</v>
      </c>
      <c r="Q44" s="32">
        <v>95</v>
      </c>
      <c r="R44" s="32">
        <v>7</v>
      </c>
      <c r="S44" s="137">
        <v>7</v>
      </c>
      <c r="T44" s="137">
        <v>4</v>
      </c>
      <c r="U44" s="137">
        <v>1</v>
      </c>
      <c r="V44" s="32" t="s">
        <v>677</v>
      </c>
      <c r="W44" s="32" t="s">
        <v>677</v>
      </c>
    </row>
    <row r="45" spans="1:23" ht="21" customHeight="1" x14ac:dyDescent="0.3">
      <c r="A45" s="59" t="s">
        <v>757</v>
      </c>
      <c r="B45" s="32">
        <v>63</v>
      </c>
      <c r="C45" s="32">
        <v>40</v>
      </c>
      <c r="D45" s="32">
        <v>13</v>
      </c>
      <c r="E45" s="32">
        <v>5</v>
      </c>
      <c r="F45" s="32">
        <v>2</v>
      </c>
      <c r="G45" s="32">
        <v>3</v>
      </c>
      <c r="H45" s="32" t="s">
        <v>677</v>
      </c>
      <c r="I45" s="32" t="s">
        <v>677</v>
      </c>
      <c r="J45" s="32" t="s">
        <v>677</v>
      </c>
      <c r="K45" s="32" t="s">
        <v>677</v>
      </c>
      <c r="L45" s="32" t="s">
        <v>677</v>
      </c>
      <c r="M45" s="32">
        <v>28</v>
      </c>
      <c r="N45" s="32" t="s">
        <v>677</v>
      </c>
      <c r="O45" s="32">
        <v>11</v>
      </c>
      <c r="P45" s="32">
        <v>3</v>
      </c>
      <c r="Q45" s="32">
        <v>7</v>
      </c>
      <c r="R45" s="32">
        <v>3</v>
      </c>
      <c r="S45" s="137">
        <v>2</v>
      </c>
      <c r="T45" s="137">
        <v>2</v>
      </c>
      <c r="U45" s="137" t="s">
        <v>677</v>
      </c>
      <c r="V45" s="32" t="s">
        <v>677</v>
      </c>
      <c r="W45" s="32" t="s">
        <v>677</v>
      </c>
    </row>
    <row r="46" spans="1:23" s="18" customFormat="1" ht="21" customHeight="1" x14ac:dyDescent="0.3">
      <c r="A46" s="47" t="s">
        <v>758</v>
      </c>
      <c r="B46" s="65">
        <v>571</v>
      </c>
      <c r="C46" s="65">
        <v>402</v>
      </c>
      <c r="D46" s="65">
        <v>97</v>
      </c>
      <c r="E46" s="65">
        <v>51</v>
      </c>
      <c r="F46" s="65">
        <v>8</v>
      </c>
      <c r="G46" s="65">
        <v>4</v>
      </c>
      <c r="H46" s="65">
        <v>8</v>
      </c>
      <c r="I46" s="65">
        <v>1</v>
      </c>
      <c r="J46" s="65" t="s">
        <v>677</v>
      </c>
      <c r="K46" s="65" t="s">
        <v>677</v>
      </c>
      <c r="L46" s="65" t="s">
        <v>677</v>
      </c>
      <c r="M46" s="65">
        <v>200</v>
      </c>
      <c r="N46" s="65">
        <v>15</v>
      </c>
      <c r="O46" s="65">
        <v>69</v>
      </c>
      <c r="P46" s="65">
        <v>19</v>
      </c>
      <c r="Q46" s="65">
        <v>76</v>
      </c>
      <c r="R46" s="65">
        <v>11</v>
      </c>
      <c r="S46" s="136">
        <v>2</v>
      </c>
      <c r="T46" s="136" t="s">
        <v>677</v>
      </c>
      <c r="U46" s="136" t="s">
        <v>677</v>
      </c>
      <c r="V46" s="65" t="s">
        <v>677</v>
      </c>
      <c r="W46" s="65" t="s">
        <v>677</v>
      </c>
    </row>
    <row r="47" spans="1:23" ht="21" customHeight="1" x14ac:dyDescent="0.3">
      <c r="A47" s="59" t="s">
        <v>759</v>
      </c>
      <c r="B47" s="32">
        <v>116</v>
      </c>
      <c r="C47" s="32">
        <v>79</v>
      </c>
      <c r="D47" s="32">
        <v>21</v>
      </c>
      <c r="E47" s="32">
        <v>12</v>
      </c>
      <c r="F47" s="32">
        <v>2</v>
      </c>
      <c r="G47" s="32">
        <v>1</v>
      </c>
      <c r="H47" s="32">
        <v>1</v>
      </c>
      <c r="I47" s="32" t="s">
        <v>677</v>
      </c>
      <c r="J47" s="32" t="s">
        <v>677</v>
      </c>
      <c r="K47" s="32" t="s">
        <v>677</v>
      </c>
      <c r="L47" s="32" t="s">
        <v>677</v>
      </c>
      <c r="M47" s="32">
        <v>39</v>
      </c>
      <c r="N47" s="32">
        <v>4</v>
      </c>
      <c r="O47" s="32">
        <v>11</v>
      </c>
      <c r="P47" s="32">
        <v>3</v>
      </c>
      <c r="Q47" s="32">
        <v>15</v>
      </c>
      <c r="R47" s="32">
        <v>5</v>
      </c>
      <c r="S47" s="137" t="s">
        <v>677</v>
      </c>
      <c r="T47" s="137" t="s">
        <v>677</v>
      </c>
      <c r="U47" s="137" t="s">
        <v>677</v>
      </c>
      <c r="V47" s="32" t="s">
        <v>677</v>
      </c>
      <c r="W47" s="32" t="s">
        <v>677</v>
      </c>
    </row>
    <row r="48" spans="1:23" ht="21" customHeight="1" x14ac:dyDescent="0.3">
      <c r="A48" s="59" t="s">
        <v>760</v>
      </c>
      <c r="B48" s="32">
        <v>116</v>
      </c>
      <c r="C48" s="32">
        <v>80</v>
      </c>
      <c r="D48" s="32">
        <v>13</v>
      </c>
      <c r="E48" s="32">
        <v>13</v>
      </c>
      <c r="F48" s="32">
        <v>1</v>
      </c>
      <c r="G48" s="32">
        <v>3</v>
      </c>
      <c r="H48" s="32">
        <v>6</v>
      </c>
      <c r="I48" s="32" t="s">
        <v>677</v>
      </c>
      <c r="J48" s="32" t="s">
        <v>677</v>
      </c>
      <c r="K48" s="32" t="s">
        <v>677</v>
      </c>
      <c r="L48" s="32" t="s">
        <v>677</v>
      </c>
      <c r="M48" s="32">
        <v>54</v>
      </c>
      <c r="N48" s="32">
        <v>4</v>
      </c>
      <c r="O48" s="32">
        <v>24</v>
      </c>
      <c r="P48" s="32">
        <v>6</v>
      </c>
      <c r="Q48" s="32">
        <v>16</v>
      </c>
      <c r="R48" s="32">
        <v>3</v>
      </c>
      <c r="S48" s="137" t="s">
        <v>677</v>
      </c>
      <c r="T48" s="137" t="s">
        <v>677</v>
      </c>
      <c r="U48" s="137" t="s">
        <v>677</v>
      </c>
      <c r="V48" s="32" t="s">
        <v>677</v>
      </c>
      <c r="W48" s="32" t="s">
        <v>677</v>
      </c>
    </row>
    <row r="49" spans="1:23" ht="21" customHeight="1" x14ac:dyDescent="0.3">
      <c r="A49" s="59" t="s">
        <v>761</v>
      </c>
      <c r="B49" s="32">
        <v>196</v>
      </c>
      <c r="C49" s="32">
        <v>143</v>
      </c>
      <c r="D49" s="32">
        <v>35</v>
      </c>
      <c r="E49" s="32">
        <v>15</v>
      </c>
      <c r="F49" s="32">
        <v>3</v>
      </c>
      <c r="G49" s="32" t="s">
        <v>677</v>
      </c>
      <c r="H49" s="32" t="s">
        <v>677</v>
      </c>
      <c r="I49" s="32" t="s">
        <v>677</v>
      </c>
      <c r="J49" s="32" t="s">
        <v>677</v>
      </c>
      <c r="K49" s="32" t="s">
        <v>677</v>
      </c>
      <c r="L49" s="32" t="s">
        <v>677</v>
      </c>
      <c r="M49" s="32">
        <v>55</v>
      </c>
      <c r="N49" s="32">
        <v>5</v>
      </c>
      <c r="O49" s="32">
        <v>17</v>
      </c>
      <c r="P49" s="32">
        <v>6</v>
      </c>
      <c r="Q49" s="32">
        <v>22</v>
      </c>
      <c r="R49" s="32" t="s">
        <v>677</v>
      </c>
      <c r="S49" s="137">
        <v>1</v>
      </c>
      <c r="T49" s="137" t="s">
        <v>677</v>
      </c>
      <c r="U49" s="137" t="s">
        <v>677</v>
      </c>
      <c r="V49" s="32" t="s">
        <v>677</v>
      </c>
      <c r="W49" s="32" t="s">
        <v>677</v>
      </c>
    </row>
    <row r="50" spans="1:23" ht="21" customHeight="1" x14ac:dyDescent="0.3">
      <c r="A50" s="59" t="s">
        <v>762</v>
      </c>
      <c r="B50" s="32">
        <v>50</v>
      </c>
      <c r="C50" s="32">
        <v>33</v>
      </c>
      <c r="D50" s="32">
        <v>12</v>
      </c>
      <c r="E50" s="32">
        <v>3</v>
      </c>
      <c r="F50" s="32">
        <v>1</v>
      </c>
      <c r="G50" s="32" t="s">
        <v>677</v>
      </c>
      <c r="H50" s="32" t="s">
        <v>677</v>
      </c>
      <c r="I50" s="32">
        <v>1</v>
      </c>
      <c r="J50" s="32" t="s">
        <v>677</v>
      </c>
      <c r="K50" s="32" t="s">
        <v>677</v>
      </c>
      <c r="L50" s="32" t="s">
        <v>677</v>
      </c>
      <c r="M50" s="32">
        <v>21</v>
      </c>
      <c r="N50" s="32" t="s">
        <v>677</v>
      </c>
      <c r="O50" s="32">
        <v>5</v>
      </c>
      <c r="P50" s="32">
        <v>1</v>
      </c>
      <c r="Q50" s="32">
        <v>12</v>
      </c>
      <c r="R50" s="32">
        <v>1</v>
      </c>
      <c r="S50" s="137">
        <v>1</v>
      </c>
      <c r="T50" s="137" t="s">
        <v>677</v>
      </c>
      <c r="U50" s="137" t="s">
        <v>677</v>
      </c>
      <c r="V50" s="32" t="s">
        <v>677</v>
      </c>
      <c r="W50" s="32" t="s">
        <v>677</v>
      </c>
    </row>
    <row r="51" spans="1:23" ht="21" customHeight="1" x14ac:dyDescent="0.3">
      <c r="A51" s="59" t="s">
        <v>763</v>
      </c>
      <c r="B51" s="32">
        <v>93</v>
      </c>
      <c r="C51" s="32">
        <v>67</v>
      </c>
      <c r="D51" s="32">
        <v>16</v>
      </c>
      <c r="E51" s="32">
        <v>8</v>
      </c>
      <c r="F51" s="32">
        <v>1</v>
      </c>
      <c r="G51" s="32" t="s">
        <v>677</v>
      </c>
      <c r="H51" s="32">
        <v>1</v>
      </c>
      <c r="I51" s="32" t="s">
        <v>677</v>
      </c>
      <c r="J51" s="32" t="s">
        <v>677</v>
      </c>
      <c r="K51" s="32" t="s">
        <v>677</v>
      </c>
      <c r="L51" s="32" t="s">
        <v>677</v>
      </c>
      <c r="M51" s="32">
        <v>31</v>
      </c>
      <c r="N51" s="32">
        <v>2</v>
      </c>
      <c r="O51" s="32">
        <v>12</v>
      </c>
      <c r="P51" s="32">
        <v>3</v>
      </c>
      <c r="Q51" s="32">
        <v>11</v>
      </c>
      <c r="R51" s="32">
        <v>2</v>
      </c>
      <c r="S51" s="137" t="s">
        <v>677</v>
      </c>
      <c r="T51" s="137" t="s">
        <v>677</v>
      </c>
      <c r="U51" s="137" t="s">
        <v>677</v>
      </c>
      <c r="V51" s="32" t="s">
        <v>677</v>
      </c>
      <c r="W51" s="32" t="s">
        <v>677</v>
      </c>
    </row>
    <row r="52" spans="1:23" s="18" customFormat="1" ht="21" customHeight="1" x14ac:dyDescent="0.3">
      <c r="A52" s="47" t="s">
        <v>764</v>
      </c>
      <c r="B52" s="65">
        <v>812</v>
      </c>
      <c r="C52" s="65">
        <v>503</v>
      </c>
      <c r="D52" s="65">
        <v>172</v>
      </c>
      <c r="E52" s="65">
        <v>71</v>
      </c>
      <c r="F52" s="65">
        <v>32</v>
      </c>
      <c r="G52" s="65">
        <v>17</v>
      </c>
      <c r="H52" s="65">
        <v>10</v>
      </c>
      <c r="I52" s="65">
        <v>4</v>
      </c>
      <c r="J52" s="65">
        <v>1</v>
      </c>
      <c r="K52" s="65">
        <v>1</v>
      </c>
      <c r="L52" s="65">
        <v>1</v>
      </c>
      <c r="M52" s="65">
        <v>333</v>
      </c>
      <c r="N52" s="65">
        <v>24</v>
      </c>
      <c r="O52" s="65">
        <v>127</v>
      </c>
      <c r="P52" s="65">
        <v>20</v>
      </c>
      <c r="Q52" s="65">
        <v>127</v>
      </c>
      <c r="R52" s="65">
        <v>10</v>
      </c>
      <c r="S52" s="136">
        <v>10</v>
      </c>
      <c r="T52" s="136">
        <v>1</v>
      </c>
      <c r="U52" s="136">
        <v>1</v>
      </c>
      <c r="V52" s="65">
        <v>1</v>
      </c>
      <c r="W52" s="65" t="s">
        <v>677</v>
      </c>
    </row>
    <row r="53" spans="1:23" ht="21" customHeight="1" x14ac:dyDescent="0.3">
      <c r="A53" s="59" t="s">
        <v>765</v>
      </c>
      <c r="B53" s="32">
        <v>332</v>
      </c>
      <c r="C53" s="32">
        <v>211</v>
      </c>
      <c r="D53" s="32">
        <v>69</v>
      </c>
      <c r="E53" s="32">
        <v>21</v>
      </c>
      <c r="F53" s="32">
        <v>12</v>
      </c>
      <c r="G53" s="32">
        <v>6</v>
      </c>
      <c r="H53" s="32">
        <v>9</v>
      </c>
      <c r="I53" s="32">
        <v>1</v>
      </c>
      <c r="J53" s="32">
        <v>1</v>
      </c>
      <c r="K53" s="32">
        <v>1</v>
      </c>
      <c r="L53" s="32">
        <v>1</v>
      </c>
      <c r="M53" s="32">
        <v>130</v>
      </c>
      <c r="N53" s="32">
        <v>8</v>
      </c>
      <c r="O53" s="32">
        <v>56</v>
      </c>
      <c r="P53" s="32">
        <v>3</v>
      </c>
      <c r="Q53" s="32">
        <v>50</v>
      </c>
      <c r="R53" s="32">
        <v>4</v>
      </c>
      <c r="S53" s="137">
        <v>4</v>
      </c>
      <c r="T53" s="137">
        <v>1</v>
      </c>
      <c r="U53" s="137" t="s">
        <v>677</v>
      </c>
      <c r="V53" s="32" t="s">
        <v>677</v>
      </c>
      <c r="W53" s="32" t="s">
        <v>677</v>
      </c>
    </row>
    <row r="54" spans="1:23" ht="21" customHeight="1" x14ac:dyDescent="0.3">
      <c r="A54" s="59" t="s">
        <v>766</v>
      </c>
      <c r="B54" s="32">
        <v>235</v>
      </c>
      <c r="C54" s="32">
        <v>133</v>
      </c>
      <c r="D54" s="32">
        <v>55</v>
      </c>
      <c r="E54" s="32">
        <v>26</v>
      </c>
      <c r="F54" s="32">
        <v>12</v>
      </c>
      <c r="G54" s="32">
        <v>7</v>
      </c>
      <c r="H54" s="32" t="s">
        <v>677</v>
      </c>
      <c r="I54" s="32">
        <v>2</v>
      </c>
      <c r="J54" s="32" t="s">
        <v>677</v>
      </c>
      <c r="K54" s="32" t="s">
        <v>677</v>
      </c>
      <c r="L54" s="32" t="s">
        <v>677</v>
      </c>
      <c r="M54" s="32">
        <v>92</v>
      </c>
      <c r="N54" s="32">
        <v>7</v>
      </c>
      <c r="O54" s="32">
        <v>25</v>
      </c>
      <c r="P54" s="32">
        <v>5</v>
      </c>
      <c r="Q54" s="32">
        <v>41</v>
      </c>
      <c r="R54" s="32">
        <v>4</v>
      </c>
      <c r="S54" s="137">
        <v>4</v>
      </c>
      <c r="T54" s="137" t="s">
        <v>677</v>
      </c>
      <c r="U54" s="137">
        <v>1</v>
      </c>
      <c r="V54" s="32">
        <v>1</v>
      </c>
      <c r="W54" s="32" t="s">
        <v>677</v>
      </c>
    </row>
    <row r="55" spans="1:23" ht="21" customHeight="1" x14ac:dyDescent="0.3">
      <c r="A55" s="59" t="s">
        <v>767</v>
      </c>
      <c r="B55" s="32">
        <v>52</v>
      </c>
      <c r="C55" s="32">
        <v>34</v>
      </c>
      <c r="D55" s="32">
        <v>12</v>
      </c>
      <c r="E55" s="32">
        <v>3</v>
      </c>
      <c r="F55" s="32">
        <v>2</v>
      </c>
      <c r="G55" s="32" t="s">
        <v>677</v>
      </c>
      <c r="H55" s="32" t="s">
        <v>677</v>
      </c>
      <c r="I55" s="32">
        <v>1</v>
      </c>
      <c r="J55" s="32" t="s">
        <v>677</v>
      </c>
      <c r="K55" s="32" t="s">
        <v>677</v>
      </c>
      <c r="L55" s="32" t="s">
        <v>677</v>
      </c>
      <c r="M55" s="32">
        <v>19</v>
      </c>
      <c r="N55" s="32">
        <v>2</v>
      </c>
      <c r="O55" s="32">
        <v>6</v>
      </c>
      <c r="P55" s="32">
        <v>1</v>
      </c>
      <c r="Q55" s="32">
        <v>9</v>
      </c>
      <c r="R55" s="32" t="s">
        <v>677</v>
      </c>
      <c r="S55" s="137">
        <v>1</v>
      </c>
      <c r="T55" s="137" t="s">
        <v>677</v>
      </c>
      <c r="U55" s="137" t="s">
        <v>677</v>
      </c>
      <c r="V55" s="32" t="s">
        <v>677</v>
      </c>
      <c r="W55" s="32" t="s">
        <v>677</v>
      </c>
    </row>
    <row r="56" spans="1:23" ht="21" customHeight="1" x14ac:dyDescent="0.3">
      <c r="A56" s="59" t="s">
        <v>768</v>
      </c>
      <c r="B56" s="32">
        <v>71</v>
      </c>
      <c r="C56" s="32">
        <v>50</v>
      </c>
      <c r="D56" s="32">
        <v>13</v>
      </c>
      <c r="E56" s="32">
        <v>3</v>
      </c>
      <c r="F56" s="32">
        <v>2</v>
      </c>
      <c r="G56" s="32">
        <v>2</v>
      </c>
      <c r="H56" s="32">
        <v>1</v>
      </c>
      <c r="I56" s="32" t="s">
        <v>677</v>
      </c>
      <c r="J56" s="32" t="s">
        <v>677</v>
      </c>
      <c r="K56" s="32" t="s">
        <v>677</v>
      </c>
      <c r="L56" s="32" t="s">
        <v>677</v>
      </c>
      <c r="M56" s="32">
        <v>39</v>
      </c>
      <c r="N56" s="32">
        <v>2</v>
      </c>
      <c r="O56" s="32">
        <v>15</v>
      </c>
      <c r="P56" s="32">
        <v>6</v>
      </c>
      <c r="Q56" s="32">
        <v>13</v>
      </c>
      <c r="R56" s="32">
        <v>1</v>
      </c>
      <c r="S56" s="137" t="s">
        <v>677</v>
      </c>
      <c r="T56" s="137" t="s">
        <v>677</v>
      </c>
      <c r="U56" s="137" t="s">
        <v>677</v>
      </c>
      <c r="V56" s="32" t="s">
        <v>677</v>
      </c>
      <c r="W56" s="32" t="s">
        <v>677</v>
      </c>
    </row>
    <row r="57" spans="1:23" ht="21" customHeight="1" x14ac:dyDescent="0.3">
      <c r="A57" s="59" t="s">
        <v>769</v>
      </c>
      <c r="B57" s="32">
        <v>122</v>
      </c>
      <c r="C57" s="32">
        <v>75</v>
      </c>
      <c r="D57" s="32">
        <v>23</v>
      </c>
      <c r="E57" s="32">
        <v>18</v>
      </c>
      <c r="F57" s="32">
        <v>4</v>
      </c>
      <c r="G57" s="32">
        <v>2</v>
      </c>
      <c r="H57" s="32" t="s">
        <v>677</v>
      </c>
      <c r="I57" s="32" t="s">
        <v>677</v>
      </c>
      <c r="J57" s="32" t="s">
        <v>677</v>
      </c>
      <c r="K57" s="32" t="s">
        <v>677</v>
      </c>
      <c r="L57" s="32" t="s">
        <v>677</v>
      </c>
      <c r="M57" s="32">
        <v>53</v>
      </c>
      <c r="N57" s="32">
        <v>5</v>
      </c>
      <c r="O57" s="32">
        <v>25</v>
      </c>
      <c r="P57" s="32">
        <v>5</v>
      </c>
      <c r="Q57" s="32">
        <v>14</v>
      </c>
      <c r="R57" s="32">
        <v>1</v>
      </c>
      <c r="S57" s="138">
        <v>1</v>
      </c>
      <c r="T57" s="138" t="s">
        <v>677</v>
      </c>
      <c r="U57" s="138" t="s">
        <v>677</v>
      </c>
      <c r="V57" s="32" t="s">
        <v>677</v>
      </c>
      <c r="W57" s="32" t="s">
        <v>677</v>
      </c>
    </row>
    <row r="58" spans="1:23" ht="21" customHeight="1" x14ac:dyDescent="0.3">
      <c r="A58" s="47" t="s">
        <v>770</v>
      </c>
      <c r="B58" s="65">
        <v>481</v>
      </c>
      <c r="C58" s="65">
        <v>333</v>
      </c>
      <c r="D58" s="65">
        <v>82</v>
      </c>
      <c r="E58" s="65">
        <v>38</v>
      </c>
      <c r="F58" s="65">
        <v>10</v>
      </c>
      <c r="G58" s="65">
        <v>12</v>
      </c>
      <c r="H58" s="65">
        <v>3</v>
      </c>
      <c r="I58" s="65">
        <v>2</v>
      </c>
      <c r="J58" s="65" t="s">
        <v>677</v>
      </c>
      <c r="K58" s="65" t="s">
        <v>677</v>
      </c>
      <c r="L58" s="65">
        <v>1</v>
      </c>
      <c r="M58" s="65">
        <v>170</v>
      </c>
      <c r="N58" s="65">
        <v>10</v>
      </c>
      <c r="O58" s="65">
        <v>73</v>
      </c>
      <c r="P58" s="65">
        <v>14</v>
      </c>
      <c r="Q58" s="65">
        <v>61</v>
      </c>
      <c r="R58" s="65">
        <v>3</v>
      </c>
      <c r="S58" s="65">
        <v>3</v>
      </c>
      <c r="T58" s="65" t="s">
        <v>677</v>
      </c>
      <c r="U58" s="65" t="s">
        <v>677</v>
      </c>
      <c r="V58" s="65" t="s">
        <v>677</v>
      </c>
      <c r="W58" s="65" t="s">
        <v>677</v>
      </c>
    </row>
    <row r="59" spans="1:23" ht="21" customHeight="1" x14ac:dyDescent="0.3">
      <c r="A59" s="59" t="s">
        <v>771</v>
      </c>
      <c r="B59" s="32">
        <v>156</v>
      </c>
      <c r="C59" s="32">
        <v>110</v>
      </c>
      <c r="D59" s="32">
        <v>27</v>
      </c>
      <c r="E59" s="32">
        <v>11</v>
      </c>
      <c r="F59" s="32">
        <v>3</v>
      </c>
      <c r="G59" s="32">
        <v>3</v>
      </c>
      <c r="H59" s="32" t="s">
        <v>677</v>
      </c>
      <c r="I59" s="32">
        <v>2</v>
      </c>
      <c r="J59" s="32" t="s">
        <v>677</v>
      </c>
      <c r="K59" s="32" t="s">
        <v>677</v>
      </c>
      <c r="L59" s="32" t="s">
        <v>677</v>
      </c>
      <c r="M59" s="32">
        <v>44</v>
      </c>
      <c r="N59" s="32">
        <v>2</v>
      </c>
      <c r="O59" s="32">
        <v>17</v>
      </c>
      <c r="P59" s="32">
        <v>6</v>
      </c>
      <c r="Q59" s="32">
        <v>15</v>
      </c>
      <c r="R59" s="32">
        <v>1</v>
      </c>
      <c r="S59" s="32" t="s">
        <v>677</v>
      </c>
      <c r="T59" s="32" t="s">
        <v>677</v>
      </c>
      <c r="U59" s="32" t="s">
        <v>677</v>
      </c>
      <c r="V59" s="32" t="s">
        <v>677</v>
      </c>
      <c r="W59" s="32" t="s">
        <v>677</v>
      </c>
    </row>
    <row r="60" spans="1:23" ht="21" customHeight="1" x14ac:dyDescent="0.3">
      <c r="A60" s="59" t="s">
        <v>772</v>
      </c>
      <c r="B60" s="32">
        <v>119</v>
      </c>
      <c r="C60" s="32">
        <v>87</v>
      </c>
      <c r="D60" s="32">
        <v>17</v>
      </c>
      <c r="E60" s="32">
        <v>7</v>
      </c>
      <c r="F60" s="32">
        <v>2</v>
      </c>
      <c r="G60" s="32">
        <v>4</v>
      </c>
      <c r="H60" s="32">
        <v>2</v>
      </c>
      <c r="I60" s="32" t="s">
        <v>677</v>
      </c>
      <c r="J60" s="32" t="s">
        <v>677</v>
      </c>
      <c r="K60" s="32" t="s">
        <v>677</v>
      </c>
      <c r="L60" s="32" t="s">
        <v>677</v>
      </c>
      <c r="M60" s="32">
        <v>53</v>
      </c>
      <c r="N60" s="32">
        <v>2</v>
      </c>
      <c r="O60" s="32">
        <v>23</v>
      </c>
      <c r="P60" s="32">
        <v>3</v>
      </c>
      <c r="Q60" s="32">
        <v>22</v>
      </c>
      <c r="R60" s="32">
        <v>1</v>
      </c>
      <c r="S60" s="32">
        <v>1</v>
      </c>
      <c r="T60" s="32" t="s">
        <v>677</v>
      </c>
      <c r="U60" s="32" t="s">
        <v>677</v>
      </c>
      <c r="V60" s="32" t="s">
        <v>677</v>
      </c>
      <c r="W60" s="32" t="s">
        <v>677</v>
      </c>
    </row>
    <row r="61" spans="1:23" ht="21" customHeight="1" x14ac:dyDescent="0.3">
      <c r="A61" s="59" t="s">
        <v>773</v>
      </c>
      <c r="B61" s="32">
        <v>104</v>
      </c>
      <c r="C61" s="32">
        <v>71</v>
      </c>
      <c r="D61" s="32">
        <v>18</v>
      </c>
      <c r="E61" s="32">
        <v>9</v>
      </c>
      <c r="F61" s="32">
        <v>2</v>
      </c>
      <c r="G61" s="32">
        <v>3</v>
      </c>
      <c r="H61" s="32" t="s">
        <v>677</v>
      </c>
      <c r="I61" s="32" t="s">
        <v>677</v>
      </c>
      <c r="J61" s="32" t="s">
        <v>677</v>
      </c>
      <c r="K61" s="32" t="s">
        <v>677</v>
      </c>
      <c r="L61" s="32">
        <v>1</v>
      </c>
      <c r="M61" s="32">
        <v>32</v>
      </c>
      <c r="N61" s="32">
        <v>2</v>
      </c>
      <c r="O61" s="32">
        <v>17</v>
      </c>
      <c r="P61" s="32">
        <v>3</v>
      </c>
      <c r="Q61" s="32">
        <v>10</v>
      </c>
      <c r="R61" s="32" t="s">
        <v>677</v>
      </c>
      <c r="S61" s="32" t="s">
        <v>677</v>
      </c>
      <c r="T61" s="32" t="s">
        <v>677</v>
      </c>
      <c r="U61" s="32" t="s">
        <v>677</v>
      </c>
      <c r="V61" s="32" t="s">
        <v>677</v>
      </c>
      <c r="W61" s="32" t="s">
        <v>677</v>
      </c>
    </row>
    <row r="62" spans="1:23" ht="21" customHeight="1" x14ac:dyDescent="0.3">
      <c r="A62" s="59" t="s">
        <v>774</v>
      </c>
      <c r="B62" s="32">
        <v>102</v>
      </c>
      <c r="C62" s="32">
        <v>65</v>
      </c>
      <c r="D62" s="32">
        <v>20</v>
      </c>
      <c r="E62" s="32">
        <v>11</v>
      </c>
      <c r="F62" s="32">
        <v>3</v>
      </c>
      <c r="G62" s="32">
        <v>2</v>
      </c>
      <c r="H62" s="32">
        <v>1</v>
      </c>
      <c r="I62" s="32" t="s">
        <v>677</v>
      </c>
      <c r="J62" s="32" t="s">
        <v>677</v>
      </c>
      <c r="K62" s="32" t="s">
        <v>677</v>
      </c>
      <c r="L62" s="32" t="s">
        <v>677</v>
      </c>
      <c r="M62" s="32">
        <v>41</v>
      </c>
      <c r="N62" s="32">
        <v>4</v>
      </c>
      <c r="O62" s="32">
        <v>16</v>
      </c>
      <c r="P62" s="32">
        <v>2</v>
      </c>
      <c r="Q62" s="32">
        <v>14</v>
      </c>
      <c r="R62" s="32">
        <v>1</v>
      </c>
      <c r="S62" s="32">
        <v>2</v>
      </c>
      <c r="T62" s="32" t="s">
        <v>677</v>
      </c>
      <c r="U62" s="32" t="s">
        <v>677</v>
      </c>
      <c r="V62" s="32" t="s">
        <v>677</v>
      </c>
      <c r="W62" s="32" t="s">
        <v>677</v>
      </c>
    </row>
    <row r="63" spans="1:23" ht="21" customHeight="1" x14ac:dyDescent="0.3">
      <c r="A63" s="47" t="s">
        <v>775</v>
      </c>
      <c r="B63" s="65">
        <v>172</v>
      </c>
      <c r="C63" s="65">
        <v>126</v>
      </c>
      <c r="D63" s="65">
        <v>19</v>
      </c>
      <c r="E63" s="65">
        <v>15</v>
      </c>
      <c r="F63" s="65">
        <v>5</v>
      </c>
      <c r="G63" s="65">
        <v>4</v>
      </c>
      <c r="H63" s="65" t="s">
        <v>677</v>
      </c>
      <c r="I63" s="65">
        <v>2</v>
      </c>
      <c r="J63" s="65" t="s">
        <v>677</v>
      </c>
      <c r="K63" s="65">
        <v>1</v>
      </c>
      <c r="L63" s="65" t="s">
        <v>677</v>
      </c>
      <c r="M63" s="65">
        <v>81</v>
      </c>
      <c r="N63" s="65">
        <v>9</v>
      </c>
      <c r="O63" s="65">
        <v>24</v>
      </c>
      <c r="P63" s="65">
        <v>8</v>
      </c>
      <c r="Q63" s="65">
        <v>31</v>
      </c>
      <c r="R63" s="65">
        <v>2</v>
      </c>
      <c r="S63" s="65">
        <v>1</v>
      </c>
      <c r="T63" s="65">
        <v>1</v>
      </c>
      <c r="U63" s="65" t="s">
        <v>677</v>
      </c>
      <c r="V63" s="65" t="s">
        <v>677</v>
      </c>
      <c r="W63" s="65" t="s">
        <v>677</v>
      </c>
    </row>
    <row r="64" spans="1:23" ht="21" customHeight="1" x14ac:dyDescent="0.3">
      <c r="A64" s="59" t="s">
        <v>776</v>
      </c>
      <c r="B64" s="32">
        <v>110</v>
      </c>
      <c r="C64" s="32">
        <v>84</v>
      </c>
      <c r="D64" s="32">
        <v>11</v>
      </c>
      <c r="E64" s="32">
        <v>9</v>
      </c>
      <c r="F64" s="32">
        <v>2</v>
      </c>
      <c r="G64" s="32">
        <v>3</v>
      </c>
      <c r="H64" s="32" t="s">
        <v>677</v>
      </c>
      <c r="I64" s="32">
        <v>1</v>
      </c>
      <c r="J64" s="32" t="s">
        <v>677</v>
      </c>
      <c r="K64" s="32" t="s">
        <v>677</v>
      </c>
      <c r="L64" s="32" t="s">
        <v>677</v>
      </c>
      <c r="M64" s="32">
        <v>39</v>
      </c>
      <c r="N64" s="32">
        <v>5</v>
      </c>
      <c r="O64" s="32">
        <v>12</v>
      </c>
      <c r="P64" s="32">
        <v>2</v>
      </c>
      <c r="Q64" s="32">
        <v>15</v>
      </c>
      <c r="R64" s="32" t="s">
        <v>677</v>
      </c>
      <c r="S64" s="32" t="s">
        <v>677</v>
      </c>
      <c r="T64" s="32" t="s">
        <v>677</v>
      </c>
      <c r="U64" s="32" t="s">
        <v>677</v>
      </c>
      <c r="V64" s="32" t="s">
        <v>677</v>
      </c>
      <c r="W64" s="32" t="s">
        <v>677</v>
      </c>
    </row>
    <row r="65" spans="1:23" ht="21" customHeight="1" x14ac:dyDescent="0.3">
      <c r="A65" s="59" t="s">
        <v>777</v>
      </c>
      <c r="B65" s="32">
        <v>62</v>
      </c>
      <c r="C65" s="32">
        <v>42</v>
      </c>
      <c r="D65" s="32">
        <v>8</v>
      </c>
      <c r="E65" s="32">
        <v>6</v>
      </c>
      <c r="F65" s="32">
        <v>3</v>
      </c>
      <c r="G65" s="32">
        <v>1</v>
      </c>
      <c r="H65" s="32" t="s">
        <v>677</v>
      </c>
      <c r="I65" s="32">
        <v>1</v>
      </c>
      <c r="J65" s="32" t="s">
        <v>677</v>
      </c>
      <c r="K65" s="32">
        <v>1</v>
      </c>
      <c r="L65" s="32" t="s">
        <v>677</v>
      </c>
      <c r="M65" s="32">
        <v>42</v>
      </c>
      <c r="N65" s="32">
        <v>4</v>
      </c>
      <c r="O65" s="32">
        <v>12</v>
      </c>
      <c r="P65" s="32">
        <v>6</v>
      </c>
      <c r="Q65" s="32">
        <v>16</v>
      </c>
      <c r="R65" s="32">
        <v>2</v>
      </c>
      <c r="S65" s="32">
        <v>1</v>
      </c>
      <c r="T65" s="32">
        <v>1</v>
      </c>
      <c r="U65" s="32" t="s">
        <v>677</v>
      </c>
      <c r="V65" s="32" t="s">
        <v>677</v>
      </c>
      <c r="W65" s="32" t="s">
        <v>677</v>
      </c>
    </row>
    <row r="66" spans="1:23" ht="21" customHeight="1" x14ac:dyDescent="0.3">
      <c r="A66" s="47" t="s">
        <v>778</v>
      </c>
      <c r="B66" s="65">
        <v>211</v>
      </c>
      <c r="C66" s="65">
        <v>131</v>
      </c>
      <c r="D66" s="65">
        <v>35</v>
      </c>
      <c r="E66" s="65">
        <v>26</v>
      </c>
      <c r="F66" s="65">
        <v>5</v>
      </c>
      <c r="G66" s="65">
        <v>9</v>
      </c>
      <c r="H66" s="65">
        <v>2</v>
      </c>
      <c r="I66" s="65" t="s">
        <v>677</v>
      </c>
      <c r="J66" s="65" t="s">
        <v>677</v>
      </c>
      <c r="K66" s="65">
        <v>2</v>
      </c>
      <c r="L66" s="65">
        <v>1</v>
      </c>
      <c r="M66" s="65">
        <v>93</v>
      </c>
      <c r="N66" s="65">
        <v>3</v>
      </c>
      <c r="O66" s="65">
        <v>35</v>
      </c>
      <c r="P66" s="65">
        <v>7</v>
      </c>
      <c r="Q66" s="65">
        <v>41</v>
      </c>
      <c r="R66" s="65">
        <v>3</v>
      </c>
      <c r="S66" s="65">
        <v>1</v>
      </c>
      <c r="T66" s="65" t="s">
        <v>677</v>
      </c>
      <c r="U66" s="65" t="s">
        <v>677</v>
      </c>
      <c r="V66" s="65" t="s">
        <v>677</v>
      </c>
      <c r="W66" s="65" t="s">
        <v>677</v>
      </c>
    </row>
    <row r="67" spans="1:23" ht="21" customHeight="1" x14ac:dyDescent="0.3">
      <c r="A67" s="59" t="s">
        <v>779</v>
      </c>
      <c r="B67" s="32">
        <v>60</v>
      </c>
      <c r="C67" s="32">
        <v>38</v>
      </c>
      <c r="D67" s="32">
        <v>11</v>
      </c>
      <c r="E67" s="32">
        <v>5</v>
      </c>
      <c r="F67" s="32">
        <v>1</v>
      </c>
      <c r="G67" s="32">
        <v>3</v>
      </c>
      <c r="H67" s="32" t="s">
        <v>677</v>
      </c>
      <c r="I67" s="32" t="s">
        <v>677</v>
      </c>
      <c r="J67" s="32" t="s">
        <v>677</v>
      </c>
      <c r="K67" s="32">
        <v>2</v>
      </c>
      <c r="L67" s="32" t="s">
        <v>677</v>
      </c>
      <c r="M67" s="32">
        <v>31</v>
      </c>
      <c r="N67" s="32" t="s">
        <v>677</v>
      </c>
      <c r="O67" s="32">
        <v>12</v>
      </c>
      <c r="P67" s="32">
        <v>4</v>
      </c>
      <c r="Q67" s="32">
        <v>13</v>
      </c>
      <c r="R67" s="32" t="s">
        <v>677</v>
      </c>
      <c r="S67" s="32">
        <v>1</v>
      </c>
      <c r="T67" s="32" t="s">
        <v>677</v>
      </c>
      <c r="U67" s="32" t="s">
        <v>677</v>
      </c>
      <c r="V67" s="32" t="s">
        <v>677</v>
      </c>
      <c r="W67" s="32" t="s">
        <v>677</v>
      </c>
    </row>
    <row r="68" spans="1:23" ht="21" customHeight="1" x14ac:dyDescent="0.3">
      <c r="A68" s="59" t="s">
        <v>780</v>
      </c>
      <c r="B68" s="32">
        <v>88</v>
      </c>
      <c r="C68" s="32">
        <v>52</v>
      </c>
      <c r="D68" s="32">
        <v>15</v>
      </c>
      <c r="E68" s="32">
        <v>11</v>
      </c>
      <c r="F68" s="32">
        <v>4</v>
      </c>
      <c r="G68" s="32">
        <v>3</v>
      </c>
      <c r="H68" s="32">
        <v>2</v>
      </c>
      <c r="I68" s="32" t="s">
        <v>677</v>
      </c>
      <c r="J68" s="32" t="s">
        <v>677</v>
      </c>
      <c r="K68" s="32" t="s">
        <v>677</v>
      </c>
      <c r="L68" s="32">
        <v>1</v>
      </c>
      <c r="M68" s="32">
        <v>34</v>
      </c>
      <c r="N68" s="32">
        <v>2</v>
      </c>
      <c r="O68" s="32">
        <v>9</v>
      </c>
      <c r="P68" s="32">
        <v>2</v>
      </c>
      <c r="Q68" s="32">
        <v>19</v>
      </c>
      <c r="R68" s="32" t="s">
        <v>677</v>
      </c>
      <c r="S68" s="32" t="s">
        <v>677</v>
      </c>
      <c r="T68" s="32" t="s">
        <v>677</v>
      </c>
      <c r="U68" s="32" t="s">
        <v>677</v>
      </c>
      <c r="V68" s="32" t="s">
        <v>677</v>
      </c>
      <c r="W68" s="32" t="s">
        <v>677</v>
      </c>
    </row>
    <row r="69" spans="1:23" ht="21" customHeight="1" x14ac:dyDescent="0.3">
      <c r="A69" s="59" t="s">
        <v>781</v>
      </c>
      <c r="B69" s="32">
        <v>63</v>
      </c>
      <c r="C69" s="32">
        <v>41</v>
      </c>
      <c r="D69" s="32">
        <v>9</v>
      </c>
      <c r="E69" s="32">
        <v>10</v>
      </c>
      <c r="F69" s="32" t="s">
        <v>677</v>
      </c>
      <c r="G69" s="32">
        <v>3</v>
      </c>
      <c r="H69" s="32" t="s">
        <v>677</v>
      </c>
      <c r="I69" s="32" t="s">
        <v>677</v>
      </c>
      <c r="J69" s="32" t="s">
        <v>677</v>
      </c>
      <c r="K69" s="32" t="s">
        <v>677</v>
      </c>
      <c r="L69" s="32" t="s">
        <v>677</v>
      </c>
      <c r="M69" s="32">
        <v>28</v>
      </c>
      <c r="N69" s="32">
        <v>1</v>
      </c>
      <c r="O69" s="32">
        <v>14</v>
      </c>
      <c r="P69" s="32">
        <v>1</v>
      </c>
      <c r="Q69" s="32">
        <v>9</v>
      </c>
      <c r="R69" s="32">
        <v>3</v>
      </c>
      <c r="S69" s="32" t="s">
        <v>677</v>
      </c>
      <c r="T69" s="32" t="s">
        <v>677</v>
      </c>
      <c r="U69" s="32" t="s">
        <v>677</v>
      </c>
      <c r="V69" s="32" t="s">
        <v>677</v>
      </c>
      <c r="W69" s="32" t="s">
        <v>677</v>
      </c>
    </row>
    <row r="70" spans="1:23" ht="21" customHeight="1" x14ac:dyDescent="0.3">
      <c r="A70" s="47" t="s">
        <v>782</v>
      </c>
      <c r="B70" s="65">
        <v>307</v>
      </c>
      <c r="C70" s="65">
        <v>191</v>
      </c>
      <c r="D70" s="65">
        <v>55</v>
      </c>
      <c r="E70" s="65">
        <v>31</v>
      </c>
      <c r="F70" s="65">
        <v>10</v>
      </c>
      <c r="G70" s="65">
        <v>11</v>
      </c>
      <c r="H70" s="65">
        <v>3</v>
      </c>
      <c r="I70" s="65">
        <v>4</v>
      </c>
      <c r="J70" s="65" t="s">
        <v>677</v>
      </c>
      <c r="K70" s="65">
        <v>2</v>
      </c>
      <c r="L70" s="65" t="s">
        <v>677</v>
      </c>
      <c r="M70" s="65">
        <v>119</v>
      </c>
      <c r="N70" s="65">
        <v>6</v>
      </c>
      <c r="O70" s="65">
        <v>47</v>
      </c>
      <c r="P70" s="65">
        <v>4</v>
      </c>
      <c r="Q70" s="65">
        <v>49</v>
      </c>
      <c r="R70" s="65">
        <v>7</v>
      </c>
      <c r="S70" s="65">
        <v>2</v>
      </c>
      <c r="T70" s="65" t="s">
        <v>677</v>
      </c>
      <c r="U70" s="65" t="s">
        <v>677</v>
      </c>
      <c r="V70" s="65" t="s">
        <v>677</v>
      </c>
      <c r="W70" s="65" t="s">
        <v>677</v>
      </c>
    </row>
    <row r="71" spans="1:23" ht="21" customHeight="1" x14ac:dyDescent="0.3">
      <c r="A71" s="59" t="s">
        <v>783</v>
      </c>
      <c r="B71" s="32">
        <v>79</v>
      </c>
      <c r="C71" s="32">
        <v>56</v>
      </c>
      <c r="D71" s="32">
        <v>15</v>
      </c>
      <c r="E71" s="32">
        <v>3</v>
      </c>
      <c r="F71" s="32">
        <v>3</v>
      </c>
      <c r="G71" s="32">
        <v>1</v>
      </c>
      <c r="H71" s="32" t="s">
        <v>677</v>
      </c>
      <c r="I71" s="32">
        <v>1</v>
      </c>
      <c r="J71" s="32" t="s">
        <v>677</v>
      </c>
      <c r="K71" s="32" t="s">
        <v>677</v>
      </c>
      <c r="L71" s="32" t="s">
        <v>677</v>
      </c>
      <c r="M71" s="32">
        <v>41</v>
      </c>
      <c r="N71" s="32" t="s">
        <v>677</v>
      </c>
      <c r="O71" s="32">
        <v>14</v>
      </c>
      <c r="P71" s="32">
        <v>3</v>
      </c>
      <c r="Q71" s="32">
        <v>21</v>
      </c>
      <c r="R71" s="32">
        <v>1</v>
      </c>
      <c r="S71" s="32" t="s">
        <v>677</v>
      </c>
      <c r="T71" s="32" t="s">
        <v>677</v>
      </c>
      <c r="U71" s="32" t="s">
        <v>677</v>
      </c>
      <c r="V71" s="32" t="s">
        <v>677</v>
      </c>
      <c r="W71" s="32" t="s">
        <v>677</v>
      </c>
    </row>
    <row r="72" spans="1:23" ht="21" customHeight="1" x14ac:dyDescent="0.3">
      <c r="A72" s="59" t="s">
        <v>784</v>
      </c>
      <c r="B72" s="32">
        <v>65</v>
      </c>
      <c r="C72" s="32">
        <v>40</v>
      </c>
      <c r="D72" s="32">
        <v>12</v>
      </c>
      <c r="E72" s="32">
        <v>7</v>
      </c>
      <c r="F72" s="32">
        <v>3</v>
      </c>
      <c r="G72" s="32">
        <v>1</v>
      </c>
      <c r="H72" s="32">
        <v>1</v>
      </c>
      <c r="I72" s="32">
        <v>1</v>
      </c>
      <c r="J72" s="32" t="s">
        <v>677</v>
      </c>
      <c r="K72" s="32" t="s">
        <v>677</v>
      </c>
      <c r="L72" s="32" t="s">
        <v>677</v>
      </c>
      <c r="M72" s="32">
        <v>22</v>
      </c>
      <c r="N72" s="32">
        <v>2</v>
      </c>
      <c r="O72" s="32">
        <v>14</v>
      </c>
      <c r="P72" s="32" t="s">
        <v>677</v>
      </c>
      <c r="Q72" s="32">
        <v>5</v>
      </c>
      <c r="R72" s="32">
        <v>1</v>
      </c>
      <c r="S72" s="32" t="s">
        <v>677</v>
      </c>
      <c r="T72" s="32" t="s">
        <v>677</v>
      </c>
      <c r="U72" s="32" t="s">
        <v>677</v>
      </c>
      <c r="V72" s="32" t="s">
        <v>677</v>
      </c>
      <c r="W72" s="32" t="s">
        <v>677</v>
      </c>
    </row>
    <row r="73" spans="1:23" ht="21" customHeight="1" x14ac:dyDescent="0.3">
      <c r="A73" s="59" t="s">
        <v>785</v>
      </c>
      <c r="B73" s="32">
        <v>59</v>
      </c>
      <c r="C73" s="32">
        <v>32</v>
      </c>
      <c r="D73" s="32">
        <v>13</v>
      </c>
      <c r="E73" s="32">
        <v>5</v>
      </c>
      <c r="F73" s="32">
        <v>2</v>
      </c>
      <c r="G73" s="32">
        <v>3</v>
      </c>
      <c r="H73" s="32">
        <v>2</v>
      </c>
      <c r="I73" s="32" t="s">
        <v>677</v>
      </c>
      <c r="J73" s="32" t="s">
        <v>677</v>
      </c>
      <c r="K73" s="32">
        <v>2</v>
      </c>
      <c r="L73" s="32" t="s">
        <v>677</v>
      </c>
      <c r="M73" s="32">
        <v>9</v>
      </c>
      <c r="N73" s="32">
        <v>1</v>
      </c>
      <c r="O73" s="32">
        <v>6</v>
      </c>
      <c r="P73" s="32" t="s">
        <v>677</v>
      </c>
      <c r="Q73" s="32">
        <v>1</v>
      </c>
      <c r="R73" s="32" t="s">
        <v>677</v>
      </c>
      <c r="S73" s="32" t="s">
        <v>677</v>
      </c>
      <c r="T73" s="32" t="s">
        <v>677</v>
      </c>
      <c r="U73" s="32" t="s">
        <v>677</v>
      </c>
      <c r="V73" s="32" t="s">
        <v>677</v>
      </c>
      <c r="W73" s="32" t="s">
        <v>677</v>
      </c>
    </row>
    <row r="74" spans="1:23" ht="21" customHeight="1" x14ac:dyDescent="0.3">
      <c r="A74" s="59" t="s">
        <v>786</v>
      </c>
      <c r="B74" s="32">
        <v>104</v>
      </c>
      <c r="C74" s="32">
        <v>63</v>
      </c>
      <c r="D74" s="32">
        <v>15</v>
      </c>
      <c r="E74" s="32">
        <v>16</v>
      </c>
      <c r="F74" s="32">
        <v>2</v>
      </c>
      <c r="G74" s="32">
        <v>6</v>
      </c>
      <c r="H74" s="32" t="s">
        <v>677</v>
      </c>
      <c r="I74" s="32">
        <v>2</v>
      </c>
      <c r="J74" s="32" t="s">
        <v>677</v>
      </c>
      <c r="K74" s="32" t="s">
        <v>677</v>
      </c>
      <c r="L74" s="32" t="s">
        <v>677</v>
      </c>
      <c r="M74" s="32">
        <v>47</v>
      </c>
      <c r="N74" s="32">
        <v>3</v>
      </c>
      <c r="O74" s="32">
        <v>13</v>
      </c>
      <c r="P74" s="32">
        <v>1</v>
      </c>
      <c r="Q74" s="32">
        <v>22</v>
      </c>
      <c r="R74" s="32">
        <v>5</v>
      </c>
      <c r="S74" s="32">
        <v>2</v>
      </c>
      <c r="T74" s="32" t="s">
        <v>677</v>
      </c>
      <c r="U74" s="32" t="s">
        <v>677</v>
      </c>
      <c r="V74" s="32" t="s">
        <v>677</v>
      </c>
      <c r="W74" s="32" t="s">
        <v>677</v>
      </c>
    </row>
    <row r="75" spans="1:23" ht="21" customHeight="1" x14ac:dyDescent="0.3">
      <c r="A75" s="47" t="s">
        <v>787</v>
      </c>
      <c r="B75" s="65">
        <v>124</v>
      </c>
      <c r="C75" s="65">
        <v>74</v>
      </c>
      <c r="D75" s="65">
        <v>24</v>
      </c>
      <c r="E75" s="65">
        <v>15</v>
      </c>
      <c r="F75" s="65">
        <v>3</v>
      </c>
      <c r="G75" s="65">
        <v>5</v>
      </c>
      <c r="H75" s="65">
        <v>1</v>
      </c>
      <c r="I75" s="65">
        <v>1</v>
      </c>
      <c r="J75" s="65">
        <v>1</v>
      </c>
      <c r="K75" s="65" t="s">
        <v>677</v>
      </c>
      <c r="L75" s="65" t="s">
        <v>677</v>
      </c>
      <c r="M75" s="65">
        <v>58</v>
      </c>
      <c r="N75" s="65">
        <v>3</v>
      </c>
      <c r="O75" s="65">
        <v>21</v>
      </c>
      <c r="P75" s="65">
        <v>5</v>
      </c>
      <c r="Q75" s="65">
        <v>19</v>
      </c>
      <c r="R75" s="65">
        <v>6</v>
      </c>
      <c r="S75" s="65">
        <v>2</v>
      </c>
      <c r="T75" s="65" t="s">
        <v>677</v>
      </c>
      <c r="U75" s="65" t="s">
        <v>677</v>
      </c>
      <c r="V75" s="65" t="s">
        <v>677</v>
      </c>
      <c r="W75" s="65" t="s">
        <v>677</v>
      </c>
    </row>
    <row r="76" spans="1:23" ht="21" customHeight="1" x14ac:dyDescent="0.3">
      <c r="A76" s="59" t="s">
        <v>788</v>
      </c>
      <c r="B76" s="32">
        <v>44</v>
      </c>
      <c r="C76" s="32">
        <v>21</v>
      </c>
      <c r="D76" s="32">
        <v>8</v>
      </c>
      <c r="E76" s="32">
        <v>7</v>
      </c>
      <c r="F76" s="32">
        <v>3</v>
      </c>
      <c r="G76" s="32">
        <v>2</v>
      </c>
      <c r="H76" s="32">
        <v>1</v>
      </c>
      <c r="I76" s="32">
        <v>1</v>
      </c>
      <c r="J76" s="32">
        <v>1</v>
      </c>
      <c r="K76" s="32" t="s">
        <v>677</v>
      </c>
      <c r="L76" s="32" t="s">
        <v>677</v>
      </c>
      <c r="M76" s="32">
        <v>15</v>
      </c>
      <c r="N76" s="32">
        <v>1</v>
      </c>
      <c r="O76" s="32">
        <v>8</v>
      </c>
      <c r="P76" s="32">
        <v>1</v>
      </c>
      <c r="Q76" s="32">
        <v>4</v>
      </c>
      <c r="R76" s="32" t="s">
        <v>677</v>
      </c>
      <c r="S76" s="32">
        <v>1</v>
      </c>
      <c r="T76" s="32" t="s">
        <v>677</v>
      </c>
      <c r="U76" s="32" t="s">
        <v>677</v>
      </c>
      <c r="V76" s="32" t="s">
        <v>677</v>
      </c>
      <c r="W76" s="32" t="s">
        <v>677</v>
      </c>
    </row>
    <row r="77" spans="1:23" ht="21" customHeight="1" x14ac:dyDescent="0.3">
      <c r="A77" s="59" t="s">
        <v>789</v>
      </c>
      <c r="B77" s="32">
        <v>80</v>
      </c>
      <c r="C77" s="32">
        <v>53</v>
      </c>
      <c r="D77" s="32">
        <v>16</v>
      </c>
      <c r="E77" s="32">
        <v>8</v>
      </c>
      <c r="F77" s="32" t="s">
        <v>677</v>
      </c>
      <c r="G77" s="32">
        <v>3</v>
      </c>
      <c r="H77" s="32" t="s">
        <v>677</v>
      </c>
      <c r="I77" s="32" t="s">
        <v>677</v>
      </c>
      <c r="J77" s="32" t="s">
        <v>677</v>
      </c>
      <c r="K77" s="32" t="s">
        <v>677</v>
      </c>
      <c r="L77" s="32" t="s">
        <v>677</v>
      </c>
      <c r="M77" s="32">
        <v>43</v>
      </c>
      <c r="N77" s="32">
        <v>2</v>
      </c>
      <c r="O77" s="32">
        <v>13</v>
      </c>
      <c r="P77" s="32">
        <v>4</v>
      </c>
      <c r="Q77" s="32">
        <v>15</v>
      </c>
      <c r="R77" s="32">
        <v>6</v>
      </c>
      <c r="S77" s="32">
        <v>1</v>
      </c>
      <c r="T77" s="32" t="s">
        <v>677</v>
      </c>
      <c r="U77" s="32" t="s">
        <v>677</v>
      </c>
      <c r="V77" s="32" t="s">
        <v>677</v>
      </c>
      <c r="W77" s="32" t="s">
        <v>677</v>
      </c>
    </row>
    <row r="78" spans="1:23" ht="21" customHeight="1" x14ac:dyDescent="0.3">
      <c r="A78" s="47" t="s">
        <v>790</v>
      </c>
      <c r="B78" s="65">
        <v>693</v>
      </c>
      <c r="C78" s="65">
        <v>456</v>
      </c>
      <c r="D78" s="65">
        <v>142</v>
      </c>
      <c r="E78" s="65">
        <v>63</v>
      </c>
      <c r="F78" s="65">
        <v>20</v>
      </c>
      <c r="G78" s="65">
        <v>6</v>
      </c>
      <c r="H78" s="65">
        <v>4</v>
      </c>
      <c r="I78" s="65" t="s">
        <v>677</v>
      </c>
      <c r="J78" s="65" t="s">
        <v>677</v>
      </c>
      <c r="K78" s="65" t="s">
        <v>677</v>
      </c>
      <c r="L78" s="65">
        <v>2</v>
      </c>
      <c r="M78" s="65">
        <v>240</v>
      </c>
      <c r="N78" s="65">
        <v>19</v>
      </c>
      <c r="O78" s="65">
        <v>75</v>
      </c>
      <c r="P78" s="65">
        <v>26</v>
      </c>
      <c r="Q78" s="65">
        <v>95</v>
      </c>
      <c r="R78" s="65">
        <v>11</v>
      </c>
      <c r="S78" s="65">
        <v>1</v>
      </c>
      <c r="T78" s="65" t="s">
        <v>677</v>
      </c>
      <c r="U78" s="65" t="s">
        <v>677</v>
      </c>
      <c r="V78" s="65" t="s">
        <v>677</v>
      </c>
      <c r="W78" s="65" t="s">
        <v>677</v>
      </c>
    </row>
    <row r="79" spans="1:23" ht="21" customHeight="1" x14ac:dyDescent="0.3">
      <c r="A79" s="59" t="s">
        <v>791</v>
      </c>
      <c r="B79" s="32">
        <v>103</v>
      </c>
      <c r="C79" s="32">
        <v>62</v>
      </c>
      <c r="D79" s="32">
        <v>21</v>
      </c>
      <c r="E79" s="32">
        <v>15</v>
      </c>
      <c r="F79" s="32">
        <v>4</v>
      </c>
      <c r="G79" s="32">
        <v>1</v>
      </c>
      <c r="H79" s="32" t="s">
        <v>677</v>
      </c>
      <c r="I79" s="32" t="s">
        <v>677</v>
      </c>
      <c r="J79" s="32" t="s">
        <v>677</v>
      </c>
      <c r="K79" s="32" t="s">
        <v>677</v>
      </c>
      <c r="L79" s="32" t="s">
        <v>677</v>
      </c>
      <c r="M79" s="32">
        <v>46</v>
      </c>
      <c r="N79" s="32">
        <v>2</v>
      </c>
      <c r="O79" s="32">
        <v>14</v>
      </c>
      <c r="P79" s="32">
        <v>8</v>
      </c>
      <c r="Q79" s="32">
        <v>18</v>
      </c>
      <c r="R79" s="32">
        <v>2</v>
      </c>
      <c r="S79" s="32">
        <v>1</v>
      </c>
      <c r="T79" s="32" t="s">
        <v>677</v>
      </c>
      <c r="U79" s="32" t="s">
        <v>677</v>
      </c>
      <c r="V79" s="32" t="s">
        <v>677</v>
      </c>
      <c r="W79" s="32" t="s">
        <v>677</v>
      </c>
    </row>
    <row r="80" spans="1:23" ht="21" customHeight="1" x14ac:dyDescent="0.3">
      <c r="A80" s="59" t="s">
        <v>792</v>
      </c>
      <c r="B80" s="32">
        <v>55</v>
      </c>
      <c r="C80" s="32">
        <v>42</v>
      </c>
      <c r="D80" s="32">
        <v>6</v>
      </c>
      <c r="E80" s="32">
        <v>6</v>
      </c>
      <c r="F80" s="32">
        <v>1</v>
      </c>
      <c r="G80" s="32" t="s">
        <v>677</v>
      </c>
      <c r="H80" s="32" t="s">
        <v>677</v>
      </c>
      <c r="I80" s="32" t="s">
        <v>677</v>
      </c>
      <c r="J80" s="32" t="s">
        <v>677</v>
      </c>
      <c r="K80" s="32" t="s">
        <v>677</v>
      </c>
      <c r="L80" s="32" t="s">
        <v>677</v>
      </c>
      <c r="M80" s="32">
        <v>25</v>
      </c>
      <c r="N80" s="32">
        <v>1</v>
      </c>
      <c r="O80" s="32">
        <v>9</v>
      </c>
      <c r="P80" s="32">
        <v>1</v>
      </c>
      <c r="Q80" s="32">
        <v>12</v>
      </c>
      <c r="R80" s="32">
        <v>1</v>
      </c>
      <c r="S80" s="32" t="s">
        <v>677</v>
      </c>
      <c r="T80" s="32" t="s">
        <v>677</v>
      </c>
      <c r="U80" s="32" t="s">
        <v>677</v>
      </c>
      <c r="V80" s="32" t="s">
        <v>677</v>
      </c>
      <c r="W80" s="32" t="s">
        <v>677</v>
      </c>
    </row>
    <row r="81" spans="1:23" ht="21" customHeight="1" x14ac:dyDescent="0.3">
      <c r="A81" s="59" t="s">
        <v>793</v>
      </c>
      <c r="B81" s="32">
        <v>58</v>
      </c>
      <c r="C81" s="32">
        <v>46</v>
      </c>
      <c r="D81" s="32">
        <v>7</v>
      </c>
      <c r="E81" s="32">
        <v>4</v>
      </c>
      <c r="F81" s="32" t="s">
        <v>677</v>
      </c>
      <c r="G81" s="32">
        <v>1</v>
      </c>
      <c r="H81" s="32" t="s">
        <v>677</v>
      </c>
      <c r="I81" s="32" t="s">
        <v>677</v>
      </c>
      <c r="J81" s="32" t="s">
        <v>677</v>
      </c>
      <c r="K81" s="32" t="s">
        <v>677</v>
      </c>
      <c r="L81" s="32" t="s">
        <v>677</v>
      </c>
      <c r="M81" s="32">
        <v>21</v>
      </c>
      <c r="N81" s="32">
        <v>1</v>
      </c>
      <c r="O81" s="32">
        <v>10</v>
      </c>
      <c r="P81" s="32">
        <v>2</v>
      </c>
      <c r="Q81" s="32">
        <v>5</v>
      </c>
      <c r="R81" s="32">
        <v>2</v>
      </c>
      <c r="S81" s="32" t="s">
        <v>677</v>
      </c>
      <c r="T81" s="32" t="s">
        <v>677</v>
      </c>
      <c r="U81" s="32" t="s">
        <v>677</v>
      </c>
      <c r="V81" s="32" t="s">
        <v>677</v>
      </c>
      <c r="W81" s="32" t="s">
        <v>677</v>
      </c>
    </row>
    <row r="82" spans="1:23" ht="21" customHeight="1" x14ac:dyDescent="0.3">
      <c r="A82" s="59" t="s">
        <v>794</v>
      </c>
      <c r="B82" s="32">
        <v>64</v>
      </c>
      <c r="C82" s="32">
        <v>39</v>
      </c>
      <c r="D82" s="32">
        <v>16</v>
      </c>
      <c r="E82" s="32">
        <v>2</v>
      </c>
      <c r="F82" s="32">
        <v>3</v>
      </c>
      <c r="G82" s="32">
        <v>2</v>
      </c>
      <c r="H82" s="32">
        <v>2</v>
      </c>
      <c r="I82" s="32" t="s">
        <v>677</v>
      </c>
      <c r="J82" s="32" t="s">
        <v>677</v>
      </c>
      <c r="K82" s="32" t="s">
        <v>677</v>
      </c>
      <c r="L82" s="32" t="s">
        <v>677</v>
      </c>
      <c r="M82" s="32">
        <v>35</v>
      </c>
      <c r="N82" s="32">
        <v>2</v>
      </c>
      <c r="O82" s="32">
        <v>7</v>
      </c>
      <c r="P82" s="32">
        <v>5</v>
      </c>
      <c r="Q82" s="32">
        <v>18</v>
      </c>
      <c r="R82" s="32">
        <v>3</v>
      </c>
      <c r="S82" s="32" t="s">
        <v>677</v>
      </c>
      <c r="T82" s="32" t="s">
        <v>677</v>
      </c>
      <c r="U82" s="32" t="s">
        <v>677</v>
      </c>
      <c r="V82" s="32" t="s">
        <v>677</v>
      </c>
      <c r="W82" s="32" t="s">
        <v>677</v>
      </c>
    </row>
    <row r="83" spans="1:23" ht="21" customHeight="1" x14ac:dyDescent="0.3">
      <c r="A83" s="59" t="s">
        <v>795</v>
      </c>
      <c r="B83" s="32">
        <v>252</v>
      </c>
      <c r="C83" s="32">
        <v>167</v>
      </c>
      <c r="D83" s="32">
        <v>55</v>
      </c>
      <c r="E83" s="32">
        <v>19</v>
      </c>
      <c r="F83" s="32">
        <v>9</v>
      </c>
      <c r="G83" s="32" t="s">
        <v>677</v>
      </c>
      <c r="H83" s="32">
        <v>1</v>
      </c>
      <c r="I83" s="32" t="s">
        <v>677</v>
      </c>
      <c r="J83" s="32" t="s">
        <v>677</v>
      </c>
      <c r="K83" s="32" t="s">
        <v>677</v>
      </c>
      <c r="L83" s="32">
        <v>1</v>
      </c>
      <c r="M83" s="32">
        <v>61</v>
      </c>
      <c r="N83" s="32">
        <v>5</v>
      </c>
      <c r="O83" s="32">
        <v>22</v>
      </c>
      <c r="P83" s="32">
        <v>6</v>
      </c>
      <c r="Q83" s="32">
        <v>23</v>
      </c>
      <c r="R83" s="32">
        <v>1</v>
      </c>
      <c r="S83" s="32" t="s">
        <v>677</v>
      </c>
      <c r="T83" s="32" t="s">
        <v>677</v>
      </c>
      <c r="U83" s="32" t="s">
        <v>677</v>
      </c>
      <c r="V83" s="32" t="s">
        <v>677</v>
      </c>
      <c r="W83" s="32" t="s">
        <v>677</v>
      </c>
    </row>
    <row r="84" spans="1:23" ht="21" customHeight="1" x14ac:dyDescent="0.3">
      <c r="A84" s="59" t="s">
        <v>796</v>
      </c>
      <c r="B84" s="32">
        <v>161</v>
      </c>
      <c r="C84" s="32">
        <v>100</v>
      </c>
      <c r="D84" s="32">
        <v>37</v>
      </c>
      <c r="E84" s="32">
        <v>17</v>
      </c>
      <c r="F84" s="32">
        <v>3</v>
      </c>
      <c r="G84" s="32">
        <v>2</v>
      </c>
      <c r="H84" s="32">
        <v>1</v>
      </c>
      <c r="I84" s="32" t="s">
        <v>677</v>
      </c>
      <c r="J84" s="32" t="s">
        <v>677</v>
      </c>
      <c r="K84" s="32" t="s">
        <v>677</v>
      </c>
      <c r="L84" s="32">
        <v>1</v>
      </c>
      <c r="M84" s="32">
        <v>52</v>
      </c>
      <c r="N84" s="32">
        <v>8</v>
      </c>
      <c r="O84" s="32">
        <v>13</v>
      </c>
      <c r="P84" s="32">
        <v>4</v>
      </c>
      <c r="Q84" s="32">
        <v>19</v>
      </c>
      <c r="R84" s="32">
        <v>2</v>
      </c>
      <c r="S84" s="32" t="s">
        <v>677</v>
      </c>
      <c r="T84" s="32" t="s">
        <v>677</v>
      </c>
      <c r="U84" s="32" t="s">
        <v>677</v>
      </c>
      <c r="V84" s="32" t="s">
        <v>677</v>
      </c>
      <c r="W84" s="32" t="s">
        <v>677</v>
      </c>
    </row>
    <row r="85" spans="1:23" ht="21" customHeight="1" x14ac:dyDescent="0.3">
      <c r="A85" s="47" t="s">
        <v>797</v>
      </c>
      <c r="B85" s="65">
        <v>394</v>
      </c>
      <c r="C85" s="65">
        <v>324</v>
      </c>
      <c r="D85" s="65">
        <v>32</v>
      </c>
      <c r="E85" s="65">
        <v>29</v>
      </c>
      <c r="F85" s="65">
        <v>3</v>
      </c>
      <c r="G85" s="65">
        <v>4</v>
      </c>
      <c r="H85" s="65">
        <v>1</v>
      </c>
      <c r="I85" s="65" t="s">
        <v>677</v>
      </c>
      <c r="J85" s="65">
        <v>1</v>
      </c>
      <c r="K85" s="65" t="s">
        <v>677</v>
      </c>
      <c r="L85" s="65" t="s">
        <v>677</v>
      </c>
      <c r="M85" s="65">
        <v>150</v>
      </c>
      <c r="N85" s="65">
        <v>12</v>
      </c>
      <c r="O85" s="65">
        <v>57</v>
      </c>
      <c r="P85" s="65">
        <v>20</v>
      </c>
      <c r="Q85" s="65">
        <v>48</v>
      </c>
      <c r="R85" s="65">
        <v>2</v>
      </c>
      <c r="S85" s="65">
        <v>3</v>
      </c>
      <c r="T85" s="65">
        <v>1</v>
      </c>
      <c r="U85" s="65" t="s">
        <v>677</v>
      </c>
      <c r="V85" s="65" t="s">
        <v>677</v>
      </c>
      <c r="W85" s="65" t="s">
        <v>677</v>
      </c>
    </row>
    <row r="86" spans="1:23" ht="21" customHeight="1" x14ac:dyDescent="0.3">
      <c r="A86" s="59" t="s">
        <v>798</v>
      </c>
      <c r="B86" s="32">
        <v>201</v>
      </c>
      <c r="C86" s="32">
        <v>167</v>
      </c>
      <c r="D86" s="32">
        <v>18</v>
      </c>
      <c r="E86" s="32">
        <v>12</v>
      </c>
      <c r="F86" s="32">
        <v>1</v>
      </c>
      <c r="G86" s="32">
        <v>1</v>
      </c>
      <c r="H86" s="32">
        <v>1</v>
      </c>
      <c r="I86" s="32" t="s">
        <v>677</v>
      </c>
      <c r="J86" s="32">
        <v>1</v>
      </c>
      <c r="K86" s="32" t="s">
        <v>677</v>
      </c>
      <c r="L86" s="32" t="s">
        <v>677</v>
      </c>
      <c r="M86" s="32">
        <v>77</v>
      </c>
      <c r="N86" s="32">
        <v>6</v>
      </c>
      <c r="O86" s="32">
        <v>26</v>
      </c>
      <c r="P86" s="32">
        <v>11</v>
      </c>
      <c r="Q86" s="32">
        <v>27</v>
      </c>
      <c r="R86" s="32">
        <v>1</v>
      </c>
      <c r="S86" s="32">
        <v>1</v>
      </c>
      <c r="T86" s="32">
        <v>1</v>
      </c>
      <c r="U86" s="32" t="s">
        <v>677</v>
      </c>
      <c r="V86" s="32" t="s">
        <v>677</v>
      </c>
      <c r="W86" s="32" t="s">
        <v>677</v>
      </c>
    </row>
    <row r="87" spans="1:23" ht="21" customHeight="1" x14ac:dyDescent="0.3">
      <c r="A87" s="59" t="s">
        <v>799</v>
      </c>
      <c r="B87" s="32">
        <v>53</v>
      </c>
      <c r="C87" s="32">
        <v>39</v>
      </c>
      <c r="D87" s="32">
        <v>5</v>
      </c>
      <c r="E87" s="32">
        <v>8</v>
      </c>
      <c r="F87" s="32" t="s">
        <v>677</v>
      </c>
      <c r="G87" s="32">
        <v>1</v>
      </c>
      <c r="H87" s="32" t="s">
        <v>677</v>
      </c>
      <c r="I87" s="32" t="s">
        <v>677</v>
      </c>
      <c r="J87" s="32" t="s">
        <v>677</v>
      </c>
      <c r="K87" s="32" t="s">
        <v>677</v>
      </c>
      <c r="L87" s="32" t="s">
        <v>677</v>
      </c>
      <c r="M87" s="32">
        <v>22</v>
      </c>
      <c r="N87" s="32">
        <v>4</v>
      </c>
      <c r="O87" s="32">
        <v>9</v>
      </c>
      <c r="P87" s="32">
        <v>3</v>
      </c>
      <c r="Q87" s="32">
        <v>5</v>
      </c>
      <c r="R87" s="32" t="s">
        <v>677</v>
      </c>
      <c r="S87" s="32">
        <v>1</v>
      </c>
      <c r="T87" s="32" t="s">
        <v>677</v>
      </c>
      <c r="U87" s="32" t="s">
        <v>677</v>
      </c>
      <c r="V87" s="32" t="s">
        <v>677</v>
      </c>
      <c r="W87" s="32" t="s">
        <v>677</v>
      </c>
    </row>
    <row r="88" spans="1:23" ht="21" customHeight="1" x14ac:dyDescent="0.3">
      <c r="A88" s="59" t="s">
        <v>800</v>
      </c>
      <c r="B88" s="32">
        <v>85</v>
      </c>
      <c r="C88" s="32">
        <v>72</v>
      </c>
      <c r="D88" s="32">
        <v>5</v>
      </c>
      <c r="E88" s="32">
        <v>6</v>
      </c>
      <c r="F88" s="32">
        <v>1</v>
      </c>
      <c r="G88" s="32">
        <v>1</v>
      </c>
      <c r="H88" s="32" t="s">
        <v>677</v>
      </c>
      <c r="I88" s="32" t="s">
        <v>677</v>
      </c>
      <c r="J88" s="32" t="s">
        <v>677</v>
      </c>
      <c r="K88" s="32" t="s">
        <v>677</v>
      </c>
      <c r="L88" s="32" t="s">
        <v>677</v>
      </c>
      <c r="M88" s="32">
        <v>28</v>
      </c>
      <c r="N88" s="32" t="s">
        <v>677</v>
      </c>
      <c r="O88" s="32">
        <v>10</v>
      </c>
      <c r="P88" s="32">
        <v>4</v>
      </c>
      <c r="Q88" s="32">
        <v>10</v>
      </c>
      <c r="R88" s="32">
        <v>1</v>
      </c>
      <c r="S88" s="32">
        <v>1</v>
      </c>
      <c r="T88" s="32" t="s">
        <v>677</v>
      </c>
      <c r="U88" s="32" t="s">
        <v>677</v>
      </c>
      <c r="V88" s="32" t="s">
        <v>677</v>
      </c>
      <c r="W88" s="32" t="s">
        <v>677</v>
      </c>
    </row>
    <row r="89" spans="1:23" ht="21" customHeight="1" x14ac:dyDescent="0.3">
      <c r="A89" s="59" t="s">
        <v>801</v>
      </c>
      <c r="B89" s="32">
        <v>55</v>
      </c>
      <c r="C89" s="32">
        <v>46</v>
      </c>
      <c r="D89" s="32">
        <v>4</v>
      </c>
      <c r="E89" s="32">
        <v>3</v>
      </c>
      <c r="F89" s="32">
        <v>1</v>
      </c>
      <c r="G89" s="32">
        <v>1</v>
      </c>
      <c r="H89" s="32" t="s">
        <v>677</v>
      </c>
      <c r="I89" s="32" t="s">
        <v>677</v>
      </c>
      <c r="J89" s="32" t="s">
        <v>677</v>
      </c>
      <c r="K89" s="32" t="s">
        <v>677</v>
      </c>
      <c r="L89" s="32" t="s">
        <v>677</v>
      </c>
      <c r="M89" s="32">
        <v>23</v>
      </c>
      <c r="N89" s="32">
        <v>2</v>
      </c>
      <c r="O89" s="32">
        <v>12</v>
      </c>
      <c r="P89" s="32">
        <v>2</v>
      </c>
      <c r="Q89" s="32">
        <v>6</v>
      </c>
      <c r="R89" s="32" t="s">
        <v>677</v>
      </c>
      <c r="S89" s="32" t="s">
        <v>677</v>
      </c>
      <c r="T89" s="32" t="s">
        <v>677</v>
      </c>
      <c r="U89" s="32" t="s">
        <v>677</v>
      </c>
      <c r="V89" s="32" t="s">
        <v>677</v>
      </c>
      <c r="W89" s="32" t="s">
        <v>677</v>
      </c>
    </row>
    <row r="90" spans="1:23" ht="21" customHeight="1" x14ac:dyDescent="0.3">
      <c r="A90" s="47" t="s">
        <v>802</v>
      </c>
      <c r="B90" s="65">
        <v>306</v>
      </c>
      <c r="C90" s="65">
        <v>239</v>
      </c>
      <c r="D90" s="65">
        <v>40</v>
      </c>
      <c r="E90" s="65">
        <v>20</v>
      </c>
      <c r="F90" s="65">
        <v>4</v>
      </c>
      <c r="G90" s="65">
        <v>3</v>
      </c>
      <c r="H90" s="65" t="s">
        <v>677</v>
      </c>
      <c r="I90" s="65" t="s">
        <v>677</v>
      </c>
      <c r="J90" s="65" t="s">
        <v>677</v>
      </c>
      <c r="K90" s="65" t="s">
        <v>677</v>
      </c>
      <c r="L90" s="65" t="s">
        <v>677</v>
      </c>
      <c r="M90" s="65">
        <v>91</v>
      </c>
      <c r="N90" s="65">
        <v>5</v>
      </c>
      <c r="O90" s="65">
        <v>32</v>
      </c>
      <c r="P90" s="65">
        <v>11</v>
      </c>
      <c r="Q90" s="65">
        <v>33</v>
      </c>
      <c r="R90" s="65">
        <v>5</v>
      </c>
      <c r="S90" s="65" t="s">
        <v>677</v>
      </c>
      <c r="T90" s="65" t="s">
        <v>677</v>
      </c>
      <c r="U90" s="65">
        <v>1</v>
      </c>
      <c r="V90" s="65" t="s">
        <v>677</v>
      </c>
      <c r="W90" s="65" t="s">
        <v>677</v>
      </c>
    </row>
    <row r="91" spans="1:23" ht="21" customHeight="1" x14ac:dyDescent="0.3">
      <c r="A91" s="59" t="s">
        <v>803</v>
      </c>
      <c r="B91" s="32">
        <v>75</v>
      </c>
      <c r="C91" s="32">
        <v>59</v>
      </c>
      <c r="D91" s="32">
        <v>10</v>
      </c>
      <c r="E91" s="32">
        <v>4</v>
      </c>
      <c r="F91" s="32">
        <v>1</v>
      </c>
      <c r="G91" s="32">
        <v>1</v>
      </c>
      <c r="H91" s="32" t="s">
        <v>677</v>
      </c>
      <c r="I91" s="32" t="s">
        <v>677</v>
      </c>
      <c r="J91" s="32" t="s">
        <v>677</v>
      </c>
      <c r="K91" s="32" t="s">
        <v>677</v>
      </c>
      <c r="L91" s="32" t="s">
        <v>677</v>
      </c>
      <c r="M91" s="32">
        <v>18</v>
      </c>
      <c r="N91" s="32">
        <v>1</v>
      </c>
      <c r="O91" s="32">
        <v>6</v>
      </c>
      <c r="P91" s="32">
        <v>2</v>
      </c>
      <c r="Q91" s="32">
        <v>8</v>
      </c>
      <c r="R91" s="32" t="s">
        <v>677</v>
      </c>
      <c r="S91" s="32" t="s">
        <v>677</v>
      </c>
      <c r="T91" s="32" t="s">
        <v>677</v>
      </c>
      <c r="U91" s="32" t="s">
        <v>677</v>
      </c>
      <c r="V91" s="32" t="s">
        <v>677</v>
      </c>
      <c r="W91" s="32" t="s">
        <v>677</v>
      </c>
    </row>
    <row r="92" spans="1:23" ht="21" customHeight="1" x14ac:dyDescent="0.3">
      <c r="A92" s="59" t="s">
        <v>804</v>
      </c>
      <c r="B92" s="32">
        <v>66</v>
      </c>
      <c r="C92" s="32">
        <v>58</v>
      </c>
      <c r="D92" s="32">
        <v>3</v>
      </c>
      <c r="E92" s="32">
        <v>3</v>
      </c>
      <c r="F92" s="32" t="s">
        <v>677</v>
      </c>
      <c r="G92" s="32">
        <v>2</v>
      </c>
      <c r="H92" s="32" t="s">
        <v>677</v>
      </c>
      <c r="I92" s="32" t="s">
        <v>677</v>
      </c>
      <c r="J92" s="32" t="s">
        <v>677</v>
      </c>
      <c r="K92" s="32" t="s">
        <v>677</v>
      </c>
      <c r="L92" s="32" t="s">
        <v>677</v>
      </c>
      <c r="M92" s="32">
        <v>26</v>
      </c>
      <c r="N92" s="32">
        <v>1</v>
      </c>
      <c r="O92" s="32">
        <v>6</v>
      </c>
      <c r="P92" s="32">
        <v>5</v>
      </c>
      <c r="Q92" s="32">
        <v>9</v>
      </c>
      <c r="R92" s="32">
        <v>4</v>
      </c>
      <c r="S92" s="32" t="s">
        <v>677</v>
      </c>
      <c r="T92" s="32" t="s">
        <v>677</v>
      </c>
      <c r="U92" s="32">
        <v>1</v>
      </c>
      <c r="V92" s="32" t="s">
        <v>677</v>
      </c>
      <c r="W92" s="32" t="s">
        <v>677</v>
      </c>
    </row>
    <row r="93" spans="1:23" ht="21" customHeight="1" x14ac:dyDescent="0.3">
      <c r="A93" s="59" t="s">
        <v>805</v>
      </c>
      <c r="B93" s="32">
        <v>165</v>
      </c>
      <c r="C93" s="32">
        <v>122</v>
      </c>
      <c r="D93" s="32">
        <v>27</v>
      </c>
      <c r="E93" s="32">
        <v>13</v>
      </c>
      <c r="F93" s="32">
        <v>3</v>
      </c>
      <c r="G93" s="32" t="s">
        <v>677</v>
      </c>
      <c r="H93" s="32" t="s">
        <v>677</v>
      </c>
      <c r="I93" s="32" t="s">
        <v>677</v>
      </c>
      <c r="J93" s="32" t="s">
        <v>677</v>
      </c>
      <c r="K93" s="32" t="s">
        <v>677</v>
      </c>
      <c r="L93" s="32" t="s">
        <v>677</v>
      </c>
      <c r="M93" s="32">
        <v>47</v>
      </c>
      <c r="N93" s="32">
        <v>3</v>
      </c>
      <c r="O93" s="32">
        <v>20</v>
      </c>
      <c r="P93" s="32">
        <v>4</v>
      </c>
      <c r="Q93" s="32">
        <v>16</v>
      </c>
      <c r="R93" s="32">
        <v>1</v>
      </c>
      <c r="S93" s="32" t="s">
        <v>677</v>
      </c>
      <c r="T93" s="32" t="s">
        <v>677</v>
      </c>
      <c r="U93" s="32" t="s">
        <v>677</v>
      </c>
      <c r="V93" s="32" t="s">
        <v>677</v>
      </c>
      <c r="W93" s="32" t="s">
        <v>677</v>
      </c>
    </row>
    <row r="94" spans="1:23" ht="21" customHeight="1" x14ac:dyDescent="0.3">
      <c r="A94" s="47" t="s">
        <v>806</v>
      </c>
      <c r="B94" s="65">
        <v>161</v>
      </c>
      <c r="C94" s="65">
        <v>113</v>
      </c>
      <c r="D94" s="65">
        <v>25</v>
      </c>
      <c r="E94" s="65">
        <v>12</v>
      </c>
      <c r="F94" s="65">
        <v>3</v>
      </c>
      <c r="G94" s="65">
        <v>5</v>
      </c>
      <c r="H94" s="65">
        <v>3</v>
      </c>
      <c r="I94" s="65" t="s">
        <v>677</v>
      </c>
      <c r="J94" s="65" t="s">
        <v>677</v>
      </c>
      <c r="K94" s="65" t="s">
        <v>677</v>
      </c>
      <c r="L94" s="65" t="s">
        <v>677</v>
      </c>
      <c r="M94" s="65">
        <v>61</v>
      </c>
      <c r="N94" s="65">
        <v>5</v>
      </c>
      <c r="O94" s="65">
        <v>22</v>
      </c>
      <c r="P94" s="65">
        <v>6</v>
      </c>
      <c r="Q94" s="65">
        <v>25</v>
      </c>
      <c r="R94" s="65" t="s">
        <v>677</v>
      </c>
      <c r="S94" s="65">
        <v>1</v>
      </c>
      <c r="T94" s="65" t="s">
        <v>677</v>
      </c>
      <c r="U94" s="65" t="s">
        <v>677</v>
      </c>
      <c r="V94" s="65" t="s">
        <v>677</v>
      </c>
      <c r="W94" s="65" t="s">
        <v>677</v>
      </c>
    </row>
    <row r="95" spans="1:23" ht="21" customHeight="1" x14ac:dyDescent="0.3">
      <c r="A95" s="59" t="s">
        <v>807</v>
      </c>
      <c r="B95" s="32">
        <v>55</v>
      </c>
      <c r="C95" s="32">
        <v>35</v>
      </c>
      <c r="D95" s="32">
        <v>11</v>
      </c>
      <c r="E95" s="32">
        <v>4</v>
      </c>
      <c r="F95" s="32">
        <v>1</v>
      </c>
      <c r="G95" s="32">
        <v>3</v>
      </c>
      <c r="H95" s="32">
        <v>1</v>
      </c>
      <c r="I95" s="32" t="s">
        <v>677</v>
      </c>
      <c r="J95" s="32" t="s">
        <v>677</v>
      </c>
      <c r="K95" s="32" t="s">
        <v>677</v>
      </c>
      <c r="L95" s="32" t="s">
        <v>677</v>
      </c>
      <c r="M95" s="32">
        <v>22</v>
      </c>
      <c r="N95" s="32">
        <v>2</v>
      </c>
      <c r="O95" s="32">
        <v>6</v>
      </c>
      <c r="P95" s="32">
        <v>3</v>
      </c>
      <c r="Q95" s="32">
        <v>9</v>
      </c>
      <c r="R95" s="32" t="s">
        <v>677</v>
      </c>
      <c r="S95" s="32">
        <v>1</v>
      </c>
      <c r="T95" s="32" t="s">
        <v>677</v>
      </c>
      <c r="U95" s="32" t="s">
        <v>677</v>
      </c>
      <c r="V95" s="32" t="s">
        <v>677</v>
      </c>
      <c r="W95" s="32" t="s">
        <v>677</v>
      </c>
    </row>
    <row r="96" spans="1:23" ht="21" customHeight="1" x14ac:dyDescent="0.3">
      <c r="A96" s="59" t="s">
        <v>808</v>
      </c>
      <c r="B96" s="32">
        <v>71</v>
      </c>
      <c r="C96" s="32">
        <v>51</v>
      </c>
      <c r="D96" s="32">
        <v>12</v>
      </c>
      <c r="E96" s="32">
        <v>4</v>
      </c>
      <c r="F96" s="32">
        <v>2</v>
      </c>
      <c r="G96" s="32">
        <v>1</v>
      </c>
      <c r="H96" s="32">
        <v>1</v>
      </c>
      <c r="I96" s="32" t="s">
        <v>677</v>
      </c>
      <c r="J96" s="32" t="s">
        <v>677</v>
      </c>
      <c r="K96" s="32" t="s">
        <v>677</v>
      </c>
      <c r="L96" s="32" t="s">
        <v>677</v>
      </c>
      <c r="M96" s="32">
        <v>30</v>
      </c>
      <c r="N96" s="32">
        <v>2</v>
      </c>
      <c r="O96" s="32">
        <v>12</v>
      </c>
      <c r="P96" s="32">
        <v>3</v>
      </c>
      <c r="Q96" s="32">
        <v>12</v>
      </c>
      <c r="R96" s="32" t="s">
        <v>677</v>
      </c>
      <c r="S96" s="32" t="s">
        <v>677</v>
      </c>
      <c r="T96" s="32" t="s">
        <v>677</v>
      </c>
      <c r="U96" s="32" t="s">
        <v>677</v>
      </c>
      <c r="V96" s="32" t="s">
        <v>677</v>
      </c>
      <c r="W96" s="32" t="s">
        <v>677</v>
      </c>
    </row>
    <row r="97" spans="1:23" ht="21" customHeight="1" x14ac:dyDescent="0.3">
      <c r="A97" s="59" t="s">
        <v>809</v>
      </c>
      <c r="B97" s="32">
        <v>35</v>
      </c>
      <c r="C97" s="32">
        <v>27</v>
      </c>
      <c r="D97" s="32">
        <v>2</v>
      </c>
      <c r="E97" s="32">
        <v>4</v>
      </c>
      <c r="F97" s="32" t="s">
        <v>677</v>
      </c>
      <c r="G97" s="32">
        <v>1</v>
      </c>
      <c r="H97" s="32">
        <v>1</v>
      </c>
      <c r="I97" s="32" t="s">
        <v>677</v>
      </c>
      <c r="J97" s="32" t="s">
        <v>677</v>
      </c>
      <c r="K97" s="32" t="s">
        <v>677</v>
      </c>
      <c r="L97" s="32" t="s">
        <v>677</v>
      </c>
      <c r="M97" s="32">
        <v>9</v>
      </c>
      <c r="N97" s="32">
        <v>1</v>
      </c>
      <c r="O97" s="32">
        <v>4</v>
      </c>
      <c r="P97" s="32" t="s">
        <v>677</v>
      </c>
      <c r="Q97" s="32">
        <v>4</v>
      </c>
      <c r="R97" s="32" t="s">
        <v>677</v>
      </c>
      <c r="S97" s="32" t="s">
        <v>677</v>
      </c>
      <c r="T97" s="32" t="s">
        <v>677</v>
      </c>
      <c r="U97" s="32" t="s">
        <v>677</v>
      </c>
      <c r="V97" s="32" t="s">
        <v>677</v>
      </c>
      <c r="W97" s="32" t="s">
        <v>677</v>
      </c>
    </row>
    <row r="98" spans="1:23" ht="21" customHeight="1" x14ac:dyDescent="0.3">
      <c r="A98" s="47" t="s">
        <v>810</v>
      </c>
      <c r="B98" s="65">
        <v>548</v>
      </c>
      <c r="C98" s="65">
        <v>373</v>
      </c>
      <c r="D98" s="65">
        <v>99</v>
      </c>
      <c r="E98" s="65">
        <v>54</v>
      </c>
      <c r="F98" s="65">
        <v>9</v>
      </c>
      <c r="G98" s="65">
        <v>9</v>
      </c>
      <c r="H98" s="65">
        <v>2</v>
      </c>
      <c r="I98" s="65">
        <v>1</v>
      </c>
      <c r="J98" s="65" t="s">
        <v>677</v>
      </c>
      <c r="K98" s="65" t="s">
        <v>677</v>
      </c>
      <c r="L98" s="65">
        <v>1</v>
      </c>
      <c r="M98" s="65">
        <v>207</v>
      </c>
      <c r="N98" s="65">
        <v>20</v>
      </c>
      <c r="O98" s="65">
        <v>80</v>
      </c>
      <c r="P98" s="65">
        <v>17</v>
      </c>
      <c r="Q98" s="65">
        <v>70</v>
      </c>
      <c r="R98" s="65">
        <v>9</v>
      </c>
      <c r="S98" s="65">
        <v>3</v>
      </c>
      <c r="T98" s="65">
        <v>1</v>
      </c>
      <c r="U98" s="65" t="s">
        <v>677</v>
      </c>
      <c r="V98" s="65" t="s">
        <v>677</v>
      </c>
      <c r="W98" s="65" t="s">
        <v>677</v>
      </c>
    </row>
    <row r="99" spans="1:23" ht="21" customHeight="1" x14ac:dyDescent="0.3">
      <c r="A99" s="59" t="s">
        <v>811</v>
      </c>
      <c r="B99" s="32">
        <v>108</v>
      </c>
      <c r="C99" s="32">
        <v>82</v>
      </c>
      <c r="D99" s="32">
        <v>13</v>
      </c>
      <c r="E99" s="32">
        <v>9</v>
      </c>
      <c r="F99" s="32">
        <v>1</v>
      </c>
      <c r="G99" s="32">
        <v>2</v>
      </c>
      <c r="H99" s="32" t="s">
        <v>677</v>
      </c>
      <c r="I99" s="32">
        <v>1</v>
      </c>
      <c r="J99" s="32" t="s">
        <v>677</v>
      </c>
      <c r="K99" s="32" t="s">
        <v>677</v>
      </c>
      <c r="L99" s="32" t="s">
        <v>677</v>
      </c>
      <c r="M99" s="32">
        <v>39</v>
      </c>
      <c r="N99" s="32">
        <v>3</v>
      </c>
      <c r="O99" s="32">
        <v>13</v>
      </c>
      <c r="P99" s="32">
        <v>3</v>
      </c>
      <c r="Q99" s="32">
        <v>15</v>
      </c>
      <c r="R99" s="32">
        <v>1</v>
      </c>
      <c r="S99" s="32">
        <v>1</v>
      </c>
      <c r="T99" s="32">
        <v>1</v>
      </c>
      <c r="U99" s="32" t="s">
        <v>677</v>
      </c>
      <c r="V99" s="32" t="s">
        <v>677</v>
      </c>
      <c r="W99" s="32" t="s">
        <v>677</v>
      </c>
    </row>
    <row r="100" spans="1:23" ht="21" customHeight="1" x14ac:dyDescent="0.3">
      <c r="A100" s="59" t="s">
        <v>812</v>
      </c>
      <c r="B100" s="32">
        <v>41</v>
      </c>
      <c r="C100" s="32">
        <v>23</v>
      </c>
      <c r="D100" s="32">
        <v>9</v>
      </c>
      <c r="E100" s="32">
        <v>6</v>
      </c>
      <c r="F100" s="32">
        <v>1</v>
      </c>
      <c r="G100" s="32">
        <v>1</v>
      </c>
      <c r="H100" s="32">
        <v>1</v>
      </c>
      <c r="I100" s="32" t="s">
        <v>677</v>
      </c>
      <c r="J100" s="32" t="s">
        <v>677</v>
      </c>
      <c r="K100" s="32" t="s">
        <v>677</v>
      </c>
      <c r="L100" s="32" t="s">
        <v>677</v>
      </c>
      <c r="M100" s="32">
        <v>22</v>
      </c>
      <c r="N100" s="32">
        <v>2</v>
      </c>
      <c r="O100" s="32">
        <v>4</v>
      </c>
      <c r="P100" s="32">
        <v>2</v>
      </c>
      <c r="Q100" s="32">
        <v>10</v>
      </c>
      <c r="R100" s="32">
        <v>3</v>
      </c>
      <c r="S100" s="32" t="s">
        <v>677</v>
      </c>
      <c r="T100" s="32" t="s">
        <v>677</v>
      </c>
      <c r="U100" s="32" t="s">
        <v>677</v>
      </c>
      <c r="V100" s="32" t="s">
        <v>677</v>
      </c>
      <c r="W100" s="32" t="s">
        <v>677</v>
      </c>
    </row>
    <row r="101" spans="1:23" ht="21" customHeight="1" x14ac:dyDescent="0.3">
      <c r="A101" s="59" t="s">
        <v>813</v>
      </c>
      <c r="B101" s="32">
        <v>225</v>
      </c>
      <c r="C101" s="32">
        <v>142</v>
      </c>
      <c r="D101" s="32">
        <v>46</v>
      </c>
      <c r="E101" s="32">
        <v>28</v>
      </c>
      <c r="F101" s="32">
        <v>3</v>
      </c>
      <c r="G101" s="32">
        <v>4</v>
      </c>
      <c r="H101" s="32">
        <v>1</v>
      </c>
      <c r="I101" s="32" t="s">
        <v>677</v>
      </c>
      <c r="J101" s="32" t="s">
        <v>677</v>
      </c>
      <c r="K101" s="32" t="s">
        <v>677</v>
      </c>
      <c r="L101" s="32">
        <v>1</v>
      </c>
      <c r="M101" s="32">
        <v>57</v>
      </c>
      <c r="N101" s="32">
        <v>6</v>
      </c>
      <c r="O101" s="32">
        <v>22</v>
      </c>
      <c r="P101" s="32">
        <v>7</v>
      </c>
      <c r="Q101" s="32">
        <v>17</v>
      </c>
      <c r="R101" s="32">
        <v>2</v>
      </c>
      <c r="S101" s="32">
        <v>1</v>
      </c>
      <c r="T101" s="32" t="s">
        <v>677</v>
      </c>
      <c r="U101" s="32" t="s">
        <v>677</v>
      </c>
      <c r="V101" s="32" t="s">
        <v>677</v>
      </c>
      <c r="W101" s="32" t="s">
        <v>677</v>
      </c>
    </row>
    <row r="102" spans="1:23" ht="21" customHeight="1" x14ac:dyDescent="0.3">
      <c r="A102" s="59" t="s">
        <v>814</v>
      </c>
      <c r="B102" s="32">
        <v>89</v>
      </c>
      <c r="C102" s="32">
        <v>64</v>
      </c>
      <c r="D102" s="32">
        <v>19</v>
      </c>
      <c r="E102" s="32">
        <v>4</v>
      </c>
      <c r="F102" s="32">
        <v>2</v>
      </c>
      <c r="G102" s="32" t="s">
        <v>677</v>
      </c>
      <c r="H102" s="32" t="s">
        <v>677</v>
      </c>
      <c r="I102" s="32" t="s">
        <v>677</v>
      </c>
      <c r="J102" s="32" t="s">
        <v>677</v>
      </c>
      <c r="K102" s="32" t="s">
        <v>677</v>
      </c>
      <c r="L102" s="32" t="s">
        <v>677</v>
      </c>
      <c r="M102" s="32">
        <v>34</v>
      </c>
      <c r="N102" s="32">
        <v>2</v>
      </c>
      <c r="O102" s="32">
        <v>19</v>
      </c>
      <c r="P102" s="32">
        <v>2</v>
      </c>
      <c r="Q102" s="32">
        <v>9</v>
      </c>
      <c r="R102" s="32">
        <v>1</v>
      </c>
      <c r="S102" s="32">
        <v>1</v>
      </c>
      <c r="T102" s="32" t="s">
        <v>677</v>
      </c>
      <c r="U102" s="32" t="s">
        <v>677</v>
      </c>
      <c r="V102" s="32" t="s">
        <v>677</v>
      </c>
      <c r="W102" s="32" t="s">
        <v>677</v>
      </c>
    </row>
    <row r="103" spans="1:23" ht="21" customHeight="1" x14ac:dyDescent="0.3">
      <c r="A103" s="59" t="s">
        <v>815</v>
      </c>
      <c r="B103" s="32">
        <v>43</v>
      </c>
      <c r="C103" s="32">
        <v>33</v>
      </c>
      <c r="D103" s="32">
        <v>7</v>
      </c>
      <c r="E103" s="32">
        <v>2</v>
      </c>
      <c r="F103" s="32" t="s">
        <v>677</v>
      </c>
      <c r="G103" s="32">
        <v>1</v>
      </c>
      <c r="H103" s="32" t="s">
        <v>677</v>
      </c>
      <c r="I103" s="32" t="s">
        <v>677</v>
      </c>
      <c r="J103" s="32" t="s">
        <v>677</v>
      </c>
      <c r="K103" s="32" t="s">
        <v>677</v>
      </c>
      <c r="L103" s="32" t="s">
        <v>677</v>
      </c>
      <c r="M103" s="32">
        <v>27</v>
      </c>
      <c r="N103" s="32">
        <v>2</v>
      </c>
      <c r="O103" s="32">
        <v>12</v>
      </c>
      <c r="P103" s="32">
        <v>1</v>
      </c>
      <c r="Q103" s="32">
        <v>9</v>
      </c>
      <c r="R103" s="32">
        <v>1</v>
      </c>
      <c r="S103" s="32" t="s">
        <v>677</v>
      </c>
      <c r="T103" s="32" t="s">
        <v>677</v>
      </c>
      <c r="U103" s="32" t="s">
        <v>677</v>
      </c>
      <c r="V103" s="32" t="s">
        <v>677</v>
      </c>
      <c r="W103" s="32" t="s">
        <v>677</v>
      </c>
    </row>
    <row r="104" spans="1:23" ht="21" customHeight="1" x14ac:dyDescent="0.3">
      <c r="A104" s="59" t="s">
        <v>816</v>
      </c>
      <c r="B104" s="32">
        <v>42</v>
      </c>
      <c r="C104" s="32">
        <v>29</v>
      </c>
      <c r="D104" s="32">
        <v>5</v>
      </c>
      <c r="E104" s="32">
        <v>5</v>
      </c>
      <c r="F104" s="32">
        <v>2</v>
      </c>
      <c r="G104" s="32">
        <v>1</v>
      </c>
      <c r="H104" s="32" t="s">
        <v>677</v>
      </c>
      <c r="I104" s="32" t="s">
        <v>677</v>
      </c>
      <c r="J104" s="32" t="s">
        <v>677</v>
      </c>
      <c r="K104" s="32" t="s">
        <v>677</v>
      </c>
      <c r="L104" s="32" t="s">
        <v>677</v>
      </c>
      <c r="M104" s="32">
        <v>28</v>
      </c>
      <c r="N104" s="32">
        <v>5</v>
      </c>
      <c r="O104" s="32">
        <v>10</v>
      </c>
      <c r="P104" s="32">
        <v>2</v>
      </c>
      <c r="Q104" s="32">
        <v>10</v>
      </c>
      <c r="R104" s="32">
        <v>1</v>
      </c>
      <c r="S104" s="32" t="s">
        <v>677</v>
      </c>
      <c r="T104" s="32" t="s">
        <v>677</v>
      </c>
      <c r="U104" s="32" t="s">
        <v>677</v>
      </c>
      <c r="V104" s="32" t="s">
        <v>677</v>
      </c>
      <c r="W104" s="32" t="s">
        <v>677</v>
      </c>
    </row>
    <row r="105" spans="1:23" ht="21" customHeight="1" x14ac:dyDescent="0.3">
      <c r="A105" s="47" t="s">
        <v>817</v>
      </c>
      <c r="B105" s="65">
        <v>262</v>
      </c>
      <c r="C105" s="65">
        <v>181</v>
      </c>
      <c r="D105" s="65">
        <v>38</v>
      </c>
      <c r="E105" s="65">
        <v>20</v>
      </c>
      <c r="F105" s="65">
        <v>10</v>
      </c>
      <c r="G105" s="65">
        <v>10</v>
      </c>
      <c r="H105" s="65">
        <v>2</v>
      </c>
      <c r="I105" s="65">
        <v>1</v>
      </c>
      <c r="J105" s="65" t="s">
        <v>677</v>
      </c>
      <c r="K105" s="65" t="s">
        <v>677</v>
      </c>
      <c r="L105" s="65" t="s">
        <v>677</v>
      </c>
      <c r="M105" s="65">
        <v>120</v>
      </c>
      <c r="N105" s="65">
        <v>5</v>
      </c>
      <c r="O105" s="65">
        <v>53</v>
      </c>
      <c r="P105" s="65">
        <v>13</v>
      </c>
      <c r="Q105" s="65">
        <v>41</v>
      </c>
      <c r="R105" s="65">
        <v>2</v>
      </c>
      <c r="S105" s="65">
        <v>1</v>
      </c>
      <c r="T105" s="65">
        <v>1</v>
      </c>
      <c r="U105" s="65" t="s">
        <v>677</v>
      </c>
      <c r="V105" s="65" t="s">
        <v>677</v>
      </c>
      <c r="W105" s="65" t="s">
        <v>677</v>
      </c>
    </row>
    <row r="106" spans="1:23" ht="21" customHeight="1" x14ac:dyDescent="0.3">
      <c r="A106" s="59" t="s">
        <v>818</v>
      </c>
      <c r="B106" s="32">
        <v>32</v>
      </c>
      <c r="C106" s="32">
        <v>23</v>
      </c>
      <c r="D106" s="32">
        <v>5</v>
      </c>
      <c r="E106" s="32">
        <v>1</v>
      </c>
      <c r="F106" s="32">
        <v>1</v>
      </c>
      <c r="G106" s="32">
        <v>2</v>
      </c>
      <c r="H106" s="32" t="s">
        <v>677</v>
      </c>
      <c r="I106" s="32" t="s">
        <v>677</v>
      </c>
      <c r="J106" s="32" t="s">
        <v>677</v>
      </c>
      <c r="K106" s="32" t="s">
        <v>677</v>
      </c>
      <c r="L106" s="32" t="s">
        <v>677</v>
      </c>
      <c r="M106" s="32">
        <v>14</v>
      </c>
      <c r="N106" s="32" t="s">
        <v>677</v>
      </c>
      <c r="O106" s="32">
        <v>7</v>
      </c>
      <c r="P106" s="32">
        <v>1</v>
      </c>
      <c r="Q106" s="32">
        <v>5</v>
      </c>
      <c r="R106" s="32">
        <v>1</v>
      </c>
      <c r="S106" s="32" t="s">
        <v>677</v>
      </c>
      <c r="T106" s="32" t="s">
        <v>677</v>
      </c>
      <c r="U106" s="32" t="s">
        <v>677</v>
      </c>
      <c r="V106" s="32" t="s">
        <v>677</v>
      </c>
      <c r="W106" s="32" t="s">
        <v>677</v>
      </c>
    </row>
    <row r="107" spans="1:23" ht="21" customHeight="1" x14ac:dyDescent="0.3">
      <c r="A107" s="59" t="s">
        <v>819</v>
      </c>
      <c r="B107" s="32">
        <v>41</v>
      </c>
      <c r="C107" s="32">
        <v>29</v>
      </c>
      <c r="D107" s="32">
        <v>4</v>
      </c>
      <c r="E107" s="32">
        <v>3</v>
      </c>
      <c r="F107" s="32">
        <v>4</v>
      </c>
      <c r="G107" s="32">
        <v>1</v>
      </c>
      <c r="H107" s="32" t="s">
        <v>677</v>
      </c>
      <c r="I107" s="32" t="s">
        <v>677</v>
      </c>
      <c r="J107" s="32" t="s">
        <v>677</v>
      </c>
      <c r="K107" s="32" t="s">
        <v>677</v>
      </c>
      <c r="L107" s="32" t="s">
        <v>677</v>
      </c>
      <c r="M107" s="32">
        <v>26</v>
      </c>
      <c r="N107" s="32">
        <v>1</v>
      </c>
      <c r="O107" s="32">
        <v>11</v>
      </c>
      <c r="P107" s="32">
        <v>2</v>
      </c>
      <c r="Q107" s="32">
        <v>8</v>
      </c>
      <c r="R107" s="32" t="s">
        <v>677</v>
      </c>
      <c r="S107" s="32">
        <v>1</v>
      </c>
      <c r="T107" s="32" t="s">
        <v>677</v>
      </c>
      <c r="U107" s="32" t="s">
        <v>677</v>
      </c>
      <c r="V107" s="32" t="s">
        <v>677</v>
      </c>
      <c r="W107" s="32" t="s">
        <v>677</v>
      </c>
    </row>
    <row r="108" spans="1:23" ht="21" customHeight="1" x14ac:dyDescent="0.3">
      <c r="A108" s="59" t="s">
        <v>820</v>
      </c>
      <c r="B108" s="32">
        <v>59</v>
      </c>
      <c r="C108" s="32">
        <v>36</v>
      </c>
      <c r="D108" s="32">
        <v>8</v>
      </c>
      <c r="E108" s="32">
        <v>7</v>
      </c>
      <c r="F108" s="32">
        <v>3</v>
      </c>
      <c r="G108" s="32">
        <v>3</v>
      </c>
      <c r="H108" s="32">
        <v>1</v>
      </c>
      <c r="I108" s="32">
        <v>1</v>
      </c>
      <c r="J108" s="32" t="s">
        <v>677</v>
      </c>
      <c r="K108" s="32" t="s">
        <v>677</v>
      </c>
      <c r="L108" s="32" t="s">
        <v>677</v>
      </c>
      <c r="M108" s="32">
        <v>23</v>
      </c>
      <c r="N108" s="32">
        <v>1</v>
      </c>
      <c r="O108" s="32">
        <v>8</v>
      </c>
      <c r="P108" s="32">
        <v>4</v>
      </c>
      <c r="Q108" s="32">
        <v>9</v>
      </c>
      <c r="R108" s="32" t="s">
        <v>677</v>
      </c>
      <c r="S108" s="32" t="s">
        <v>677</v>
      </c>
      <c r="T108" s="32">
        <v>1</v>
      </c>
      <c r="U108" s="32" t="s">
        <v>677</v>
      </c>
      <c r="V108" s="32" t="s">
        <v>677</v>
      </c>
      <c r="W108" s="32" t="s">
        <v>677</v>
      </c>
    </row>
    <row r="109" spans="1:23" ht="21" customHeight="1" x14ac:dyDescent="0.3">
      <c r="A109" s="59" t="s">
        <v>821</v>
      </c>
      <c r="B109" s="32">
        <v>83</v>
      </c>
      <c r="C109" s="32">
        <v>58</v>
      </c>
      <c r="D109" s="32">
        <v>16</v>
      </c>
      <c r="E109" s="32">
        <v>5</v>
      </c>
      <c r="F109" s="32">
        <v>2</v>
      </c>
      <c r="G109" s="32">
        <v>2</v>
      </c>
      <c r="H109" s="32" t="s">
        <v>677</v>
      </c>
      <c r="I109" s="32" t="s">
        <v>677</v>
      </c>
      <c r="J109" s="32" t="s">
        <v>677</v>
      </c>
      <c r="K109" s="32" t="s">
        <v>677</v>
      </c>
      <c r="L109" s="32" t="s">
        <v>677</v>
      </c>
      <c r="M109" s="32">
        <v>32</v>
      </c>
      <c r="N109" s="32" t="s">
        <v>677</v>
      </c>
      <c r="O109" s="32">
        <v>18</v>
      </c>
      <c r="P109" s="32">
        <v>5</v>
      </c>
      <c r="Q109" s="32">
        <v>8</v>
      </c>
      <c r="R109" s="32" t="s">
        <v>677</v>
      </c>
      <c r="S109" s="32" t="s">
        <v>677</v>
      </c>
      <c r="T109" s="32" t="s">
        <v>677</v>
      </c>
      <c r="U109" s="32" t="s">
        <v>677</v>
      </c>
      <c r="V109" s="32" t="s">
        <v>677</v>
      </c>
      <c r="W109" s="32" t="s">
        <v>677</v>
      </c>
    </row>
    <row r="110" spans="1:23" ht="21" customHeight="1" x14ac:dyDescent="0.3">
      <c r="A110" s="291" t="s">
        <v>822</v>
      </c>
      <c r="B110" s="301">
        <v>47</v>
      </c>
      <c r="C110" s="301">
        <v>35</v>
      </c>
      <c r="D110" s="301">
        <v>5</v>
      </c>
      <c r="E110" s="301">
        <v>4</v>
      </c>
      <c r="F110" s="301" t="s">
        <v>677</v>
      </c>
      <c r="G110" s="301">
        <v>2</v>
      </c>
      <c r="H110" s="301">
        <v>1</v>
      </c>
      <c r="I110" s="301" t="s">
        <v>677</v>
      </c>
      <c r="J110" s="301" t="s">
        <v>677</v>
      </c>
      <c r="K110" s="301" t="s">
        <v>677</v>
      </c>
      <c r="L110" s="301" t="s">
        <v>677</v>
      </c>
      <c r="M110" s="301">
        <v>25</v>
      </c>
      <c r="N110" s="301">
        <v>3</v>
      </c>
      <c r="O110" s="301">
        <v>9</v>
      </c>
      <c r="P110" s="301">
        <v>1</v>
      </c>
      <c r="Q110" s="301">
        <v>11</v>
      </c>
      <c r="R110" s="301">
        <v>1</v>
      </c>
      <c r="S110" s="301" t="s">
        <v>677</v>
      </c>
      <c r="T110" s="301" t="s">
        <v>677</v>
      </c>
      <c r="U110" s="301" t="s">
        <v>677</v>
      </c>
      <c r="V110" s="301" t="s">
        <v>677</v>
      </c>
      <c r="W110" s="301" t="s">
        <v>677</v>
      </c>
    </row>
    <row r="111" spans="1:23" ht="21" customHeight="1" x14ac:dyDescent="0.3">
      <c r="A111" s="28" t="s">
        <v>2763</v>
      </c>
    </row>
    <row r="112" spans="1:23" ht="21" customHeight="1" x14ac:dyDescent="0.3">
      <c r="A112" s="28" t="s">
        <v>2764</v>
      </c>
    </row>
  </sheetData>
  <phoneticPr fontId="30"/>
  <pageMargins left="0.23622047244094488" right="0.23622047244094488" top="0.15748031496062992" bottom="0.15748031496062992" header="0.31496062992125984" footer="0"/>
  <pageSetup paperSize="9" scale="37" orientation="portrait" r:id="rId1"/>
  <headerFooter>
    <oddHeader>&amp;C&amp;F</oddHeader>
  </headerFooter>
  <rowBreaks count="1" manualBreakCount="1">
    <brk id="5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IV115"/>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29" width="10.05859375" style="17" customWidth="1"/>
    <col min="130" max="256" width="18.64453125" style="17"/>
  </cols>
  <sheetData>
    <row r="1" spans="1:129" ht="21" customHeight="1" x14ac:dyDescent="0.3">
      <c r="A1" s="19" t="str">
        <f>HYPERLINK("#"&amp;"目次"&amp;"!a1","目次へ")</f>
        <v>目次へ</v>
      </c>
    </row>
    <row r="2" spans="1:129" ht="21" customHeight="1" x14ac:dyDescent="0.3">
      <c r="A2" s="44" t="str">
        <f>"３６．"&amp;目次!E39</f>
        <v>３６．町丁，産業中分類別事業所数及び従業者数（平成28年6月1日）</v>
      </c>
      <c r="B2" s="29"/>
      <c r="C2" s="29"/>
      <c r="D2" s="29"/>
      <c r="E2" s="29"/>
      <c r="F2" s="29"/>
      <c r="G2" s="29"/>
      <c r="H2" s="29"/>
      <c r="I2" s="29"/>
      <c r="J2" s="29"/>
      <c r="K2" s="29"/>
      <c r="L2" s="29"/>
      <c r="M2" s="29"/>
      <c r="N2" s="29"/>
    </row>
    <row r="3" spans="1:129" ht="21" customHeight="1" x14ac:dyDescent="0.3">
      <c r="A3" s="488"/>
      <c r="B3" s="460" t="s">
        <v>655</v>
      </c>
      <c r="C3" s="485"/>
      <c r="D3" s="460" t="s">
        <v>2765</v>
      </c>
      <c r="E3" s="485"/>
      <c r="F3" s="460" t="s">
        <v>2766</v>
      </c>
      <c r="G3" s="485"/>
      <c r="H3" s="460" t="s">
        <v>2767</v>
      </c>
      <c r="I3" s="485"/>
      <c r="J3" s="460" t="s">
        <v>2768</v>
      </c>
      <c r="K3" s="482"/>
      <c r="L3" s="482"/>
      <c r="M3" s="482"/>
      <c r="N3" s="482"/>
      <c r="O3" s="40" t="s">
        <v>2769</v>
      </c>
      <c r="P3" s="40"/>
      <c r="Q3" s="40"/>
      <c r="R3" s="40"/>
      <c r="S3" s="40"/>
      <c r="T3" s="40"/>
      <c r="U3" s="40"/>
      <c r="V3" s="40"/>
      <c r="W3" s="40"/>
      <c r="X3" s="40"/>
      <c r="Y3" s="40"/>
      <c r="Z3" s="40"/>
      <c r="AA3" s="40"/>
      <c r="AB3" s="31"/>
      <c r="AC3" s="460"/>
      <c r="AD3" s="482"/>
      <c r="AE3" s="482"/>
      <c r="AF3" s="482"/>
      <c r="AG3" s="482"/>
      <c r="AH3" s="482"/>
      <c r="AI3" s="482"/>
      <c r="AJ3" s="482"/>
      <c r="AK3" s="482"/>
      <c r="AL3" s="482"/>
      <c r="AM3" s="482"/>
      <c r="AN3" s="482"/>
      <c r="AO3" s="31" t="s">
        <v>2770</v>
      </c>
      <c r="AP3" s="482"/>
      <c r="AQ3" s="482"/>
      <c r="AR3" s="482"/>
      <c r="AS3" s="482"/>
      <c r="AT3" s="485"/>
      <c r="AU3" s="31" t="s">
        <v>2771</v>
      </c>
      <c r="AV3" s="482"/>
      <c r="AW3" s="482"/>
      <c r="AX3" s="482"/>
      <c r="AY3" s="482"/>
      <c r="AZ3" s="482"/>
      <c r="BA3" s="482"/>
      <c r="BB3" s="460" t="s">
        <v>2772</v>
      </c>
      <c r="BC3" s="482"/>
      <c r="BD3" s="482"/>
      <c r="BE3" s="482"/>
      <c r="BF3" s="482"/>
      <c r="BG3" s="482"/>
      <c r="BH3" s="482"/>
      <c r="BI3" s="482"/>
      <c r="BJ3" s="482"/>
      <c r="BK3" s="482"/>
      <c r="BL3" s="31" t="s">
        <v>2773</v>
      </c>
      <c r="BM3" s="482"/>
      <c r="BN3" s="482"/>
      <c r="BO3" s="482"/>
      <c r="BP3" s="482"/>
      <c r="BQ3" s="482"/>
      <c r="BR3" s="482"/>
      <c r="BS3" s="482"/>
      <c r="BT3" s="482"/>
      <c r="BU3" s="482"/>
      <c r="BV3" s="482"/>
      <c r="BW3" s="482"/>
      <c r="BX3" s="482"/>
      <c r="BY3" s="482"/>
      <c r="BZ3" s="460" t="s">
        <v>2774</v>
      </c>
      <c r="CA3" s="482"/>
      <c r="CB3" s="482"/>
      <c r="CC3" s="482"/>
      <c r="CD3" s="482"/>
      <c r="CE3" s="482"/>
      <c r="CF3" s="482"/>
      <c r="CG3" s="482"/>
      <c r="CH3" s="460" t="s">
        <v>2775</v>
      </c>
      <c r="CI3" s="482"/>
      <c r="CJ3" s="482"/>
      <c r="CK3" s="482"/>
      <c r="CL3" s="482"/>
      <c r="CM3" s="31" t="s">
        <v>2776</v>
      </c>
      <c r="CN3" s="482"/>
      <c r="CO3" s="482"/>
      <c r="CP3" s="482"/>
      <c r="CQ3" s="482"/>
      <c r="CR3" s="485"/>
      <c r="CS3" s="460" t="s">
        <v>2777</v>
      </c>
      <c r="CT3" s="482"/>
      <c r="CU3" s="482"/>
      <c r="CV3" s="482"/>
      <c r="CW3" s="485"/>
      <c r="CX3" s="460" t="s">
        <v>2778</v>
      </c>
      <c r="CY3" s="482"/>
      <c r="CZ3" s="482"/>
      <c r="DA3" s="482"/>
      <c r="DB3" s="78"/>
      <c r="DC3" s="460" t="s">
        <v>2779</v>
      </c>
      <c r="DD3" s="482"/>
      <c r="DE3" s="482"/>
      <c r="DF3" s="485"/>
      <c r="DG3" s="460" t="s">
        <v>2780</v>
      </c>
      <c r="DH3" s="482"/>
      <c r="DI3" s="482"/>
      <c r="DJ3" s="482"/>
      <c r="DK3" s="485"/>
      <c r="DL3" s="460" t="s">
        <v>2781</v>
      </c>
      <c r="DM3" s="482"/>
      <c r="DN3" s="482"/>
      <c r="DO3" s="482"/>
      <c r="DP3" s="31" t="s">
        <v>2782</v>
      </c>
      <c r="DQ3" s="482"/>
      <c r="DR3" s="482"/>
      <c r="DS3" s="482"/>
      <c r="DT3" s="482"/>
      <c r="DU3" s="482"/>
      <c r="DV3" s="482"/>
      <c r="DW3" s="482"/>
      <c r="DX3" s="482"/>
      <c r="DY3" s="482"/>
    </row>
    <row r="4" spans="1:129" ht="21" customHeight="1" x14ac:dyDescent="0.3">
      <c r="A4" s="22" t="s">
        <v>712</v>
      </c>
      <c r="B4" s="36"/>
      <c r="C4" s="220"/>
      <c r="D4" s="519" t="s">
        <v>2783</v>
      </c>
      <c r="E4" s="521"/>
      <c r="F4" s="519" t="s">
        <v>2784</v>
      </c>
      <c r="G4" s="521"/>
      <c r="H4" s="519" t="s">
        <v>2785</v>
      </c>
      <c r="I4" s="521"/>
      <c r="J4" s="519" t="s">
        <v>655</v>
      </c>
      <c r="K4" s="521"/>
      <c r="L4" s="570" t="s">
        <v>1494</v>
      </c>
      <c r="M4" s="570" t="s">
        <v>1496</v>
      </c>
      <c r="N4" s="571" t="s">
        <v>1498</v>
      </c>
      <c r="O4" s="438" t="s">
        <v>655</v>
      </c>
      <c r="P4" s="438"/>
      <c r="Q4" s="570" t="s">
        <v>1502</v>
      </c>
      <c r="R4" s="572">
        <v>10</v>
      </c>
      <c r="S4" s="572">
        <v>11</v>
      </c>
      <c r="T4" s="572">
        <v>12</v>
      </c>
      <c r="U4" s="572">
        <v>13</v>
      </c>
      <c r="V4" s="572">
        <v>14</v>
      </c>
      <c r="W4" s="572">
        <v>15</v>
      </c>
      <c r="X4" s="572">
        <v>16</v>
      </c>
      <c r="Y4" s="572">
        <v>17</v>
      </c>
      <c r="Z4" s="572">
        <v>18</v>
      </c>
      <c r="AA4" s="572">
        <v>19</v>
      </c>
      <c r="AB4" s="573">
        <v>20</v>
      </c>
      <c r="AC4" s="572">
        <v>21</v>
      </c>
      <c r="AD4" s="572">
        <v>22</v>
      </c>
      <c r="AE4" s="572">
        <v>23</v>
      </c>
      <c r="AF4" s="572">
        <v>24</v>
      </c>
      <c r="AG4" s="572">
        <v>25</v>
      </c>
      <c r="AH4" s="572">
        <v>26</v>
      </c>
      <c r="AI4" s="572">
        <v>27</v>
      </c>
      <c r="AJ4" s="572">
        <v>28</v>
      </c>
      <c r="AK4" s="572">
        <v>29</v>
      </c>
      <c r="AL4" s="511">
        <v>30</v>
      </c>
      <c r="AM4" s="572">
        <v>31</v>
      </c>
      <c r="AN4" s="573">
        <v>32</v>
      </c>
      <c r="AO4" s="519" t="s">
        <v>459</v>
      </c>
      <c r="AP4" s="521"/>
      <c r="AQ4" s="572">
        <v>33</v>
      </c>
      <c r="AR4" s="572">
        <v>34</v>
      </c>
      <c r="AS4" s="572">
        <v>35</v>
      </c>
      <c r="AT4" s="572">
        <v>36</v>
      </c>
      <c r="AU4" s="519" t="s">
        <v>655</v>
      </c>
      <c r="AV4" s="521"/>
      <c r="AW4" s="572">
        <v>37</v>
      </c>
      <c r="AX4" s="573">
        <v>38</v>
      </c>
      <c r="AY4" s="573">
        <v>39</v>
      </c>
      <c r="AZ4" s="573">
        <v>40</v>
      </c>
      <c r="BA4" s="573">
        <v>41</v>
      </c>
      <c r="BB4" s="519" t="s">
        <v>655</v>
      </c>
      <c r="BC4" s="521"/>
      <c r="BD4" s="572">
        <v>42</v>
      </c>
      <c r="BE4" s="572">
        <v>43</v>
      </c>
      <c r="BF4" s="572">
        <v>44</v>
      </c>
      <c r="BG4" s="572">
        <v>45</v>
      </c>
      <c r="BH4" s="573">
        <v>46</v>
      </c>
      <c r="BI4" s="572">
        <v>47</v>
      </c>
      <c r="BJ4" s="572">
        <v>48</v>
      </c>
      <c r="BK4" s="573">
        <v>49</v>
      </c>
      <c r="BL4" s="519" t="s">
        <v>655</v>
      </c>
      <c r="BM4" s="520"/>
      <c r="BN4" s="572">
        <v>50</v>
      </c>
      <c r="BO4" s="572">
        <v>51</v>
      </c>
      <c r="BP4" s="572">
        <v>52</v>
      </c>
      <c r="BQ4" s="572">
        <v>53</v>
      </c>
      <c r="BR4" s="572">
        <v>54</v>
      </c>
      <c r="BS4" s="572">
        <v>55</v>
      </c>
      <c r="BT4" s="573">
        <v>56</v>
      </c>
      <c r="BU4" s="572">
        <v>57</v>
      </c>
      <c r="BV4" s="572">
        <v>58</v>
      </c>
      <c r="BW4" s="572">
        <v>59</v>
      </c>
      <c r="BX4" s="573">
        <v>60</v>
      </c>
      <c r="BY4" s="573">
        <v>61</v>
      </c>
      <c r="BZ4" s="519" t="s">
        <v>655</v>
      </c>
      <c r="CA4" s="520"/>
      <c r="CB4" s="572">
        <v>62</v>
      </c>
      <c r="CC4" s="573">
        <v>63</v>
      </c>
      <c r="CD4" s="572">
        <v>64</v>
      </c>
      <c r="CE4" s="572">
        <v>65</v>
      </c>
      <c r="CF4" s="572">
        <v>66</v>
      </c>
      <c r="CG4" s="572">
        <v>67</v>
      </c>
      <c r="CH4" s="519" t="s">
        <v>655</v>
      </c>
      <c r="CI4" s="520"/>
      <c r="CJ4" s="572">
        <v>68</v>
      </c>
      <c r="CK4" s="511">
        <v>69</v>
      </c>
      <c r="CL4" s="574">
        <v>70</v>
      </c>
      <c r="CM4" s="519" t="s">
        <v>655</v>
      </c>
      <c r="CN4" s="521"/>
      <c r="CO4" s="572">
        <v>71</v>
      </c>
      <c r="CP4" s="572">
        <v>72</v>
      </c>
      <c r="CQ4" s="572">
        <v>73</v>
      </c>
      <c r="CR4" s="573">
        <v>74</v>
      </c>
      <c r="CS4" s="519" t="s">
        <v>655</v>
      </c>
      <c r="CT4" s="521"/>
      <c r="CU4" s="572">
        <v>75</v>
      </c>
      <c r="CV4" s="572">
        <v>76</v>
      </c>
      <c r="CW4" s="572">
        <v>77</v>
      </c>
      <c r="CX4" s="519" t="s">
        <v>655</v>
      </c>
      <c r="CY4" s="520"/>
      <c r="CZ4" s="573">
        <v>78</v>
      </c>
      <c r="DA4" s="573">
        <v>79</v>
      </c>
      <c r="DB4" s="572">
        <v>80</v>
      </c>
      <c r="DC4" s="519" t="s">
        <v>655</v>
      </c>
      <c r="DD4" s="521"/>
      <c r="DE4" s="511">
        <v>81</v>
      </c>
      <c r="DF4" s="511">
        <v>82</v>
      </c>
      <c r="DG4" s="519" t="s">
        <v>655</v>
      </c>
      <c r="DH4" s="520"/>
      <c r="DI4" s="572">
        <v>83</v>
      </c>
      <c r="DJ4" s="511">
        <v>84</v>
      </c>
      <c r="DK4" s="572">
        <v>85</v>
      </c>
      <c r="DL4" s="519" t="s">
        <v>655</v>
      </c>
      <c r="DM4" s="520"/>
      <c r="DN4" s="573">
        <v>86</v>
      </c>
      <c r="DO4" s="573">
        <v>87</v>
      </c>
      <c r="DP4" s="519" t="s">
        <v>655</v>
      </c>
      <c r="DQ4" s="521"/>
      <c r="DR4" s="572">
        <v>88</v>
      </c>
      <c r="DS4" s="572">
        <v>89</v>
      </c>
      <c r="DT4" s="572">
        <v>90</v>
      </c>
      <c r="DU4" s="572">
        <v>91</v>
      </c>
      <c r="DV4" s="572">
        <v>92</v>
      </c>
      <c r="DW4" s="573">
        <v>93</v>
      </c>
      <c r="DX4" s="573">
        <v>94</v>
      </c>
      <c r="DY4" s="572">
        <v>95</v>
      </c>
    </row>
    <row r="5" spans="1:129" s="139" customFormat="1" ht="90" customHeight="1" x14ac:dyDescent="0.3">
      <c r="A5" s="140"/>
      <c r="B5" s="445" t="s">
        <v>2786</v>
      </c>
      <c r="C5" s="445" t="s">
        <v>326</v>
      </c>
      <c r="D5" s="445" t="s">
        <v>2786</v>
      </c>
      <c r="E5" s="445" t="s">
        <v>326</v>
      </c>
      <c r="F5" s="445" t="s">
        <v>2786</v>
      </c>
      <c r="G5" s="445" t="s">
        <v>326</v>
      </c>
      <c r="H5" s="445" t="s">
        <v>2786</v>
      </c>
      <c r="I5" s="445" t="s">
        <v>326</v>
      </c>
      <c r="J5" s="445" t="s">
        <v>2786</v>
      </c>
      <c r="K5" s="445" t="s">
        <v>326</v>
      </c>
      <c r="L5" s="336" t="s">
        <v>2787</v>
      </c>
      <c r="M5" s="336" t="s">
        <v>1497</v>
      </c>
      <c r="N5" s="144" t="s">
        <v>2788</v>
      </c>
      <c r="O5" s="445" t="s">
        <v>2786</v>
      </c>
      <c r="P5" s="445" t="s">
        <v>326</v>
      </c>
      <c r="Q5" s="336" t="s">
        <v>1503</v>
      </c>
      <c r="R5" s="336" t="s">
        <v>2789</v>
      </c>
      <c r="S5" s="336" t="s">
        <v>1505</v>
      </c>
      <c r="T5" s="336" t="s">
        <v>1506</v>
      </c>
      <c r="U5" s="336" t="s">
        <v>1507</v>
      </c>
      <c r="V5" s="336" t="s">
        <v>2790</v>
      </c>
      <c r="W5" s="336" t="s">
        <v>2791</v>
      </c>
      <c r="X5" s="336" t="s">
        <v>1510</v>
      </c>
      <c r="Y5" s="336" t="s">
        <v>2792</v>
      </c>
      <c r="Z5" s="336" t="s">
        <v>2793</v>
      </c>
      <c r="AA5" s="336" t="s">
        <v>1513</v>
      </c>
      <c r="AB5" s="144" t="s">
        <v>2794</v>
      </c>
      <c r="AC5" s="336" t="s">
        <v>2795</v>
      </c>
      <c r="AD5" s="336" t="s">
        <v>1516</v>
      </c>
      <c r="AE5" s="336" t="s">
        <v>1517</v>
      </c>
      <c r="AF5" s="336" t="s">
        <v>1518</v>
      </c>
      <c r="AG5" s="336" t="s">
        <v>1519</v>
      </c>
      <c r="AH5" s="336" t="s">
        <v>1520</v>
      </c>
      <c r="AI5" s="336" t="s">
        <v>1521</v>
      </c>
      <c r="AJ5" s="336" t="s">
        <v>2796</v>
      </c>
      <c r="AK5" s="336" t="s">
        <v>1523</v>
      </c>
      <c r="AL5" s="336" t="s">
        <v>1524</v>
      </c>
      <c r="AM5" s="336" t="s">
        <v>1525</v>
      </c>
      <c r="AN5" s="144" t="s">
        <v>1526</v>
      </c>
      <c r="AO5" s="445" t="s">
        <v>2786</v>
      </c>
      <c r="AP5" s="445" t="s">
        <v>326</v>
      </c>
      <c r="AQ5" s="336" t="s">
        <v>1897</v>
      </c>
      <c r="AR5" s="336" t="s">
        <v>1898</v>
      </c>
      <c r="AS5" s="336" t="s">
        <v>2797</v>
      </c>
      <c r="AT5" s="336" t="s">
        <v>2798</v>
      </c>
      <c r="AU5" s="445" t="s">
        <v>2786</v>
      </c>
      <c r="AV5" s="445" t="s">
        <v>326</v>
      </c>
      <c r="AW5" s="336" t="s">
        <v>2799</v>
      </c>
      <c r="AX5" s="336" t="s">
        <v>2800</v>
      </c>
      <c r="AY5" s="336" t="s">
        <v>2801</v>
      </c>
      <c r="AZ5" s="336" t="s">
        <v>2802</v>
      </c>
      <c r="BA5" s="144" t="s">
        <v>2803</v>
      </c>
      <c r="BB5" s="445" t="s">
        <v>2786</v>
      </c>
      <c r="BC5" s="445" t="s">
        <v>326</v>
      </c>
      <c r="BD5" s="336" t="s">
        <v>2804</v>
      </c>
      <c r="BE5" s="336" t="s">
        <v>2805</v>
      </c>
      <c r="BF5" s="336" t="s">
        <v>2806</v>
      </c>
      <c r="BG5" s="336" t="s">
        <v>2807</v>
      </c>
      <c r="BH5" s="336" t="s">
        <v>1546</v>
      </c>
      <c r="BI5" s="336" t="s">
        <v>2808</v>
      </c>
      <c r="BJ5" s="336" t="s">
        <v>2809</v>
      </c>
      <c r="BK5" s="144" t="s">
        <v>1549</v>
      </c>
      <c r="BL5" s="445" t="s">
        <v>2786</v>
      </c>
      <c r="BM5" s="543" t="s">
        <v>326</v>
      </c>
      <c r="BN5" s="336" t="s">
        <v>2810</v>
      </c>
      <c r="BO5" s="336" t="s">
        <v>2811</v>
      </c>
      <c r="BP5" s="336" t="s">
        <v>2812</v>
      </c>
      <c r="BQ5" s="336" t="s">
        <v>2813</v>
      </c>
      <c r="BR5" s="336" t="s">
        <v>2814</v>
      </c>
      <c r="BS5" s="336" t="s">
        <v>2815</v>
      </c>
      <c r="BT5" s="336" t="s">
        <v>2816</v>
      </c>
      <c r="BU5" s="336" t="s">
        <v>1559</v>
      </c>
      <c r="BV5" s="336" t="s">
        <v>2817</v>
      </c>
      <c r="BW5" s="336" t="s">
        <v>2818</v>
      </c>
      <c r="BX5" s="336" t="s">
        <v>2819</v>
      </c>
      <c r="BY5" s="144" t="s">
        <v>2820</v>
      </c>
      <c r="BZ5" s="445" t="s">
        <v>2786</v>
      </c>
      <c r="CA5" s="445" t="s">
        <v>326</v>
      </c>
      <c r="CB5" s="336" t="s">
        <v>2821</v>
      </c>
      <c r="CC5" s="336" t="s">
        <v>2822</v>
      </c>
      <c r="CD5" s="336" t="s">
        <v>1568</v>
      </c>
      <c r="CE5" s="336" t="s">
        <v>1569</v>
      </c>
      <c r="CF5" s="336" t="s">
        <v>2823</v>
      </c>
      <c r="CG5" s="336" t="s">
        <v>2824</v>
      </c>
      <c r="CH5" s="445" t="s">
        <v>2786</v>
      </c>
      <c r="CI5" s="445" t="s">
        <v>326</v>
      </c>
      <c r="CJ5" s="336" t="s">
        <v>1574</v>
      </c>
      <c r="CK5" s="336" t="s">
        <v>2825</v>
      </c>
      <c r="CL5" s="144" t="s">
        <v>2826</v>
      </c>
      <c r="CM5" s="445" t="s">
        <v>2786</v>
      </c>
      <c r="CN5" s="445" t="s">
        <v>326</v>
      </c>
      <c r="CO5" s="336" t="s">
        <v>2827</v>
      </c>
      <c r="CP5" s="336" t="s">
        <v>1580</v>
      </c>
      <c r="CQ5" s="336" t="s">
        <v>1581</v>
      </c>
      <c r="CR5" s="336" t="s">
        <v>1582</v>
      </c>
      <c r="CS5" s="445" t="s">
        <v>2786</v>
      </c>
      <c r="CT5" s="445" t="s">
        <v>326</v>
      </c>
      <c r="CU5" s="336" t="s">
        <v>2828</v>
      </c>
      <c r="CV5" s="336" t="s">
        <v>2829</v>
      </c>
      <c r="CW5" s="336" t="s">
        <v>2830</v>
      </c>
      <c r="CX5" s="445" t="s">
        <v>2786</v>
      </c>
      <c r="CY5" s="445" t="s">
        <v>326</v>
      </c>
      <c r="CZ5" s="144" t="s">
        <v>2831</v>
      </c>
      <c r="DA5" s="144" t="s">
        <v>2832</v>
      </c>
      <c r="DB5" s="336" t="s">
        <v>1592</v>
      </c>
      <c r="DC5" s="445" t="s">
        <v>2786</v>
      </c>
      <c r="DD5" s="445" t="s">
        <v>326</v>
      </c>
      <c r="DE5" s="336" t="s">
        <v>2833</v>
      </c>
      <c r="DF5" s="336" t="s">
        <v>2834</v>
      </c>
      <c r="DG5" s="445" t="s">
        <v>2786</v>
      </c>
      <c r="DH5" s="445" t="s">
        <v>326</v>
      </c>
      <c r="DI5" s="336" t="s">
        <v>2835</v>
      </c>
      <c r="DJ5" s="336" t="s">
        <v>2836</v>
      </c>
      <c r="DK5" s="336" t="s">
        <v>2837</v>
      </c>
      <c r="DL5" s="445" t="s">
        <v>2786</v>
      </c>
      <c r="DM5" s="445" t="s">
        <v>326</v>
      </c>
      <c r="DN5" s="144" t="s">
        <v>2838</v>
      </c>
      <c r="DO5" s="144" t="s">
        <v>1605</v>
      </c>
      <c r="DP5" s="445" t="s">
        <v>2786</v>
      </c>
      <c r="DQ5" s="445" t="s">
        <v>326</v>
      </c>
      <c r="DR5" s="336" t="s">
        <v>2839</v>
      </c>
      <c r="DS5" s="336" t="s">
        <v>2840</v>
      </c>
      <c r="DT5" s="336" t="s">
        <v>2841</v>
      </c>
      <c r="DU5" s="336" t="s">
        <v>2842</v>
      </c>
      <c r="DV5" s="336" t="s">
        <v>2843</v>
      </c>
      <c r="DW5" s="336" t="s">
        <v>2844</v>
      </c>
      <c r="DX5" s="336" t="s">
        <v>2845</v>
      </c>
      <c r="DY5" s="336" t="s">
        <v>2843</v>
      </c>
    </row>
    <row r="6" spans="1:129" s="18" customFormat="1" ht="21" customHeight="1" x14ac:dyDescent="0.3">
      <c r="A6" s="45" t="s">
        <v>448</v>
      </c>
      <c r="B6" s="337">
        <v>12068</v>
      </c>
      <c r="C6" s="143">
        <v>121982</v>
      </c>
      <c r="D6" s="143">
        <v>3</v>
      </c>
      <c r="E6" s="143">
        <v>10</v>
      </c>
      <c r="F6" s="112" t="s">
        <v>677</v>
      </c>
      <c r="G6" s="112" t="s">
        <v>677</v>
      </c>
      <c r="H6" s="143" t="s">
        <v>677</v>
      </c>
      <c r="I6" s="143" t="s">
        <v>677</v>
      </c>
      <c r="J6" s="143">
        <v>804</v>
      </c>
      <c r="K6" s="143">
        <v>7620</v>
      </c>
      <c r="L6" s="143">
        <v>290</v>
      </c>
      <c r="M6" s="143">
        <v>316</v>
      </c>
      <c r="N6" s="143">
        <v>198</v>
      </c>
      <c r="O6" s="143">
        <v>385</v>
      </c>
      <c r="P6" s="143">
        <v>6460</v>
      </c>
      <c r="Q6" s="143">
        <v>37</v>
      </c>
      <c r="R6" s="143">
        <v>12</v>
      </c>
      <c r="S6" s="143">
        <v>44</v>
      </c>
      <c r="T6" s="143">
        <v>5</v>
      </c>
      <c r="U6" s="143">
        <v>18</v>
      </c>
      <c r="V6" s="143">
        <v>6</v>
      </c>
      <c r="W6" s="143">
        <v>78</v>
      </c>
      <c r="X6" s="143">
        <v>15</v>
      </c>
      <c r="Y6" s="143" t="s">
        <v>677</v>
      </c>
      <c r="Z6" s="143">
        <v>9</v>
      </c>
      <c r="AA6" s="143">
        <v>2</v>
      </c>
      <c r="AB6" s="143">
        <v>3</v>
      </c>
      <c r="AC6" s="143">
        <v>8</v>
      </c>
      <c r="AD6" s="143" t="s">
        <v>677</v>
      </c>
      <c r="AE6" s="143">
        <v>2</v>
      </c>
      <c r="AF6" s="143">
        <v>26</v>
      </c>
      <c r="AG6" s="143">
        <v>4</v>
      </c>
      <c r="AH6" s="143">
        <v>10</v>
      </c>
      <c r="AI6" s="143">
        <v>21</v>
      </c>
      <c r="AJ6" s="143">
        <v>12</v>
      </c>
      <c r="AK6" s="143">
        <v>19</v>
      </c>
      <c r="AL6" s="143">
        <v>7</v>
      </c>
      <c r="AM6" s="143">
        <v>4</v>
      </c>
      <c r="AN6" s="143">
        <v>43</v>
      </c>
      <c r="AO6" s="143">
        <v>3</v>
      </c>
      <c r="AP6" s="143">
        <v>22</v>
      </c>
      <c r="AQ6" s="143" t="s">
        <v>677</v>
      </c>
      <c r="AR6" s="143" t="s">
        <v>677</v>
      </c>
      <c r="AS6" s="143" t="s">
        <v>677</v>
      </c>
      <c r="AT6" s="143">
        <v>3</v>
      </c>
      <c r="AU6" s="143">
        <v>360</v>
      </c>
      <c r="AV6" s="143">
        <v>8691</v>
      </c>
      <c r="AW6" s="143">
        <v>4</v>
      </c>
      <c r="AX6" s="143">
        <v>2</v>
      </c>
      <c r="AY6" s="143">
        <v>172</v>
      </c>
      <c r="AZ6" s="143">
        <v>21</v>
      </c>
      <c r="BA6" s="143">
        <v>160</v>
      </c>
      <c r="BB6" s="143">
        <v>184</v>
      </c>
      <c r="BC6" s="143">
        <v>3966</v>
      </c>
      <c r="BD6" s="143">
        <v>14</v>
      </c>
      <c r="BE6" s="143">
        <v>64</v>
      </c>
      <c r="BF6" s="143">
        <v>80</v>
      </c>
      <c r="BG6" s="143" t="s">
        <v>677</v>
      </c>
      <c r="BH6" s="143" t="s">
        <v>677</v>
      </c>
      <c r="BI6" s="143">
        <v>5</v>
      </c>
      <c r="BJ6" s="143">
        <v>20</v>
      </c>
      <c r="BK6" s="143">
        <v>1</v>
      </c>
      <c r="BL6" s="143">
        <v>2638</v>
      </c>
      <c r="BM6" s="143">
        <v>26906</v>
      </c>
      <c r="BN6" s="143">
        <v>1</v>
      </c>
      <c r="BO6" s="143">
        <v>47</v>
      </c>
      <c r="BP6" s="143">
        <v>117</v>
      </c>
      <c r="BQ6" s="143">
        <v>114</v>
      </c>
      <c r="BR6" s="143">
        <v>171</v>
      </c>
      <c r="BS6" s="143">
        <v>206</v>
      </c>
      <c r="BT6" s="143">
        <v>3</v>
      </c>
      <c r="BU6" s="143">
        <v>285</v>
      </c>
      <c r="BV6" s="143">
        <v>643</v>
      </c>
      <c r="BW6" s="143">
        <v>159</v>
      </c>
      <c r="BX6" s="143">
        <v>789</v>
      </c>
      <c r="BY6" s="143">
        <v>98</v>
      </c>
      <c r="BZ6" s="143">
        <v>129</v>
      </c>
      <c r="CA6" s="143">
        <v>5989</v>
      </c>
      <c r="CB6" s="143">
        <v>19</v>
      </c>
      <c r="CC6" s="143">
        <v>24</v>
      </c>
      <c r="CD6" s="143">
        <v>11</v>
      </c>
      <c r="CE6" s="143">
        <v>14</v>
      </c>
      <c r="CF6" s="143">
        <v>5</v>
      </c>
      <c r="CG6" s="143">
        <v>56</v>
      </c>
      <c r="CH6" s="143">
        <v>1627</v>
      </c>
      <c r="CI6" s="143">
        <v>5755</v>
      </c>
      <c r="CJ6" s="143">
        <v>290</v>
      </c>
      <c r="CK6" s="143">
        <v>1298</v>
      </c>
      <c r="CL6" s="143">
        <v>38</v>
      </c>
      <c r="CM6" s="143">
        <v>749</v>
      </c>
      <c r="CN6" s="143">
        <v>6366</v>
      </c>
      <c r="CO6" s="143">
        <v>15</v>
      </c>
      <c r="CP6" s="143">
        <v>408</v>
      </c>
      <c r="CQ6" s="143">
        <v>38</v>
      </c>
      <c r="CR6" s="143">
        <v>287</v>
      </c>
      <c r="CS6" s="143">
        <v>1863</v>
      </c>
      <c r="CT6" s="143">
        <v>11474</v>
      </c>
      <c r="CU6" s="143">
        <v>24</v>
      </c>
      <c r="CV6" s="143">
        <v>1695</v>
      </c>
      <c r="CW6" s="143">
        <v>144</v>
      </c>
      <c r="CX6" s="143">
        <v>1142</v>
      </c>
      <c r="CY6" s="143">
        <v>5724</v>
      </c>
      <c r="CZ6" s="143">
        <v>814</v>
      </c>
      <c r="DA6" s="143">
        <v>152</v>
      </c>
      <c r="DB6" s="143">
        <v>176</v>
      </c>
      <c r="DC6" s="143">
        <v>405</v>
      </c>
      <c r="DD6" s="143">
        <v>6588</v>
      </c>
      <c r="DE6" s="143">
        <v>72</v>
      </c>
      <c r="DF6" s="143">
        <v>333</v>
      </c>
      <c r="DG6" s="143">
        <v>1172</v>
      </c>
      <c r="DH6" s="143">
        <v>15219</v>
      </c>
      <c r="DI6" s="143">
        <v>821</v>
      </c>
      <c r="DJ6" s="143">
        <v>4</v>
      </c>
      <c r="DK6" s="143">
        <v>345</v>
      </c>
      <c r="DL6" s="143">
        <v>29</v>
      </c>
      <c r="DM6" s="143">
        <v>683</v>
      </c>
      <c r="DN6" s="143">
        <v>29</v>
      </c>
      <c r="DO6" s="143" t="s">
        <v>677</v>
      </c>
      <c r="DP6" s="143">
        <v>575</v>
      </c>
      <c r="DQ6" s="143">
        <v>10509</v>
      </c>
      <c r="DR6" s="143">
        <v>18</v>
      </c>
      <c r="DS6" s="143">
        <v>30</v>
      </c>
      <c r="DT6" s="143">
        <v>52</v>
      </c>
      <c r="DU6" s="143">
        <v>28</v>
      </c>
      <c r="DV6" s="143">
        <v>248</v>
      </c>
      <c r="DW6" s="143">
        <v>76</v>
      </c>
      <c r="DX6" s="143">
        <v>118</v>
      </c>
      <c r="DY6" s="143">
        <v>3</v>
      </c>
    </row>
    <row r="7" spans="1:129" s="17" customFormat="1" ht="21" customHeight="1" x14ac:dyDescent="0.3">
      <c r="A7" s="45"/>
      <c r="B7" s="332"/>
      <c r="C7" s="112"/>
      <c r="D7" s="112"/>
      <c r="E7" s="112"/>
      <c r="F7" s="112"/>
      <c r="G7" s="112"/>
      <c r="H7" s="112"/>
      <c r="I7" s="112"/>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43"/>
      <c r="AR7" s="143"/>
      <c r="AS7" s="143"/>
      <c r="AT7" s="112"/>
      <c r="AU7" s="112"/>
      <c r="AV7" s="112"/>
      <c r="AW7" s="112"/>
      <c r="AX7" s="112"/>
      <c r="AY7" s="112"/>
      <c r="AZ7" s="112"/>
      <c r="BA7" s="112"/>
      <c r="BB7" s="112"/>
      <c r="BC7" s="112"/>
      <c r="BD7" s="112"/>
      <c r="BE7" s="112"/>
      <c r="BF7" s="112"/>
      <c r="BG7" s="143"/>
      <c r="BH7" s="143"/>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c r="CK7" s="112"/>
      <c r="CL7" s="112"/>
      <c r="CM7" s="112"/>
      <c r="CN7" s="112"/>
      <c r="CO7" s="112"/>
      <c r="CP7" s="112"/>
      <c r="CQ7" s="112"/>
      <c r="CR7" s="112"/>
      <c r="CS7" s="112"/>
      <c r="CT7" s="112"/>
      <c r="CU7" s="112"/>
      <c r="CV7" s="112"/>
      <c r="CW7" s="112"/>
      <c r="CX7" s="112"/>
      <c r="CY7" s="112"/>
      <c r="CZ7" s="112"/>
      <c r="DA7" s="112"/>
      <c r="DB7" s="112"/>
      <c r="DC7" s="112"/>
      <c r="DD7" s="112"/>
      <c r="DE7" s="112"/>
      <c r="DF7" s="112"/>
      <c r="DG7" s="112"/>
      <c r="DH7" s="112"/>
      <c r="DI7" s="112"/>
      <c r="DJ7" s="112"/>
      <c r="DK7" s="112"/>
      <c r="DL7" s="112"/>
      <c r="DM7" s="112"/>
      <c r="DN7" s="112"/>
      <c r="DO7" s="112"/>
      <c r="DP7" s="112"/>
      <c r="DQ7" s="112"/>
      <c r="DR7" s="112"/>
      <c r="DS7" s="112"/>
      <c r="DT7" s="112"/>
      <c r="DU7" s="112"/>
      <c r="DV7" s="112"/>
      <c r="DW7" s="112"/>
      <c r="DX7" s="112"/>
      <c r="DY7" s="112"/>
    </row>
    <row r="8" spans="1:129" s="18" customFormat="1" ht="21" customHeight="1" x14ac:dyDescent="0.3">
      <c r="A8" s="45" t="s">
        <v>719</v>
      </c>
      <c r="B8" s="337">
        <v>520</v>
      </c>
      <c r="C8" s="143">
        <v>3373</v>
      </c>
      <c r="D8" s="143">
        <v>1</v>
      </c>
      <c r="E8" s="143">
        <v>7</v>
      </c>
      <c r="F8" s="143" t="s">
        <v>677</v>
      </c>
      <c r="G8" s="143" t="s">
        <v>677</v>
      </c>
      <c r="H8" s="143" t="s">
        <v>677</v>
      </c>
      <c r="I8" s="143" t="s">
        <v>677</v>
      </c>
      <c r="J8" s="143">
        <v>48</v>
      </c>
      <c r="K8" s="143">
        <v>551</v>
      </c>
      <c r="L8" s="143">
        <v>16</v>
      </c>
      <c r="M8" s="143">
        <v>25</v>
      </c>
      <c r="N8" s="143">
        <v>7</v>
      </c>
      <c r="O8" s="143">
        <v>40</v>
      </c>
      <c r="P8" s="143">
        <v>270</v>
      </c>
      <c r="Q8" s="143">
        <v>4</v>
      </c>
      <c r="R8" s="143" t="s">
        <v>677</v>
      </c>
      <c r="S8" s="143">
        <v>4</v>
      </c>
      <c r="T8" s="143" t="s">
        <v>677</v>
      </c>
      <c r="U8" s="143">
        <v>1</v>
      </c>
      <c r="V8" s="143">
        <v>1</v>
      </c>
      <c r="W8" s="143">
        <v>8</v>
      </c>
      <c r="X8" s="143">
        <v>2</v>
      </c>
      <c r="Y8" s="143" t="s">
        <v>677</v>
      </c>
      <c r="Z8" s="143" t="s">
        <v>677</v>
      </c>
      <c r="AA8" s="143" t="s">
        <v>677</v>
      </c>
      <c r="AB8" s="143" t="s">
        <v>677</v>
      </c>
      <c r="AC8" s="143" t="s">
        <v>677</v>
      </c>
      <c r="AD8" s="143" t="s">
        <v>677</v>
      </c>
      <c r="AE8" s="143">
        <v>1</v>
      </c>
      <c r="AF8" s="143">
        <v>6</v>
      </c>
      <c r="AG8" s="143" t="s">
        <v>677</v>
      </c>
      <c r="AH8" s="143">
        <v>3</v>
      </c>
      <c r="AI8" s="143">
        <v>4</v>
      </c>
      <c r="AJ8" s="143">
        <v>1</v>
      </c>
      <c r="AK8" s="143">
        <v>1</v>
      </c>
      <c r="AL8" s="143">
        <v>1</v>
      </c>
      <c r="AM8" s="143">
        <v>1</v>
      </c>
      <c r="AN8" s="143">
        <v>2</v>
      </c>
      <c r="AO8" s="143" t="s">
        <v>677</v>
      </c>
      <c r="AP8" s="143" t="s">
        <v>677</v>
      </c>
      <c r="AQ8" s="143" t="s">
        <v>677</v>
      </c>
      <c r="AR8" s="143" t="s">
        <v>677</v>
      </c>
      <c r="AS8" s="143" t="s">
        <v>677</v>
      </c>
      <c r="AT8" s="143" t="s">
        <v>677</v>
      </c>
      <c r="AU8" s="143">
        <v>4</v>
      </c>
      <c r="AV8" s="143">
        <v>53</v>
      </c>
      <c r="AW8" s="143" t="s">
        <v>677</v>
      </c>
      <c r="AX8" s="143" t="s">
        <v>677</v>
      </c>
      <c r="AY8" s="143">
        <v>1</v>
      </c>
      <c r="AZ8" s="143" t="s">
        <v>677</v>
      </c>
      <c r="BA8" s="143">
        <v>3</v>
      </c>
      <c r="BB8" s="143">
        <v>9</v>
      </c>
      <c r="BC8" s="143">
        <v>95</v>
      </c>
      <c r="BD8" s="143" t="s">
        <v>677</v>
      </c>
      <c r="BE8" s="143">
        <v>2</v>
      </c>
      <c r="BF8" s="143">
        <v>5</v>
      </c>
      <c r="BG8" s="143" t="s">
        <v>677</v>
      </c>
      <c r="BH8" s="143" t="s">
        <v>677</v>
      </c>
      <c r="BI8" s="143" t="s">
        <v>677</v>
      </c>
      <c r="BJ8" s="143">
        <v>2</v>
      </c>
      <c r="BK8" s="143" t="s">
        <v>677</v>
      </c>
      <c r="BL8" s="143">
        <v>127</v>
      </c>
      <c r="BM8" s="143">
        <v>1144</v>
      </c>
      <c r="BN8" s="143">
        <v>1</v>
      </c>
      <c r="BO8" s="143">
        <v>1</v>
      </c>
      <c r="BP8" s="143">
        <v>9</v>
      </c>
      <c r="BQ8" s="143">
        <v>9</v>
      </c>
      <c r="BR8" s="143">
        <v>8</v>
      </c>
      <c r="BS8" s="143">
        <v>12</v>
      </c>
      <c r="BT8" s="143" t="s">
        <v>677</v>
      </c>
      <c r="BU8" s="143">
        <v>8</v>
      </c>
      <c r="BV8" s="143">
        <v>33</v>
      </c>
      <c r="BW8" s="143">
        <v>6</v>
      </c>
      <c r="BX8" s="143">
        <v>32</v>
      </c>
      <c r="BY8" s="143">
        <v>7</v>
      </c>
      <c r="BZ8" s="143">
        <v>1</v>
      </c>
      <c r="CA8" s="143">
        <v>2</v>
      </c>
      <c r="CB8" s="143" t="s">
        <v>677</v>
      </c>
      <c r="CC8" s="143" t="s">
        <v>677</v>
      </c>
      <c r="CD8" s="143" t="s">
        <v>677</v>
      </c>
      <c r="CE8" s="143" t="s">
        <v>677</v>
      </c>
      <c r="CF8" s="143" t="s">
        <v>677</v>
      </c>
      <c r="CG8" s="143">
        <v>1</v>
      </c>
      <c r="CH8" s="143">
        <v>101</v>
      </c>
      <c r="CI8" s="143">
        <v>167</v>
      </c>
      <c r="CJ8" s="143" t="s">
        <v>677</v>
      </c>
      <c r="CK8" s="143">
        <v>99</v>
      </c>
      <c r="CL8" s="143">
        <v>2</v>
      </c>
      <c r="CM8" s="143">
        <v>29</v>
      </c>
      <c r="CN8" s="143">
        <v>96</v>
      </c>
      <c r="CO8" s="143">
        <v>2</v>
      </c>
      <c r="CP8" s="143">
        <v>10</v>
      </c>
      <c r="CQ8" s="143" t="s">
        <v>677</v>
      </c>
      <c r="CR8" s="143">
        <v>17</v>
      </c>
      <c r="CS8" s="143">
        <v>40</v>
      </c>
      <c r="CT8" s="143">
        <v>246</v>
      </c>
      <c r="CU8" s="143" t="s">
        <v>677</v>
      </c>
      <c r="CV8" s="143">
        <v>33</v>
      </c>
      <c r="CW8" s="143">
        <v>7</v>
      </c>
      <c r="CX8" s="143">
        <v>38</v>
      </c>
      <c r="CY8" s="143">
        <v>113</v>
      </c>
      <c r="CZ8" s="143">
        <v>31</v>
      </c>
      <c r="DA8" s="143">
        <v>2</v>
      </c>
      <c r="DB8" s="143">
        <v>5</v>
      </c>
      <c r="DC8" s="143">
        <v>15</v>
      </c>
      <c r="DD8" s="143">
        <v>127</v>
      </c>
      <c r="DE8" s="143">
        <v>3</v>
      </c>
      <c r="DF8" s="143">
        <v>12</v>
      </c>
      <c r="DG8" s="143">
        <v>44</v>
      </c>
      <c r="DH8" s="143">
        <v>398</v>
      </c>
      <c r="DI8" s="143">
        <v>26</v>
      </c>
      <c r="DJ8" s="143" t="s">
        <v>677</v>
      </c>
      <c r="DK8" s="143">
        <v>17</v>
      </c>
      <c r="DL8" s="143">
        <v>2</v>
      </c>
      <c r="DM8" s="143">
        <v>11</v>
      </c>
      <c r="DN8" s="143">
        <v>2</v>
      </c>
      <c r="DO8" s="143" t="s">
        <v>677</v>
      </c>
      <c r="DP8" s="143">
        <v>21</v>
      </c>
      <c r="DQ8" s="143">
        <v>93</v>
      </c>
      <c r="DR8" s="143">
        <v>1</v>
      </c>
      <c r="DS8" s="143">
        <v>1</v>
      </c>
      <c r="DT8" s="143">
        <v>3</v>
      </c>
      <c r="DU8" s="143" t="s">
        <v>677</v>
      </c>
      <c r="DV8" s="143">
        <v>9</v>
      </c>
      <c r="DW8" s="143">
        <v>2</v>
      </c>
      <c r="DX8" s="143">
        <v>5</v>
      </c>
      <c r="DY8" s="143" t="s">
        <v>677</v>
      </c>
    </row>
    <row r="9" spans="1:129" s="17" customFormat="1" ht="21" customHeight="1" x14ac:dyDescent="0.3">
      <c r="A9" s="46" t="s">
        <v>720</v>
      </c>
      <c r="B9" s="332">
        <v>30</v>
      </c>
      <c r="C9" s="112">
        <v>178</v>
      </c>
      <c r="D9" s="112" t="s">
        <v>677</v>
      </c>
      <c r="E9" s="112" t="s">
        <v>677</v>
      </c>
      <c r="F9" s="143" t="s">
        <v>677</v>
      </c>
      <c r="G9" s="143" t="s">
        <v>677</v>
      </c>
      <c r="H9" s="143" t="s">
        <v>677</v>
      </c>
      <c r="I9" s="143" t="s">
        <v>677</v>
      </c>
      <c r="J9" s="112">
        <v>5</v>
      </c>
      <c r="K9" s="112">
        <v>37</v>
      </c>
      <c r="L9" s="112">
        <v>1</v>
      </c>
      <c r="M9" s="112">
        <v>3</v>
      </c>
      <c r="N9" s="112">
        <v>1</v>
      </c>
      <c r="O9" s="112">
        <v>3</v>
      </c>
      <c r="P9" s="112">
        <v>6</v>
      </c>
      <c r="Q9" s="112" t="s">
        <v>677</v>
      </c>
      <c r="R9" s="112" t="s">
        <v>677</v>
      </c>
      <c r="S9" s="112">
        <v>1</v>
      </c>
      <c r="T9" s="112" t="s">
        <v>677</v>
      </c>
      <c r="U9" s="112" t="s">
        <v>677</v>
      </c>
      <c r="V9" s="112" t="s">
        <v>677</v>
      </c>
      <c r="W9" s="112">
        <v>1</v>
      </c>
      <c r="X9" s="112" t="s">
        <v>677</v>
      </c>
      <c r="Y9" s="112" t="s">
        <v>677</v>
      </c>
      <c r="Z9" s="112" t="s">
        <v>677</v>
      </c>
      <c r="AA9" s="112" t="s">
        <v>677</v>
      </c>
      <c r="AB9" s="112" t="s">
        <v>677</v>
      </c>
      <c r="AC9" s="112" t="s">
        <v>677</v>
      </c>
      <c r="AD9" s="112" t="s">
        <v>677</v>
      </c>
      <c r="AE9" s="112" t="s">
        <v>677</v>
      </c>
      <c r="AF9" s="112">
        <v>1</v>
      </c>
      <c r="AG9" s="112" t="s">
        <v>677</v>
      </c>
      <c r="AH9" s="112" t="s">
        <v>677</v>
      </c>
      <c r="AI9" s="112" t="s">
        <v>677</v>
      </c>
      <c r="AJ9" s="112" t="s">
        <v>677</v>
      </c>
      <c r="AK9" s="112" t="s">
        <v>677</v>
      </c>
      <c r="AL9" s="112" t="s">
        <v>677</v>
      </c>
      <c r="AM9" s="112" t="s">
        <v>677</v>
      </c>
      <c r="AN9" s="112" t="s">
        <v>677</v>
      </c>
      <c r="AO9" s="112" t="s">
        <v>677</v>
      </c>
      <c r="AP9" s="112" t="s">
        <v>677</v>
      </c>
      <c r="AQ9" s="143" t="s">
        <v>677</v>
      </c>
      <c r="AR9" s="143" t="s">
        <v>677</v>
      </c>
      <c r="AS9" s="143" t="s">
        <v>677</v>
      </c>
      <c r="AT9" s="112" t="s">
        <v>677</v>
      </c>
      <c r="AU9" s="112" t="s">
        <v>677</v>
      </c>
      <c r="AV9" s="112" t="s">
        <v>677</v>
      </c>
      <c r="AW9" s="112" t="s">
        <v>677</v>
      </c>
      <c r="AX9" s="112" t="s">
        <v>677</v>
      </c>
      <c r="AY9" s="112" t="s">
        <v>677</v>
      </c>
      <c r="AZ9" s="112" t="s">
        <v>677</v>
      </c>
      <c r="BA9" s="112" t="s">
        <v>677</v>
      </c>
      <c r="BB9" s="112" t="s">
        <v>677</v>
      </c>
      <c r="BC9" s="112" t="s">
        <v>677</v>
      </c>
      <c r="BD9" s="112" t="s">
        <v>677</v>
      </c>
      <c r="BE9" s="112" t="s">
        <v>677</v>
      </c>
      <c r="BF9" s="112" t="s">
        <v>677</v>
      </c>
      <c r="BG9" s="112" t="s">
        <v>677</v>
      </c>
      <c r="BH9" s="112" t="s">
        <v>677</v>
      </c>
      <c r="BI9" s="112" t="s">
        <v>677</v>
      </c>
      <c r="BJ9" s="112" t="s">
        <v>677</v>
      </c>
      <c r="BK9" s="112" t="s">
        <v>677</v>
      </c>
      <c r="BL9" s="112">
        <v>5</v>
      </c>
      <c r="BM9" s="112">
        <v>35</v>
      </c>
      <c r="BN9" s="143" t="s">
        <v>677</v>
      </c>
      <c r="BO9" s="143" t="s">
        <v>677</v>
      </c>
      <c r="BP9" s="112">
        <v>1</v>
      </c>
      <c r="BQ9" s="112">
        <v>1</v>
      </c>
      <c r="BR9" s="143" t="s">
        <v>677</v>
      </c>
      <c r="BS9" s="112">
        <v>1</v>
      </c>
      <c r="BT9" s="143" t="s">
        <v>677</v>
      </c>
      <c r="BU9" s="143" t="s">
        <v>677</v>
      </c>
      <c r="BV9" s="143" t="s">
        <v>677</v>
      </c>
      <c r="BW9" s="143" t="s">
        <v>677</v>
      </c>
      <c r="BX9" s="112">
        <v>1</v>
      </c>
      <c r="BY9" s="143" t="s">
        <v>677</v>
      </c>
      <c r="BZ9" s="143" t="s">
        <v>677</v>
      </c>
      <c r="CA9" s="143" t="s">
        <v>677</v>
      </c>
      <c r="CB9" s="143" t="s">
        <v>677</v>
      </c>
      <c r="CC9" s="143" t="s">
        <v>677</v>
      </c>
      <c r="CD9" s="143" t="s">
        <v>677</v>
      </c>
      <c r="CE9" s="143" t="s">
        <v>677</v>
      </c>
      <c r="CF9" s="143" t="s">
        <v>677</v>
      </c>
      <c r="CG9" s="143" t="s">
        <v>677</v>
      </c>
      <c r="CH9" s="112">
        <v>4</v>
      </c>
      <c r="CI9" s="112">
        <v>7</v>
      </c>
      <c r="CJ9" s="143" t="s">
        <v>677</v>
      </c>
      <c r="CK9" s="112">
        <v>4</v>
      </c>
      <c r="CL9" s="143" t="s">
        <v>677</v>
      </c>
      <c r="CM9" s="112">
        <v>3</v>
      </c>
      <c r="CN9" s="112">
        <v>19</v>
      </c>
      <c r="CO9" s="143" t="s">
        <v>677</v>
      </c>
      <c r="CP9" s="143" t="s">
        <v>677</v>
      </c>
      <c r="CQ9" s="143" t="s">
        <v>677</v>
      </c>
      <c r="CR9" s="112">
        <v>3</v>
      </c>
      <c r="CS9" s="112">
        <v>3</v>
      </c>
      <c r="CT9" s="112">
        <v>8</v>
      </c>
      <c r="CU9" s="143" t="s">
        <v>677</v>
      </c>
      <c r="CV9" s="112">
        <v>3</v>
      </c>
      <c r="CW9" s="143" t="s">
        <v>677</v>
      </c>
      <c r="CX9" s="112">
        <v>2</v>
      </c>
      <c r="CY9" s="112">
        <v>4</v>
      </c>
      <c r="CZ9" s="112">
        <v>2</v>
      </c>
      <c r="DA9" s="143" t="s">
        <v>677</v>
      </c>
      <c r="DB9" s="143" t="s">
        <v>677</v>
      </c>
      <c r="DC9" s="112">
        <v>2</v>
      </c>
      <c r="DD9" s="112">
        <v>49</v>
      </c>
      <c r="DE9" s="112">
        <v>2</v>
      </c>
      <c r="DF9" s="143" t="s">
        <v>677</v>
      </c>
      <c r="DG9" s="112">
        <v>3</v>
      </c>
      <c r="DH9" s="112">
        <v>13</v>
      </c>
      <c r="DI9" s="112">
        <v>3</v>
      </c>
      <c r="DJ9" s="143" t="s">
        <v>677</v>
      </c>
      <c r="DK9" s="143" t="s">
        <v>677</v>
      </c>
      <c r="DL9" s="143" t="s">
        <v>677</v>
      </c>
      <c r="DM9" s="143" t="s">
        <v>677</v>
      </c>
      <c r="DN9" s="143" t="s">
        <v>677</v>
      </c>
      <c r="DO9" s="143" t="s">
        <v>677</v>
      </c>
      <c r="DP9" s="143" t="s">
        <v>677</v>
      </c>
      <c r="DQ9" s="143" t="s">
        <v>677</v>
      </c>
      <c r="DR9" s="143" t="s">
        <v>677</v>
      </c>
      <c r="DS9" s="143" t="s">
        <v>677</v>
      </c>
      <c r="DT9" s="143" t="s">
        <v>677</v>
      </c>
      <c r="DU9" s="143" t="s">
        <v>677</v>
      </c>
      <c r="DV9" s="143" t="s">
        <v>677</v>
      </c>
      <c r="DW9" s="143" t="s">
        <v>677</v>
      </c>
      <c r="DX9" s="143" t="s">
        <v>677</v>
      </c>
      <c r="DY9" s="143" t="s">
        <v>677</v>
      </c>
    </row>
    <row r="10" spans="1:129" s="17" customFormat="1" ht="21" customHeight="1" x14ac:dyDescent="0.3">
      <c r="A10" s="46" t="s">
        <v>721</v>
      </c>
      <c r="B10" s="332">
        <v>137</v>
      </c>
      <c r="C10" s="112">
        <v>945</v>
      </c>
      <c r="D10" s="112" t="s">
        <v>677</v>
      </c>
      <c r="E10" s="112" t="s">
        <v>677</v>
      </c>
      <c r="F10" s="143" t="s">
        <v>677</v>
      </c>
      <c r="G10" s="143" t="s">
        <v>677</v>
      </c>
      <c r="H10" s="143" t="s">
        <v>677</v>
      </c>
      <c r="I10" s="143" t="s">
        <v>677</v>
      </c>
      <c r="J10" s="112">
        <v>15</v>
      </c>
      <c r="K10" s="112">
        <v>265</v>
      </c>
      <c r="L10" s="112">
        <v>4</v>
      </c>
      <c r="M10" s="112">
        <v>9</v>
      </c>
      <c r="N10" s="112">
        <v>2</v>
      </c>
      <c r="O10" s="112">
        <v>7</v>
      </c>
      <c r="P10" s="112">
        <v>41</v>
      </c>
      <c r="Q10" s="112">
        <v>2</v>
      </c>
      <c r="R10" s="112" t="s">
        <v>677</v>
      </c>
      <c r="S10" s="112">
        <v>1</v>
      </c>
      <c r="T10" s="112" t="s">
        <v>677</v>
      </c>
      <c r="U10" s="112" t="s">
        <v>677</v>
      </c>
      <c r="V10" s="112">
        <v>1</v>
      </c>
      <c r="W10" s="112">
        <v>3</v>
      </c>
      <c r="X10" s="112" t="s">
        <v>677</v>
      </c>
      <c r="Y10" s="112" t="s">
        <v>677</v>
      </c>
      <c r="Z10" s="112" t="s">
        <v>677</v>
      </c>
      <c r="AA10" s="112" t="s">
        <v>677</v>
      </c>
      <c r="AB10" s="112" t="s">
        <v>677</v>
      </c>
      <c r="AC10" s="112" t="s">
        <v>677</v>
      </c>
      <c r="AD10" s="112" t="s">
        <v>677</v>
      </c>
      <c r="AE10" s="112" t="s">
        <v>677</v>
      </c>
      <c r="AF10" s="112" t="s">
        <v>677</v>
      </c>
      <c r="AG10" s="112" t="s">
        <v>677</v>
      </c>
      <c r="AH10" s="112" t="s">
        <v>677</v>
      </c>
      <c r="AI10" s="112" t="s">
        <v>677</v>
      </c>
      <c r="AJ10" s="112" t="s">
        <v>677</v>
      </c>
      <c r="AK10" s="112" t="s">
        <v>677</v>
      </c>
      <c r="AL10" s="112" t="s">
        <v>677</v>
      </c>
      <c r="AM10" s="112" t="s">
        <v>677</v>
      </c>
      <c r="AN10" s="112" t="s">
        <v>677</v>
      </c>
      <c r="AO10" s="112" t="s">
        <v>677</v>
      </c>
      <c r="AP10" s="112" t="s">
        <v>677</v>
      </c>
      <c r="AQ10" s="112" t="s">
        <v>677</v>
      </c>
      <c r="AR10" s="112" t="s">
        <v>677</v>
      </c>
      <c r="AS10" s="112" t="s">
        <v>677</v>
      </c>
      <c r="AT10" s="112" t="s">
        <v>677</v>
      </c>
      <c r="AU10" s="112">
        <v>1</v>
      </c>
      <c r="AV10" s="112">
        <v>2</v>
      </c>
      <c r="AW10" s="112" t="s">
        <v>677</v>
      </c>
      <c r="AX10" s="112" t="s">
        <v>677</v>
      </c>
      <c r="AY10" s="112" t="s">
        <v>677</v>
      </c>
      <c r="AZ10" s="112" t="s">
        <v>677</v>
      </c>
      <c r="BA10" s="112">
        <v>1</v>
      </c>
      <c r="BB10" s="112">
        <v>3</v>
      </c>
      <c r="BC10" s="112">
        <v>44</v>
      </c>
      <c r="BD10" s="112" t="s">
        <v>677</v>
      </c>
      <c r="BE10" s="112" t="s">
        <v>677</v>
      </c>
      <c r="BF10" s="112">
        <v>3</v>
      </c>
      <c r="BG10" s="143" t="s">
        <v>677</v>
      </c>
      <c r="BH10" s="143" t="s">
        <v>677</v>
      </c>
      <c r="BI10" s="112" t="s">
        <v>677</v>
      </c>
      <c r="BJ10" s="112" t="s">
        <v>677</v>
      </c>
      <c r="BK10" s="112" t="s">
        <v>677</v>
      </c>
      <c r="BL10" s="112">
        <v>42</v>
      </c>
      <c r="BM10" s="112">
        <v>292</v>
      </c>
      <c r="BN10" s="112">
        <v>1</v>
      </c>
      <c r="BO10" s="112">
        <v>1</v>
      </c>
      <c r="BP10" s="112">
        <v>1</v>
      </c>
      <c r="BQ10" s="112">
        <v>2</v>
      </c>
      <c r="BR10" s="112">
        <v>3</v>
      </c>
      <c r="BS10" s="112">
        <v>3</v>
      </c>
      <c r="BT10" s="143" t="s">
        <v>677</v>
      </c>
      <c r="BU10" s="112">
        <v>2</v>
      </c>
      <c r="BV10" s="112">
        <v>10</v>
      </c>
      <c r="BW10" s="112">
        <v>2</v>
      </c>
      <c r="BX10" s="112">
        <v>14</v>
      </c>
      <c r="BY10" s="112">
        <v>3</v>
      </c>
      <c r="BZ10" s="143" t="s">
        <v>677</v>
      </c>
      <c r="CA10" s="143" t="s">
        <v>677</v>
      </c>
      <c r="CB10" s="143" t="s">
        <v>677</v>
      </c>
      <c r="CC10" s="143" t="s">
        <v>677</v>
      </c>
      <c r="CD10" s="143" t="s">
        <v>677</v>
      </c>
      <c r="CE10" s="143" t="s">
        <v>677</v>
      </c>
      <c r="CF10" s="143" t="s">
        <v>677</v>
      </c>
      <c r="CG10" s="143" t="s">
        <v>677</v>
      </c>
      <c r="CH10" s="112">
        <v>22</v>
      </c>
      <c r="CI10" s="112">
        <v>34</v>
      </c>
      <c r="CJ10" s="112" t="s">
        <v>677</v>
      </c>
      <c r="CK10" s="112">
        <v>22</v>
      </c>
      <c r="CL10" s="143" t="s">
        <v>677</v>
      </c>
      <c r="CM10" s="112">
        <v>4</v>
      </c>
      <c r="CN10" s="112">
        <v>16</v>
      </c>
      <c r="CO10" s="143" t="s">
        <v>677</v>
      </c>
      <c r="CP10" s="112">
        <v>1</v>
      </c>
      <c r="CQ10" s="143" t="s">
        <v>677</v>
      </c>
      <c r="CR10" s="112">
        <v>3</v>
      </c>
      <c r="CS10" s="112">
        <v>10</v>
      </c>
      <c r="CT10" s="112">
        <v>34</v>
      </c>
      <c r="CU10" s="143" t="s">
        <v>677</v>
      </c>
      <c r="CV10" s="112">
        <v>9</v>
      </c>
      <c r="CW10" s="112">
        <v>1</v>
      </c>
      <c r="CX10" s="112">
        <v>13</v>
      </c>
      <c r="CY10" s="112">
        <v>50</v>
      </c>
      <c r="CZ10" s="112">
        <v>9</v>
      </c>
      <c r="DA10" s="112">
        <v>2</v>
      </c>
      <c r="DB10" s="112">
        <v>2</v>
      </c>
      <c r="DC10" s="112">
        <v>2</v>
      </c>
      <c r="DD10" s="112">
        <v>22</v>
      </c>
      <c r="DE10" s="143" t="s">
        <v>677</v>
      </c>
      <c r="DF10" s="112">
        <v>2</v>
      </c>
      <c r="DG10" s="112">
        <v>10</v>
      </c>
      <c r="DH10" s="112">
        <v>100</v>
      </c>
      <c r="DI10" s="112">
        <v>8</v>
      </c>
      <c r="DJ10" s="143" t="s">
        <v>677</v>
      </c>
      <c r="DK10" s="112">
        <v>2</v>
      </c>
      <c r="DL10" s="112">
        <v>1</v>
      </c>
      <c r="DM10" s="112">
        <v>7</v>
      </c>
      <c r="DN10" s="112">
        <v>1</v>
      </c>
      <c r="DO10" s="143" t="s">
        <v>677</v>
      </c>
      <c r="DP10" s="112">
        <v>7</v>
      </c>
      <c r="DQ10" s="112">
        <v>38</v>
      </c>
      <c r="DR10" s="112">
        <v>1</v>
      </c>
      <c r="DS10" s="143" t="s">
        <v>677</v>
      </c>
      <c r="DT10" s="143" t="s">
        <v>677</v>
      </c>
      <c r="DU10" s="143" t="s">
        <v>677</v>
      </c>
      <c r="DV10" s="112">
        <v>2</v>
      </c>
      <c r="DW10" s="112">
        <v>1</v>
      </c>
      <c r="DX10" s="112">
        <v>3</v>
      </c>
      <c r="DY10" s="143" t="s">
        <v>677</v>
      </c>
    </row>
    <row r="11" spans="1:129" s="17" customFormat="1" ht="21" customHeight="1" x14ac:dyDescent="0.3">
      <c r="A11" s="46" t="s">
        <v>722</v>
      </c>
      <c r="B11" s="332">
        <v>154</v>
      </c>
      <c r="C11" s="112">
        <v>854</v>
      </c>
      <c r="D11" s="112">
        <v>1</v>
      </c>
      <c r="E11" s="112">
        <v>7</v>
      </c>
      <c r="F11" s="143" t="s">
        <v>677</v>
      </c>
      <c r="G11" s="143" t="s">
        <v>677</v>
      </c>
      <c r="H11" s="143" t="s">
        <v>677</v>
      </c>
      <c r="I11" s="143" t="s">
        <v>677</v>
      </c>
      <c r="J11" s="112">
        <v>7</v>
      </c>
      <c r="K11" s="112">
        <v>166</v>
      </c>
      <c r="L11" s="112">
        <v>4</v>
      </c>
      <c r="M11" s="112">
        <v>2</v>
      </c>
      <c r="N11" s="112">
        <v>1</v>
      </c>
      <c r="O11" s="112">
        <v>14</v>
      </c>
      <c r="P11" s="112">
        <v>103</v>
      </c>
      <c r="Q11" s="112">
        <v>1</v>
      </c>
      <c r="R11" s="112" t="s">
        <v>677</v>
      </c>
      <c r="S11" s="112">
        <v>1</v>
      </c>
      <c r="T11" s="112" t="s">
        <v>677</v>
      </c>
      <c r="U11" s="112" t="s">
        <v>677</v>
      </c>
      <c r="V11" s="112" t="s">
        <v>677</v>
      </c>
      <c r="W11" s="112">
        <v>3</v>
      </c>
      <c r="X11" s="112">
        <v>2</v>
      </c>
      <c r="Y11" s="112" t="s">
        <v>677</v>
      </c>
      <c r="Z11" s="112" t="s">
        <v>677</v>
      </c>
      <c r="AA11" s="112" t="s">
        <v>677</v>
      </c>
      <c r="AB11" s="112" t="s">
        <v>677</v>
      </c>
      <c r="AC11" s="112" t="s">
        <v>677</v>
      </c>
      <c r="AD11" s="112" t="s">
        <v>677</v>
      </c>
      <c r="AE11" s="112" t="s">
        <v>677</v>
      </c>
      <c r="AF11" s="112">
        <v>2</v>
      </c>
      <c r="AG11" s="112" t="s">
        <v>677</v>
      </c>
      <c r="AH11" s="112">
        <v>1</v>
      </c>
      <c r="AI11" s="112">
        <v>2</v>
      </c>
      <c r="AJ11" s="112" t="s">
        <v>677</v>
      </c>
      <c r="AK11" s="112">
        <v>1</v>
      </c>
      <c r="AL11" s="112" t="s">
        <v>677</v>
      </c>
      <c r="AM11" s="112">
        <v>1</v>
      </c>
      <c r="AN11" s="112" t="s">
        <v>677</v>
      </c>
      <c r="AO11" s="112" t="s">
        <v>677</v>
      </c>
      <c r="AP11" s="112" t="s">
        <v>677</v>
      </c>
      <c r="AQ11" s="143" t="s">
        <v>677</v>
      </c>
      <c r="AR11" s="143" t="s">
        <v>677</v>
      </c>
      <c r="AS11" s="143" t="s">
        <v>677</v>
      </c>
      <c r="AT11" s="112" t="s">
        <v>677</v>
      </c>
      <c r="AU11" s="112">
        <v>2</v>
      </c>
      <c r="AV11" s="112">
        <v>42</v>
      </c>
      <c r="AW11" s="112" t="s">
        <v>677</v>
      </c>
      <c r="AX11" s="112" t="s">
        <v>677</v>
      </c>
      <c r="AY11" s="112">
        <v>1</v>
      </c>
      <c r="AZ11" s="112" t="s">
        <v>677</v>
      </c>
      <c r="BA11" s="112">
        <v>1</v>
      </c>
      <c r="BB11" s="112">
        <v>2</v>
      </c>
      <c r="BC11" s="112">
        <v>2</v>
      </c>
      <c r="BD11" s="112" t="s">
        <v>677</v>
      </c>
      <c r="BE11" s="112">
        <v>1</v>
      </c>
      <c r="BF11" s="112" t="s">
        <v>677</v>
      </c>
      <c r="BG11" s="143" t="s">
        <v>677</v>
      </c>
      <c r="BH11" s="143" t="s">
        <v>677</v>
      </c>
      <c r="BI11" s="112" t="s">
        <v>677</v>
      </c>
      <c r="BJ11" s="112">
        <v>1</v>
      </c>
      <c r="BK11" s="112" t="s">
        <v>677</v>
      </c>
      <c r="BL11" s="112">
        <v>42</v>
      </c>
      <c r="BM11" s="112">
        <v>193</v>
      </c>
      <c r="BN11" s="143" t="s">
        <v>677</v>
      </c>
      <c r="BO11" s="143" t="s">
        <v>677</v>
      </c>
      <c r="BP11" s="112">
        <v>1</v>
      </c>
      <c r="BQ11" s="112">
        <v>1</v>
      </c>
      <c r="BR11" s="112">
        <v>1</v>
      </c>
      <c r="BS11" s="112">
        <v>1</v>
      </c>
      <c r="BT11" s="143" t="s">
        <v>677</v>
      </c>
      <c r="BU11" s="112">
        <v>5</v>
      </c>
      <c r="BV11" s="112">
        <v>17</v>
      </c>
      <c r="BW11" s="112">
        <v>2</v>
      </c>
      <c r="BX11" s="112">
        <v>13</v>
      </c>
      <c r="BY11" s="112">
        <v>1</v>
      </c>
      <c r="BZ11" s="143" t="s">
        <v>677</v>
      </c>
      <c r="CA11" s="143" t="s">
        <v>677</v>
      </c>
      <c r="CB11" s="143" t="s">
        <v>677</v>
      </c>
      <c r="CC11" s="143" t="s">
        <v>677</v>
      </c>
      <c r="CD11" s="143" t="s">
        <v>677</v>
      </c>
      <c r="CE11" s="143" t="s">
        <v>677</v>
      </c>
      <c r="CF11" s="143" t="s">
        <v>677</v>
      </c>
      <c r="CG11" s="143" t="s">
        <v>677</v>
      </c>
      <c r="CH11" s="112">
        <v>30</v>
      </c>
      <c r="CI11" s="112">
        <v>54</v>
      </c>
      <c r="CJ11" s="143" t="s">
        <v>677</v>
      </c>
      <c r="CK11" s="112">
        <v>30</v>
      </c>
      <c r="CL11" s="143" t="s">
        <v>677</v>
      </c>
      <c r="CM11" s="112">
        <v>4</v>
      </c>
      <c r="CN11" s="112">
        <v>14</v>
      </c>
      <c r="CO11" s="112">
        <v>1</v>
      </c>
      <c r="CP11" s="143" t="s">
        <v>677</v>
      </c>
      <c r="CQ11" s="143" t="s">
        <v>677</v>
      </c>
      <c r="CR11" s="112">
        <v>3</v>
      </c>
      <c r="CS11" s="112">
        <v>15</v>
      </c>
      <c r="CT11" s="112">
        <v>56</v>
      </c>
      <c r="CU11" s="143" t="s">
        <v>677</v>
      </c>
      <c r="CV11" s="112">
        <v>12</v>
      </c>
      <c r="CW11" s="112">
        <v>3</v>
      </c>
      <c r="CX11" s="112">
        <v>10</v>
      </c>
      <c r="CY11" s="112">
        <v>19</v>
      </c>
      <c r="CZ11" s="112">
        <v>10</v>
      </c>
      <c r="DA11" s="143" t="s">
        <v>677</v>
      </c>
      <c r="DB11" s="143" t="s">
        <v>677</v>
      </c>
      <c r="DC11" s="112">
        <v>2</v>
      </c>
      <c r="DD11" s="112">
        <v>24</v>
      </c>
      <c r="DE11" s="143" t="s">
        <v>677</v>
      </c>
      <c r="DF11" s="112">
        <v>2</v>
      </c>
      <c r="DG11" s="112">
        <v>19</v>
      </c>
      <c r="DH11" s="112">
        <v>156</v>
      </c>
      <c r="DI11" s="112">
        <v>10</v>
      </c>
      <c r="DJ11" s="143" t="s">
        <v>677</v>
      </c>
      <c r="DK11" s="112">
        <v>8</v>
      </c>
      <c r="DL11" s="112">
        <v>1</v>
      </c>
      <c r="DM11" s="112">
        <v>4</v>
      </c>
      <c r="DN11" s="112">
        <v>1</v>
      </c>
      <c r="DO11" s="143" t="s">
        <v>677</v>
      </c>
      <c r="DP11" s="112">
        <v>5</v>
      </c>
      <c r="DQ11" s="112">
        <v>14</v>
      </c>
      <c r="DR11" s="143" t="s">
        <v>677</v>
      </c>
      <c r="DS11" s="112">
        <v>1</v>
      </c>
      <c r="DT11" s="112">
        <v>1</v>
      </c>
      <c r="DU11" s="143" t="s">
        <v>677</v>
      </c>
      <c r="DV11" s="112">
        <v>1</v>
      </c>
      <c r="DW11" s="143" t="s">
        <v>677</v>
      </c>
      <c r="DX11" s="112">
        <v>2</v>
      </c>
      <c r="DY11" s="143" t="s">
        <v>677</v>
      </c>
    </row>
    <row r="12" spans="1:129" s="17" customFormat="1" ht="21" customHeight="1" x14ac:dyDescent="0.3">
      <c r="A12" s="46" t="s">
        <v>723</v>
      </c>
      <c r="B12" s="332">
        <v>105</v>
      </c>
      <c r="C12" s="112">
        <v>318</v>
      </c>
      <c r="D12" s="112" t="s">
        <v>677</v>
      </c>
      <c r="E12" s="112" t="s">
        <v>677</v>
      </c>
      <c r="F12" s="143" t="s">
        <v>677</v>
      </c>
      <c r="G12" s="143" t="s">
        <v>677</v>
      </c>
      <c r="H12" s="143" t="s">
        <v>677</v>
      </c>
      <c r="I12" s="143" t="s">
        <v>677</v>
      </c>
      <c r="J12" s="112">
        <v>10</v>
      </c>
      <c r="K12" s="112">
        <v>28</v>
      </c>
      <c r="L12" s="112">
        <v>3</v>
      </c>
      <c r="M12" s="112">
        <v>6</v>
      </c>
      <c r="N12" s="112">
        <v>1</v>
      </c>
      <c r="O12" s="112">
        <v>4</v>
      </c>
      <c r="P12" s="112">
        <v>9</v>
      </c>
      <c r="Q12" s="112" t="s">
        <v>677</v>
      </c>
      <c r="R12" s="112" t="s">
        <v>677</v>
      </c>
      <c r="S12" s="112" t="s">
        <v>677</v>
      </c>
      <c r="T12" s="112" t="s">
        <v>677</v>
      </c>
      <c r="U12" s="112" t="s">
        <v>677</v>
      </c>
      <c r="V12" s="112" t="s">
        <v>677</v>
      </c>
      <c r="W12" s="112" t="s">
        <v>677</v>
      </c>
      <c r="X12" s="112" t="s">
        <v>677</v>
      </c>
      <c r="Y12" s="112" t="s">
        <v>677</v>
      </c>
      <c r="Z12" s="112" t="s">
        <v>677</v>
      </c>
      <c r="AA12" s="112" t="s">
        <v>677</v>
      </c>
      <c r="AB12" s="112" t="s">
        <v>677</v>
      </c>
      <c r="AC12" s="112" t="s">
        <v>677</v>
      </c>
      <c r="AD12" s="112" t="s">
        <v>677</v>
      </c>
      <c r="AE12" s="112" t="s">
        <v>677</v>
      </c>
      <c r="AF12" s="112">
        <v>2</v>
      </c>
      <c r="AG12" s="112" t="s">
        <v>677</v>
      </c>
      <c r="AH12" s="112" t="s">
        <v>677</v>
      </c>
      <c r="AI12" s="112" t="s">
        <v>677</v>
      </c>
      <c r="AJ12" s="112">
        <v>1</v>
      </c>
      <c r="AK12" s="112" t="s">
        <v>677</v>
      </c>
      <c r="AL12" s="112" t="s">
        <v>677</v>
      </c>
      <c r="AM12" s="112" t="s">
        <v>677</v>
      </c>
      <c r="AN12" s="112">
        <v>1</v>
      </c>
      <c r="AO12" s="112" t="s">
        <v>677</v>
      </c>
      <c r="AP12" s="112" t="s">
        <v>677</v>
      </c>
      <c r="AQ12" s="143" t="s">
        <v>677</v>
      </c>
      <c r="AR12" s="143" t="s">
        <v>677</v>
      </c>
      <c r="AS12" s="143" t="s">
        <v>677</v>
      </c>
      <c r="AT12" s="112" t="s">
        <v>677</v>
      </c>
      <c r="AU12" s="112">
        <v>1</v>
      </c>
      <c r="AV12" s="112">
        <v>9</v>
      </c>
      <c r="AW12" s="112" t="s">
        <v>677</v>
      </c>
      <c r="AX12" s="112" t="s">
        <v>677</v>
      </c>
      <c r="AY12" s="112" t="s">
        <v>677</v>
      </c>
      <c r="AZ12" s="112" t="s">
        <v>677</v>
      </c>
      <c r="BA12" s="112">
        <v>1</v>
      </c>
      <c r="BB12" s="112">
        <v>1</v>
      </c>
      <c r="BC12" s="112">
        <v>1</v>
      </c>
      <c r="BD12" s="112" t="s">
        <v>677</v>
      </c>
      <c r="BE12" s="112">
        <v>1</v>
      </c>
      <c r="BF12" s="112" t="s">
        <v>677</v>
      </c>
      <c r="BG12" s="143" t="s">
        <v>677</v>
      </c>
      <c r="BH12" s="143" t="s">
        <v>677</v>
      </c>
      <c r="BI12" s="112" t="s">
        <v>677</v>
      </c>
      <c r="BJ12" s="112" t="s">
        <v>677</v>
      </c>
      <c r="BK12" s="112" t="s">
        <v>677</v>
      </c>
      <c r="BL12" s="112">
        <v>21</v>
      </c>
      <c r="BM12" s="112">
        <v>89</v>
      </c>
      <c r="BN12" s="143" t="s">
        <v>677</v>
      </c>
      <c r="BO12" s="143" t="s">
        <v>677</v>
      </c>
      <c r="BP12" s="112">
        <v>1</v>
      </c>
      <c r="BQ12" s="112">
        <v>4</v>
      </c>
      <c r="BR12" s="112">
        <v>4</v>
      </c>
      <c r="BS12" s="112">
        <v>3</v>
      </c>
      <c r="BT12" s="143" t="s">
        <v>677</v>
      </c>
      <c r="BU12" s="112">
        <v>1</v>
      </c>
      <c r="BV12" s="112">
        <v>1</v>
      </c>
      <c r="BW12" s="112">
        <v>2</v>
      </c>
      <c r="BX12" s="112">
        <v>2</v>
      </c>
      <c r="BY12" s="112">
        <v>3</v>
      </c>
      <c r="BZ12" s="112">
        <v>1</v>
      </c>
      <c r="CA12" s="112">
        <v>2</v>
      </c>
      <c r="CB12" s="143" t="s">
        <v>677</v>
      </c>
      <c r="CC12" s="143" t="s">
        <v>677</v>
      </c>
      <c r="CD12" s="143" t="s">
        <v>677</v>
      </c>
      <c r="CE12" s="143" t="s">
        <v>677</v>
      </c>
      <c r="CF12" s="143" t="s">
        <v>677</v>
      </c>
      <c r="CG12" s="112">
        <v>1</v>
      </c>
      <c r="CH12" s="112">
        <v>37</v>
      </c>
      <c r="CI12" s="112">
        <v>59</v>
      </c>
      <c r="CJ12" s="143" t="s">
        <v>677</v>
      </c>
      <c r="CK12" s="112">
        <v>36</v>
      </c>
      <c r="CL12" s="112">
        <v>1</v>
      </c>
      <c r="CM12" s="112">
        <v>6</v>
      </c>
      <c r="CN12" s="112">
        <v>12</v>
      </c>
      <c r="CO12" s="143" t="s">
        <v>677</v>
      </c>
      <c r="CP12" s="112">
        <v>2</v>
      </c>
      <c r="CQ12" s="143" t="s">
        <v>677</v>
      </c>
      <c r="CR12" s="112">
        <v>4</v>
      </c>
      <c r="CS12" s="112">
        <v>3</v>
      </c>
      <c r="CT12" s="112">
        <v>8</v>
      </c>
      <c r="CU12" s="143" t="s">
        <v>677</v>
      </c>
      <c r="CV12" s="112">
        <v>3</v>
      </c>
      <c r="CW12" s="143" t="s">
        <v>677</v>
      </c>
      <c r="CX12" s="112">
        <v>6</v>
      </c>
      <c r="CY12" s="112">
        <v>12</v>
      </c>
      <c r="CZ12" s="112">
        <v>5</v>
      </c>
      <c r="DA12" s="143" t="s">
        <v>677</v>
      </c>
      <c r="DB12" s="112">
        <v>1</v>
      </c>
      <c r="DC12" s="112">
        <v>5</v>
      </c>
      <c r="DD12" s="112">
        <v>26</v>
      </c>
      <c r="DE12" s="112">
        <v>1</v>
      </c>
      <c r="DF12" s="112">
        <v>4</v>
      </c>
      <c r="DG12" s="112">
        <v>6</v>
      </c>
      <c r="DH12" s="112">
        <v>44</v>
      </c>
      <c r="DI12" s="112">
        <v>3</v>
      </c>
      <c r="DJ12" s="143" t="s">
        <v>677</v>
      </c>
      <c r="DK12" s="112">
        <v>3</v>
      </c>
      <c r="DL12" s="143" t="s">
        <v>677</v>
      </c>
      <c r="DM12" s="143" t="s">
        <v>677</v>
      </c>
      <c r="DN12" s="143" t="s">
        <v>677</v>
      </c>
      <c r="DO12" s="143" t="s">
        <v>677</v>
      </c>
      <c r="DP12" s="112">
        <v>4</v>
      </c>
      <c r="DQ12" s="112">
        <v>19</v>
      </c>
      <c r="DR12" s="143" t="s">
        <v>677</v>
      </c>
      <c r="DS12" s="143" t="s">
        <v>677</v>
      </c>
      <c r="DT12" s="112">
        <v>1</v>
      </c>
      <c r="DU12" s="143" t="s">
        <v>677</v>
      </c>
      <c r="DV12" s="112">
        <v>3</v>
      </c>
      <c r="DW12" s="143" t="s">
        <v>677</v>
      </c>
      <c r="DX12" s="143" t="s">
        <v>677</v>
      </c>
      <c r="DY12" s="143" t="s">
        <v>677</v>
      </c>
    </row>
    <row r="13" spans="1:129" s="17" customFormat="1" ht="21" customHeight="1" x14ac:dyDescent="0.3">
      <c r="A13" s="46" t="s">
        <v>724</v>
      </c>
      <c r="B13" s="332">
        <v>94</v>
      </c>
      <c r="C13" s="112">
        <v>1078</v>
      </c>
      <c r="D13" s="112" t="s">
        <v>677</v>
      </c>
      <c r="E13" s="112" t="s">
        <v>677</v>
      </c>
      <c r="F13" s="143" t="s">
        <v>677</v>
      </c>
      <c r="G13" s="143" t="s">
        <v>677</v>
      </c>
      <c r="H13" s="143" t="s">
        <v>677</v>
      </c>
      <c r="I13" s="143" t="s">
        <v>677</v>
      </c>
      <c r="J13" s="112">
        <v>11</v>
      </c>
      <c r="K13" s="112">
        <v>55</v>
      </c>
      <c r="L13" s="112">
        <v>4</v>
      </c>
      <c r="M13" s="112">
        <v>5</v>
      </c>
      <c r="N13" s="112">
        <v>2</v>
      </c>
      <c r="O13" s="112">
        <v>12</v>
      </c>
      <c r="P13" s="112">
        <v>111</v>
      </c>
      <c r="Q13" s="112">
        <v>1</v>
      </c>
      <c r="R13" s="112" t="s">
        <v>677</v>
      </c>
      <c r="S13" s="112">
        <v>1</v>
      </c>
      <c r="T13" s="112" t="s">
        <v>677</v>
      </c>
      <c r="U13" s="112">
        <v>1</v>
      </c>
      <c r="V13" s="112" t="s">
        <v>677</v>
      </c>
      <c r="W13" s="112">
        <v>1</v>
      </c>
      <c r="X13" s="112" t="s">
        <v>677</v>
      </c>
      <c r="Y13" s="112" t="s">
        <v>677</v>
      </c>
      <c r="Z13" s="112" t="s">
        <v>677</v>
      </c>
      <c r="AA13" s="112" t="s">
        <v>677</v>
      </c>
      <c r="AB13" s="112" t="s">
        <v>677</v>
      </c>
      <c r="AC13" s="112" t="s">
        <v>677</v>
      </c>
      <c r="AD13" s="112" t="s">
        <v>677</v>
      </c>
      <c r="AE13" s="112">
        <v>1</v>
      </c>
      <c r="AF13" s="112">
        <v>1</v>
      </c>
      <c r="AG13" s="112" t="s">
        <v>677</v>
      </c>
      <c r="AH13" s="112">
        <v>2</v>
      </c>
      <c r="AI13" s="112">
        <v>2</v>
      </c>
      <c r="AJ13" s="112" t="s">
        <v>677</v>
      </c>
      <c r="AK13" s="112" t="s">
        <v>677</v>
      </c>
      <c r="AL13" s="112">
        <v>1</v>
      </c>
      <c r="AM13" s="112" t="s">
        <v>677</v>
      </c>
      <c r="AN13" s="112">
        <v>1</v>
      </c>
      <c r="AO13" s="112" t="s">
        <v>677</v>
      </c>
      <c r="AP13" s="112" t="s">
        <v>677</v>
      </c>
      <c r="AQ13" s="143" t="s">
        <v>677</v>
      </c>
      <c r="AR13" s="143" t="s">
        <v>677</v>
      </c>
      <c r="AS13" s="143" t="s">
        <v>677</v>
      </c>
      <c r="AT13" s="112" t="s">
        <v>677</v>
      </c>
      <c r="AU13" s="112" t="s">
        <v>677</v>
      </c>
      <c r="AV13" s="112" t="s">
        <v>677</v>
      </c>
      <c r="AW13" s="112" t="s">
        <v>677</v>
      </c>
      <c r="AX13" s="112" t="s">
        <v>677</v>
      </c>
      <c r="AY13" s="112" t="s">
        <v>677</v>
      </c>
      <c r="AZ13" s="112" t="s">
        <v>677</v>
      </c>
      <c r="BA13" s="112" t="s">
        <v>677</v>
      </c>
      <c r="BB13" s="112">
        <v>3</v>
      </c>
      <c r="BC13" s="112">
        <v>48</v>
      </c>
      <c r="BD13" s="112" t="s">
        <v>677</v>
      </c>
      <c r="BE13" s="112" t="s">
        <v>677</v>
      </c>
      <c r="BF13" s="112">
        <v>2</v>
      </c>
      <c r="BG13" s="143" t="s">
        <v>677</v>
      </c>
      <c r="BH13" s="143" t="s">
        <v>677</v>
      </c>
      <c r="BI13" s="112" t="s">
        <v>677</v>
      </c>
      <c r="BJ13" s="112">
        <v>1</v>
      </c>
      <c r="BK13" s="112" t="s">
        <v>677</v>
      </c>
      <c r="BL13" s="112">
        <v>17</v>
      </c>
      <c r="BM13" s="112">
        <v>535</v>
      </c>
      <c r="BN13" s="143" t="s">
        <v>677</v>
      </c>
      <c r="BO13" s="143" t="s">
        <v>677</v>
      </c>
      <c r="BP13" s="112">
        <v>5</v>
      </c>
      <c r="BQ13" s="112">
        <v>1</v>
      </c>
      <c r="BR13" s="143" t="s">
        <v>677</v>
      </c>
      <c r="BS13" s="112">
        <v>4</v>
      </c>
      <c r="BT13" s="143" t="s">
        <v>677</v>
      </c>
      <c r="BU13" s="143" t="s">
        <v>677</v>
      </c>
      <c r="BV13" s="112">
        <v>5</v>
      </c>
      <c r="BW13" s="143" t="s">
        <v>677</v>
      </c>
      <c r="BX13" s="112">
        <v>2</v>
      </c>
      <c r="BY13" s="143" t="s">
        <v>677</v>
      </c>
      <c r="BZ13" s="143" t="s">
        <v>677</v>
      </c>
      <c r="CA13" s="143" t="s">
        <v>677</v>
      </c>
      <c r="CB13" s="143" t="s">
        <v>677</v>
      </c>
      <c r="CC13" s="143" t="s">
        <v>677</v>
      </c>
      <c r="CD13" s="143" t="s">
        <v>677</v>
      </c>
      <c r="CE13" s="143" t="s">
        <v>677</v>
      </c>
      <c r="CF13" s="143" t="s">
        <v>677</v>
      </c>
      <c r="CG13" s="143" t="s">
        <v>677</v>
      </c>
      <c r="CH13" s="112">
        <v>8</v>
      </c>
      <c r="CI13" s="112">
        <v>13</v>
      </c>
      <c r="CJ13" s="143" t="s">
        <v>677</v>
      </c>
      <c r="CK13" s="112">
        <v>7</v>
      </c>
      <c r="CL13" s="112">
        <v>1</v>
      </c>
      <c r="CM13" s="112">
        <v>12</v>
      </c>
      <c r="CN13" s="112">
        <v>35</v>
      </c>
      <c r="CO13" s="112">
        <v>1</v>
      </c>
      <c r="CP13" s="112">
        <v>7</v>
      </c>
      <c r="CQ13" s="143" t="s">
        <v>677</v>
      </c>
      <c r="CR13" s="112">
        <v>4</v>
      </c>
      <c r="CS13" s="112">
        <v>9</v>
      </c>
      <c r="CT13" s="112">
        <v>140</v>
      </c>
      <c r="CU13" s="143" t="s">
        <v>677</v>
      </c>
      <c r="CV13" s="112">
        <v>6</v>
      </c>
      <c r="CW13" s="112">
        <v>3</v>
      </c>
      <c r="CX13" s="112">
        <v>7</v>
      </c>
      <c r="CY13" s="112">
        <v>28</v>
      </c>
      <c r="CZ13" s="112">
        <v>5</v>
      </c>
      <c r="DA13" s="143" t="s">
        <v>677</v>
      </c>
      <c r="DB13" s="112">
        <v>2</v>
      </c>
      <c r="DC13" s="112">
        <v>4</v>
      </c>
      <c r="DD13" s="112">
        <v>6</v>
      </c>
      <c r="DE13" s="143" t="s">
        <v>677</v>
      </c>
      <c r="DF13" s="112">
        <v>4</v>
      </c>
      <c r="DG13" s="112">
        <v>6</v>
      </c>
      <c r="DH13" s="112">
        <v>85</v>
      </c>
      <c r="DI13" s="112">
        <v>2</v>
      </c>
      <c r="DJ13" s="143" t="s">
        <v>677</v>
      </c>
      <c r="DK13" s="112">
        <v>4</v>
      </c>
      <c r="DL13" s="143" t="s">
        <v>677</v>
      </c>
      <c r="DM13" s="143" t="s">
        <v>677</v>
      </c>
      <c r="DN13" s="143" t="s">
        <v>677</v>
      </c>
      <c r="DO13" s="143" t="s">
        <v>677</v>
      </c>
      <c r="DP13" s="112">
        <v>5</v>
      </c>
      <c r="DQ13" s="112">
        <v>22</v>
      </c>
      <c r="DR13" s="143" t="s">
        <v>677</v>
      </c>
      <c r="DS13" s="143" t="s">
        <v>677</v>
      </c>
      <c r="DT13" s="112">
        <v>1</v>
      </c>
      <c r="DU13" s="143" t="s">
        <v>677</v>
      </c>
      <c r="DV13" s="112">
        <v>3</v>
      </c>
      <c r="DW13" s="112">
        <v>1</v>
      </c>
      <c r="DX13" s="143" t="s">
        <v>677</v>
      </c>
      <c r="DY13" s="143" t="s">
        <v>677</v>
      </c>
    </row>
    <row r="14" spans="1:129" s="18" customFormat="1" ht="21" customHeight="1" x14ac:dyDescent="0.3">
      <c r="A14" s="45" t="s">
        <v>725</v>
      </c>
      <c r="B14" s="337">
        <v>929</v>
      </c>
      <c r="C14" s="143">
        <v>6977</v>
      </c>
      <c r="D14" s="143" t="s">
        <v>677</v>
      </c>
      <c r="E14" s="143" t="s">
        <v>677</v>
      </c>
      <c r="F14" s="143" t="s">
        <v>677</v>
      </c>
      <c r="G14" s="143" t="s">
        <v>677</v>
      </c>
      <c r="H14" s="143" t="s">
        <v>677</v>
      </c>
      <c r="I14" s="143" t="s">
        <v>677</v>
      </c>
      <c r="J14" s="143">
        <v>75</v>
      </c>
      <c r="K14" s="143">
        <v>473</v>
      </c>
      <c r="L14" s="143">
        <v>25</v>
      </c>
      <c r="M14" s="143">
        <v>22</v>
      </c>
      <c r="N14" s="143">
        <v>28</v>
      </c>
      <c r="O14" s="143">
        <v>50</v>
      </c>
      <c r="P14" s="143">
        <v>314</v>
      </c>
      <c r="Q14" s="143">
        <v>3</v>
      </c>
      <c r="R14" s="143">
        <v>2</v>
      </c>
      <c r="S14" s="143">
        <v>4</v>
      </c>
      <c r="T14" s="143">
        <v>1</v>
      </c>
      <c r="U14" s="143">
        <v>4</v>
      </c>
      <c r="V14" s="143">
        <v>1</v>
      </c>
      <c r="W14" s="143">
        <v>10</v>
      </c>
      <c r="X14" s="143">
        <v>1</v>
      </c>
      <c r="Y14" s="143" t="s">
        <v>677</v>
      </c>
      <c r="Z14" s="143">
        <v>1</v>
      </c>
      <c r="AA14" s="143" t="s">
        <v>677</v>
      </c>
      <c r="AB14" s="143">
        <v>1</v>
      </c>
      <c r="AC14" s="143" t="s">
        <v>677</v>
      </c>
      <c r="AD14" s="143" t="s">
        <v>677</v>
      </c>
      <c r="AE14" s="143" t="s">
        <v>677</v>
      </c>
      <c r="AF14" s="143">
        <v>4</v>
      </c>
      <c r="AG14" s="143" t="s">
        <v>677</v>
      </c>
      <c r="AH14" s="143">
        <v>1</v>
      </c>
      <c r="AI14" s="143">
        <v>3</v>
      </c>
      <c r="AJ14" s="143">
        <v>1</v>
      </c>
      <c r="AK14" s="143">
        <v>3</v>
      </c>
      <c r="AL14" s="143">
        <v>2</v>
      </c>
      <c r="AM14" s="143">
        <v>1</v>
      </c>
      <c r="AN14" s="143">
        <v>7</v>
      </c>
      <c r="AO14" s="143" t="s">
        <v>677</v>
      </c>
      <c r="AP14" s="143" t="s">
        <v>677</v>
      </c>
      <c r="AQ14" s="143" t="s">
        <v>677</v>
      </c>
      <c r="AR14" s="143" t="s">
        <v>677</v>
      </c>
      <c r="AS14" s="143" t="s">
        <v>677</v>
      </c>
      <c r="AT14" s="143" t="s">
        <v>677</v>
      </c>
      <c r="AU14" s="143">
        <v>32</v>
      </c>
      <c r="AV14" s="143">
        <v>227</v>
      </c>
      <c r="AW14" s="143" t="s">
        <v>677</v>
      </c>
      <c r="AX14" s="143" t="s">
        <v>677</v>
      </c>
      <c r="AY14" s="143">
        <v>11</v>
      </c>
      <c r="AZ14" s="143">
        <v>2</v>
      </c>
      <c r="BA14" s="143">
        <v>19</v>
      </c>
      <c r="BB14" s="143">
        <v>32</v>
      </c>
      <c r="BC14" s="143">
        <v>730</v>
      </c>
      <c r="BD14" s="143">
        <v>4</v>
      </c>
      <c r="BE14" s="143">
        <v>13</v>
      </c>
      <c r="BF14" s="143">
        <v>12</v>
      </c>
      <c r="BG14" s="143" t="s">
        <v>677</v>
      </c>
      <c r="BH14" s="143" t="s">
        <v>677</v>
      </c>
      <c r="BI14" s="143" t="s">
        <v>677</v>
      </c>
      <c r="BJ14" s="143">
        <v>3</v>
      </c>
      <c r="BK14" s="143" t="s">
        <v>677</v>
      </c>
      <c r="BL14" s="143">
        <v>192</v>
      </c>
      <c r="BM14" s="143">
        <v>1603</v>
      </c>
      <c r="BN14" s="143" t="s">
        <v>677</v>
      </c>
      <c r="BO14" s="143">
        <v>5</v>
      </c>
      <c r="BP14" s="143">
        <v>12</v>
      </c>
      <c r="BQ14" s="143">
        <v>9</v>
      </c>
      <c r="BR14" s="143">
        <v>13</v>
      </c>
      <c r="BS14" s="143">
        <v>23</v>
      </c>
      <c r="BT14" s="143" t="s">
        <v>677</v>
      </c>
      <c r="BU14" s="143">
        <v>22</v>
      </c>
      <c r="BV14" s="143">
        <v>43</v>
      </c>
      <c r="BW14" s="143">
        <v>6</v>
      </c>
      <c r="BX14" s="143">
        <v>50</v>
      </c>
      <c r="BY14" s="143">
        <v>7</v>
      </c>
      <c r="BZ14" s="143">
        <v>5</v>
      </c>
      <c r="CA14" s="143">
        <v>66</v>
      </c>
      <c r="CB14" s="143" t="s">
        <v>677</v>
      </c>
      <c r="CC14" s="143">
        <v>2</v>
      </c>
      <c r="CD14" s="143" t="s">
        <v>677</v>
      </c>
      <c r="CE14" s="143">
        <v>1</v>
      </c>
      <c r="CF14" s="143" t="s">
        <v>677</v>
      </c>
      <c r="CG14" s="143">
        <v>2</v>
      </c>
      <c r="CH14" s="143">
        <v>135</v>
      </c>
      <c r="CI14" s="143">
        <v>355</v>
      </c>
      <c r="CJ14" s="143">
        <v>16</v>
      </c>
      <c r="CK14" s="143">
        <v>116</v>
      </c>
      <c r="CL14" s="143">
        <v>3</v>
      </c>
      <c r="CM14" s="143">
        <v>42</v>
      </c>
      <c r="CN14" s="143">
        <v>211</v>
      </c>
      <c r="CO14" s="143">
        <v>1</v>
      </c>
      <c r="CP14" s="143">
        <v>20</v>
      </c>
      <c r="CQ14" s="143">
        <v>5</v>
      </c>
      <c r="CR14" s="143">
        <v>16</v>
      </c>
      <c r="CS14" s="143">
        <v>118</v>
      </c>
      <c r="CT14" s="143">
        <v>540</v>
      </c>
      <c r="CU14" s="143">
        <v>3</v>
      </c>
      <c r="CV14" s="143">
        <v>101</v>
      </c>
      <c r="CW14" s="143">
        <v>14</v>
      </c>
      <c r="CX14" s="143">
        <v>90</v>
      </c>
      <c r="CY14" s="143">
        <v>344</v>
      </c>
      <c r="CZ14" s="143">
        <v>63</v>
      </c>
      <c r="DA14" s="143">
        <v>8</v>
      </c>
      <c r="DB14" s="143">
        <v>19</v>
      </c>
      <c r="DC14" s="143">
        <v>25</v>
      </c>
      <c r="DD14" s="143">
        <v>163</v>
      </c>
      <c r="DE14" s="143">
        <v>4</v>
      </c>
      <c r="DF14" s="143">
        <v>21</v>
      </c>
      <c r="DG14" s="143">
        <v>82</v>
      </c>
      <c r="DH14" s="143">
        <v>1512</v>
      </c>
      <c r="DI14" s="143">
        <v>54</v>
      </c>
      <c r="DJ14" s="112" t="s">
        <v>677</v>
      </c>
      <c r="DK14" s="143">
        <v>28</v>
      </c>
      <c r="DL14" s="143">
        <v>1</v>
      </c>
      <c r="DM14" s="143">
        <v>7</v>
      </c>
      <c r="DN14" s="143">
        <v>1</v>
      </c>
      <c r="DO14" s="112" t="s">
        <v>677</v>
      </c>
      <c r="DP14" s="143">
        <v>50</v>
      </c>
      <c r="DQ14" s="143">
        <v>432</v>
      </c>
      <c r="DR14" s="143">
        <v>1</v>
      </c>
      <c r="DS14" s="143">
        <v>6</v>
      </c>
      <c r="DT14" s="143">
        <v>6</v>
      </c>
      <c r="DU14" s="143">
        <v>1</v>
      </c>
      <c r="DV14" s="143">
        <v>19</v>
      </c>
      <c r="DW14" s="143">
        <v>9</v>
      </c>
      <c r="DX14" s="143">
        <v>8</v>
      </c>
      <c r="DY14" s="112" t="s">
        <v>677</v>
      </c>
    </row>
    <row r="15" spans="1:129" s="17" customFormat="1" ht="21" customHeight="1" x14ac:dyDescent="0.3">
      <c r="A15" s="46" t="s">
        <v>726</v>
      </c>
      <c r="B15" s="332">
        <v>164</v>
      </c>
      <c r="C15" s="112">
        <v>1087</v>
      </c>
      <c r="D15" s="112" t="s">
        <v>677</v>
      </c>
      <c r="E15" s="112" t="s">
        <v>677</v>
      </c>
      <c r="F15" s="143" t="s">
        <v>677</v>
      </c>
      <c r="G15" s="143" t="s">
        <v>677</v>
      </c>
      <c r="H15" s="143" t="s">
        <v>677</v>
      </c>
      <c r="I15" s="143" t="s">
        <v>677</v>
      </c>
      <c r="J15" s="112">
        <v>17</v>
      </c>
      <c r="K15" s="112">
        <v>89</v>
      </c>
      <c r="L15" s="112">
        <v>6</v>
      </c>
      <c r="M15" s="112">
        <v>6</v>
      </c>
      <c r="N15" s="112">
        <v>5</v>
      </c>
      <c r="O15" s="112">
        <v>11</v>
      </c>
      <c r="P15" s="112">
        <v>46</v>
      </c>
      <c r="Q15" s="112">
        <v>1</v>
      </c>
      <c r="R15" s="112">
        <v>1</v>
      </c>
      <c r="S15" s="112" t="s">
        <v>677</v>
      </c>
      <c r="T15" s="112" t="s">
        <v>677</v>
      </c>
      <c r="U15" s="112">
        <v>2</v>
      </c>
      <c r="V15" s="112" t="s">
        <v>677</v>
      </c>
      <c r="W15" s="112">
        <v>1</v>
      </c>
      <c r="X15" s="112" t="s">
        <v>677</v>
      </c>
      <c r="Y15" s="112" t="s">
        <v>677</v>
      </c>
      <c r="Z15" s="112" t="s">
        <v>677</v>
      </c>
      <c r="AA15" s="112" t="s">
        <v>677</v>
      </c>
      <c r="AB15" s="112" t="s">
        <v>677</v>
      </c>
      <c r="AC15" s="112" t="s">
        <v>677</v>
      </c>
      <c r="AD15" s="112" t="s">
        <v>677</v>
      </c>
      <c r="AE15" s="112" t="s">
        <v>677</v>
      </c>
      <c r="AF15" s="112" t="s">
        <v>677</v>
      </c>
      <c r="AG15" s="112" t="s">
        <v>677</v>
      </c>
      <c r="AH15" s="112" t="s">
        <v>677</v>
      </c>
      <c r="AI15" s="112">
        <v>1</v>
      </c>
      <c r="AJ15" s="112">
        <v>1</v>
      </c>
      <c r="AK15" s="112">
        <v>1</v>
      </c>
      <c r="AL15" s="112">
        <v>2</v>
      </c>
      <c r="AM15" s="112" t="s">
        <v>677</v>
      </c>
      <c r="AN15" s="112">
        <v>1</v>
      </c>
      <c r="AO15" s="112" t="s">
        <v>677</v>
      </c>
      <c r="AP15" s="112" t="s">
        <v>677</v>
      </c>
      <c r="AQ15" s="143" t="s">
        <v>677</v>
      </c>
      <c r="AR15" s="143" t="s">
        <v>677</v>
      </c>
      <c r="AS15" s="143" t="s">
        <v>677</v>
      </c>
      <c r="AT15" s="112" t="s">
        <v>677</v>
      </c>
      <c r="AU15" s="112">
        <v>9</v>
      </c>
      <c r="AV15" s="112">
        <v>96</v>
      </c>
      <c r="AW15" s="112" t="s">
        <v>677</v>
      </c>
      <c r="AX15" s="112" t="s">
        <v>677</v>
      </c>
      <c r="AY15" s="112">
        <v>3</v>
      </c>
      <c r="AZ15" s="112">
        <v>1</v>
      </c>
      <c r="BA15" s="112">
        <v>5</v>
      </c>
      <c r="BB15" s="112">
        <v>10</v>
      </c>
      <c r="BC15" s="112">
        <v>227</v>
      </c>
      <c r="BD15" s="112" t="s">
        <v>677</v>
      </c>
      <c r="BE15" s="112">
        <v>4</v>
      </c>
      <c r="BF15" s="112">
        <v>4</v>
      </c>
      <c r="BG15" s="143" t="s">
        <v>677</v>
      </c>
      <c r="BH15" s="143" t="s">
        <v>677</v>
      </c>
      <c r="BI15" s="112" t="s">
        <v>677</v>
      </c>
      <c r="BJ15" s="112">
        <v>2</v>
      </c>
      <c r="BK15" s="112" t="s">
        <v>677</v>
      </c>
      <c r="BL15" s="112">
        <v>33</v>
      </c>
      <c r="BM15" s="112">
        <v>188</v>
      </c>
      <c r="BN15" s="143" t="s">
        <v>677</v>
      </c>
      <c r="BO15" s="112">
        <v>2</v>
      </c>
      <c r="BP15" s="112">
        <v>3</v>
      </c>
      <c r="BQ15" s="112">
        <v>2</v>
      </c>
      <c r="BR15" s="112">
        <v>4</v>
      </c>
      <c r="BS15" s="112">
        <v>4</v>
      </c>
      <c r="BT15" s="143" t="s">
        <v>677</v>
      </c>
      <c r="BU15" s="112">
        <v>2</v>
      </c>
      <c r="BV15" s="112">
        <v>6</v>
      </c>
      <c r="BW15" s="143" t="s">
        <v>677</v>
      </c>
      <c r="BX15" s="112">
        <v>9</v>
      </c>
      <c r="BY15" s="112">
        <v>1</v>
      </c>
      <c r="BZ15" s="143" t="s">
        <v>677</v>
      </c>
      <c r="CA15" s="143" t="s">
        <v>677</v>
      </c>
      <c r="CB15" s="143" t="s">
        <v>677</v>
      </c>
      <c r="CC15" s="143" t="s">
        <v>677</v>
      </c>
      <c r="CD15" s="143" t="s">
        <v>677</v>
      </c>
      <c r="CE15" s="143" t="s">
        <v>677</v>
      </c>
      <c r="CF15" s="143" t="s">
        <v>677</v>
      </c>
      <c r="CG15" s="143" t="s">
        <v>677</v>
      </c>
      <c r="CH15" s="112">
        <v>21</v>
      </c>
      <c r="CI15" s="112">
        <v>55</v>
      </c>
      <c r="CJ15" s="112">
        <v>2</v>
      </c>
      <c r="CK15" s="112">
        <v>19</v>
      </c>
      <c r="CL15" s="143" t="s">
        <v>677</v>
      </c>
      <c r="CM15" s="112">
        <v>9</v>
      </c>
      <c r="CN15" s="112">
        <v>28</v>
      </c>
      <c r="CO15" s="143" t="s">
        <v>677</v>
      </c>
      <c r="CP15" s="112">
        <v>5</v>
      </c>
      <c r="CQ15" s="112">
        <v>1</v>
      </c>
      <c r="CR15" s="112">
        <v>3</v>
      </c>
      <c r="CS15" s="112">
        <v>12</v>
      </c>
      <c r="CT15" s="112">
        <v>32</v>
      </c>
      <c r="CU15" s="112">
        <v>1</v>
      </c>
      <c r="CV15" s="112">
        <v>11</v>
      </c>
      <c r="CW15" s="112" t="s">
        <v>677</v>
      </c>
      <c r="CX15" s="112">
        <v>13</v>
      </c>
      <c r="CY15" s="112">
        <v>87</v>
      </c>
      <c r="CZ15" s="112">
        <v>9</v>
      </c>
      <c r="DA15" s="112">
        <v>2</v>
      </c>
      <c r="DB15" s="112">
        <v>2</v>
      </c>
      <c r="DC15" s="112">
        <v>7</v>
      </c>
      <c r="DD15" s="112">
        <v>73</v>
      </c>
      <c r="DE15" s="112">
        <v>2</v>
      </c>
      <c r="DF15" s="112">
        <v>5</v>
      </c>
      <c r="DG15" s="112">
        <v>9</v>
      </c>
      <c r="DH15" s="112">
        <v>46</v>
      </c>
      <c r="DI15" s="112">
        <v>6</v>
      </c>
      <c r="DJ15" s="112" t="s">
        <v>677</v>
      </c>
      <c r="DK15" s="112">
        <v>3</v>
      </c>
      <c r="DL15" s="112">
        <v>1</v>
      </c>
      <c r="DM15" s="112">
        <v>7</v>
      </c>
      <c r="DN15" s="112">
        <v>1</v>
      </c>
      <c r="DO15" s="112" t="s">
        <v>677</v>
      </c>
      <c r="DP15" s="112">
        <v>12</v>
      </c>
      <c r="DQ15" s="112">
        <v>113</v>
      </c>
      <c r="DR15" s="112">
        <v>1</v>
      </c>
      <c r="DS15" s="112">
        <v>4</v>
      </c>
      <c r="DT15" s="112">
        <v>3</v>
      </c>
      <c r="DU15" s="112">
        <v>1</v>
      </c>
      <c r="DV15" s="112">
        <v>1</v>
      </c>
      <c r="DW15" s="112">
        <v>1</v>
      </c>
      <c r="DX15" s="112">
        <v>1</v>
      </c>
      <c r="DY15" s="112" t="s">
        <v>677</v>
      </c>
    </row>
    <row r="16" spans="1:129" s="17" customFormat="1" ht="21" customHeight="1" x14ac:dyDescent="0.3">
      <c r="A16" s="46" t="s">
        <v>727</v>
      </c>
      <c r="B16" s="332">
        <v>267</v>
      </c>
      <c r="C16" s="112">
        <v>2233</v>
      </c>
      <c r="D16" s="112" t="s">
        <v>677</v>
      </c>
      <c r="E16" s="112" t="s">
        <v>677</v>
      </c>
      <c r="F16" s="143" t="s">
        <v>677</v>
      </c>
      <c r="G16" s="143" t="s">
        <v>677</v>
      </c>
      <c r="H16" s="143" t="s">
        <v>677</v>
      </c>
      <c r="I16" s="143" t="s">
        <v>677</v>
      </c>
      <c r="J16" s="112">
        <v>18</v>
      </c>
      <c r="K16" s="112">
        <v>182</v>
      </c>
      <c r="L16" s="112">
        <v>5</v>
      </c>
      <c r="M16" s="112">
        <v>6</v>
      </c>
      <c r="N16" s="112">
        <v>7</v>
      </c>
      <c r="O16" s="112">
        <v>10</v>
      </c>
      <c r="P16" s="112">
        <v>73</v>
      </c>
      <c r="Q16" s="112">
        <v>1</v>
      </c>
      <c r="R16" s="112" t="s">
        <v>677</v>
      </c>
      <c r="S16" s="112">
        <v>2</v>
      </c>
      <c r="T16" s="112" t="s">
        <v>677</v>
      </c>
      <c r="U16" s="112" t="s">
        <v>677</v>
      </c>
      <c r="V16" s="112" t="s">
        <v>677</v>
      </c>
      <c r="W16" s="112">
        <v>2</v>
      </c>
      <c r="X16" s="112" t="s">
        <v>677</v>
      </c>
      <c r="Y16" s="112" t="s">
        <v>677</v>
      </c>
      <c r="Z16" s="112" t="s">
        <v>677</v>
      </c>
      <c r="AA16" s="112" t="s">
        <v>677</v>
      </c>
      <c r="AB16" s="112" t="s">
        <v>677</v>
      </c>
      <c r="AC16" s="112" t="s">
        <v>677</v>
      </c>
      <c r="AD16" s="112" t="s">
        <v>677</v>
      </c>
      <c r="AE16" s="112" t="s">
        <v>677</v>
      </c>
      <c r="AF16" s="112">
        <v>1</v>
      </c>
      <c r="AG16" s="112" t="s">
        <v>677</v>
      </c>
      <c r="AH16" s="112" t="s">
        <v>677</v>
      </c>
      <c r="AI16" s="112" t="s">
        <v>677</v>
      </c>
      <c r="AJ16" s="112" t="s">
        <v>677</v>
      </c>
      <c r="AK16" s="112">
        <v>1</v>
      </c>
      <c r="AL16" s="112" t="s">
        <v>677</v>
      </c>
      <c r="AM16" s="112" t="s">
        <v>677</v>
      </c>
      <c r="AN16" s="112">
        <v>3</v>
      </c>
      <c r="AO16" s="112" t="s">
        <v>677</v>
      </c>
      <c r="AP16" s="112" t="s">
        <v>677</v>
      </c>
      <c r="AQ16" s="143" t="s">
        <v>677</v>
      </c>
      <c r="AR16" s="143" t="s">
        <v>677</v>
      </c>
      <c r="AS16" s="143" t="s">
        <v>677</v>
      </c>
      <c r="AT16" s="112" t="s">
        <v>677</v>
      </c>
      <c r="AU16" s="112">
        <v>11</v>
      </c>
      <c r="AV16" s="112">
        <v>82</v>
      </c>
      <c r="AW16" s="112" t="s">
        <v>677</v>
      </c>
      <c r="AX16" s="112" t="s">
        <v>677</v>
      </c>
      <c r="AY16" s="112">
        <v>5</v>
      </c>
      <c r="AZ16" s="112" t="s">
        <v>677</v>
      </c>
      <c r="BA16" s="112">
        <v>6</v>
      </c>
      <c r="BB16" s="112">
        <v>5</v>
      </c>
      <c r="BC16" s="112">
        <v>221</v>
      </c>
      <c r="BD16" s="112" t="s">
        <v>677</v>
      </c>
      <c r="BE16" s="112">
        <v>1</v>
      </c>
      <c r="BF16" s="112">
        <v>4</v>
      </c>
      <c r="BG16" s="143" t="s">
        <v>677</v>
      </c>
      <c r="BH16" s="143" t="s">
        <v>677</v>
      </c>
      <c r="BI16" s="112" t="s">
        <v>677</v>
      </c>
      <c r="BJ16" s="112" t="s">
        <v>677</v>
      </c>
      <c r="BK16" s="112" t="s">
        <v>677</v>
      </c>
      <c r="BL16" s="112">
        <v>58</v>
      </c>
      <c r="BM16" s="112">
        <v>675</v>
      </c>
      <c r="BN16" s="143" t="s">
        <v>677</v>
      </c>
      <c r="BO16" s="112">
        <v>1</v>
      </c>
      <c r="BP16" s="112">
        <v>3</v>
      </c>
      <c r="BQ16" s="112">
        <v>4</v>
      </c>
      <c r="BR16" s="112">
        <v>3</v>
      </c>
      <c r="BS16" s="112">
        <v>8</v>
      </c>
      <c r="BT16" s="143" t="s">
        <v>677</v>
      </c>
      <c r="BU16" s="112">
        <v>3</v>
      </c>
      <c r="BV16" s="112">
        <v>11</v>
      </c>
      <c r="BW16" s="112">
        <v>1</v>
      </c>
      <c r="BX16" s="112">
        <v>20</v>
      </c>
      <c r="BY16" s="112">
        <v>3</v>
      </c>
      <c r="BZ16" s="112">
        <v>1</v>
      </c>
      <c r="CA16" s="112">
        <v>14</v>
      </c>
      <c r="CB16" s="143" t="s">
        <v>677</v>
      </c>
      <c r="CC16" s="112">
        <v>1</v>
      </c>
      <c r="CD16" s="143" t="s">
        <v>677</v>
      </c>
      <c r="CE16" s="143" t="s">
        <v>677</v>
      </c>
      <c r="CF16" s="143" t="s">
        <v>677</v>
      </c>
      <c r="CG16" s="143" t="s">
        <v>677</v>
      </c>
      <c r="CH16" s="112">
        <v>26</v>
      </c>
      <c r="CI16" s="112">
        <v>111</v>
      </c>
      <c r="CJ16" s="112">
        <v>8</v>
      </c>
      <c r="CK16" s="112">
        <v>17</v>
      </c>
      <c r="CL16" s="112">
        <v>1</v>
      </c>
      <c r="CM16" s="112">
        <v>10</v>
      </c>
      <c r="CN16" s="112">
        <v>83</v>
      </c>
      <c r="CO16" s="143" t="s">
        <v>677</v>
      </c>
      <c r="CP16" s="112">
        <v>4</v>
      </c>
      <c r="CQ16" s="112">
        <v>2</v>
      </c>
      <c r="CR16" s="112">
        <v>4</v>
      </c>
      <c r="CS16" s="112">
        <v>51</v>
      </c>
      <c r="CT16" s="112">
        <v>256</v>
      </c>
      <c r="CU16" s="112" t="s">
        <v>677</v>
      </c>
      <c r="CV16" s="112">
        <v>46</v>
      </c>
      <c r="CW16" s="112">
        <v>5</v>
      </c>
      <c r="CX16" s="112">
        <v>35</v>
      </c>
      <c r="CY16" s="112">
        <v>149</v>
      </c>
      <c r="CZ16" s="112">
        <v>22</v>
      </c>
      <c r="DA16" s="112">
        <v>2</v>
      </c>
      <c r="DB16" s="112">
        <v>11</v>
      </c>
      <c r="DC16" s="112">
        <v>2</v>
      </c>
      <c r="DD16" s="112">
        <v>7</v>
      </c>
      <c r="DE16" s="112">
        <v>1</v>
      </c>
      <c r="DF16" s="112">
        <v>1</v>
      </c>
      <c r="DG16" s="112">
        <v>27</v>
      </c>
      <c r="DH16" s="112">
        <v>310</v>
      </c>
      <c r="DI16" s="112">
        <v>17</v>
      </c>
      <c r="DJ16" s="112" t="s">
        <v>677</v>
      </c>
      <c r="DK16" s="112">
        <v>10</v>
      </c>
      <c r="DL16" s="112" t="s">
        <v>677</v>
      </c>
      <c r="DM16" s="112" t="s">
        <v>677</v>
      </c>
      <c r="DN16" s="112" t="s">
        <v>677</v>
      </c>
      <c r="DO16" s="112" t="s">
        <v>677</v>
      </c>
      <c r="DP16" s="112">
        <v>13</v>
      </c>
      <c r="DQ16" s="112">
        <v>70</v>
      </c>
      <c r="DR16" s="112" t="s">
        <v>677</v>
      </c>
      <c r="DS16" s="112" t="s">
        <v>677</v>
      </c>
      <c r="DT16" s="112">
        <v>2</v>
      </c>
      <c r="DU16" s="112" t="s">
        <v>677</v>
      </c>
      <c r="DV16" s="112">
        <v>6</v>
      </c>
      <c r="DW16" s="112">
        <v>1</v>
      </c>
      <c r="DX16" s="112">
        <v>4</v>
      </c>
      <c r="DY16" s="112" t="s">
        <v>677</v>
      </c>
    </row>
    <row r="17" spans="1:129" s="17" customFormat="1" ht="21" customHeight="1" x14ac:dyDescent="0.3">
      <c r="A17" s="46" t="s">
        <v>728</v>
      </c>
      <c r="B17" s="332">
        <v>176</v>
      </c>
      <c r="C17" s="112">
        <v>904</v>
      </c>
      <c r="D17" s="112" t="s">
        <v>677</v>
      </c>
      <c r="E17" s="112" t="s">
        <v>677</v>
      </c>
      <c r="F17" s="143" t="s">
        <v>677</v>
      </c>
      <c r="G17" s="143" t="s">
        <v>677</v>
      </c>
      <c r="H17" s="143" t="s">
        <v>677</v>
      </c>
      <c r="I17" s="143" t="s">
        <v>677</v>
      </c>
      <c r="J17" s="112">
        <v>11</v>
      </c>
      <c r="K17" s="112">
        <v>53</v>
      </c>
      <c r="L17" s="112">
        <v>3</v>
      </c>
      <c r="M17" s="112">
        <v>5</v>
      </c>
      <c r="N17" s="112">
        <v>3</v>
      </c>
      <c r="O17" s="112">
        <v>9</v>
      </c>
      <c r="P17" s="112">
        <v>41</v>
      </c>
      <c r="Q17" s="112">
        <v>1</v>
      </c>
      <c r="R17" s="112" t="s">
        <v>677</v>
      </c>
      <c r="S17" s="112" t="s">
        <v>677</v>
      </c>
      <c r="T17" s="112" t="s">
        <v>677</v>
      </c>
      <c r="U17" s="112">
        <v>2</v>
      </c>
      <c r="V17" s="112" t="s">
        <v>677</v>
      </c>
      <c r="W17" s="112">
        <v>2</v>
      </c>
      <c r="X17" s="112" t="s">
        <v>677</v>
      </c>
      <c r="Y17" s="112" t="s">
        <v>677</v>
      </c>
      <c r="Z17" s="112" t="s">
        <v>677</v>
      </c>
      <c r="AA17" s="112" t="s">
        <v>677</v>
      </c>
      <c r="AB17" s="112" t="s">
        <v>677</v>
      </c>
      <c r="AC17" s="112" t="s">
        <v>677</v>
      </c>
      <c r="AD17" s="112" t="s">
        <v>677</v>
      </c>
      <c r="AE17" s="112" t="s">
        <v>677</v>
      </c>
      <c r="AF17" s="112">
        <v>1</v>
      </c>
      <c r="AG17" s="112" t="s">
        <v>677</v>
      </c>
      <c r="AH17" s="112">
        <v>1</v>
      </c>
      <c r="AI17" s="112" t="s">
        <v>677</v>
      </c>
      <c r="AJ17" s="112" t="s">
        <v>677</v>
      </c>
      <c r="AK17" s="112" t="s">
        <v>677</v>
      </c>
      <c r="AL17" s="112" t="s">
        <v>677</v>
      </c>
      <c r="AM17" s="112" t="s">
        <v>677</v>
      </c>
      <c r="AN17" s="112">
        <v>2</v>
      </c>
      <c r="AO17" s="112" t="s">
        <v>677</v>
      </c>
      <c r="AP17" s="112" t="s">
        <v>677</v>
      </c>
      <c r="AQ17" s="143" t="s">
        <v>677</v>
      </c>
      <c r="AR17" s="143" t="s">
        <v>677</v>
      </c>
      <c r="AS17" s="143" t="s">
        <v>677</v>
      </c>
      <c r="AT17" s="112" t="s">
        <v>677</v>
      </c>
      <c r="AU17" s="112">
        <v>1</v>
      </c>
      <c r="AV17" s="112">
        <v>1</v>
      </c>
      <c r="AW17" s="112" t="s">
        <v>677</v>
      </c>
      <c r="AX17" s="112" t="s">
        <v>677</v>
      </c>
      <c r="AY17" s="112" t="s">
        <v>677</v>
      </c>
      <c r="AZ17" s="112" t="s">
        <v>677</v>
      </c>
      <c r="BA17" s="112">
        <v>1</v>
      </c>
      <c r="BB17" s="112">
        <v>1</v>
      </c>
      <c r="BC17" s="112">
        <v>1</v>
      </c>
      <c r="BD17" s="112" t="s">
        <v>677</v>
      </c>
      <c r="BE17" s="112" t="s">
        <v>677</v>
      </c>
      <c r="BF17" s="112">
        <v>1</v>
      </c>
      <c r="BG17" s="143" t="s">
        <v>677</v>
      </c>
      <c r="BH17" s="143" t="s">
        <v>677</v>
      </c>
      <c r="BI17" s="112" t="s">
        <v>677</v>
      </c>
      <c r="BJ17" s="112" t="s">
        <v>677</v>
      </c>
      <c r="BK17" s="112" t="s">
        <v>677</v>
      </c>
      <c r="BL17" s="112">
        <v>51</v>
      </c>
      <c r="BM17" s="112">
        <v>392</v>
      </c>
      <c r="BN17" s="143" t="s">
        <v>677</v>
      </c>
      <c r="BO17" s="112">
        <v>1</v>
      </c>
      <c r="BP17" s="112">
        <v>1</v>
      </c>
      <c r="BQ17" s="143" t="s">
        <v>677</v>
      </c>
      <c r="BR17" s="112">
        <v>1</v>
      </c>
      <c r="BS17" s="112">
        <v>4</v>
      </c>
      <c r="BT17" s="143" t="s">
        <v>677</v>
      </c>
      <c r="BU17" s="112">
        <v>12</v>
      </c>
      <c r="BV17" s="112">
        <v>19</v>
      </c>
      <c r="BW17" s="112">
        <v>3</v>
      </c>
      <c r="BX17" s="112">
        <v>9</v>
      </c>
      <c r="BY17" s="112">
        <v>1</v>
      </c>
      <c r="BZ17" s="143" t="s">
        <v>677</v>
      </c>
      <c r="CA17" s="143" t="s">
        <v>677</v>
      </c>
      <c r="CB17" s="143" t="s">
        <v>677</v>
      </c>
      <c r="CC17" s="143" t="s">
        <v>677</v>
      </c>
      <c r="CD17" s="143" t="s">
        <v>677</v>
      </c>
      <c r="CE17" s="143" t="s">
        <v>677</v>
      </c>
      <c r="CF17" s="143" t="s">
        <v>677</v>
      </c>
      <c r="CG17" s="143" t="s">
        <v>677</v>
      </c>
      <c r="CH17" s="112">
        <v>27</v>
      </c>
      <c r="CI17" s="112">
        <v>65</v>
      </c>
      <c r="CJ17" s="112">
        <v>3</v>
      </c>
      <c r="CK17" s="112">
        <v>24</v>
      </c>
      <c r="CL17" s="143" t="s">
        <v>677</v>
      </c>
      <c r="CM17" s="112">
        <v>6</v>
      </c>
      <c r="CN17" s="112">
        <v>9</v>
      </c>
      <c r="CO17" s="143" t="s">
        <v>677</v>
      </c>
      <c r="CP17" s="112">
        <v>4</v>
      </c>
      <c r="CQ17" s="143" t="s">
        <v>677</v>
      </c>
      <c r="CR17" s="112">
        <v>2</v>
      </c>
      <c r="CS17" s="112">
        <v>22</v>
      </c>
      <c r="CT17" s="112">
        <v>70</v>
      </c>
      <c r="CU17" s="112">
        <v>1</v>
      </c>
      <c r="CV17" s="112">
        <v>18</v>
      </c>
      <c r="CW17" s="112">
        <v>3</v>
      </c>
      <c r="CX17" s="112">
        <v>22</v>
      </c>
      <c r="CY17" s="112">
        <v>41</v>
      </c>
      <c r="CZ17" s="112">
        <v>18</v>
      </c>
      <c r="DA17" s="112">
        <v>3</v>
      </c>
      <c r="DB17" s="112">
        <v>1</v>
      </c>
      <c r="DC17" s="112">
        <v>1</v>
      </c>
      <c r="DD17" s="112">
        <v>1</v>
      </c>
      <c r="DE17" s="112" t="s">
        <v>677</v>
      </c>
      <c r="DF17" s="112">
        <v>1</v>
      </c>
      <c r="DG17" s="112">
        <v>17</v>
      </c>
      <c r="DH17" s="112">
        <v>201</v>
      </c>
      <c r="DI17" s="112">
        <v>11</v>
      </c>
      <c r="DJ17" s="112" t="s">
        <v>677</v>
      </c>
      <c r="DK17" s="112">
        <v>6</v>
      </c>
      <c r="DL17" s="112" t="s">
        <v>677</v>
      </c>
      <c r="DM17" s="112" t="s">
        <v>677</v>
      </c>
      <c r="DN17" s="112" t="s">
        <v>677</v>
      </c>
      <c r="DO17" s="112" t="s">
        <v>677</v>
      </c>
      <c r="DP17" s="112">
        <v>8</v>
      </c>
      <c r="DQ17" s="112">
        <v>29</v>
      </c>
      <c r="DR17" s="112" t="s">
        <v>677</v>
      </c>
      <c r="DS17" s="112">
        <v>1</v>
      </c>
      <c r="DT17" s="112">
        <v>1</v>
      </c>
      <c r="DU17" s="112" t="s">
        <v>677</v>
      </c>
      <c r="DV17" s="112">
        <v>4</v>
      </c>
      <c r="DW17" s="112">
        <v>1</v>
      </c>
      <c r="DX17" s="112">
        <v>1</v>
      </c>
      <c r="DY17" s="112" t="s">
        <v>677</v>
      </c>
    </row>
    <row r="18" spans="1:129" s="17" customFormat="1" ht="21" customHeight="1" x14ac:dyDescent="0.3">
      <c r="A18" s="46" t="s">
        <v>729</v>
      </c>
      <c r="B18" s="332">
        <v>135</v>
      </c>
      <c r="C18" s="112">
        <v>676</v>
      </c>
      <c r="D18" s="112" t="s">
        <v>677</v>
      </c>
      <c r="E18" s="112" t="s">
        <v>677</v>
      </c>
      <c r="F18" s="143" t="s">
        <v>677</v>
      </c>
      <c r="G18" s="143" t="s">
        <v>677</v>
      </c>
      <c r="H18" s="143" t="s">
        <v>677</v>
      </c>
      <c r="I18" s="143" t="s">
        <v>677</v>
      </c>
      <c r="J18" s="112">
        <v>14</v>
      </c>
      <c r="K18" s="112">
        <v>84</v>
      </c>
      <c r="L18" s="112">
        <v>7</v>
      </c>
      <c r="M18" s="112">
        <v>2</v>
      </c>
      <c r="N18" s="112">
        <v>5</v>
      </c>
      <c r="O18" s="112">
        <v>9</v>
      </c>
      <c r="P18" s="112">
        <v>92</v>
      </c>
      <c r="Q18" s="112" t="s">
        <v>677</v>
      </c>
      <c r="R18" s="112" t="s">
        <v>677</v>
      </c>
      <c r="S18" s="112">
        <v>1</v>
      </c>
      <c r="T18" s="112" t="s">
        <v>677</v>
      </c>
      <c r="U18" s="112" t="s">
        <v>677</v>
      </c>
      <c r="V18" s="112" t="s">
        <v>677</v>
      </c>
      <c r="W18" s="112">
        <v>1</v>
      </c>
      <c r="X18" s="112">
        <v>1</v>
      </c>
      <c r="Y18" s="112" t="s">
        <v>677</v>
      </c>
      <c r="Z18" s="112" t="s">
        <v>677</v>
      </c>
      <c r="AA18" s="112" t="s">
        <v>677</v>
      </c>
      <c r="AB18" s="112">
        <v>1</v>
      </c>
      <c r="AC18" s="112" t="s">
        <v>677</v>
      </c>
      <c r="AD18" s="112" t="s">
        <v>677</v>
      </c>
      <c r="AE18" s="112" t="s">
        <v>677</v>
      </c>
      <c r="AF18" s="112">
        <v>1</v>
      </c>
      <c r="AG18" s="112" t="s">
        <v>677</v>
      </c>
      <c r="AH18" s="112" t="s">
        <v>677</v>
      </c>
      <c r="AI18" s="112">
        <v>2</v>
      </c>
      <c r="AJ18" s="112" t="s">
        <v>677</v>
      </c>
      <c r="AK18" s="112">
        <v>1</v>
      </c>
      <c r="AL18" s="112" t="s">
        <v>677</v>
      </c>
      <c r="AM18" s="112" t="s">
        <v>677</v>
      </c>
      <c r="AN18" s="112">
        <v>1</v>
      </c>
      <c r="AO18" s="112" t="s">
        <v>677</v>
      </c>
      <c r="AP18" s="112" t="s">
        <v>677</v>
      </c>
      <c r="AQ18" s="143" t="s">
        <v>677</v>
      </c>
      <c r="AR18" s="143" t="s">
        <v>677</v>
      </c>
      <c r="AS18" s="143" t="s">
        <v>677</v>
      </c>
      <c r="AT18" s="112" t="s">
        <v>677</v>
      </c>
      <c r="AU18" s="112" t="s">
        <v>677</v>
      </c>
      <c r="AV18" s="112" t="s">
        <v>677</v>
      </c>
      <c r="AW18" s="112" t="s">
        <v>677</v>
      </c>
      <c r="AX18" s="112" t="s">
        <v>677</v>
      </c>
      <c r="AY18" s="112" t="s">
        <v>677</v>
      </c>
      <c r="AZ18" s="112" t="s">
        <v>677</v>
      </c>
      <c r="BA18" s="112" t="s">
        <v>677</v>
      </c>
      <c r="BB18" s="112">
        <v>6</v>
      </c>
      <c r="BC18" s="112">
        <v>15</v>
      </c>
      <c r="BD18" s="112" t="s">
        <v>677</v>
      </c>
      <c r="BE18" s="112">
        <v>4</v>
      </c>
      <c r="BF18" s="112">
        <v>1</v>
      </c>
      <c r="BG18" s="143" t="s">
        <v>677</v>
      </c>
      <c r="BH18" s="143" t="s">
        <v>677</v>
      </c>
      <c r="BI18" s="112" t="s">
        <v>677</v>
      </c>
      <c r="BJ18" s="112">
        <v>1</v>
      </c>
      <c r="BK18" s="112" t="s">
        <v>677</v>
      </c>
      <c r="BL18" s="112">
        <v>21</v>
      </c>
      <c r="BM18" s="112">
        <v>87</v>
      </c>
      <c r="BN18" s="143" t="s">
        <v>677</v>
      </c>
      <c r="BO18" s="112">
        <v>1</v>
      </c>
      <c r="BP18" s="112">
        <v>1</v>
      </c>
      <c r="BQ18" s="143" t="s">
        <v>677</v>
      </c>
      <c r="BR18" s="112">
        <v>2</v>
      </c>
      <c r="BS18" s="112">
        <v>2</v>
      </c>
      <c r="BT18" s="143" t="s">
        <v>677</v>
      </c>
      <c r="BU18" s="112">
        <v>2</v>
      </c>
      <c r="BV18" s="112">
        <v>4</v>
      </c>
      <c r="BW18" s="112">
        <v>2</v>
      </c>
      <c r="BX18" s="112">
        <v>7</v>
      </c>
      <c r="BY18" s="143" t="s">
        <v>677</v>
      </c>
      <c r="BZ18" s="112">
        <v>2</v>
      </c>
      <c r="CA18" s="112">
        <v>27</v>
      </c>
      <c r="CB18" s="143" t="s">
        <v>677</v>
      </c>
      <c r="CC18" s="112">
        <v>1</v>
      </c>
      <c r="CD18" s="143" t="s">
        <v>677</v>
      </c>
      <c r="CE18" s="143" t="s">
        <v>677</v>
      </c>
      <c r="CF18" s="143" t="s">
        <v>677</v>
      </c>
      <c r="CG18" s="112">
        <v>1</v>
      </c>
      <c r="CH18" s="112">
        <v>26</v>
      </c>
      <c r="CI18" s="112">
        <v>48</v>
      </c>
      <c r="CJ18" s="112">
        <v>2</v>
      </c>
      <c r="CK18" s="112">
        <v>23</v>
      </c>
      <c r="CL18" s="112">
        <v>1</v>
      </c>
      <c r="CM18" s="112">
        <v>4</v>
      </c>
      <c r="CN18" s="112">
        <v>9</v>
      </c>
      <c r="CO18" s="143" t="s">
        <v>677</v>
      </c>
      <c r="CP18" s="112">
        <v>1</v>
      </c>
      <c r="CQ18" s="112">
        <v>1</v>
      </c>
      <c r="CR18" s="112">
        <v>2</v>
      </c>
      <c r="CS18" s="112">
        <v>17</v>
      </c>
      <c r="CT18" s="112">
        <v>101</v>
      </c>
      <c r="CU18" s="112" t="s">
        <v>677</v>
      </c>
      <c r="CV18" s="112">
        <v>15</v>
      </c>
      <c r="CW18" s="112">
        <v>2</v>
      </c>
      <c r="CX18" s="112">
        <v>10</v>
      </c>
      <c r="CY18" s="112">
        <v>19</v>
      </c>
      <c r="CZ18" s="112">
        <v>8</v>
      </c>
      <c r="DA18" s="112">
        <v>1</v>
      </c>
      <c r="DB18" s="112">
        <v>1</v>
      </c>
      <c r="DC18" s="112">
        <v>7</v>
      </c>
      <c r="DD18" s="112">
        <v>24</v>
      </c>
      <c r="DE18" s="112">
        <v>1</v>
      </c>
      <c r="DF18" s="112">
        <v>6</v>
      </c>
      <c r="DG18" s="112">
        <v>14</v>
      </c>
      <c r="DH18" s="112">
        <v>137</v>
      </c>
      <c r="DI18" s="112">
        <v>9</v>
      </c>
      <c r="DJ18" s="112" t="s">
        <v>677</v>
      </c>
      <c r="DK18" s="112">
        <v>5</v>
      </c>
      <c r="DL18" s="112" t="s">
        <v>677</v>
      </c>
      <c r="DM18" s="112" t="s">
        <v>677</v>
      </c>
      <c r="DN18" s="112" t="s">
        <v>677</v>
      </c>
      <c r="DO18" s="112" t="s">
        <v>677</v>
      </c>
      <c r="DP18" s="112">
        <v>5</v>
      </c>
      <c r="DQ18" s="112">
        <v>33</v>
      </c>
      <c r="DR18" s="112" t="s">
        <v>677</v>
      </c>
      <c r="DS18" s="112" t="s">
        <v>677</v>
      </c>
      <c r="DT18" s="112" t="s">
        <v>677</v>
      </c>
      <c r="DU18" s="112" t="s">
        <v>677</v>
      </c>
      <c r="DV18" s="112">
        <v>2</v>
      </c>
      <c r="DW18" s="112">
        <v>1</v>
      </c>
      <c r="DX18" s="112">
        <v>2</v>
      </c>
      <c r="DY18" s="112" t="s">
        <v>677</v>
      </c>
    </row>
    <row r="19" spans="1:129" s="17" customFormat="1" ht="21" customHeight="1" x14ac:dyDescent="0.3">
      <c r="A19" s="46" t="s">
        <v>730</v>
      </c>
      <c r="B19" s="332">
        <v>149</v>
      </c>
      <c r="C19" s="112">
        <v>1844</v>
      </c>
      <c r="D19" s="112" t="s">
        <v>677</v>
      </c>
      <c r="E19" s="112" t="s">
        <v>677</v>
      </c>
      <c r="F19" s="143" t="s">
        <v>677</v>
      </c>
      <c r="G19" s="143" t="s">
        <v>677</v>
      </c>
      <c r="H19" s="143" t="s">
        <v>677</v>
      </c>
      <c r="I19" s="143" t="s">
        <v>677</v>
      </c>
      <c r="J19" s="112">
        <v>12</v>
      </c>
      <c r="K19" s="112">
        <v>57</v>
      </c>
      <c r="L19" s="112">
        <v>3</v>
      </c>
      <c r="M19" s="112">
        <v>2</v>
      </c>
      <c r="N19" s="112">
        <v>7</v>
      </c>
      <c r="O19" s="112">
        <v>9</v>
      </c>
      <c r="P19" s="112">
        <v>51</v>
      </c>
      <c r="Q19" s="112" t="s">
        <v>677</v>
      </c>
      <c r="R19" s="112" t="s">
        <v>677</v>
      </c>
      <c r="S19" s="112">
        <v>1</v>
      </c>
      <c r="T19" s="112">
        <v>1</v>
      </c>
      <c r="U19" s="112" t="s">
        <v>677</v>
      </c>
      <c r="V19" s="112">
        <v>1</v>
      </c>
      <c r="W19" s="112">
        <v>3</v>
      </c>
      <c r="X19" s="112" t="s">
        <v>677</v>
      </c>
      <c r="Y19" s="112" t="s">
        <v>677</v>
      </c>
      <c r="Z19" s="112">
        <v>1</v>
      </c>
      <c r="AA19" s="112" t="s">
        <v>677</v>
      </c>
      <c r="AB19" s="112" t="s">
        <v>677</v>
      </c>
      <c r="AC19" s="112" t="s">
        <v>677</v>
      </c>
      <c r="AD19" s="112" t="s">
        <v>677</v>
      </c>
      <c r="AE19" s="112" t="s">
        <v>677</v>
      </c>
      <c r="AF19" s="112">
        <v>1</v>
      </c>
      <c r="AG19" s="112" t="s">
        <v>677</v>
      </c>
      <c r="AH19" s="112" t="s">
        <v>677</v>
      </c>
      <c r="AI19" s="112" t="s">
        <v>677</v>
      </c>
      <c r="AJ19" s="112" t="s">
        <v>677</v>
      </c>
      <c r="AK19" s="112" t="s">
        <v>677</v>
      </c>
      <c r="AL19" s="112" t="s">
        <v>677</v>
      </c>
      <c r="AM19" s="112">
        <v>1</v>
      </c>
      <c r="AN19" s="112" t="s">
        <v>677</v>
      </c>
      <c r="AO19" s="112" t="s">
        <v>677</v>
      </c>
      <c r="AP19" s="112" t="s">
        <v>677</v>
      </c>
      <c r="AQ19" s="143" t="s">
        <v>677</v>
      </c>
      <c r="AR19" s="143" t="s">
        <v>677</v>
      </c>
      <c r="AS19" s="143" t="s">
        <v>677</v>
      </c>
      <c r="AT19" s="112" t="s">
        <v>677</v>
      </c>
      <c r="AU19" s="112">
        <v>8</v>
      </c>
      <c r="AV19" s="112">
        <v>18</v>
      </c>
      <c r="AW19" s="112" t="s">
        <v>677</v>
      </c>
      <c r="AX19" s="112" t="s">
        <v>677</v>
      </c>
      <c r="AY19" s="112">
        <v>2</v>
      </c>
      <c r="AZ19" s="112">
        <v>1</v>
      </c>
      <c r="BA19" s="112">
        <v>5</v>
      </c>
      <c r="BB19" s="112">
        <v>7</v>
      </c>
      <c r="BC19" s="112">
        <v>258</v>
      </c>
      <c r="BD19" s="112">
        <v>4</v>
      </c>
      <c r="BE19" s="112">
        <v>1</v>
      </c>
      <c r="BF19" s="112">
        <v>2</v>
      </c>
      <c r="BG19" s="143" t="s">
        <v>677</v>
      </c>
      <c r="BH19" s="143" t="s">
        <v>677</v>
      </c>
      <c r="BI19" s="112" t="s">
        <v>677</v>
      </c>
      <c r="BJ19" s="112" t="s">
        <v>677</v>
      </c>
      <c r="BK19" s="112" t="s">
        <v>677</v>
      </c>
      <c r="BL19" s="112">
        <v>23</v>
      </c>
      <c r="BM19" s="112">
        <v>161</v>
      </c>
      <c r="BN19" s="143" t="s">
        <v>677</v>
      </c>
      <c r="BO19" s="143" t="s">
        <v>677</v>
      </c>
      <c r="BP19" s="112">
        <v>4</v>
      </c>
      <c r="BQ19" s="112">
        <v>3</v>
      </c>
      <c r="BR19" s="112">
        <v>3</v>
      </c>
      <c r="BS19" s="112">
        <v>4</v>
      </c>
      <c r="BT19" s="143" t="s">
        <v>677</v>
      </c>
      <c r="BU19" s="112">
        <v>1</v>
      </c>
      <c r="BV19" s="112">
        <v>2</v>
      </c>
      <c r="BW19" s="143" t="s">
        <v>677</v>
      </c>
      <c r="BX19" s="112">
        <v>4</v>
      </c>
      <c r="BY19" s="112">
        <v>1</v>
      </c>
      <c r="BZ19" s="112">
        <v>2</v>
      </c>
      <c r="CA19" s="112">
        <v>25</v>
      </c>
      <c r="CB19" s="143" t="s">
        <v>677</v>
      </c>
      <c r="CC19" s="143" t="s">
        <v>677</v>
      </c>
      <c r="CD19" s="143" t="s">
        <v>677</v>
      </c>
      <c r="CE19" s="112">
        <v>1</v>
      </c>
      <c r="CF19" s="143" t="s">
        <v>677</v>
      </c>
      <c r="CG19" s="112">
        <v>1</v>
      </c>
      <c r="CH19" s="112">
        <v>31</v>
      </c>
      <c r="CI19" s="112">
        <v>70</v>
      </c>
      <c r="CJ19" s="112">
        <v>1</v>
      </c>
      <c r="CK19" s="112">
        <v>29</v>
      </c>
      <c r="CL19" s="112">
        <v>1</v>
      </c>
      <c r="CM19" s="112">
        <v>13</v>
      </c>
      <c r="CN19" s="112">
        <v>82</v>
      </c>
      <c r="CO19" s="112">
        <v>1</v>
      </c>
      <c r="CP19" s="112">
        <v>6</v>
      </c>
      <c r="CQ19" s="112">
        <v>1</v>
      </c>
      <c r="CR19" s="112">
        <v>5</v>
      </c>
      <c r="CS19" s="112">
        <v>14</v>
      </c>
      <c r="CT19" s="112">
        <v>72</v>
      </c>
      <c r="CU19" s="112" t="s">
        <v>677</v>
      </c>
      <c r="CV19" s="112">
        <v>10</v>
      </c>
      <c r="CW19" s="112">
        <v>4</v>
      </c>
      <c r="CX19" s="112">
        <v>4</v>
      </c>
      <c r="CY19" s="112">
        <v>16</v>
      </c>
      <c r="CZ19" s="112">
        <v>2</v>
      </c>
      <c r="DA19" s="112" t="s">
        <v>677</v>
      </c>
      <c r="DB19" s="112">
        <v>2</v>
      </c>
      <c r="DC19" s="112">
        <v>3</v>
      </c>
      <c r="DD19" s="112">
        <v>38</v>
      </c>
      <c r="DE19" s="112" t="s">
        <v>677</v>
      </c>
      <c r="DF19" s="112">
        <v>3</v>
      </c>
      <c r="DG19" s="112">
        <v>11</v>
      </c>
      <c r="DH19" s="112">
        <v>809</v>
      </c>
      <c r="DI19" s="112">
        <v>7</v>
      </c>
      <c r="DJ19" s="112" t="s">
        <v>677</v>
      </c>
      <c r="DK19" s="112">
        <v>4</v>
      </c>
      <c r="DL19" s="112" t="s">
        <v>677</v>
      </c>
      <c r="DM19" s="112" t="s">
        <v>677</v>
      </c>
      <c r="DN19" s="112" t="s">
        <v>677</v>
      </c>
      <c r="DO19" s="112" t="s">
        <v>677</v>
      </c>
      <c r="DP19" s="112">
        <v>12</v>
      </c>
      <c r="DQ19" s="112">
        <v>187</v>
      </c>
      <c r="DR19" s="112" t="s">
        <v>677</v>
      </c>
      <c r="DS19" s="112">
        <v>1</v>
      </c>
      <c r="DT19" s="112" t="s">
        <v>677</v>
      </c>
      <c r="DU19" s="112" t="s">
        <v>677</v>
      </c>
      <c r="DV19" s="112">
        <v>6</v>
      </c>
      <c r="DW19" s="112">
        <v>5</v>
      </c>
      <c r="DX19" s="112" t="s">
        <v>677</v>
      </c>
      <c r="DY19" s="112" t="s">
        <v>677</v>
      </c>
    </row>
    <row r="20" spans="1:129" s="17" customFormat="1" ht="21" customHeight="1" x14ac:dyDescent="0.3">
      <c r="A20" s="46" t="s">
        <v>731</v>
      </c>
      <c r="B20" s="332">
        <v>38</v>
      </c>
      <c r="C20" s="112">
        <v>233</v>
      </c>
      <c r="D20" s="112" t="s">
        <v>677</v>
      </c>
      <c r="E20" s="112" t="s">
        <v>677</v>
      </c>
      <c r="F20" s="143" t="s">
        <v>677</v>
      </c>
      <c r="G20" s="143" t="s">
        <v>677</v>
      </c>
      <c r="H20" s="143" t="s">
        <v>677</v>
      </c>
      <c r="I20" s="143" t="s">
        <v>677</v>
      </c>
      <c r="J20" s="112">
        <v>3</v>
      </c>
      <c r="K20" s="112">
        <v>8</v>
      </c>
      <c r="L20" s="112">
        <v>1</v>
      </c>
      <c r="M20" s="112">
        <v>1</v>
      </c>
      <c r="N20" s="112">
        <v>1</v>
      </c>
      <c r="O20" s="112">
        <v>2</v>
      </c>
      <c r="P20" s="112">
        <v>11</v>
      </c>
      <c r="Q20" s="112" t="s">
        <v>677</v>
      </c>
      <c r="R20" s="112">
        <v>1</v>
      </c>
      <c r="S20" s="112" t="s">
        <v>677</v>
      </c>
      <c r="T20" s="112" t="s">
        <v>677</v>
      </c>
      <c r="U20" s="112" t="s">
        <v>677</v>
      </c>
      <c r="V20" s="112" t="s">
        <v>677</v>
      </c>
      <c r="W20" s="112">
        <v>1</v>
      </c>
      <c r="X20" s="112" t="s">
        <v>677</v>
      </c>
      <c r="Y20" s="112" t="s">
        <v>677</v>
      </c>
      <c r="Z20" s="112" t="s">
        <v>677</v>
      </c>
      <c r="AA20" s="112" t="s">
        <v>677</v>
      </c>
      <c r="AB20" s="112" t="s">
        <v>677</v>
      </c>
      <c r="AC20" s="112" t="s">
        <v>677</v>
      </c>
      <c r="AD20" s="112" t="s">
        <v>677</v>
      </c>
      <c r="AE20" s="112" t="s">
        <v>677</v>
      </c>
      <c r="AF20" s="112" t="s">
        <v>677</v>
      </c>
      <c r="AG20" s="112" t="s">
        <v>677</v>
      </c>
      <c r="AH20" s="112" t="s">
        <v>677</v>
      </c>
      <c r="AI20" s="112" t="s">
        <v>677</v>
      </c>
      <c r="AJ20" s="112" t="s">
        <v>677</v>
      </c>
      <c r="AK20" s="112" t="s">
        <v>677</v>
      </c>
      <c r="AL20" s="112" t="s">
        <v>677</v>
      </c>
      <c r="AM20" s="112" t="s">
        <v>677</v>
      </c>
      <c r="AN20" s="112" t="s">
        <v>677</v>
      </c>
      <c r="AO20" s="112" t="s">
        <v>677</v>
      </c>
      <c r="AP20" s="112" t="s">
        <v>677</v>
      </c>
      <c r="AQ20" s="143" t="s">
        <v>677</v>
      </c>
      <c r="AR20" s="143" t="s">
        <v>677</v>
      </c>
      <c r="AS20" s="143" t="s">
        <v>677</v>
      </c>
      <c r="AT20" s="112" t="s">
        <v>677</v>
      </c>
      <c r="AU20" s="112">
        <v>3</v>
      </c>
      <c r="AV20" s="112">
        <v>30</v>
      </c>
      <c r="AW20" s="112" t="s">
        <v>677</v>
      </c>
      <c r="AX20" s="112" t="s">
        <v>677</v>
      </c>
      <c r="AY20" s="112">
        <v>1</v>
      </c>
      <c r="AZ20" s="112" t="s">
        <v>677</v>
      </c>
      <c r="BA20" s="112">
        <v>2</v>
      </c>
      <c r="BB20" s="112">
        <v>3</v>
      </c>
      <c r="BC20" s="112">
        <v>8</v>
      </c>
      <c r="BD20" s="112" t="s">
        <v>677</v>
      </c>
      <c r="BE20" s="112">
        <v>3</v>
      </c>
      <c r="BF20" s="112" t="s">
        <v>677</v>
      </c>
      <c r="BG20" s="143" t="s">
        <v>677</v>
      </c>
      <c r="BH20" s="143" t="s">
        <v>677</v>
      </c>
      <c r="BI20" s="112" t="s">
        <v>677</v>
      </c>
      <c r="BJ20" s="112" t="s">
        <v>677</v>
      </c>
      <c r="BK20" s="112" t="s">
        <v>677</v>
      </c>
      <c r="BL20" s="112">
        <v>6</v>
      </c>
      <c r="BM20" s="112">
        <v>100</v>
      </c>
      <c r="BN20" s="143" t="s">
        <v>677</v>
      </c>
      <c r="BO20" s="143" t="s">
        <v>677</v>
      </c>
      <c r="BP20" s="143" t="s">
        <v>677</v>
      </c>
      <c r="BQ20" s="143" t="s">
        <v>677</v>
      </c>
      <c r="BR20" s="143" t="s">
        <v>677</v>
      </c>
      <c r="BS20" s="112">
        <v>1</v>
      </c>
      <c r="BT20" s="143" t="s">
        <v>677</v>
      </c>
      <c r="BU20" s="112">
        <v>2</v>
      </c>
      <c r="BV20" s="112">
        <v>1</v>
      </c>
      <c r="BW20" s="143" t="s">
        <v>677</v>
      </c>
      <c r="BX20" s="112">
        <v>1</v>
      </c>
      <c r="BY20" s="112">
        <v>1</v>
      </c>
      <c r="BZ20" s="143" t="s">
        <v>677</v>
      </c>
      <c r="CA20" s="143" t="s">
        <v>677</v>
      </c>
      <c r="CB20" s="143" t="s">
        <v>677</v>
      </c>
      <c r="CC20" s="143" t="s">
        <v>677</v>
      </c>
      <c r="CD20" s="143" t="s">
        <v>677</v>
      </c>
      <c r="CE20" s="143" t="s">
        <v>677</v>
      </c>
      <c r="CF20" s="143" t="s">
        <v>677</v>
      </c>
      <c r="CG20" s="143" t="s">
        <v>677</v>
      </c>
      <c r="CH20" s="112">
        <v>4</v>
      </c>
      <c r="CI20" s="112">
        <v>6</v>
      </c>
      <c r="CJ20" s="143" t="s">
        <v>677</v>
      </c>
      <c r="CK20" s="112">
        <v>4</v>
      </c>
      <c r="CL20" s="143" t="s">
        <v>677</v>
      </c>
      <c r="CM20" s="143" t="s">
        <v>677</v>
      </c>
      <c r="CN20" s="143" t="s">
        <v>677</v>
      </c>
      <c r="CO20" s="143" t="s">
        <v>677</v>
      </c>
      <c r="CP20" s="143" t="s">
        <v>677</v>
      </c>
      <c r="CQ20" s="143" t="s">
        <v>677</v>
      </c>
      <c r="CR20" s="143" t="s">
        <v>677</v>
      </c>
      <c r="CS20" s="112">
        <v>2</v>
      </c>
      <c r="CT20" s="112">
        <v>9</v>
      </c>
      <c r="CU20" s="112">
        <v>1</v>
      </c>
      <c r="CV20" s="112">
        <v>1</v>
      </c>
      <c r="CW20" s="112" t="s">
        <v>677</v>
      </c>
      <c r="CX20" s="112">
        <v>6</v>
      </c>
      <c r="CY20" s="112">
        <v>32</v>
      </c>
      <c r="CZ20" s="112">
        <v>4</v>
      </c>
      <c r="DA20" s="112" t="s">
        <v>677</v>
      </c>
      <c r="DB20" s="112">
        <v>2</v>
      </c>
      <c r="DC20" s="112">
        <v>5</v>
      </c>
      <c r="DD20" s="112">
        <v>20</v>
      </c>
      <c r="DE20" s="112" t="s">
        <v>677</v>
      </c>
      <c r="DF20" s="112">
        <v>5</v>
      </c>
      <c r="DG20" s="112">
        <v>4</v>
      </c>
      <c r="DH20" s="112">
        <v>9</v>
      </c>
      <c r="DI20" s="112">
        <v>4</v>
      </c>
      <c r="DJ20" s="112" t="s">
        <v>677</v>
      </c>
      <c r="DK20" s="112" t="s">
        <v>677</v>
      </c>
      <c r="DL20" s="112" t="s">
        <v>677</v>
      </c>
      <c r="DM20" s="112" t="s">
        <v>677</v>
      </c>
      <c r="DN20" s="112" t="s">
        <v>677</v>
      </c>
      <c r="DO20" s="112" t="s">
        <v>677</v>
      </c>
      <c r="DP20" s="112" t="s">
        <v>677</v>
      </c>
      <c r="DQ20" s="112" t="s">
        <v>677</v>
      </c>
      <c r="DR20" s="112" t="s">
        <v>677</v>
      </c>
      <c r="DS20" s="112" t="s">
        <v>677</v>
      </c>
      <c r="DT20" s="112" t="s">
        <v>677</v>
      </c>
      <c r="DU20" s="112" t="s">
        <v>677</v>
      </c>
      <c r="DV20" s="112" t="s">
        <v>677</v>
      </c>
      <c r="DW20" s="112" t="s">
        <v>677</v>
      </c>
      <c r="DX20" s="112" t="s">
        <v>677</v>
      </c>
      <c r="DY20" s="112" t="s">
        <v>677</v>
      </c>
    </row>
    <row r="21" spans="1:129" s="18" customFormat="1" ht="21" customHeight="1" x14ac:dyDescent="0.3">
      <c r="A21" s="45" t="s">
        <v>732</v>
      </c>
      <c r="B21" s="337">
        <v>1244</v>
      </c>
      <c r="C21" s="143">
        <v>18487</v>
      </c>
      <c r="D21" s="143">
        <v>1</v>
      </c>
      <c r="E21" s="143">
        <v>2</v>
      </c>
      <c r="F21" s="143" t="s">
        <v>677</v>
      </c>
      <c r="G21" s="143" t="s">
        <v>677</v>
      </c>
      <c r="H21" s="143" t="s">
        <v>677</v>
      </c>
      <c r="I21" s="143" t="s">
        <v>677</v>
      </c>
      <c r="J21" s="143">
        <v>96</v>
      </c>
      <c r="K21" s="143">
        <v>1814</v>
      </c>
      <c r="L21" s="143">
        <v>38</v>
      </c>
      <c r="M21" s="143">
        <v>34</v>
      </c>
      <c r="N21" s="143">
        <v>24</v>
      </c>
      <c r="O21" s="143">
        <v>47</v>
      </c>
      <c r="P21" s="143">
        <v>343</v>
      </c>
      <c r="Q21" s="143">
        <v>6</v>
      </c>
      <c r="R21" s="143">
        <v>2</v>
      </c>
      <c r="S21" s="143">
        <v>4</v>
      </c>
      <c r="T21" s="143">
        <v>2</v>
      </c>
      <c r="U21" s="143">
        <v>2</v>
      </c>
      <c r="V21" s="143" t="s">
        <v>677</v>
      </c>
      <c r="W21" s="143">
        <v>10</v>
      </c>
      <c r="X21" s="143">
        <v>1</v>
      </c>
      <c r="Y21" s="143" t="s">
        <v>677</v>
      </c>
      <c r="Z21" s="143" t="s">
        <v>677</v>
      </c>
      <c r="AA21" s="143" t="s">
        <v>677</v>
      </c>
      <c r="AB21" s="143" t="s">
        <v>677</v>
      </c>
      <c r="AC21" s="143">
        <v>3</v>
      </c>
      <c r="AD21" s="143" t="s">
        <v>677</v>
      </c>
      <c r="AE21" s="143">
        <v>1</v>
      </c>
      <c r="AF21" s="143">
        <v>3</v>
      </c>
      <c r="AG21" s="143" t="s">
        <v>677</v>
      </c>
      <c r="AH21" s="143">
        <v>2</v>
      </c>
      <c r="AI21" s="143">
        <v>4</v>
      </c>
      <c r="AJ21" s="143">
        <v>2</v>
      </c>
      <c r="AK21" s="143">
        <v>2</v>
      </c>
      <c r="AL21" s="143">
        <v>1</v>
      </c>
      <c r="AM21" s="143" t="s">
        <v>677</v>
      </c>
      <c r="AN21" s="143">
        <v>2</v>
      </c>
      <c r="AO21" s="143" t="s">
        <v>677</v>
      </c>
      <c r="AP21" s="143" t="s">
        <v>677</v>
      </c>
      <c r="AQ21" s="143" t="s">
        <v>677</v>
      </c>
      <c r="AR21" s="143" t="s">
        <v>677</v>
      </c>
      <c r="AS21" s="143" t="s">
        <v>677</v>
      </c>
      <c r="AT21" s="143" t="s">
        <v>677</v>
      </c>
      <c r="AU21" s="143">
        <v>71</v>
      </c>
      <c r="AV21" s="143">
        <v>2496</v>
      </c>
      <c r="AW21" s="143">
        <v>2</v>
      </c>
      <c r="AX21" s="143" t="s">
        <v>677</v>
      </c>
      <c r="AY21" s="143">
        <v>47</v>
      </c>
      <c r="AZ21" s="143">
        <v>5</v>
      </c>
      <c r="BA21" s="143">
        <v>17</v>
      </c>
      <c r="BB21" s="143">
        <v>22</v>
      </c>
      <c r="BC21" s="143">
        <v>351</v>
      </c>
      <c r="BD21" s="143" t="s">
        <v>677</v>
      </c>
      <c r="BE21" s="143">
        <v>7</v>
      </c>
      <c r="BF21" s="143">
        <v>9</v>
      </c>
      <c r="BG21" s="143" t="s">
        <v>677</v>
      </c>
      <c r="BH21" s="143" t="s">
        <v>677</v>
      </c>
      <c r="BI21" s="143">
        <v>2</v>
      </c>
      <c r="BJ21" s="143">
        <v>4</v>
      </c>
      <c r="BK21" s="143" t="s">
        <v>677</v>
      </c>
      <c r="BL21" s="143">
        <v>255</v>
      </c>
      <c r="BM21" s="143">
        <v>4648</v>
      </c>
      <c r="BN21" s="112" t="s">
        <v>677</v>
      </c>
      <c r="BO21" s="143">
        <v>7</v>
      </c>
      <c r="BP21" s="143">
        <v>15</v>
      </c>
      <c r="BQ21" s="143">
        <v>17</v>
      </c>
      <c r="BR21" s="143">
        <v>29</v>
      </c>
      <c r="BS21" s="143">
        <v>30</v>
      </c>
      <c r="BT21" s="112" t="s">
        <v>677</v>
      </c>
      <c r="BU21" s="143">
        <v>14</v>
      </c>
      <c r="BV21" s="143">
        <v>58</v>
      </c>
      <c r="BW21" s="143">
        <v>12</v>
      </c>
      <c r="BX21" s="143">
        <v>63</v>
      </c>
      <c r="BY21" s="143">
        <v>9</v>
      </c>
      <c r="BZ21" s="143">
        <v>21</v>
      </c>
      <c r="CA21" s="143">
        <v>1043</v>
      </c>
      <c r="CB21" s="143">
        <v>3</v>
      </c>
      <c r="CC21" s="143">
        <v>2</v>
      </c>
      <c r="CD21" s="143">
        <v>1</v>
      </c>
      <c r="CE21" s="143">
        <v>1</v>
      </c>
      <c r="CF21" s="143">
        <v>2</v>
      </c>
      <c r="CG21" s="143">
        <v>12</v>
      </c>
      <c r="CH21" s="143">
        <v>178</v>
      </c>
      <c r="CI21" s="143">
        <v>972</v>
      </c>
      <c r="CJ21" s="143">
        <v>30</v>
      </c>
      <c r="CK21" s="143">
        <v>143</v>
      </c>
      <c r="CL21" s="143">
        <v>4</v>
      </c>
      <c r="CM21" s="143">
        <v>94</v>
      </c>
      <c r="CN21" s="143">
        <v>1333</v>
      </c>
      <c r="CO21" s="143">
        <v>1</v>
      </c>
      <c r="CP21" s="143">
        <v>52</v>
      </c>
      <c r="CQ21" s="143">
        <v>5</v>
      </c>
      <c r="CR21" s="143">
        <v>36</v>
      </c>
      <c r="CS21" s="143">
        <v>153</v>
      </c>
      <c r="CT21" s="143">
        <v>900</v>
      </c>
      <c r="CU21" s="143">
        <v>1</v>
      </c>
      <c r="CV21" s="143">
        <v>142</v>
      </c>
      <c r="CW21" s="143">
        <v>10</v>
      </c>
      <c r="CX21" s="143">
        <v>102</v>
      </c>
      <c r="CY21" s="143">
        <v>871</v>
      </c>
      <c r="CZ21" s="143">
        <v>70</v>
      </c>
      <c r="DA21" s="143">
        <v>15</v>
      </c>
      <c r="DB21" s="143">
        <v>17</v>
      </c>
      <c r="DC21" s="143">
        <v>39</v>
      </c>
      <c r="DD21" s="143">
        <v>659</v>
      </c>
      <c r="DE21" s="143">
        <v>9</v>
      </c>
      <c r="DF21" s="143">
        <v>30</v>
      </c>
      <c r="DG21" s="143">
        <v>100</v>
      </c>
      <c r="DH21" s="143">
        <v>1225</v>
      </c>
      <c r="DI21" s="143">
        <v>75</v>
      </c>
      <c r="DJ21" s="112" t="s">
        <v>677</v>
      </c>
      <c r="DK21" s="143">
        <v>25</v>
      </c>
      <c r="DL21" s="143">
        <v>4</v>
      </c>
      <c r="DM21" s="143">
        <v>42</v>
      </c>
      <c r="DN21" s="143">
        <v>4</v>
      </c>
      <c r="DO21" s="112" t="s">
        <v>677</v>
      </c>
      <c r="DP21" s="143">
        <v>61</v>
      </c>
      <c r="DQ21" s="143">
        <v>1788</v>
      </c>
      <c r="DR21" s="143">
        <v>2</v>
      </c>
      <c r="DS21" s="143">
        <v>2</v>
      </c>
      <c r="DT21" s="143">
        <v>10</v>
      </c>
      <c r="DU21" s="143">
        <v>3</v>
      </c>
      <c r="DV21" s="143">
        <v>26</v>
      </c>
      <c r="DW21" s="143">
        <v>10</v>
      </c>
      <c r="DX21" s="143">
        <v>7</v>
      </c>
      <c r="DY21" s="143">
        <v>1</v>
      </c>
    </row>
    <row r="22" spans="1:129" s="17" customFormat="1" ht="21" customHeight="1" x14ac:dyDescent="0.3">
      <c r="A22" s="46" t="s">
        <v>733</v>
      </c>
      <c r="B22" s="332">
        <v>170</v>
      </c>
      <c r="C22" s="112">
        <v>4674</v>
      </c>
      <c r="D22" s="112" t="s">
        <v>677</v>
      </c>
      <c r="E22" s="112" t="s">
        <v>677</v>
      </c>
      <c r="F22" s="143" t="s">
        <v>677</v>
      </c>
      <c r="G22" s="143" t="s">
        <v>677</v>
      </c>
      <c r="H22" s="143" t="s">
        <v>677</v>
      </c>
      <c r="I22" s="143" t="s">
        <v>677</v>
      </c>
      <c r="J22" s="112">
        <v>13</v>
      </c>
      <c r="K22" s="112">
        <v>168</v>
      </c>
      <c r="L22" s="112">
        <v>6</v>
      </c>
      <c r="M22" s="112">
        <v>3</v>
      </c>
      <c r="N22" s="112">
        <v>4</v>
      </c>
      <c r="O22" s="112">
        <v>7</v>
      </c>
      <c r="P22" s="112">
        <v>60</v>
      </c>
      <c r="Q22" s="112">
        <v>1</v>
      </c>
      <c r="R22" s="112" t="s">
        <v>677</v>
      </c>
      <c r="S22" s="112">
        <v>1</v>
      </c>
      <c r="T22" s="112">
        <v>1</v>
      </c>
      <c r="U22" s="112" t="s">
        <v>677</v>
      </c>
      <c r="V22" s="112" t="s">
        <v>677</v>
      </c>
      <c r="W22" s="112" t="s">
        <v>677</v>
      </c>
      <c r="X22" s="112" t="s">
        <v>677</v>
      </c>
      <c r="Y22" s="112" t="s">
        <v>677</v>
      </c>
      <c r="Z22" s="112" t="s">
        <v>677</v>
      </c>
      <c r="AA22" s="112" t="s">
        <v>677</v>
      </c>
      <c r="AB22" s="112" t="s">
        <v>677</v>
      </c>
      <c r="AC22" s="112">
        <v>1</v>
      </c>
      <c r="AD22" s="112" t="s">
        <v>677</v>
      </c>
      <c r="AE22" s="112" t="s">
        <v>677</v>
      </c>
      <c r="AF22" s="112">
        <v>1</v>
      </c>
      <c r="AG22" s="112" t="s">
        <v>677</v>
      </c>
      <c r="AH22" s="112" t="s">
        <v>677</v>
      </c>
      <c r="AI22" s="112">
        <v>1</v>
      </c>
      <c r="AJ22" s="112" t="s">
        <v>677</v>
      </c>
      <c r="AK22" s="112" t="s">
        <v>677</v>
      </c>
      <c r="AL22" s="112" t="s">
        <v>677</v>
      </c>
      <c r="AM22" s="112" t="s">
        <v>677</v>
      </c>
      <c r="AN22" s="112">
        <v>1</v>
      </c>
      <c r="AO22" s="112" t="s">
        <v>677</v>
      </c>
      <c r="AP22" s="112" t="s">
        <v>677</v>
      </c>
      <c r="AQ22" s="143" t="s">
        <v>677</v>
      </c>
      <c r="AR22" s="143" t="s">
        <v>677</v>
      </c>
      <c r="AS22" s="143" t="s">
        <v>677</v>
      </c>
      <c r="AT22" s="112" t="s">
        <v>677</v>
      </c>
      <c r="AU22" s="112">
        <v>11</v>
      </c>
      <c r="AV22" s="112">
        <v>859</v>
      </c>
      <c r="AW22" s="112">
        <v>1</v>
      </c>
      <c r="AX22" s="112" t="s">
        <v>677</v>
      </c>
      <c r="AY22" s="112">
        <v>7</v>
      </c>
      <c r="AZ22" s="112">
        <v>2</v>
      </c>
      <c r="BA22" s="112">
        <v>1</v>
      </c>
      <c r="BB22" s="112">
        <v>2</v>
      </c>
      <c r="BC22" s="112">
        <v>73</v>
      </c>
      <c r="BD22" s="112" t="s">
        <v>677</v>
      </c>
      <c r="BE22" s="112" t="s">
        <v>677</v>
      </c>
      <c r="BF22" s="112">
        <v>1</v>
      </c>
      <c r="BG22" s="143" t="s">
        <v>677</v>
      </c>
      <c r="BH22" s="143" t="s">
        <v>677</v>
      </c>
      <c r="BI22" s="112" t="s">
        <v>677</v>
      </c>
      <c r="BJ22" s="112">
        <v>1</v>
      </c>
      <c r="BK22" s="112" t="s">
        <v>677</v>
      </c>
      <c r="BL22" s="112">
        <v>45</v>
      </c>
      <c r="BM22" s="112">
        <v>1463</v>
      </c>
      <c r="BN22" s="112" t="s">
        <v>677</v>
      </c>
      <c r="BO22" s="112">
        <v>2</v>
      </c>
      <c r="BP22" s="112">
        <v>3</v>
      </c>
      <c r="BQ22" s="112">
        <v>3</v>
      </c>
      <c r="BR22" s="112">
        <v>10</v>
      </c>
      <c r="BS22" s="112">
        <v>9</v>
      </c>
      <c r="BT22" s="112" t="s">
        <v>677</v>
      </c>
      <c r="BU22" s="112">
        <v>2</v>
      </c>
      <c r="BV22" s="112">
        <v>9</v>
      </c>
      <c r="BW22" s="112">
        <v>1</v>
      </c>
      <c r="BX22" s="112">
        <v>6</v>
      </c>
      <c r="BY22" s="112" t="s">
        <v>677</v>
      </c>
      <c r="BZ22" s="112">
        <v>3</v>
      </c>
      <c r="CA22" s="112">
        <v>152</v>
      </c>
      <c r="CB22" s="112" t="s">
        <v>677</v>
      </c>
      <c r="CC22" s="112" t="s">
        <v>677</v>
      </c>
      <c r="CD22" s="112" t="s">
        <v>677</v>
      </c>
      <c r="CE22" s="112">
        <v>1</v>
      </c>
      <c r="CF22" s="112" t="s">
        <v>677</v>
      </c>
      <c r="CG22" s="112">
        <v>2</v>
      </c>
      <c r="CH22" s="112">
        <v>28</v>
      </c>
      <c r="CI22" s="112">
        <v>218</v>
      </c>
      <c r="CJ22" s="112">
        <v>3</v>
      </c>
      <c r="CK22" s="112">
        <v>22</v>
      </c>
      <c r="CL22" s="112">
        <v>2</v>
      </c>
      <c r="CM22" s="112">
        <v>13</v>
      </c>
      <c r="CN22" s="112">
        <v>275</v>
      </c>
      <c r="CO22" s="112">
        <v>1</v>
      </c>
      <c r="CP22" s="112">
        <v>5</v>
      </c>
      <c r="CQ22" s="112" t="s">
        <v>677</v>
      </c>
      <c r="CR22" s="112">
        <v>7</v>
      </c>
      <c r="CS22" s="112">
        <v>13</v>
      </c>
      <c r="CT22" s="112">
        <v>199</v>
      </c>
      <c r="CU22" s="112" t="s">
        <v>677</v>
      </c>
      <c r="CV22" s="112">
        <v>12</v>
      </c>
      <c r="CW22" s="112">
        <v>1</v>
      </c>
      <c r="CX22" s="112">
        <v>8</v>
      </c>
      <c r="CY22" s="112">
        <v>352</v>
      </c>
      <c r="CZ22" s="112">
        <v>4</v>
      </c>
      <c r="DA22" s="112">
        <v>2</v>
      </c>
      <c r="DB22" s="112">
        <v>2</v>
      </c>
      <c r="DC22" s="112" t="s">
        <v>677</v>
      </c>
      <c r="DD22" s="112" t="s">
        <v>677</v>
      </c>
      <c r="DE22" s="112" t="s">
        <v>677</v>
      </c>
      <c r="DF22" s="112" t="s">
        <v>677</v>
      </c>
      <c r="DG22" s="112">
        <v>9</v>
      </c>
      <c r="DH22" s="112">
        <v>305</v>
      </c>
      <c r="DI22" s="112">
        <v>5</v>
      </c>
      <c r="DJ22" s="112" t="s">
        <v>677</v>
      </c>
      <c r="DK22" s="112">
        <v>4</v>
      </c>
      <c r="DL22" s="112">
        <v>1</v>
      </c>
      <c r="DM22" s="112">
        <v>11</v>
      </c>
      <c r="DN22" s="112">
        <v>1</v>
      </c>
      <c r="DO22" s="112" t="s">
        <v>677</v>
      </c>
      <c r="DP22" s="112">
        <v>17</v>
      </c>
      <c r="DQ22" s="112">
        <v>539</v>
      </c>
      <c r="DR22" s="112" t="s">
        <v>677</v>
      </c>
      <c r="DS22" s="112">
        <v>1</v>
      </c>
      <c r="DT22" s="112">
        <v>2</v>
      </c>
      <c r="DU22" s="112">
        <v>2</v>
      </c>
      <c r="DV22" s="112">
        <v>10</v>
      </c>
      <c r="DW22" s="112">
        <v>1</v>
      </c>
      <c r="DX22" s="112" t="s">
        <v>677</v>
      </c>
      <c r="DY22" s="112">
        <v>1</v>
      </c>
    </row>
    <row r="23" spans="1:129" s="17" customFormat="1" ht="21" customHeight="1" x14ac:dyDescent="0.3">
      <c r="A23" s="46" t="s">
        <v>734</v>
      </c>
      <c r="B23" s="332">
        <v>255</v>
      </c>
      <c r="C23" s="112">
        <v>6691</v>
      </c>
      <c r="D23" s="112">
        <v>1</v>
      </c>
      <c r="E23" s="112">
        <v>2</v>
      </c>
      <c r="F23" s="143" t="s">
        <v>677</v>
      </c>
      <c r="G23" s="143" t="s">
        <v>677</v>
      </c>
      <c r="H23" s="143" t="s">
        <v>677</v>
      </c>
      <c r="I23" s="143" t="s">
        <v>677</v>
      </c>
      <c r="J23" s="112">
        <v>20</v>
      </c>
      <c r="K23" s="112">
        <v>1015</v>
      </c>
      <c r="L23" s="112">
        <v>8</v>
      </c>
      <c r="M23" s="112">
        <v>9</v>
      </c>
      <c r="N23" s="112">
        <v>3</v>
      </c>
      <c r="O23" s="112">
        <v>7</v>
      </c>
      <c r="P23" s="112">
        <v>103</v>
      </c>
      <c r="Q23" s="112">
        <v>1</v>
      </c>
      <c r="R23" s="112" t="s">
        <v>677</v>
      </c>
      <c r="S23" s="112">
        <v>1</v>
      </c>
      <c r="T23" s="112" t="s">
        <v>677</v>
      </c>
      <c r="U23" s="112">
        <v>1</v>
      </c>
      <c r="V23" s="112" t="s">
        <v>677</v>
      </c>
      <c r="W23" s="112">
        <v>2</v>
      </c>
      <c r="X23" s="112" t="s">
        <v>677</v>
      </c>
      <c r="Y23" s="112" t="s">
        <v>677</v>
      </c>
      <c r="Z23" s="112" t="s">
        <v>677</v>
      </c>
      <c r="AA23" s="112" t="s">
        <v>677</v>
      </c>
      <c r="AB23" s="112" t="s">
        <v>677</v>
      </c>
      <c r="AC23" s="112" t="s">
        <v>677</v>
      </c>
      <c r="AD23" s="112" t="s">
        <v>677</v>
      </c>
      <c r="AE23" s="112">
        <v>1</v>
      </c>
      <c r="AF23" s="112" t="s">
        <v>677</v>
      </c>
      <c r="AG23" s="112" t="s">
        <v>677</v>
      </c>
      <c r="AH23" s="112" t="s">
        <v>677</v>
      </c>
      <c r="AI23" s="112" t="s">
        <v>677</v>
      </c>
      <c r="AJ23" s="112" t="s">
        <v>677</v>
      </c>
      <c r="AK23" s="112">
        <v>1</v>
      </c>
      <c r="AL23" s="112" t="s">
        <v>677</v>
      </c>
      <c r="AM23" s="112" t="s">
        <v>677</v>
      </c>
      <c r="AN23" s="112" t="s">
        <v>677</v>
      </c>
      <c r="AO23" s="112" t="s">
        <v>677</v>
      </c>
      <c r="AP23" s="112" t="s">
        <v>677</v>
      </c>
      <c r="AQ23" s="143" t="s">
        <v>677</v>
      </c>
      <c r="AR23" s="143" t="s">
        <v>677</v>
      </c>
      <c r="AS23" s="143" t="s">
        <v>677</v>
      </c>
      <c r="AT23" s="112" t="s">
        <v>677</v>
      </c>
      <c r="AU23" s="112">
        <v>20</v>
      </c>
      <c r="AV23" s="112">
        <v>887</v>
      </c>
      <c r="AW23" s="112" t="s">
        <v>677</v>
      </c>
      <c r="AX23" s="112" t="s">
        <v>677</v>
      </c>
      <c r="AY23" s="112">
        <v>17</v>
      </c>
      <c r="AZ23" s="112">
        <v>1</v>
      </c>
      <c r="BA23" s="112">
        <v>2</v>
      </c>
      <c r="BB23" s="112">
        <v>3</v>
      </c>
      <c r="BC23" s="112">
        <v>25</v>
      </c>
      <c r="BD23" s="112" t="s">
        <v>677</v>
      </c>
      <c r="BE23" s="112" t="s">
        <v>677</v>
      </c>
      <c r="BF23" s="112">
        <v>2</v>
      </c>
      <c r="BG23" s="143" t="s">
        <v>677</v>
      </c>
      <c r="BH23" s="143" t="s">
        <v>677</v>
      </c>
      <c r="BI23" s="112">
        <v>1</v>
      </c>
      <c r="BJ23" s="112" t="s">
        <v>677</v>
      </c>
      <c r="BK23" s="112" t="s">
        <v>677</v>
      </c>
      <c r="BL23" s="112">
        <v>44</v>
      </c>
      <c r="BM23" s="112">
        <v>2141</v>
      </c>
      <c r="BN23" s="112" t="s">
        <v>677</v>
      </c>
      <c r="BO23" s="112">
        <v>1</v>
      </c>
      <c r="BP23" s="112">
        <v>1</v>
      </c>
      <c r="BQ23" s="112">
        <v>4</v>
      </c>
      <c r="BR23" s="112">
        <v>9</v>
      </c>
      <c r="BS23" s="112">
        <v>4</v>
      </c>
      <c r="BT23" s="112" t="s">
        <v>677</v>
      </c>
      <c r="BU23" s="112">
        <v>1</v>
      </c>
      <c r="BV23" s="112">
        <v>10</v>
      </c>
      <c r="BW23" s="112">
        <v>1</v>
      </c>
      <c r="BX23" s="112">
        <v>12</v>
      </c>
      <c r="BY23" s="112">
        <v>1</v>
      </c>
      <c r="BZ23" s="112">
        <v>7</v>
      </c>
      <c r="CA23" s="112">
        <v>528</v>
      </c>
      <c r="CB23" s="112" t="s">
        <v>677</v>
      </c>
      <c r="CC23" s="112" t="s">
        <v>677</v>
      </c>
      <c r="CD23" s="112">
        <v>1</v>
      </c>
      <c r="CE23" s="112" t="s">
        <v>677</v>
      </c>
      <c r="CF23" s="112">
        <v>1</v>
      </c>
      <c r="CG23" s="112">
        <v>5</v>
      </c>
      <c r="CH23" s="112">
        <v>36</v>
      </c>
      <c r="CI23" s="112">
        <v>65</v>
      </c>
      <c r="CJ23" s="112">
        <v>5</v>
      </c>
      <c r="CK23" s="112">
        <v>31</v>
      </c>
      <c r="CL23" s="112" t="s">
        <v>677</v>
      </c>
      <c r="CM23" s="112">
        <v>18</v>
      </c>
      <c r="CN23" s="112">
        <v>131</v>
      </c>
      <c r="CO23" s="112" t="s">
        <v>677</v>
      </c>
      <c r="CP23" s="112">
        <v>10</v>
      </c>
      <c r="CQ23" s="112">
        <v>2</v>
      </c>
      <c r="CR23" s="112">
        <v>6</v>
      </c>
      <c r="CS23" s="112">
        <v>43</v>
      </c>
      <c r="CT23" s="112">
        <v>346</v>
      </c>
      <c r="CU23" s="112">
        <v>1</v>
      </c>
      <c r="CV23" s="112">
        <v>40</v>
      </c>
      <c r="CW23" s="112">
        <v>2</v>
      </c>
      <c r="CX23" s="112">
        <v>18</v>
      </c>
      <c r="CY23" s="112">
        <v>94</v>
      </c>
      <c r="CZ23" s="112">
        <v>12</v>
      </c>
      <c r="DA23" s="112">
        <v>1</v>
      </c>
      <c r="DB23" s="112">
        <v>5</v>
      </c>
      <c r="DC23" s="112">
        <v>9</v>
      </c>
      <c r="DD23" s="112">
        <v>322</v>
      </c>
      <c r="DE23" s="112">
        <v>3</v>
      </c>
      <c r="DF23" s="112">
        <v>6</v>
      </c>
      <c r="DG23" s="112">
        <v>15</v>
      </c>
      <c r="DH23" s="112">
        <v>209</v>
      </c>
      <c r="DI23" s="112">
        <v>12</v>
      </c>
      <c r="DJ23" s="112" t="s">
        <v>677</v>
      </c>
      <c r="DK23" s="112">
        <v>3</v>
      </c>
      <c r="DL23" s="112" t="s">
        <v>677</v>
      </c>
      <c r="DM23" s="112" t="s">
        <v>677</v>
      </c>
      <c r="DN23" s="112" t="s">
        <v>677</v>
      </c>
      <c r="DO23" s="112" t="s">
        <v>677</v>
      </c>
      <c r="DP23" s="112">
        <v>14</v>
      </c>
      <c r="DQ23" s="112">
        <v>823</v>
      </c>
      <c r="DR23" s="112">
        <v>1</v>
      </c>
      <c r="DS23" s="112" t="s">
        <v>677</v>
      </c>
      <c r="DT23" s="112">
        <v>3</v>
      </c>
      <c r="DU23" s="112" t="s">
        <v>677</v>
      </c>
      <c r="DV23" s="112">
        <v>5</v>
      </c>
      <c r="DW23" s="112">
        <v>2</v>
      </c>
      <c r="DX23" s="112">
        <v>3</v>
      </c>
      <c r="DY23" s="112" t="s">
        <v>677</v>
      </c>
    </row>
    <row r="24" spans="1:129" s="17" customFormat="1" ht="21" customHeight="1" x14ac:dyDescent="0.3">
      <c r="A24" s="46" t="s">
        <v>735</v>
      </c>
      <c r="B24" s="332">
        <v>178</v>
      </c>
      <c r="C24" s="112">
        <v>2017</v>
      </c>
      <c r="D24" s="112" t="s">
        <v>677</v>
      </c>
      <c r="E24" s="112" t="s">
        <v>677</v>
      </c>
      <c r="F24" s="143" t="s">
        <v>677</v>
      </c>
      <c r="G24" s="143" t="s">
        <v>677</v>
      </c>
      <c r="H24" s="143" t="s">
        <v>677</v>
      </c>
      <c r="I24" s="143" t="s">
        <v>677</v>
      </c>
      <c r="J24" s="112">
        <v>16</v>
      </c>
      <c r="K24" s="112">
        <v>147</v>
      </c>
      <c r="L24" s="112">
        <v>6</v>
      </c>
      <c r="M24" s="112">
        <v>6</v>
      </c>
      <c r="N24" s="112">
        <v>4</v>
      </c>
      <c r="O24" s="112">
        <v>10</v>
      </c>
      <c r="P24" s="112">
        <v>75</v>
      </c>
      <c r="Q24" s="112">
        <v>2</v>
      </c>
      <c r="R24" s="112">
        <v>1</v>
      </c>
      <c r="S24" s="112" t="s">
        <v>677</v>
      </c>
      <c r="T24" s="112">
        <v>1</v>
      </c>
      <c r="U24" s="112">
        <v>1</v>
      </c>
      <c r="V24" s="112" t="s">
        <v>677</v>
      </c>
      <c r="W24" s="112">
        <v>1</v>
      </c>
      <c r="X24" s="112">
        <v>1</v>
      </c>
      <c r="Y24" s="112" t="s">
        <v>677</v>
      </c>
      <c r="Z24" s="112" t="s">
        <v>677</v>
      </c>
      <c r="AA24" s="112" t="s">
        <v>677</v>
      </c>
      <c r="AB24" s="112" t="s">
        <v>677</v>
      </c>
      <c r="AC24" s="112" t="s">
        <v>677</v>
      </c>
      <c r="AD24" s="112" t="s">
        <v>677</v>
      </c>
      <c r="AE24" s="112" t="s">
        <v>677</v>
      </c>
      <c r="AF24" s="112" t="s">
        <v>677</v>
      </c>
      <c r="AG24" s="112" t="s">
        <v>677</v>
      </c>
      <c r="AH24" s="112" t="s">
        <v>677</v>
      </c>
      <c r="AI24" s="112">
        <v>1</v>
      </c>
      <c r="AJ24" s="112">
        <v>2</v>
      </c>
      <c r="AK24" s="112" t="s">
        <v>677</v>
      </c>
      <c r="AL24" s="112" t="s">
        <v>677</v>
      </c>
      <c r="AM24" s="112" t="s">
        <v>677</v>
      </c>
      <c r="AN24" s="112" t="s">
        <v>677</v>
      </c>
      <c r="AO24" s="112" t="s">
        <v>677</v>
      </c>
      <c r="AP24" s="112" t="s">
        <v>677</v>
      </c>
      <c r="AQ24" s="143" t="s">
        <v>677</v>
      </c>
      <c r="AR24" s="143" t="s">
        <v>677</v>
      </c>
      <c r="AS24" s="143" t="s">
        <v>677</v>
      </c>
      <c r="AT24" s="112" t="s">
        <v>677</v>
      </c>
      <c r="AU24" s="112">
        <v>8</v>
      </c>
      <c r="AV24" s="112">
        <v>122</v>
      </c>
      <c r="AW24" s="112" t="s">
        <v>677</v>
      </c>
      <c r="AX24" s="112" t="s">
        <v>677</v>
      </c>
      <c r="AY24" s="112">
        <v>5</v>
      </c>
      <c r="AZ24" s="112" t="s">
        <v>677</v>
      </c>
      <c r="BA24" s="112">
        <v>3</v>
      </c>
      <c r="BB24" s="112">
        <v>6</v>
      </c>
      <c r="BC24" s="112">
        <v>42</v>
      </c>
      <c r="BD24" s="112" t="s">
        <v>677</v>
      </c>
      <c r="BE24" s="112">
        <v>4</v>
      </c>
      <c r="BF24" s="112">
        <v>2</v>
      </c>
      <c r="BG24" s="143" t="s">
        <v>677</v>
      </c>
      <c r="BH24" s="143" t="s">
        <v>677</v>
      </c>
      <c r="BI24" s="112" t="s">
        <v>677</v>
      </c>
      <c r="BJ24" s="112" t="s">
        <v>677</v>
      </c>
      <c r="BK24" s="112" t="s">
        <v>677</v>
      </c>
      <c r="BL24" s="112">
        <v>32</v>
      </c>
      <c r="BM24" s="112">
        <v>266</v>
      </c>
      <c r="BN24" s="112" t="s">
        <v>677</v>
      </c>
      <c r="BO24" s="112">
        <v>2</v>
      </c>
      <c r="BP24" s="112">
        <v>4</v>
      </c>
      <c r="BQ24" s="112">
        <v>4</v>
      </c>
      <c r="BR24" s="112">
        <v>1</v>
      </c>
      <c r="BS24" s="112">
        <v>6</v>
      </c>
      <c r="BT24" s="112" t="s">
        <v>677</v>
      </c>
      <c r="BU24" s="112">
        <v>1</v>
      </c>
      <c r="BV24" s="112">
        <v>5</v>
      </c>
      <c r="BW24" s="112">
        <v>1</v>
      </c>
      <c r="BX24" s="112">
        <v>6</v>
      </c>
      <c r="BY24" s="112">
        <v>2</v>
      </c>
      <c r="BZ24" s="112">
        <v>2</v>
      </c>
      <c r="CA24" s="112">
        <v>164</v>
      </c>
      <c r="CB24" s="112" t="s">
        <v>677</v>
      </c>
      <c r="CC24" s="112">
        <v>1</v>
      </c>
      <c r="CD24" s="112" t="s">
        <v>677</v>
      </c>
      <c r="CE24" s="112" t="s">
        <v>677</v>
      </c>
      <c r="CF24" s="112">
        <v>1</v>
      </c>
      <c r="CG24" s="112" t="s">
        <v>677</v>
      </c>
      <c r="CH24" s="112">
        <v>29</v>
      </c>
      <c r="CI24" s="112">
        <v>465</v>
      </c>
      <c r="CJ24" s="112">
        <v>4</v>
      </c>
      <c r="CK24" s="112">
        <v>25</v>
      </c>
      <c r="CL24" s="112" t="s">
        <v>677</v>
      </c>
      <c r="CM24" s="112">
        <v>12</v>
      </c>
      <c r="CN24" s="112">
        <v>69</v>
      </c>
      <c r="CO24" s="112" t="s">
        <v>677</v>
      </c>
      <c r="CP24" s="112">
        <v>9</v>
      </c>
      <c r="CQ24" s="112" t="s">
        <v>677</v>
      </c>
      <c r="CR24" s="112">
        <v>3</v>
      </c>
      <c r="CS24" s="112">
        <v>25</v>
      </c>
      <c r="CT24" s="112">
        <v>126</v>
      </c>
      <c r="CU24" s="112" t="s">
        <v>677</v>
      </c>
      <c r="CV24" s="112">
        <v>23</v>
      </c>
      <c r="CW24" s="112">
        <v>2</v>
      </c>
      <c r="CX24" s="112">
        <v>12</v>
      </c>
      <c r="CY24" s="112">
        <v>250</v>
      </c>
      <c r="CZ24" s="112">
        <v>6</v>
      </c>
      <c r="DA24" s="112">
        <v>4</v>
      </c>
      <c r="DB24" s="112">
        <v>2</v>
      </c>
      <c r="DC24" s="112">
        <v>4</v>
      </c>
      <c r="DD24" s="112">
        <v>5</v>
      </c>
      <c r="DE24" s="112" t="s">
        <v>677</v>
      </c>
      <c r="DF24" s="112">
        <v>4</v>
      </c>
      <c r="DG24" s="112">
        <v>16</v>
      </c>
      <c r="DH24" s="112">
        <v>238</v>
      </c>
      <c r="DI24" s="112">
        <v>14</v>
      </c>
      <c r="DJ24" s="112" t="s">
        <v>677</v>
      </c>
      <c r="DK24" s="112">
        <v>2</v>
      </c>
      <c r="DL24" s="112">
        <v>2</v>
      </c>
      <c r="DM24" s="112">
        <v>24</v>
      </c>
      <c r="DN24" s="112">
        <v>2</v>
      </c>
      <c r="DO24" s="112" t="s">
        <v>677</v>
      </c>
      <c r="DP24" s="112">
        <v>4</v>
      </c>
      <c r="DQ24" s="112">
        <v>24</v>
      </c>
      <c r="DR24" s="112" t="s">
        <v>677</v>
      </c>
      <c r="DS24" s="112" t="s">
        <v>677</v>
      </c>
      <c r="DT24" s="112">
        <v>1</v>
      </c>
      <c r="DU24" s="112">
        <v>1</v>
      </c>
      <c r="DV24" s="112">
        <v>1</v>
      </c>
      <c r="DW24" s="112" t="s">
        <v>677</v>
      </c>
      <c r="DX24" s="112">
        <v>1</v>
      </c>
      <c r="DY24" s="112" t="s">
        <v>677</v>
      </c>
    </row>
    <row r="25" spans="1:129" s="17" customFormat="1" ht="21" customHeight="1" x14ac:dyDescent="0.3">
      <c r="A25" s="46" t="s">
        <v>736</v>
      </c>
      <c r="B25" s="332">
        <v>355</v>
      </c>
      <c r="C25" s="112">
        <v>2463</v>
      </c>
      <c r="D25" s="112" t="s">
        <v>677</v>
      </c>
      <c r="E25" s="112" t="s">
        <v>677</v>
      </c>
      <c r="F25" s="143" t="s">
        <v>677</v>
      </c>
      <c r="G25" s="143" t="s">
        <v>677</v>
      </c>
      <c r="H25" s="143" t="s">
        <v>677</v>
      </c>
      <c r="I25" s="143" t="s">
        <v>677</v>
      </c>
      <c r="J25" s="112">
        <v>19</v>
      </c>
      <c r="K25" s="112">
        <v>220</v>
      </c>
      <c r="L25" s="112">
        <v>9</v>
      </c>
      <c r="M25" s="112">
        <v>5</v>
      </c>
      <c r="N25" s="112">
        <v>5</v>
      </c>
      <c r="O25" s="112">
        <v>12</v>
      </c>
      <c r="P25" s="112">
        <v>59</v>
      </c>
      <c r="Q25" s="112">
        <v>1</v>
      </c>
      <c r="R25" s="112">
        <v>1</v>
      </c>
      <c r="S25" s="112">
        <v>1</v>
      </c>
      <c r="T25" s="112" t="s">
        <v>677</v>
      </c>
      <c r="U25" s="112" t="s">
        <v>677</v>
      </c>
      <c r="V25" s="112" t="s">
        <v>677</v>
      </c>
      <c r="W25" s="112">
        <v>4</v>
      </c>
      <c r="X25" s="112" t="s">
        <v>677</v>
      </c>
      <c r="Y25" s="112" t="s">
        <v>677</v>
      </c>
      <c r="Z25" s="112" t="s">
        <v>677</v>
      </c>
      <c r="AA25" s="112" t="s">
        <v>677</v>
      </c>
      <c r="AB25" s="112" t="s">
        <v>677</v>
      </c>
      <c r="AC25" s="112">
        <v>1</v>
      </c>
      <c r="AD25" s="112" t="s">
        <v>677</v>
      </c>
      <c r="AE25" s="112" t="s">
        <v>677</v>
      </c>
      <c r="AF25" s="112">
        <v>2</v>
      </c>
      <c r="AG25" s="112" t="s">
        <v>677</v>
      </c>
      <c r="AH25" s="112">
        <v>1</v>
      </c>
      <c r="AI25" s="112" t="s">
        <v>677</v>
      </c>
      <c r="AJ25" s="112" t="s">
        <v>677</v>
      </c>
      <c r="AK25" s="112" t="s">
        <v>677</v>
      </c>
      <c r="AL25" s="112" t="s">
        <v>677</v>
      </c>
      <c r="AM25" s="112" t="s">
        <v>677</v>
      </c>
      <c r="AN25" s="112">
        <v>1</v>
      </c>
      <c r="AO25" s="112" t="s">
        <v>677</v>
      </c>
      <c r="AP25" s="112" t="s">
        <v>677</v>
      </c>
      <c r="AQ25" s="143" t="s">
        <v>677</v>
      </c>
      <c r="AR25" s="143" t="s">
        <v>677</v>
      </c>
      <c r="AS25" s="143" t="s">
        <v>677</v>
      </c>
      <c r="AT25" s="112" t="s">
        <v>677</v>
      </c>
      <c r="AU25" s="112">
        <v>14</v>
      </c>
      <c r="AV25" s="112">
        <v>340</v>
      </c>
      <c r="AW25" s="112">
        <v>1</v>
      </c>
      <c r="AX25" s="112" t="s">
        <v>677</v>
      </c>
      <c r="AY25" s="112">
        <v>9</v>
      </c>
      <c r="AZ25" s="112" t="s">
        <v>677</v>
      </c>
      <c r="BA25" s="112">
        <v>4</v>
      </c>
      <c r="BB25" s="112">
        <v>8</v>
      </c>
      <c r="BC25" s="112">
        <v>76</v>
      </c>
      <c r="BD25" s="112" t="s">
        <v>677</v>
      </c>
      <c r="BE25" s="112">
        <v>1</v>
      </c>
      <c r="BF25" s="112">
        <v>3</v>
      </c>
      <c r="BG25" s="143" t="s">
        <v>677</v>
      </c>
      <c r="BH25" s="143" t="s">
        <v>677</v>
      </c>
      <c r="BI25" s="112">
        <v>1</v>
      </c>
      <c r="BJ25" s="112">
        <v>3</v>
      </c>
      <c r="BK25" s="112" t="s">
        <v>677</v>
      </c>
      <c r="BL25" s="112">
        <v>76</v>
      </c>
      <c r="BM25" s="112">
        <v>421</v>
      </c>
      <c r="BN25" s="112" t="s">
        <v>677</v>
      </c>
      <c r="BO25" s="112">
        <v>2</v>
      </c>
      <c r="BP25" s="112">
        <v>3</v>
      </c>
      <c r="BQ25" s="112">
        <v>2</v>
      </c>
      <c r="BR25" s="112">
        <v>3</v>
      </c>
      <c r="BS25" s="112">
        <v>4</v>
      </c>
      <c r="BT25" s="112" t="s">
        <v>677</v>
      </c>
      <c r="BU25" s="112">
        <v>7</v>
      </c>
      <c r="BV25" s="112">
        <v>22</v>
      </c>
      <c r="BW25" s="112">
        <v>4</v>
      </c>
      <c r="BX25" s="112">
        <v>25</v>
      </c>
      <c r="BY25" s="112">
        <v>4</v>
      </c>
      <c r="BZ25" s="112">
        <v>8</v>
      </c>
      <c r="CA25" s="112">
        <v>153</v>
      </c>
      <c r="CB25" s="112">
        <v>3</v>
      </c>
      <c r="CC25" s="112">
        <v>1</v>
      </c>
      <c r="CD25" s="112" t="s">
        <v>677</v>
      </c>
      <c r="CE25" s="112" t="s">
        <v>677</v>
      </c>
      <c r="CF25" s="112" t="s">
        <v>677</v>
      </c>
      <c r="CG25" s="112">
        <v>4</v>
      </c>
      <c r="CH25" s="112">
        <v>49</v>
      </c>
      <c r="CI25" s="112">
        <v>128</v>
      </c>
      <c r="CJ25" s="112">
        <v>11</v>
      </c>
      <c r="CK25" s="112">
        <v>36</v>
      </c>
      <c r="CL25" s="112">
        <v>2</v>
      </c>
      <c r="CM25" s="112">
        <v>28</v>
      </c>
      <c r="CN25" s="112">
        <v>394</v>
      </c>
      <c r="CO25" s="112" t="s">
        <v>677</v>
      </c>
      <c r="CP25" s="112">
        <v>20</v>
      </c>
      <c r="CQ25" s="112" t="s">
        <v>677</v>
      </c>
      <c r="CR25" s="112">
        <v>8</v>
      </c>
      <c r="CS25" s="112">
        <v>52</v>
      </c>
      <c r="CT25" s="112">
        <v>161</v>
      </c>
      <c r="CU25" s="112" t="s">
        <v>677</v>
      </c>
      <c r="CV25" s="112">
        <v>49</v>
      </c>
      <c r="CW25" s="112">
        <v>3</v>
      </c>
      <c r="CX25" s="112">
        <v>38</v>
      </c>
      <c r="CY25" s="112">
        <v>102</v>
      </c>
      <c r="CZ25" s="112">
        <v>28</v>
      </c>
      <c r="DA25" s="112">
        <v>4</v>
      </c>
      <c r="DB25" s="112">
        <v>6</v>
      </c>
      <c r="DC25" s="112">
        <v>11</v>
      </c>
      <c r="DD25" s="112">
        <v>74</v>
      </c>
      <c r="DE25" s="112" t="s">
        <v>677</v>
      </c>
      <c r="DF25" s="112">
        <v>11</v>
      </c>
      <c r="DG25" s="112">
        <v>33</v>
      </c>
      <c r="DH25" s="112">
        <v>273</v>
      </c>
      <c r="DI25" s="112">
        <v>25</v>
      </c>
      <c r="DJ25" s="112" t="s">
        <v>677</v>
      </c>
      <c r="DK25" s="112">
        <v>8</v>
      </c>
      <c r="DL25" s="112" t="s">
        <v>677</v>
      </c>
      <c r="DM25" s="112" t="s">
        <v>677</v>
      </c>
      <c r="DN25" s="112" t="s">
        <v>677</v>
      </c>
      <c r="DO25" s="112" t="s">
        <v>677</v>
      </c>
      <c r="DP25" s="112">
        <v>7</v>
      </c>
      <c r="DQ25" s="112">
        <v>62</v>
      </c>
      <c r="DR25" s="112" t="s">
        <v>677</v>
      </c>
      <c r="DS25" s="112" t="s">
        <v>677</v>
      </c>
      <c r="DT25" s="112">
        <v>3</v>
      </c>
      <c r="DU25" s="112" t="s">
        <v>677</v>
      </c>
      <c r="DV25" s="112">
        <v>1</v>
      </c>
      <c r="DW25" s="112">
        <v>2</v>
      </c>
      <c r="DX25" s="112">
        <v>1</v>
      </c>
      <c r="DY25" s="112" t="s">
        <v>677</v>
      </c>
    </row>
    <row r="26" spans="1:129" s="17" customFormat="1" ht="21" customHeight="1" x14ac:dyDescent="0.3">
      <c r="A26" s="46" t="s">
        <v>737</v>
      </c>
      <c r="B26" s="332">
        <v>121</v>
      </c>
      <c r="C26" s="112">
        <v>1107</v>
      </c>
      <c r="D26" s="112" t="s">
        <v>677</v>
      </c>
      <c r="E26" s="112" t="s">
        <v>677</v>
      </c>
      <c r="F26" s="143" t="s">
        <v>677</v>
      </c>
      <c r="G26" s="143" t="s">
        <v>677</v>
      </c>
      <c r="H26" s="143" t="s">
        <v>677</v>
      </c>
      <c r="I26" s="143" t="s">
        <v>677</v>
      </c>
      <c r="J26" s="112">
        <v>16</v>
      </c>
      <c r="K26" s="112">
        <v>155</v>
      </c>
      <c r="L26" s="112">
        <v>5</v>
      </c>
      <c r="M26" s="112">
        <v>8</v>
      </c>
      <c r="N26" s="112">
        <v>3</v>
      </c>
      <c r="O26" s="112">
        <v>6</v>
      </c>
      <c r="P26" s="112">
        <v>25</v>
      </c>
      <c r="Q26" s="112">
        <v>1</v>
      </c>
      <c r="R26" s="112" t="s">
        <v>677</v>
      </c>
      <c r="S26" s="112" t="s">
        <v>677</v>
      </c>
      <c r="T26" s="112" t="s">
        <v>677</v>
      </c>
      <c r="U26" s="112" t="s">
        <v>677</v>
      </c>
      <c r="V26" s="112" t="s">
        <v>677</v>
      </c>
      <c r="W26" s="112">
        <v>3</v>
      </c>
      <c r="X26" s="112" t="s">
        <v>677</v>
      </c>
      <c r="Y26" s="112" t="s">
        <v>677</v>
      </c>
      <c r="Z26" s="112" t="s">
        <v>677</v>
      </c>
      <c r="AA26" s="112" t="s">
        <v>677</v>
      </c>
      <c r="AB26" s="112" t="s">
        <v>677</v>
      </c>
      <c r="AC26" s="112">
        <v>1</v>
      </c>
      <c r="AD26" s="112" t="s">
        <v>677</v>
      </c>
      <c r="AE26" s="112" t="s">
        <v>677</v>
      </c>
      <c r="AF26" s="112" t="s">
        <v>677</v>
      </c>
      <c r="AG26" s="112" t="s">
        <v>677</v>
      </c>
      <c r="AH26" s="112" t="s">
        <v>677</v>
      </c>
      <c r="AI26" s="112">
        <v>1</v>
      </c>
      <c r="AJ26" s="112" t="s">
        <v>677</v>
      </c>
      <c r="AK26" s="112" t="s">
        <v>677</v>
      </c>
      <c r="AL26" s="112" t="s">
        <v>677</v>
      </c>
      <c r="AM26" s="112" t="s">
        <v>677</v>
      </c>
      <c r="AN26" s="112" t="s">
        <v>677</v>
      </c>
      <c r="AO26" s="112" t="s">
        <v>677</v>
      </c>
      <c r="AP26" s="112" t="s">
        <v>677</v>
      </c>
      <c r="AQ26" s="143" t="s">
        <v>677</v>
      </c>
      <c r="AR26" s="143" t="s">
        <v>677</v>
      </c>
      <c r="AS26" s="143" t="s">
        <v>677</v>
      </c>
      <c r="AT26" s="112" t="s">
        <v>677</v>
      </c>
      <c r="AU26" s="112">
        <v>3</v>
      </c>
      <c r="AV26" s="112">
        <v>6</v>
      </c>
      <c r="AW26" s="112" t="s">
        <v>677</v>
      </c>
      <c r="AX26" s="112" t="s">
        <v>677</v>
      </c>
      <c r="AY26" s="112">
        <v>2</v>
      </c>
      <c r="AZ26" s="112" t="s">
        <v>677</v>
      </c>
      <c r="BA26" s="112">
        <v>1</v>
      </c>
      <c r="BB26" s="112">
        <v>2</v>
      </c>
      <c r="BC26" s="112">
        <v>134</v>
      </c>
      <c r="BD26" s="112" t="s">
        <v>677</v>
      </c>
      <c r="BE26" s="112">
        <v>1</v>
      </c>
      <c r="BF26" s="112">
        <v>1</v>
      </c>
      <c r="BG26" s="143" t="s">
        <v>677</v>
      </c>
      <c r="BH26" s="143" t="s">
        <v>677</v>
      </c>
      <c r="BI26" s="112" t="s">
        <v>677</v>
      </c>
      <c r="BJ26" s="112" t="s">
        <v>677</v>
      </c>
      <c r="BK26" s="112" t="s">
        <v>677</v>
      </c>
      <c r="BL26" s="112">
        <v>20</v>
      </c>
      <c r="BM26" s="112">
        <v>131</v>
      </c>
      <c r="BN26" s="112" t="s">
        <v>677</v>
      </c>
      <c r="BO26" s="112" t="s">
        <v>677</v>
      </c>
      <c r="BP26" s="112">
        <v>1</v>
      </c>
      <c r="BQ26" s="112" t="s">
        <v>677</v>
      </c>
      <c r="BR26" s="112">
        <v>5</v>
      </c>
      <c r="BS26" s="112">
        <v>1</v>
      </c>
      <c r="BT26" s="112" t="s">
        <v>677</v>
      </c>
      <c r="BU26" s="112">
        <v>2</v>
      </c>
      <c r="BV26" s="112">
        <v>3</v>
      </c>
      <c r="BW26" s="112">
        <v>2</v>
      </c>
      <c r="BX26" s="112">
        <v>5</v>
      </c>
      <c r="BY26" s="112">
        <v>1</v>
      </c>
      <c r="BZ26" s="112" t="s">
        <v>677</v>
      </c>
      <c r="CA26" s="112" t="s">
        <v>677</v>
      </c>
      <c r="CB26" s="112" t="s">
        <v>677</v>
      </c>
      <c r="CC26" s="112" t="s">
        <v>677</v>
      </c>
      <c r="CD26" s="112" t="s">
        <v>677</v>
      </c>
      <c r="CE26" s="112" t="s">
        <v>677</v>
      </c>
      <c r="CF26" s="112" t="s">
        <v>677</v>
      </c>
      <c r="CG26" s="112" t="s">
        <v>677</v>
      </c>
      <c r="CH26" s="112">
        <v>21</v>
      </c>
      <c r="CI26" s="112">
        <v>50</v>
      </c>
      <c r="CJ26" s="112">
        <v>3</v>
      </c>
      <c r="CK26" s="112">
        <v>18</v>
      </c>
      <c r="CL26" s="112" t="s">
        <v>677</v>
      </c>
      <c r="CM26" s="112">
        <v>7</v>
      </c>
      <c r="CN26" s="112">
        <v>383</v>
      </c>
      <c r="CO26" s="112" t="s">
        <v>677</v>
      </c>
      <c r="CP26" s="112">
        <v>1</v>
      </c>
      <c r="CQ26" s="112">
        <v>1</v>
      </c>
      <c r="CR26" s="112">
        <v>5</v>
      </c>
      <c r="CS26" s="112">
        <v>13</v>
      </c>
      <c r="CT26" s="112">
        <v>48</v>
      </c>
      <c r="CU26" s="112" t="s">
        <v>677</v>
      </c>
      <c r="CV26" s="112">
        <v>11</v>
      </c>
      <c r="CW26" s="112">
        <v>2</v>
      </c>
      <c r="CX26" s="112">
        <v>10</v>
      </c>
      <c r="CY26" s="112">
        <v>29</v>
      </c>
      <c r="CZ26" s="112">
        <v>8</v>
      </c>
      <c r="DA26" s="112">
        <v>1</v>
      </c>
      <c r="DB26" s="112">
        <v>1</v>
      </c>
      <c r="DC26" s="112">
        <v>3</v>
      </c>
      <c r="DD26" s="112">
        <v>13</v>
      </c>
      <c r="DE26" s="112" t="s">
        <v>677</v>
      </c>
      <c r="DF26" s="112">
        <v>3</v>
      </c>
      <c r="DG26" s="112">
        <v>14</v>
      </c>
      <c r="DH26" s="112">
        <v>105</v>
      </c>
      <c r="DI26" s="112">
        <v>9</v>
      </c>
      <c r="DJ26" s="112" t="s">
        <v>677</v>
      </c>
      <c r="DK26" s="112">
        <v>5</v>
      </c>
      <c r="DL26" s="112">
        <v>1</v>
      </c>
      <c r="DM26" s="112">
        <v>7</v>
      </c>
      <c r="DN26" s="112">
        <v>1</v>
      </c>
      <c r="DO26" s="112" t="s">
        <v>677</v>
      </c>
      <c r="DP26" s="112">
        <v>5</v>
      </c>
      <c r="DQ26" s="112">
        <v>21</v>
      </c>
      <c r="DR26" s="112" t="s">
        <v>677</v>
      </c>
      <c r="DS26" s="112">
        <v>1</v>
      </c>
      <c r="DT26" s="112">
        <v>1</v>
      </c>
      <c r="DU26" s="112" t="s">
        <v>677</v>
      </c>
      <c r="DV26" s="112">
        <v>3</v>
      </c>
      <c r="DW26" s="112" t="s">
        <v>677</v>
      </c>
      <c r="DX26" s="112" t="s">
        <v>677</v>
      </c>
      <c r="DY26" s="112" t="s">
        <v>677</v>
      </c>
    </row>
    <row r="27" spans="1:129" s="17" customFormat="1" ht="21" customHeight="1" x14ac:dyDescent="0.3">
      <c r="A27" s="46" t="s">
        <v>738</v>
      </c>
      <c r="B27" s="332">
        <v>165</v>
      </c>
      <c r="C27" s="112">
        <v>1535</v>
      </c>
      <c r="D27" s="112" t="s">
        <v>677</v>
      </c>
      <c r="E27" s="112" t="s">
        <v>677</v>
      </c>
      <c r="F27" s="143" t="s">
        <v>677</v>
      </c>
      <c r="G27" s="143" t="s">
        <v>677</v>
      </c>
      <c r="H27" s="143" t="s">
        <v>677</v>
      </c>
      <c r="I27" s="143" t="s">
        <v>677</v>
      </c>
      <c r="J27" s="112">
        <v>12</v>
      </c>
      <c r="K27" s="112">
        <v>109</v>
      </c>
      <c r="L27" s="112">
        <v>4</v>
      </c>
      <c r="M27" s="112">
        <v>3</v>
      </c>
      <c r="N27" s="112">
        <v>5</v>
      </c>
      <c r="O27" s="112">
        <v>5</v>
      </c>
      <c r="P27" s="112">
        <v>21</v>
      </c>
      <c r="Q27" s="112" t="s">
        <v>677</v>
      </c>
      <c r="R27" s="112" t="s">
        <v>677</v>
      </c>
      <c r="S27" s="112">
        <v>1</v>
      </c>
      <c r="T27" s="112" t="s">
        <v>677</v>
      </c>
      <c r="U27" s="112" t="s">
        <v>677</v>
      </c>
      <c r="V27" s="112" t="s">
        <v>677</v>
      </c>
      <c r="W27" s="112" t="s">
        <v>677</v>
      </c>
      <c r="X27" s="112" t="s">
        <v>677</v>
      </c>
      <c r="Y27" s="112" t="s">
        <v>677</v>
      </c>
      <c r="Z27" s="112" t="s">
        <v>677</v>
      </c>
      <c r="AA27" s="112" t="s">
        <v>677</v>
      </c>
      <c r="AB27" s="112" t="s">
        <v>677</v>
      </c>
      <c r="AC27" s="112" t="s">
        <v>677</v>
      </c>
      <c r="AD27" s="112" t="s">
        <v>677</v>
      </c>
      <c r="AE27" s="112" t="s">
        <v>677</v>
      </c>
      <c r="AF27" s="112" t="s">
        <v>677</v>
      </c>
      <c r="AG27" s="112" t="s">
        <v>677</v>
      </c>
      <c r="AH27" s="112">
        <v>1</v>
      </c>
      <c r="AI27" s="112">
        <v>1</v>
      </c>
      <c r="AJ27" s="112" t="s">
        <v>677</v>
      </c>
      <c r="AK27" s="112">
        <v>1</v>
      </c>
      <c r="AL27" s="112">
        <v>1</v>
      </c>
      <c r="AM27" s="112" t="s">
        <v>677</v>
      </c>
      <c r="AN27" s="112" t="s">
        <v>677</v>
      </c>
      <c r="AO27" s="112" t="s">
        <v>677</v>
      </c>
      <c r="AP27" s="112" t="s">
        <v>677</v>
      </c>
      <c r="AQ27" s="143" t="s">
        <v>677</v>
      </c>
      <c r="AR27" s="143" t="s">
        <v>677</v>
      </c>
      <c r="AS27" s="143" t="s">
        <v>677</v>
      </c>
      <c r="AT27" s="112" t="s">
        <v>677</v>
      </c>
      <c r="AU27" s="112">
        <v>15</v>
      </c>
      <c r="AV27" s="112">
        <v>282</v>
      </c>
      <c r="AW27" s="112" t="s">
        <v>677</v>
      </c>
      <c r="AX27" s="112" t="s">
        <v>677</v>
      </c>
      <c r="AY27" s="112">
        <v>7</v>
      </c>
      <c r="AZ27" s="112">
        <v>2</v>
      </c>
      <c r="BA27" s="112">
        <v>6</v>
      </c>
      <c r="BB27" s="112">
        <v>1</v>
      </c>
      <c r="BC27" s="112">
        <v>1</v>
      </c>
      <c r="BD27" s="112" t="s">
        <v>677</v>
      </c>
      <c r="BE27" s="112">
        <v>1</v>
      </c>
      <c r="BF27" s="112" t="s">
        <v>677</v>
      </c>
      <c r="BG27" s="143" t="s">
        <v>677</v>
      </c>
      <c r="BH27" s="143" t="s">
        <v>677</v>
      </c>
      <c r="BI27" s="112" t="s">
        <v>677</v>
      </c>
      <c r="BJ27" s="112" t="s">
        <v>677</v>
      </c>
      <c r="BK27" s="112" t="s">
        <v>677</v>
      </c>
      <c r="BL27" s="112">
        <v>38</v>
      </c>
      <c r="BM27" s="112">
        <v>226</v>
      </c>
      <c r="BN27" s="112" t="s">
        <v>677</v>
      </c>
      <c r="BO27" s="112" t="s">
        <v>677</v>
      </c>
      <c r="BP27" s="112">
        <v>3</v>
      </c>
      <c r="BQ27" s="112">
        <v>4</v>
      </c>
      <c r="BR27" s="112">
        <v>1</v>
      </c>
      <c r="BS27" s="112">
        <v>6</v>
      </c>
      <c r="BT27" s="112" t="s">
        <v>677</v>
      </c>
      <c r="BU27" s="112">
        <v>1</v>
      </c>
      <c r="BV27" s="112">
        <v>9</v>
      </c>
      <c r="BW27" s="112">
        <v>3</v>
      </c>
      <c r="BX27" s="112">
        <v>9</v>
      </c>
      <c r="BY27" s="112">
        <v>1</v>
      </c>
      <c r="BZ27" s="112">
        <v>1</v>
      </c>
      <c r="CA27" s="112">
        <v>46</v>
      </c>
      <c r="CB27" s="112" t="s">
        <v>677</v>
      </c>
      <c r="CC27" s="112" t="s">
        <v>677</v>
      </c>
      <c r="CD27" s="112" t="s">
        <v>677</v>
      </c>
      <c r="CE27" s="112" t="s">
        <v>677</v>
      </c>
      <c r="CF27" s="112" t="s">
        <v>677</v>
      </c>
      <c r="CG27" s="112">
        <v>1</v>
      </c>
      <c r="CH27" s="112">
        <v>15</v>
      </c>
      <c r="CI27" s="112">
        <v>46</v>
      </c>
      <c r="CJ27" s="112">
        <v>4</v>
      </c>
      <c r="CK27" s="112">
        <v>11</v>
      </c>
      <c r="CL27" s="112" t="s">
        <v>677</v>
      </c>
      <c r="CM27" s="112">
        <v>16</v>
      </c>
      <c r="CN27" s="112">
        <v>81</v>
      </c>
      <c r="CO27" s="112" t="s">
        <v>677</v>
      </c>
      <c r="CP27" s="112">
        <v>7</v>
      </c>
      <c r="CQ27" s="112">
        <v>2</v>
      </c>
      <c r="CR27" s="112">
        <v>7</v>
      </c>
      <c r="CS27" s="112">
        <v>7</v>
      </c>
      <c r="CT27" s="112">
        <v>20</v>
      </c>
      <c r="CU27" s="112" t="s">
        <v>677</v>
      </c>
      <c r="CV27" s="112">
        <v>7</v>
      </c>
      <c r="CW27" s="112" t="s">
        <v>677</v>
      </c>
      <c r="CX27" s="112">
        <v>16</v>
      </c>
      <c r="CY27" s="112">
        <v>44</v>
      </c>
      <c r="CZ27" s="112">
        <v>12</v>
      </c>
      <c r="DA27" s="112">
        <v>3</v>
      </c>
      <c r="DB27" s="112">
        <v>1</v>
      </c>
      <c r="DC27" s="112">
        <v>12</v>
      </c>
      <c r="DD27" s="112">
        <v>245</v>
      </c>
      <c r="DE27" s="112">
        <v>6</v>
      </c>
      <c r="DF27" s="112">
        <v>6</v>
      </c>
      <c r="DG27" s="112">
        <v>13</v>
      </c>
      <c r="DH27" s="112">
        <v>95</v>
      </c>
      <c r="DI27" s="112">
        <v>10</v>
      </c>
      <c r="DJ27" s="112" t="s">
        <v>677</v>
      </c>
      <c r="DK27" s="112">
        <v>3</v>
      </c>
      <c r="DL27" s="112" t="s">
        <v>677</v>
      </c>
      <c r="DM27" s="112" t="s">
        <v>677</v>
      </c>
      <c r="DN27" s="112" t="s">
        <v>677</v>
      </c>
      <c r="DO27" s="112" t="s">
        <v>677</v>
      </c>
      <c r="DP27" s="112">
        <v>14</v>
      </c>
      <c r="DQ27" s="112">
        <v>319</v>
      </c>
      <c r="DR27" s="112">
        <v>1</v>
      </c>
      <c r="DS27" s="112" t="s">
        <v>677</v>
      </c>
      <c r="DT27" s="112" t="s">
        <v>677</v>
      </c>
      <c r="DU27" s="112" t="s">
        <v>677</v>
      </c>
      <c r="DV27" s="112">
        <v>6</v>
      </c>
      <c r="DW27" s="112">
        <v>5</v>
      </c>
      <c r="DX27" s="112">
        <v>2</v>
      </c>
      <c r="DY27" s="112" t="s">
        <v>677</v>
      </c>
    </row>
    <row r="28" spans="1:129" s="18" customFormat="1" ht="21" customHeight="1" x14ac:dyDescent="0.3">
      <c r="A28" s="45" t="s">
        <v>739</v>
      </c>
      <c r="B28" s="337">
        <v>1178</v>
      </c>
      <c r="C28" s="143">
        <v>13110</v>
      </c>
      <c r="D28" s="143" t="s">
        <v>677</v>
      </c>
      <c r="E28" s="143" t="s">
        <v>677</v>
      </c>
      <c r="F28" s="143" t="s">
        <v>677</v>
      </c>
      <c r="G28" s="143" t="s">
        <v>677</v>
      </c>
      <c r="H28" s="143" t="s">
        <v>677</v>
      </c>
      <c r="I28" s="143" t="s">
        <v>677</v>
      </c>
      <c r="J28" s="143">
        <v>65</v>
      </c>
      <c r="K28" s="143">
        <v>1037</v>
      </c>
      <c r="L28" s="143">
        <v>23</v>
      </c>
      <c r="M28" s="143">
        <v>28</v>
      </c>
      <c r="N28" s="143">
        <v>14</v>
      </c>
      <c r="O28" s="143">
        <v>38</v>
      </c>
      <c r="P28" s="143">
        <v>836</v>
      </c>
      <c r="Q28" s="143">
        <v>3</v>
      </c>
      <c r="R28" s="143">
        <v>1</v>
      </c>
      <c r="S28" s="143">
        <v>2</v>
      </c>
      <c r="T28" s="143" t="s">
        <v>677</v>
      </c>
      <c r="U28" s="143">
        <v>3</v>
      </c>
      <c r="V28" s="143" t="s">
        <v>677</v>
      </c>
      <c r="W28" s="143">
        <v>5</v>
      </c>
      <c r="X28" s="143">
        <v>3</v>
      </c>
      <c r="Y28" s="143" t="s">
        <v>677</v>
      </c>
      <c r="Z28" s="143">
        <v>2</v>
      </c>
      <c r="AA28" s="143" t="s">
        <v>677</v>
      </c>
      <c r="AB28" s="143" t="s">
        <v>677</v>
      </c>
      <c r="AC28" s="143" t="s">
        <v>677</v>
      </c>
      <c r="AD28" s="143" t="s">
        <v>677</v>
      </c>
      <c r="AE28" s="143" t="s">
        <v>677</v>
      </c>
      <c r="AF28" s="143">
        <v>2</v>
      </c>
      <c r="AG28" s="143">
        <v>1</v>
      </c>
      <c r="AH28" s="143">
        <v>1</v>
      </c>
      <c r="AI28" s="143">
        <v>2</v>
      </c>
      <c r="AJ28" s="143" t="s">
        <v>677</v>
      </c>
      <c r="AK28" s="143">
        <v>3</v>
      </c>
      <c r="AL28" s="143">
        <v>2</v>
      </c>
      <c r="AM28" s="143">
        <v>1</v>
      </c>
      <c r="AN28" s="143">
        <v>7</v>
      </c>
      <c r="AO28" s="143" t="s">
        <v>677</v>
      </c>
      <c r="AP28" s="143" t="s">
        <v>677</v>
      </c>
      <c r="AQ28" s="143" t="s">
        <v>677</v>
      </c>
      <c r="AR28" s="143" t="s">
        <v>677</v>
      </c>
      <c r="AS28" s="143" t="s">
        <v>677</v>
      </c>
      <c r="AT28" s="143" t="s">
        <v>677</v>
      </c>
      <c r="AU28" s="143">
        <v>58</v>
      </c>
      <c r="AV28" s="143">
        <v>1540</v>
      </c>
      <c r="AW28" s="143" t="s">
        <v>677</v>
      </c>
      <c r="AX28" s="143" t="s">
        <v>677</v>
      </c>
      <c r="AY28" s="143">
        <v>32</v>
      </c>
      <c r="AZ28" s="143">
        <v>3</v>
      </c>
      <c r="BA28" s="143">
        <v>22</v>
      </c>
      <c r="BB28" s="143">
        <v>12</v>
      </c>
      <c r="BC28" s="143">
        <v>95</v>
      </c>
      <c r="BD28" s="143" t="s">
        <v>677</v>
      </c>
      <c r="BE28" s="143">
        <v>3</v>
      </c>
      <c r="BF28" s="143">
        <v>6</v>
      </c>
      <c r="BG28" s="143" t="s">
        <v>677</v>
      </c>
      <c r="BH28" s="143" t="s">
        <v>677</v>
      </c>
      <c r="BI28" s="143" t="s">
        <v>677</v>
      </c>
      <c r="BJ28" s="143">
        <v>3</v>
      </c>
      <c r="BK28" s="143" t="s">
        <v>677</v>
      </c>
      <c r="BL28" s="143">
        <v>246</v>
      </c>
      <c r="BM28" s="143">
        <v>3054</v>
      </c>
      <c r="BN28" s="112" t="s">
        <v>677</v>
      </c>
      <c r="BO28" s="143">
        <v>7</v>
      </c>
      <c r="BP28" s="143">
        <v>19</v>
      </c>
      <c r="BQ28" s="143">
        <v>14</v>
      </c>
      <c r="BR28" s="143">
        <v>25</v>
      </c>
      <c r="BS28" s="143">
        <v>33</v>
      </c>
      <c r="BT28" s="112" t="s">
        <v>677</v>
      </c>
      <c r="BU28" s="143">
        <v>15</v>
      </c>
      <c r="BV28" s="143">
        <v>53</v>
      </c>
      <c r="BW28" s="143">
        <v>18</v>
      </c>
      <c r="BX28" s="143">
        <v>54</v>
      </c>
      <c r="BY28" s="143">
        <v>8</v>
      </c>
      <c r="BZ28" s="143">
        <v>14</v>
      </c>
      <c r="CA28" s="143">
        <v>589</v>
      </c>
      <c r="CB28" s="143">
        <v>2</v>
      </c>
      <c r="CC28" s="143">
        <v>3</v>
      </c>
      <c r="CD28" s="143">
        <v>2</v>
      </c>
      <c r="CE28" s="143">
        <v>1</v>
      </c>
      <c r="CF28" s="143">
        <v>2</v>
      </c>
      <c r="CG28" s="143">
        <v>4</v>
      </c>
      <c r="CH28" s="143">
        <v>182</v>
      </c>
      <c r="CI28" s="143">
        <v>793</v>
      </c>
      <c r="CJ28" s="143">
        <v>36</v>
      </c>
      <c r="CK28" s="143">
        <v>136</v>
      </c>
      <c r="CL28" s="143">
        <v>10</v>
      </c>
      <c r="CM28" s="143">
        <v>103</v>
      </c>
      <c r="CN28" s="143">
        <v>931</v>
      </c>
      <c r="CO28" s="143">
        <v>4</v>
      </c>
      <c r="CP28" s="143">
        <v>55</v>
      </c>
      <c r="CQ28" s="143">
        <v>9</v>
      </c>
      <c r="CR28" s="143">
        <v>35</v>
      </c>
      <c r="CS28" s="143">
        <v>155</v>
      </c>
      <c r="CT28" s="143">
        <v>926</v>
      </c>
      <c r="CU28" s="143">
        <v>1</v>
      </c>
      <c r="CV28" s="143">
        <v>141</v>
      </c>
      <c r="CW28" s="143">
        <v>13</v>
      </c>
      <c r="CX28" s="143">
        <v>113</v>
      </c>
      <c r="CY28" s="143">
        <v>548</v>
      </c>
      <c r="CZ28" s="143">
        <v>78</v>
      </c>
      <c r="DA28" s="143">
        <v>19</v>
      </c>
      <c r="DB28" s="143">
        <v>16</v>
      </c>
      <c r="DC28" s="143">
        <v>28</v>
      </c>
      <c r="DD28" s="143">
        <v>724</v>
      </c>
      <c r="DE28" s="143">
        <v>10</v>
      </c>
      <c r="DF28" s="143">
        <v>18</v>
      </c>
      <c r="DG28" s="143">
        <v>107</v>
      </c>
      <c r="DH28" s="143">
        <v>1010</v>
      </c>
      <c r="DI28" s="143">
        <v>71</v>
      </c>
      <c r="DJ28" s="143">
        <v>2</v>
      </c>
      <c r="DK28" s="143">
        <v>34</v>
      </c>
      <c r="DL28" s="143">
        <v>1</v>
      </c>
      <c r="DM28" s="143">
        <v>10</v>
      </c>
      <c r="DN28" s="143">
        <v>1</v>
      </c>
      <c r="DO28" s="112" t="s">
        <v>677</v>
      </c>
      <c r="DP28" s="143">
        <v>56</v>
      </c>
      <c r="DQ28" s="143">
        <v>1017</v>
      </c>
      <c r="DR28" s="112" t="s">
        <v>677</v>
      </c>
      <c r="DS28" s="143">
        <v>1</v>
      </c>
      <c r="DT28" s="143">
        <v>5</v>
      </c>
      <c r="DU28" s="143">
        <v>5</v>
      </c>
      <c r="DV28" s="143">
        <v>23</v>
      </c>
      <c r="DW28" s="143">
        <v>11</v>
      </c>
      <c r="DX28" s="143">
        <v>11</v>
      </c>
      <c r="DY28" s="112" t="s">
        <v>677</v>
      </c>
    </row>
    <row r="29" spans="1:129" s="17" customFormat="1" ht="21" customHeight="1" x14ac:dyDescent="0.3">
      <c r="A29" s="46" t="s">
        <v>740</v>
      </c>
      <c r="B29" s="332">
        <v>231</v>
      </c>
      <c r="C29" s="112">
        <v>4356</v>
      </c>
      <c r="D29" s="112" t="s">
        <v>677</v>
      </c>
      <c r="E29" s="112" t="s">
        <v>677</v>
      </c>
      <c r="F29" s="143" t="s">
        <v>677</v>
      </c>
      <c r="G29" s="143" t="s">
        <v>677</v>
      </c>
      <c r="H29" s="143" t="s">
        <v>677</v>
      </c>
      <c r="I29" s="143" t="s">
        <v>677</v>
      </c>
      <c r="J29" s="112">
        <v>12</v>
      </c>
      <c r="K29" s="112">
        <v>602</v>
      </c>
      <c r="L29" s="112">
        <v>3</v>
      </c>
      <c r="M29" s="112">
        <v>5</v>
      </c>
      <c r="N29" s="112">
        <v>4</v>
      </c>
      <c r="O29" s="112">
        <v>11</v>
      </c>
      <c r="P29" s="112">
        <v>457</v>
      </c>
      <c r="Q29" s="112">
        <v>1</v>
      </c>
      <c r="R29" s="112" t="s">
        <v>677</v>
      </c>
      <c r="S29" s="112">
        <v>1</v>
      </c>
      <c r="T29" s="112" t="s">
        <v>677</v>
      </c>
      <c r="U29" s="112" t="s">
        <v>677</v>
      </c>
      <c r="V29" s="112" t="s">
        <v>677</v>
      </c>
      <c r="W29" s="112">
        <v>1</v>
      </c>
      <c r="X29" s="112">
        <v>1</v>
      </c>
      <c r="Y29" s="112" t="s">
        <v>677</v>
      </c>
      <c r="Z29" s="112">
        <v>1</v>
      </c>
      <c r="AA29" s="112" t="s">
        <v>677</v>
      </c>
      <c r="AB29" s="112" t="s">
        <v>677</v>
      </c>
      <c r="AC29" s="112" t="s">
        <v>677</v>
      </c>
      <c r="AD29" s="112" t="s">
        <v>677</v>
      </c>
      <c r="AE29" s="112" t="s">
        <v>677</v>
      </c>
      <c r="AF29" s="112" t="s">
        <v>677</v>
      </c>
      <c r="AG29" s="112" t="s">
        <v>677</v>
      </c>
      <c r="AH29" s="112" t="s">
        <v>677</v>
      </c>
      <c r="AI29" s="112" t="s">
        <v>677</v>
      </c>
      <c r="AJ29" s="112" t="s">
        <v>677</v>
      </c>
      <c r="AK29" s="112" t="s">
        <v>677</v>
      </c>
      <c r="AL29" s="112">
        <v>1</v>
      </c>
      <c r="AM29" s="112">
        <v>1</v>
      </c>
      <c r="AN29" s="112">
        <v>4</v>
      </c>
      <c r="AO29" s="112" t="s">
        <v>677</v>
      </c>
      <c r="AP29" s="112" t="s">
        <v>677</v>
      </c>
      <c r="AQ29" s="143" t="s">
        <v>677</v>
      </c>
      <c r="AR29" s="143" t="s">
        <v>677</v>
      </c>
      <c r="AS29" s="143" t="s">
        <v>677</v>
      </c>
      <c r="AT29" s="112" t="s">
        <v>677</v>
      </c>
      <c r="AU29" s="112">
        <v>16</v>
      </c>
      <c r="AV29" s="112">
        <v>467</v>
      </c>
      <c r="AW29" s="112" t="s">
        <v>677</v>
      </c>
      <c r="AX29" s="112" t="s">
        <v>677</v>
      </c>
      <c r="AY29" s="112">
        <v>11</v>
      </c>
      <c r="AZ29" s="112" t="s">
        <v>677</v>
      </c>
      <c r="BA29" s="112">
        <v>5</v>
      </c>
      <c r="BB29" s="112">
        <v>2</v>
      </c>
      <c r="BC29" s="112">
        <v>6</v>
      </c>
      <c r="BD29" s="112" t="s">
        <v>677</v>
      </c>
      <c r="BE29" s="112" t="s">
        <v>677</v>
      </c>
      <c r="BF29" s="112">
        <v>2</v>
      </c>
      <c r="BG29" s="143" t="s">
        <v>677</v>
      </c>
      <c r="BH29" s="143" t="s">
        <v>677</v>
      </c>
      <c r="BI29" s="112" t="s">
        <v>677</v>
      </c>
      <c r="BJ29" s="112" t="s">
        <v>677</v>
      </c>
      <c r="BK29" s="112" t="s">
        <v>677</v>
      </c>
      <c r="BL29" s="112">
        <v>40</v>
      </c>
      <c r="BM29" s="112">
        <v>973</v>
      </c>
      <c r="BN29" s="112" t="s">
        <v>677</v>
      </c>
      <c r="BO29" s="112">
        <v>1</v>
      </c>
      <c r="BP29" s="112">
        <v>5</v>
      </c>
      <c r="BQ29" s="112">
        <v>3</v>
      </c>
      <c r="BR29" s="112">
        <v>4</v>
      </c>
      <c r="BS29" s="112">
        <v>7</v>
      </c>
      <c r="BT29" s="112" t="s">
        <v>677</v>
      </c>
      <c r="BU29" s="112">
        <v>1</v>
      </c>
      <c r="BV29" s="112">
        <v>6</v>
      </c>
      <c r="BW29" s="112">
        <v>2</v>
      </c>
      <c r="BX29" s="112">
        <v>10</v>
      </c>
      <c r="BY29" s="112">
        <v>1</v>
      </c>
      <c r="BZ29" s="112">
        <v>3</v>
      </c>
      <c r="CA29" s="112">
        <v>463</v>
      </c>
      <c r="CB29" s="112" t="s">
        <v>677</v>
      </c>
      <c r="CC29" s="112" t="s">
        <v>677</v>
      </c>
      <c r="CD29" s="112">
        <v>1</v>
      </c>
      <c r="CE29" s="112" t="s">
        <v>677</v>
      </c>
      <c r="CF29" s="112">
        <v>2</v>
      </c>
      <c r="CG29" s="112" t="s">
        <v>677</v>
      </c>
      <c r="CH29" s="112">
        <v>38</v>
      </c>
      <c r="CI29" s="112">
        <v>176</v>
      </c>
      <c r="CJ29" s="112">
        <v>11</v>
      </c>
      <c r="CK29" s="112">
        <v>26</v>
      </c>
      <c r="CL29" s="112">
        <v>1</v>
      </c>
      <c r="CM29" s="112">
        <v>23</v>
      </c>
      <c r="CN29" s="112">
        <v>197</v>
      </c>
      <c r="CO29" s="112">
        <v>1</v>
      </c>
      <c r="CP29" s="112">
        <v>9</v>
      </c>
      <c r="CQ29" s="112">
        <v>2</v>
      </c>
      <c r="CR29" s="112">
        <v>11</v>
      </c>
      <c r="CS29" s="112">
        <v>33</v>
      </c>
      <c r="CT29" s="112">
        <v>239</v>
      </c>
      <c r="CU29" s="112" t="s">
        <v>677</v>
      </c>
      <c r="CV29" s="112">
        <v>30</v>
      </c>
      <c r="CW29" s="112">
        <v>3</v>
      </c>
      <c r="CX29" s="112">
        <v>16</v>
      </c>
      <c r="CY29" s="112">
        <v>149</v>
      </c>
      <c r="CZ29" s="112">
        <v>13</v>
      </c>
      <c r="DA29" s="112">
        <v>2</v>
      </c>
      <c r="DB29" s="112">
        <v>1</v>
      </c>
      <c r="DC29" s="112">
        <v>1</v>
      </c>
      <c r="DD29" s="112">
        <v>28</v>
      </c>
      <c r="DE29" s="112" t="s">
        <v>677</v>
      </c>
      <c r="DF29" s="112">
        <v>1</v>
      </c>
      <c r="DG29" s="112">
        <v>21</v>
      </c>
      <c r="DH29" s="112">
        <v>272</v>
      </c>
      <c r="DI29" s="112">
        <v>8</v>
      </c>
      <c r="DJ29" s="112">
        <v>1</v>
      </c>
      <c r="DK29" s="112">
        <v>12</v>
      </c>
      <c r="DL29" s="112" t="s">
        <v>677</v>
      </c>
      <c r="DM29" s="112" t="s">
        <v>677</v>
      </c>
      <c r="DN29" s="112" t="s">
        <v>677</v>
      </c>
      <c r="DO29" s="112" t="s">
        <v>677</v>
      </c>
      <c r="DP29" s="112">
        <v>15</v>
      </c>
      <c r="DQ29" s="112">
        <v>327</v>
      </c>
      <c r="DR29" s="112" t="s">
        <v>677</v>
      </c>
      <c r="DS29" s="112" t="s">
        <v>677</v>
      </c>
      <c r="DT29" s="112">
        <v>2</v>
      </c>
      <c r="DU29" s="112">
        <v>3</v>
      </c>
      <c r="DV29" s="112">
        <v>5</v>
      </c>
      <c r="DW29" s="112">
        <v>3</v>
      </c>
      <c r="DX29" s="112">
        <v>2</v>
      </c>
      <c r="DY29" s="112" t="s">
        <v>677</v>
      </c>
    </row>
    <row r="30" spans="1:129" s="17" customFormat="1" ht="21" customHeight="1" x14ac:dyDescent="0.3">
      <c r="A30" s="46" t="s">
        <v>741</v>
      </c>
      <c r="B30" s="332">
        <v>237</v>
      </c>
      <c r="C30" s="112">
        <v>2478</v>
      </c>
      <c r="D30" s="112" t="s">
        <v>677</v>
      </c>
      <c r="E30" s="112" t="s">
        <v>677</v>
      </c>
      <c r="F30" s="143" t="s">
        <v>677</v>
      </c>
      <c r="G30" s="143" t="s">
        <v>677</v>
      </c>
      <c r="H30" s="143" t="s">
        <v>677</v>
      </c>
      <c r="I30" s="143" t="s">
        <v>677</v>
      </c>
      <c r="J30" s="112">
        <v>15</v>
      </c>
      <c r="K30" s="112">
        <v>137</v>
      </c>
      <c r="L30" s="112">
        <v>4</v>
      </c>
      <c r="M30" s="112">
        <v>7</v>
      </c>
      <c r="N30" s="112">
        <v>4</v>
      </c>
      <c r="O30" s="112">
        <v>7</v>
      </c>
      <c r="P30" s="112">
        <v>200</v>
      </c>
      <c r="Q30" s="112" t="s">
        <v>677</v>
      </c>
      <c r="R30" s="112" t="s">
        <v>677</v>
      </c>
      <c r="S30" s="112" t="s">
        <v>677</v>
      </c>
      <c r="T30" s="112" t="s">
        <v>677</v>
      </c>
      <c r="U30" s="112" t="s">
        <v>677</v>
      </c>
      <c r="V30" s="112" t="s">
        <v>677</v>
      </c>
      <c r="W30" s="112">
        <v>2</v>
      </c>
      <c r="X30" s="112">
        <v>1</v>
      </c>
      <c r="Y30" s="112" t="s">
        <v>677</v>
      </c>
      <c r="Z30" s="112" t="s">
        <v>677</v>
      </c>
      <c r="AA30" s="112" t="s">
        <v>677</v>
      </c>
      <c r="AB30" s="112" t="s">
        <v>677</v>
      </c>
      <c r="AC30" s="112" t="s">
        <v>677</v>
      </c>
      <c r="AD30" s="112" t="s">
        <v>677</v>
      </c>
      <c r="AE30" s="112" t="s">
        <v>677</v>
      </c>
      <c r="AF30" s="112">
        <v>1</v>
      </c>
      <c r="AG30" s="112" t="s">
        <v>677</v>
      </c>
      <c r="AH30" s="112" t="s">
        <v>677</v>
      </c>
      <c r="AI30" s="112">
        <v>1</v>
      </c>
      <c r="AJ30" s="112" t="s">
        <v>677</v>
      </c>
      <c r="AK30" s="112">
        <v>1</v>
      </c>
      <c r="AL30" s="112">
        <v>1</v>
      </c>
      <c r="AM30" s="112" t="s">
        <v>677</v>
      </c>
      <c r="AN30" s="112" t="s">
        <v>677</v>
      </c>
      <c r="AO30" s="112" t="s">
        <v>677</v>
      </c>
      <c r="AP30" s="112" t="s">
        <v>677</v>
      </c>
      <c r="AQ30" s="143" t="s">
        <v>677</v>
      </c>
      <c r="AR30" s="143" t="s">
        <v>677</v>
      </c>
      <c r="AS30" s="143" t="s">
        <v>677</v>
      </c>
      <c r="AT30" s="112" t="s">
        <v>677</v>
      </c>
      <c r="AU30" s="112">
        <v>9</v>
      </c>
      <c r="AV30" s="112">
        <v>80</v>
      </c>
      <c r="AW30" s="112" t="s">
        <v>677</v>
      </c>
      <c r="AX30" s="112" t="s">
        <v>677</v>
      </c>
      <c r="AY30" s="112">
        <v>5</v>
      </c>
      <c r="AZ30" s="112">
        <v>1</v>
      </c>
      <c r="BA30" s="112">
        <v>3</v>
      </c>
      <c r="BB30" s="112">
        <v>2</v>
      </c>
      <c r="BC30" s="112">
        <v>12</v>
      </c>
      <c r="BD30" s="112" t="s">
        <v>677</v>
      </c>
      <c r="BE30" s="112">
        <v>1</v>
      </c>
      <c r="BF30" s="112" t="s">
        <v>677</v>
      </c>
      <c r="BG30" s="143" t="s">
        <v>677</v>
      </c>
      <c r="BH30" s="143" t="s">
        <v>677</v>
      </c>
      <c r="BI30" s="112" t="s">
        <v>677</v>
      </c>
      <c r="BJ30" s="112">
        <v>1</v>
      </c>
      <c r="BK30" s="112" t="s">
        <v>677</v>
      </c>
      <c r="BL30" s="112">
        <v>52</v>
      </c>
      <c r="BM30" s="112">
        <v>532</v>
      </c>
      <c r="BN30" s="112" t="s">
        <v>677</v>
      </c>
      <c r="BO30" s="112">
        <v>1</v>
      </c>
      <c r="BP30" s="112">
        <v>2</v>
      </c>
      <c r="BQ30" s="112">
        <v>1</v>
      </c>
      <c r="BR30" s="112">
        <v>5</v>
      </c>
      <c r="BS30" s="112">
        <v>5</v>
      </c>
      <c r="BT30" s="112" t="s">
        <v>677</v>
      </c>
      <c r="BU30" s="112">
        <v>3</v>
      </c>
      <c r="BV30" s="112">
        <v>12</v>
      </c>
      <c r="BW30" s="112">
        <v>6</v>
      </c>
      <c r="BX30" s="112">
        <v>16</v>
      </c>
      <c r="BY30" s="112">
        <v>1</v>
      </c>
      <c r="BZ30" s="112">
        <v>2</v>
      </c>
      <c r="CA30" s="112">
        <v>48</v>
      </c>
      <c r="CB30" s="112">
        <v>1</v>
      </c>
      <c r="CC30" s="112">
        <v>1</v>
      </c>
      <c r="CD30" s="112" t="s">
        <v>677</v>
      </c>
      <c r="CE30" s="112" t="s">
        <v>677</v>
      </c>
      <c r="CF30" s="112" t="s">
        <v>677</v>
      </c>
      <c r="CG30" s="112" t="s">
        <v>677</v>
      </c>
      <c r="CH30" s="112">
        <v>35</v>
      </c>
      <c r="CI30" s="112">
        <v>179</v>
      </c>
      <c r="CJ30" s="112">
        <v>6</v>
      </c>
      <c r="CK30" s="112">
        <v>28</v>
      </c>
      <c r="CL30" s="112">
        <v>1</v>
      </c>
      <c r="CM30" s="112">
        <v>8</v>
      </c>
      <c r="CN30" s="112">
        <v>44</v>
      </c>
      <c r="CO30" s="112">
        <v>1</v>
      </c>
      <c r="CP30" s="112">
        <v>1</v>
      </c>
      <c r="CQ30" s="112" t="s">
        <v>677</v>
      </c>
      <c r="CR30" s="112">
        <v>6</v>
      </c>
      <c r="CS30" s="112">
        <v>31</v>
      </c>
      <c r="CT30" s="112">
        <v>157</v>
      </c>
      <c r="CU30" s="112">
        <v>1</v>
      </c>
      <c r="CV30" s="112">
        <v>25</v>
      </c>
      <c r="CW30" s="112">
        <v>5</v>
      </c>
      <c r="CX30" s="112">
        <v>27</v>
      </c>
      <c r="CY30" s="112">
        <v>160</v>
      </c>
      <c r="CZ30" s="112">
        <v>16</v>
      </c>
      <c r="DA30" s="112">
        <v>7</v>
      </c>
      <c r="DB30" s="112">
        <v>4</v>
      </c>
      <c r="DC30" s="112">
        <v>15</v>
      </c>
      <c r="DD30" s="112">
        <v>628</v>
      </c>
      <c r="DE30" s="112">
        <v>9</v>
      </c>
      <c r="DF30" s="112">
        <v>6</v>
      </c>
      <c r="DG30" s="112">
        <v>23</v>
      </c>
      <c r="DH30" s="112">
        <v>132</v>
      </c>
      <c r="DI30" s="112">
        <v>20</v>
      </c>
      <c r="DJ30" s="112" t="s">
        <v>677</v>
      </c>
      <c r="DK30" s="112">
        <v>3</v>
      </c>
      <c r="DL30" s="112" t="s">
        <v>677</v>
      </c>
      <c r="DM30" s="112" t="s">
        <v>677</v>
      </c>
      <c r="DN30" s="112" t="s">
        <v>677</v>
      </c>
      <c r="DO30" s="112" t="s">
        <v>677</v>
      </c>
      <c r="DP30" s="112">
        <v>11</v>
      </c>
      <c r="DQ30" s="112">
        <v>169</v>
      </c>
      <c r="DR30" s="112" t="s">
        <v>677</v>
      </c>
      <c r="DS30" s="112" t="s">
        <v>677</v>
      </c>
      <c r="DT30" s="112">
        <v>1</v>
      </c>
      <c r="DU30" s="112">
        <v>1</v>
      </c>
      <c r="DV30" s="112">
        <v>6</v>
      </c>
      <c r="DW30" s="112" t="s">
        <v>677</v>
      </c>
      <c r="DX30" s="112">
        <v>3</v>
      </c>
      <c r="DY30" s="112" t="s">
        <v>677</v>
      </c>
    </row>
    <row r="31" spans="1:129" s="17" customFormat="1" ht="21" customHeight="1" x14ac:dyDescent="0.3">
      <c r="A31" s="46" t="s">
        <v>742</v>
      </c>
      <c r="B31" s="332">
        <v>197</v>
      </c>
      <c r="C31" s="112">
        <v>1708</v>
      </c>
      <c r="D31" s="112" t="s">
        <v>677</v>
      </c>
      <c r="E31" s="112" t="s">
        <v>677</v>
      </c>
      <c r="F31" s="143" t="s">
        <v>677</v>
      </c>
      <c r="G31" s="143" t="s">
        <v>677</v>
      </c>
      <c r="H31" s="143" t="s">
        <v>677</v>
      </c>
      <c r="I31" s="143" t="s">
        <v>677</v>
      </c>
      <c r="J31" s="112">
        <v>16</v>
      </c>
      <c r="K31" s="112">
        <v>108</v>
      </c>
      <c r="L31" s="112">
        <v>7</v>
      </c>
      <c r="M31" s="112">
        <v>5</v>
      </c>
      <c r="N31" s="112">
        <v>4</v>
      </c>
      <c r="O31" s="112">
        <v>6</v>
      </c>
      <c r="P31" s="112">
        <v>23</v>
      </c>
      <c r="Q31" s="112">
        <v>1</v>
      </c>
      <c r="R31" s="112" t="s">
        <v>677</v>
      </c>
      <c r="S31" s="112" t="s">
        <v>677</v>
      </c>
      <c r="T31" s="112" t="s">
        <v>677</v>
      </c>
      <c r="U31" s="112">
        <v>1</v>
      </c>
      <c r="V31" s="112" t="s">
        <v>677</v>
      </c>
      <c r="W31" s="112">
        <v>1</v>
      </c>
      <c r="X31" s="112" t="s">
        <v>677</v>
      </c>
      <c r="Y31" s="112" t="s">
        <v>677</v>
      </c>
      <c r="Z31" s="112" t="s">
        <v>677</v>
      </c>
      <c r="AA31" s="112" t="s">
        <v>677</v>
      </c>
      <c r="AB31" s="112" t="s">
        <v>677</v>
      </c>
      <c r="AC31" s="112" t="s">
        <v>677</v>
      </c>
      <c r="AD31" s="112" t="s">
        <v>677</v>
      </c>
      <c r="AE31" s="112" t="s">
        <v>677</v>
      </c>
      <c r="AF31" s="112" t="s">
        <v>677</v>
      </c>
      <c r="AG31" s="112">
        <v>1</v>
      </c>
      <c r="AH31" s="112" t="s">
        <v>677</v>
      </c>
      <c r="AI31" s="112" t="s">
        <v>677</v>
      </c>
      <c r="AJ31" s="112" t="s">
        <v>677</v>
      </c>
      <c r="AK31" s="112">
        <v>1</v>
      </c>
      <c r="AL31" s="112" t="s">
        <v>677</v>
      </c>
      <c r="AM31" s="112" t="s">
        <v>677</v>
      </c>
      <c r="AN31" s="112">
        <v>1</v>
      </c>
      <c r="AO31" s="112" t="s">
        <v>677</v>
      </c>
      <c r="AP31" s="112" t="s">
        <v>677</v>
      </c>
      <c r="AQ31" s="143" t="s">
        <v>677</v>
      </c>
      <c r="AR31" s="143" t="s">
        <v>677</v>
      </c>
      <c r="AS31" s="143" t="s">
        <v>677</v>
      </c>
      <c r="AT31" s="112" t="s">
        <v>677</v>
      </c>
      <c r="AU31" s="112">
        <v>3</v>
      </c>
      <c r="AV31" s="112">
        <v>463</v>
      </c>
      <c r="AW31" s="112" t="s">
        <v>677</v>
      </c>
      <c r="AX31" s="112" t="s">
        <v>677</v>
      </c>
      <c r="AY31" s="112">
        <v>1</v>
      </c>
      <c r="AZ31" s="112" t="s">
        <v>677</v>
      </c>
      <c r="BA31" s="112">
        <v>2</v>
      </c>
      <c r="BB31" s="112">
        <v>4</v>
      </c>
      <c r="BC31" s="112">
        <v>35</v>
      </c>
      <c r="BD31" s="112" t="s">
        <v>677</v>
      </c>
      <c r="BE31" s="112">
        <v>1</v>
      </c>
      <c r="BF31" s="112">
        <v>2</v>
      </c>
      <c r="BG31" s="143" t="s">
        <v>677</v>
      </c>
      <c r="BH31" s="143" t="s">
        <v>677</v>
      </c>
      <c r="BI31" s="112" t="s">
        <v>677</v>
      </c>
      <c r="BJ31" s="112">
        <v>1</v>
      </c>
      <c r="BK31" s="112" t="s">
        <v>677</v>
      </c>
      <c r="BL31" s="112">
        <v>44</v>
      </c>
      <c r="BM31" s="112">
        <v>365</v>
      </c>
      <c r="BN31" s="112" t="s">
        <v>677</v>
      </c>
      <c r="BO31" s="112">
        <v>1</v>
      </c>
      <c r="BP31" s="112">
        <v>4</v>
      </c>
      <c r="BQ31" s="112">
        <v>1</v>
      </c>
      <c r="BR31" s="112">
        <v>5</v>
      </c>
      <c r="BS31" s="112">
        <v>6</v>
      </c>
      <c r="BT31" s="112" t="s">
        <v>677</v>
      </c>
      <c r="BU31" s="112">
        <v>5</v>
      </c>
      <c r="BV31" s="112">
        <v>8</v>
      </c>
      <c r="BW31" s="112">
        <v>1</v>
      </c>
      <c r="BX31" s="112">
        <v>11</v>
      </c>
      <c r="BY31" s="112">
        <v>2</v>
      </c>
      <c r="BZ31" s="112">
        <v>2</v>
      </c>
      <c r="CA31" s="112">
        <v>16</v>
      </c>
      <c r="CB31" s="112" t="s">
        <v>677</v>
      </c>
      <c r="CC31" s="112">
        <v>1</v>
      </c>
      <c r="CD31" s="112">
        <v>1</v>
      </c>
      <c r="CE31" s="112" t="s">
        <v>677</v>
      </c>
      <c r="CF31" s="112" t="s">
        <v>677</v>
      </c>
      <c r="CG31" s="112" t="s">
        <v>677</v>
      </c>
      <c r="CH31" s="112">
        <v>38</v>
      </c>
      <c r="CI31" s="112">
        <v>190</v>
      </c>
      <c r="CJ31" s="112">
        <v>3</v>
      </c>
      <c r="CK31" s="112">
        <v>32</v>
      </c>
      <c r="CL31" s="112">
        <v>3</v>
      </c>
      <c r="CM31" s="112">
        <v>13</v>
      </c>
      <c r="CN31" s="112">
        <v>59</v>
      </c>
      <c r="CO31" s="112">
        <v>1</v>
      </c>
      <c r="CP31" s="112">
        <v>5</v>
      </c>
      <c r="CQ31" s="112">
        <v>2</v>
      </c>
      <c r="CR31" s="112">
        <v>5</v>
      </c>
      <c r="CS31" s="112">
        <v>21</v>
      </c>
      <c r="CT31" s="112">
        <v>117</v>
      </c>
      <c r="CU31" s="112" t="s">
        <v>677</v>
      </c>
      <c r="CV31" s="112">
        <v>19</v>
      </c>
      <c r="CW31" s="112">
        <v>2</v>
      </c>
      <c r="CX31" s="112">
        <v>20</v>
      </c>
      <c r="CY31" s="112">
        <v>61</v>
      </c>
      <c r="CZ31" s="112">
        <v>15</v>
      </c>
      <c r="DA31" s="112">
        <v>3</v>
      </c>
      <c r="DB31" s="112">
        <v>2</v>
      </c>
      <c r="DC31" s="112">
        <v>3</v>
      </c>
      <c r="DD31" s="112">
        <v>7</v>
      </c>
      <c r="DE31" s="112" t="s">
        <v>677</v>
      </c>
      <c r="DF31" s="112">
        <v>3</v>
      </c>
      <c r="DG31" s="112">
        <v>19</v>
      </c>
      <c r="DH31" s="112">
        <v>196</v>
      </c>
      <c r="DI31" s="112">
        <v>10</v>
      </c>
      <c r="DJ31" s="112">
        <v>1</v>
      </c>
      <c r="DK31" s="112">
        <v>8</v>
      </c>
      <c r="DL31" s="112" t="s">
        <v>677</v>
      </c>
      <c r="DM31" s="112" t="s">
        <v>677</v>
      </c>
      <c r="DN31" s="112" t="s">
        <v>677</v>
      </c>
      <c r="DO31" s="112" t="s">
        <v>677</v>
      </c>
      <c r="DP31" s="112">
        <v>8</v>
      </c>
      <c r="DQ31" s="112">
        <v>68</v>
      </c>
      <c r="DR31" s="112" t="s">
        <v>677</v>
      </c>
      <c r="DS31" s="112" t="s">
        <v>677</v>
      </c>
      <c r="DT31" s="112">
        <v>1</v>
      </c>
      <c r="DU31" s="112" t="s">
        <v>677</v>
      </c>
      <c r="DV31" s="17">
        <v>4</v>
      </c>
      <c r="DW31" s="17">
        <v>1</v>
      </c>
      <c r="DX31" s="17">
        <v>2</v>
      </c>
      <c r="DY31" s="112" t="s">
        <v>677</v>
      </c>
    </row>
    <row r="32" spans="1:129" s="17" customFormat="1" ht="21" customHeight="1" x14ac:dyDescent="0.3">
      <c r="A32" s="46" t="s">
        <v>743</v>
      </c>
      <c r="B32" s="332">
        <v>278</v>
      </c>
      <c r="C32" s="112">
        <v>2206</v>
      </c>
      <c r="D32" s="112" t="s">
        <v>677</v>
      </c>
      <c r="E32" s="112" t="s">
        <v>677</v>
      </c>
      <c r="F32" s="143" t="s">
        <v>677</v>
      </c>
      <c r="G32" s="143" t="s">
        <v>677</v>
      </c>
      <c r="H32" s="143" t="s">
        <v>677</v>
      </c>
      <c r="I32" s="143" t="s">
        <v>677</v>
      </c>
      <c r="J32" s="112">
        <v>13</v>
      </c>
      <c r="K32" s="112">
        <v>96</v>
      </c>
      <c r="L32" s="112">
        <v>7</v>
      </c>
      <c r="M32" s="112">
        <v>5</v>
      </c>
      <c r="N32" s="112">
        <v>1</v>
      </c>
      <c r="O32" s="112">
        <v>8</v>
      </c>
      <c r="P32" s="112">
        <v>35</v>
      </c>
      <c r="Q32" s="112">
        <v>1</v>
      </c>
      <c r="R32" s="112">
        <v>1</v>
      </c>
      <c r="S32" s="112">
        <v>1</v>
      </c>
      <c r="T32" s="112" t="s">
        <v>677</v>
      </c>
      <c r="U32" s="112">
        <v>1</v>
      </c>
      <c r="V32" s="112" t="s">
        <v>677</v>
      </c>
      <c r="W32" s="112">
        <v>1</v>
      </c>
      <c r="X32" s="112" t="s">
        <v>677</v>
      </c>
      <c r="Y32" s="112" t="s">
        <v>677</v>
      </c>
      <c r="Z32" s="112" t="s">
        <v>677</v>
      </c>
      <c r="AA32" s="112" t="s">
        <v>677</v>
      </c>
      <c r="AB32" s="112" t="s">
        <v>677</v>
      </c>
      <c r="AC32" s="112" t="s">
        <v>677</v>
      </c>
      <c r="AD32" s="112" t="s">
        <v>677</v>
      </c>
      <c r="AE32" s="112" t="s">
        <v>677</v>
      </c>
      <c r="AF32" s="112" t="s">
        <v>677</v>
      </c>
      <c r="AG32" s="112" t="s">
        <v>677</v>
      </c>
      <c r="AH32" s="112" t="s">
        <v>677</v>
      </c>
      <c r="AI32" s="112" t="s">
        <v>677</v>
      </c>
      <c r="AJ32" s="112" t="s">
        <v>677</v>
      </c>
      <c r="AK32" s="112">
        <v>1</v>
      </c>
      <c r="AL32" s="112" t="s">
        <v>677</v>
      </c>
      <c r="AM32" s="112" t="s">
        <v>677</v>
      </c>
      <c r="AN32" s="112">
        <v>2</v>
      </c>
      <c r="AO32" s="112" t="s">
        <v>677</v>
      </c>
      <c r="AP32" s="112" t="s">
        <v>677</v>
      </c>
      <c r="AQ32" s="143" t="s">
        <v>677</v>
      </c>
      <c r="AR32" s="143" t="s">
        <v>677</v>
      </c>
      <c r="AS32" s="143" t="s">
        <v>677</v>
      </c>
      <c r="AT32" s="112" t="s">
        <v>677</v>
      </c>
      <c r="AU32" s="112">
        <v>16</v>
      </c>
      <c r="AV32" s="112">
        <v>332</v>
      </c>
      <c r="AW32" s="112" t="s">
        <v>677</v>
      </c>
      <c r="AX32" s="112" t="s">
        <v>677</v>
      </c>
      <c r="AY32" s="112">
        <v>8</v>
      </c>
      <c r="AZ32" s="112">
        <v>2</v>
      </c>
      <c r="BA32" s="112">
        <v>6</v>
      </c>
      <c r="BB32" s="112">
        <v>1</v>
      </c>
      <c r="BC32" s="112">
        <v>9</v>
      </c>
      <c r="BD32" s="112" t="s">
        <v>677</v>
      </c>
      <c r="BE32" s="112" t="s">
        <v>677</v>
      </c>
      <c r="BF32" s="112">
        <v>1</v>
      </c>
      <c r="BG32" s="143" t="s">
        <v>677</v>
      </c>
      <c r="BH32" s="143" t="s">
        <v>677</v>
      </c>
      <c r="BI32" s="112" t="s">
        <v>677</v>
      </c>
      <c r="BJ32" s="112" t="s">
        <v>677</v>
      </c>
      <c r="BK32" s="112" t="s">
        <v>677</v>
      </c>
      <c r="BL32" s="112">
        <v>50</v>
      </c>
      <c r="BM32" s="112">
        <v>306</v>
      </c>
      <c r="BN32" s="112" t="s">
        <v>677</v>
      </c>
      <c r="BO32" s="112">
        <v>1</v>
      </c>
      <c r="BP32" s="112">
        <v>4</v>
      </c>
      <c r="BQ32" s="112">
        <v>5</v>
      </c>
      <c r="BR32" s="112">
        <v>6</v>
      </c>
      <c r="BS32" s="112">
        <v>4</v>
      </c>
      <c r="BT32" s="112" t="s">
        <v>677</v>
      </c>
      <c r="BU32" s="112">
        <v>3</v>
      </c>
      <c r="BV32" s="112">
        <v>10</v>
      </c>
      <c r="BW32" s="112">
        <v>5</v>
      </c>
      <c r="BX32" s="112">
        <v>10</v>
      </c>
      <c r="BY32" s="112">
        <v>2</v>
      </c>
      <c r="BZ32" s="112">
        <v>1</v>
      </c>
      <c r="CA32" s="112">
        <v>9</v>
      </c>
      <c r="CB32" s="112" t="s">
        <v>677</v>
      </c>
      <c r="CC32" s="112" t="s">
        <v>677</v>
      </c>
      <c r="CD32" s="112" t="s">
        <v>677</v>
      </c>
      <c r="CE32" s="112" t="s">
        <v>677</v>
      </c>
      <c r="CF32" s="112" t="s">
        <v>677</v>
      </c>
      <c r="CG32" s="112">
        <v>1</v>
      </c>
      <c r="CH32" s="112">
        <v>42</v>
      </c>
      <c r="CI32" s="112">
        <v>127</v>
      </c>
      <c r="CJ32" s="112">
        <v>9</v>
      </c>
      <c r="CK32" s="112">
        <v>31</v>
      </c>
      <c r="CL32" s="112">
        <v>2</v>
      </c>
      <c r="CM32" s="112">
        <v>28</v>
      </c>
      <c r="CN32" s="112">
        <v>473</v>
      </c>
      <c r="CO32" s="112">
        <v>1</v>
      </c>
      <c r="CP32" s="112">
        <v>18</v>
      </c>
      <c r="CQ32" s="112">
        <v>5</v>
      </c>
      <c r="CR32" s="112">
        <v>4</v>
      </c>
      <c r="CS32" s="112">
        <v>53</v>
      </c>
      <c r="CT32" s="112">
        <v>364</v>
      </c>
      <c r="CU32" s="112" t="s">
        <v>677</v>
      </c>
      <c r="CV32" s="112">
        <v>51</v>
      </c>
      <c r="CW32" s="112">
        <v>2</v>
      </c>
      <c r="CX32" s="112">
        <v>30</v>
      </c>
      <c r="CY32" s="112">
        <v>113</v>
      </c>
      <c r="CZ32" s="112">
        <v>20</v>
      </c>
      <c r="DA32" s="112">
        <v>3</v>
      </c>
      <c r="DB32" s="112">
        <v>7</v>
      </c>
      <c r="DC32" s="112">
        <v>4</v>
      </c>
      <c r="DD32" s="112">
        <v>32</v>
      </c>
      <c r="DE32" s="112" t="s">
        <v>677</v>
      </c>
      <c r="DF32" s="112">
        <v>4</v>
      </c>
      <c r="DG32" s="112">
        <v>24</v>
      </c>
      <c r="DH32" s="112">
        <v>262</v>
      </c>
      <c r="DI32" s="112">
        <v>20</v>
      </c>
      <c r="DJ32" s="112" t="s">
        <v>677</v>
      </c>
      <c r="DK32" s="112">
        <v>4</v>
      </c>
      <c r="DL32" s="112" t="s">
        <v>677</v>
      </c>
      <c r="DM32" s="112" t="s">
        <v>677</v>
      </c>
      <c r="DN32" s="112" t="s">
        <v>677</v>
      </c>
      <c r="DO32" s="112" t="s">
        <v>677</v>
      </c>
      <c r="DP32" s="112">
        <v>8</v>
      </c>
      <c r="DQ32" s="112">
        <v>48</v>
      </c>
      <c r="DR32" s="112" t="s">
        <v>677</v>
      </c>
      <c r="DS32" s="112" t="s">
        <v>677</v>
      </c>
      <c r="DT32" s="112" t="s">
        <v>677</v>
      </c>
      <c r="DU32" s="112" t="s">
        <v>677</v>
      </c>
      <c r="DV32" s="112">
        <v>3</v>
      </c>
      <c r="DW32" s="112">
        <v>2</v>
      </c>
      <c r="DX32" s="112">
        <v>3</v>
      </c>
      <c r="DY32" s="112" t="s">
        <v>677</v>
      </c>
    </row>
    <row r="33" spans="1:129" s="17" customFormat="1" ht="21" customHeight="1" x14ac:dyDescent="0.3">
      <c r="A33" s="46" t="s">
        <v>744</v>
      </c>
      <c r="B33" s="332">
        <v>235</v>
      </c>
      <c r="C33" s="112">
        <v>2362</v>
      </c>
      <c r="D33" s="112" t="s">
        <v>677</v>
      </c>
      <c r="E33" s="112" t="s">
        <v>677</v>
      </c>
      <c r="F33" s="143" t="s">
        <v>677</v>
      </c>
      <c r="G33" s="143" t="s">
        <v>677</v>
      </c>
      <c r="H33" s="143" t="s">
        <v>677</v>
      </c>
      <c r="I33" s="143" t="s">
        <v>677</v>
      </c>
      <c r="J33" s="112">
        <v>9</v>
      </c>
      <c r="K33" s="112">
        <v>94</v>
      </c>
      <c r="L33" s="112">
        <v>2</v>
      </c>
      <c r="M33" s="112">
        <v>6</v>
      </c>
      <c r="N33" s="112">
        <v>1</v>
      </c>
      <c r="O33" s="112">
        <v>6</v>
      </c>
      <c r="P33" s="112">
        <v>121</v>
      </c>
      <c r="Q33" s="112" t="s">
        <v>677</v>
      </c>
      <c r="R33" s="112" t="s">
        <v>677</v>
      </c>
      <c r="S33" s="112" t="s">
        <v>677</v>
      </c>
      <c r="T33" s="112" t="s">
        <v>677</v>
      </c>
      <c r="U33" s="112">
        <v>1</v>
      </c>
      <c r="V33" s="112" t="s">
        <v>677</v>
      </c>
      <c r="W33" s="112" t="s">
        <v>677</v>
      </c>
      <c r="X33" s="112">
        <v>1</v>
      </c>
      <c r="Y33" s="112" t="s">
        <v>677</v>
      </c>
      <c r="Z33" s="112">
        <v>1</v>
      </c>
      <c r="AA33" s="112" t="s">
        <v>677</v>
      </c>
      <c r="AB33" s="112" t="s">
        <v>677</v>
      </c>
      <c r="AC33" s="112" t="s">
        <v>677</v>
      </c>
      <c r="AD33" s="112" t="s">
        <v>677</v>
      </c>
      <c r="AE33" s="112" t="s">
        <v>677</v>
      </c>
      <c r="AF33" s="112">
        <v>1</v>
      </c>
      <c r="AG33" s="112" t="s">
        <v>677</v>
      </c>
      <c r="AH33" s="112">
        <v>1</v>
      </c>
      <c r="AI33" s="112">
        <v>1</v>
      </c>
      <c r="AJ33" s="112" t="s">
        <v>677</v>
      </c>
      <c r="AK33" s="112" t="s">
        <v>677</v>
      </c>
      <c r="AL33" s="112" t="s">
        <v>677</v>
      </c>
      <c r="AM33" s="112" t="s">
        <v>677</v>
      </c>
      <c r="AN33" s="112" t="s">
        <v>677</v>
      </c>
      <c r="AO33" s="112" t="s">
        <v>677</v>
      </c>
      <c r="AP33" s="112" t="s">
        <v>677</v>
      </c>
      <c r="AQ33" s="143" t="s">
        <v>677</v>
      </c>
      <c r="AR33" s="143" t="s">
        <v>677</v>
      </c>
      <c r="AS33" s="143" t="s">
        <v>677</v>
      </c>
      <c r="AT33" s="112" t="s">
        <v>677</v>
      </c>
      <c r="AU33" s="112">
        <v>14</v>
      </c>
      <c r="AV33" s="112">
        <v>198</v>
      </c>
      <c r="AW33" s="112" t="s">
        <v>677</v>
      </c>
      <c r="AX33" s="112" t="s">
        <v>677</v>
      </c>
      <c r="AY33" s="112">
        <v>7</v>
      </c>
      <c r="AZ33" s="112" t="s">
        <v>677</v>
      </c>
      <c r="BA33" s="112">
        <v>6</v>
      </c>
      <c r="BB33" s="112">
        <v>3</v>
      </c>
      <c r="BC33" s="112">
        <v>33</v>
      </c>
      <c r="BD33" s="112" t="s">
        <v>677</v>
      </c>
      <c r="BE33" s="112">
        <v>1</v>
      </c>
      <c r="BF33" s="112">
        <v>1</v>
      </c>
      <c r="BG33" s="143" t="s">
        <v>677</v>
      </c>
      <c r="BH33" s="143" t="s">
        <v>677</v>
      </c>
      <c r="BI33" s="112" t="s">
        <v>677</v>
      </c>
      <c r="BJ33" s="112">
        <v>1</v>
      </c>
      <c r="BK33" s="112" t="s">
        <v>677</v>
      </c>
      <c r="BL33" s="112">
        <v>60</v>
      </c>
      <c r="BM33" s="112">
        <v>878</v>
      </c>
      <c r="BN33" s="112" t="s">
        <v>677</v>
      </c>
      <c r="BO33" s="112">
        <v>3</v>
      </c>
      <c r="BP33" s="112">
        <v>4</v>
      </c>
      <c r="BQ33" s="112">
        <v>4</v>
      </c>
      <c r="BR33" s="112">
        <v>5</v>
      </c>
      <c r="BS33" s="112">
        <v>11</v>
      </c>
      <c r="BT33" s="112" t="s">
        <v>677</v>
      </c>
      <c r="BU33" s="112">
        <v>3</v>
      </c>
      <c r="BV33" s="112">
        <v>17</v>
      </c>
      <c r="BW33" s="112">
        <v>4</v>
      </c>
      <c r="BX33" s="112">
        <v>7</v>
      </c>
      <c r="BY33" s="112">
        <v>2</v>
      </c>
      <c r="BZ33" s="112">
        <v>6</v>
      </c>
      <c r="CA33" s="112">
        <v>53</v>
      </c>
      <c r="CB33" s="112">
        <v>1</v>
      </c>
      <c r="CC33" s="112">
        <v>1</v>
      </c>
      <c r="CD33" s="112" t="s">
        <v>677</v>
      </c>
      <c r="CE33" s="112">
        <v>1</v>
      </c>
      <c r="CF33" s="112" t="s">
        <v>677</v>
      </c>
      <c r="CG33" s="112">
        <v>3</v>
      </c>
      <c r="CH33" s="112">
        <v>29</v>
      </c>
      <c r="CI33" s="112">
        <v>121</v>
      </c>
      <c r="CJ33" s="112">
        <v>7</v>
      </c>
      <c r="CK33" s="112">
        <v>19</v>
      </c>
      <c r="CL33" s="112">
        <v>3</v>
      </c>
      <c r="CM33" s="112">
        <v>31</v>
      </c>
      <c r="CN33" s="112">
        <v>158</v>
      </c>
      <c r="CO33" s="112" t="s">
        <v>677</v>
      </c>
      <c r="CP33" s="112">
        <v>22</v>
      </c>
      <c r="CQ33" s="112" t="s">
        <v>677</v>
      </c>
      <c r="CR33" s="112">
        <v>9</v>
      </c>
      <c r="CS33" s="112">
        <v>17</v>
      </c>
      <c r="CT33" s="112">
        <v>49</v>
      </c>
      <c r="CU33" s="112" t="s">
        <v>677</v>
      </c>
      <c r="CV33" s="112">
        <v>16</v>
      </c>
      <c r="CW33" s="112">
        <v>1</v>
      </c>
      <c r="CX33" s="112">
        <v>20</v>
      </c>
      <c r="CY33" s="112">
        <v>65</v>
      </c>
      <c r="CZ33" s="112">
        <v>14</v>
      </c>
      <c r="DA33" s="112">
        <v>4</v>
      </c>
      <c r="DB33" s="112">
        <v>2</v>
      </c>
      <c r="DC33" s="112">
        <v>5</v>
      </c>
      <c r="DD33" s="112">
        <v>29</v>
      </c>
      <c r="DE33" s="112">
        <v>1</v>
      </c>
      <c r="DF33" s="112">
        <v>4</v>
      </c>
      <c r="DG33" s="112">
        <v>20</v>
      </c>
      <c r="DH33" s="112">
        <v>148</v>
      </c>
      <c r="DI33" s="112">
        <v>13</v>
      </c>
      <c r="DJ33" s="112" t="s">
        <v>677</v>
      </c>
      <c r="DK33" s="112">
        <v>7</v>
      </c>
      <c r="DL33" s="112">
        <v>1</v>
      </c>
      <c r="DM33" s="112">
        <v>10</v>
      </c>
      <c r="DN33" s="112">
        <v>1</v>
      </c>
      <c r="DO33" s="112" t="s">
        <v>677</v>
      </c>
      <c r="DP33" s="112">
        <v>14</v>
      </c>
      <c r="DQ33" s="112">
        <v>405</v>
      </c>
      <c r="DR33" s="112" t="s">
        <v>677</v>
      </c>
      <c r="DS33" s="112">
        <v>1</v>
      </c>
      <c r="DT33" s="112">
        <v>1</v>
      </c>
      <c r="DU33" s="112">
        <v>1</v>
      </c>
      <c r="DV33" s="112">
        <v>5</v>
      </c>
      <c r="DW33" s="112">
        <v>5</v>
      </c>
      <c r="DX33" s="112">
        <v>1</v>
      </c>
      <c r="DY33" s="112" t="s">
        <v>677</v>
      </c>
    </row>
    <row r="34" spans="1:129" s="18" customFormat="1" ht="21" customHeight="1" x14ac:dyDescent="0.3">
      <c r="A34" s="45" t="s">
        <v>745</v>
      </c>
      <c r="B34" s="337">
        <v>961</v>
      </c>
      <c r="C34" s="143">
        <v>7858</v>
      </c>
      <c r="D34" s="112" t="s">
        <v>677</v>
      </c>
      <c r="E34" s="112" t="s">
        <v>677</v>
      </c>
      <c r="F34" s="143" t="s">
        <v>677</v>
      </c>
      <c r="G34" s="143" t="s">
        <v>677</v>
      </c>
      <c r="H34" s="143" t="s">
        <v>677</v>
      </c>
      <c r="I34" s="143" t="s">
        <v>677</v>
      </c>
      <c r="J34" s="143">
        <v>39</v>
      </c>
      <c r="K34" s="143">
        <v>455</v>
      </c>
      <c r="L34" s="143">
        <v>15</v>
      </c>
      <c r="M34" s="143">
        <v>12</v>
      </c>
      <c r="N34" s="143">
        <v>12</v>
      </c>
      <c r="O34" s="143">
        <v>20</v>
      </c>
      <c r="P34" s="143">
        <v>129</v>
      </c>
      <c r="Q34" s="143">
        <v>4</v>
      </c>
      <c r="R34" s="143" t="s">
        <v>677</v>
      </c>
      <c r="S34" s="143">
        <v>5</v>
      </c>
      <c r="T34" s="143" t="s">
        <v>677</v>
      </c>
      <c r="U34" s="143" t="s">
        <v>677</v>
      </c>
      <c r="V34" s="143" t="s">
        <v>677</v>
      </c>
      <c r="W34" s="143">
        <v>7</v>
      </c>
      <c r="X34" s="143">
        <v>1</v>
      </c>
      <c r="Y34" s="143" t="s">
        <v>677</v>
      </c>
      <c r="Z34" s="143" t="s">
        <v>677</v>
      </c>
      <c r="AA34" s="143" t="s">
        <v>677</v>
      </c>
      <c r="AB34" s="143" t="s">
        <v>677</v>
      </c>
      <c r="AC34" s="143" t="s">
        <v>677</v>
      </c>
      <c r="AD34" s="143" t="s">
        <v>677</v>
      </c>
      <c r="AE34" s="143" t="s">
        <v>677</v>
      </c>
      <c r="AF34" s="143" t="s">
        <v>677</v>
      </c>
      <c r="AG34" s="143" t="s">
        <v>677</v>
      </c>
      <c r="AH34" s="143" t="s">
        <v>677</v>
      </c>
      <c r="AI34" s="143">
        <v>1</v>
      </c>
      <c r="AJ34" s="143">
        <v>2</v>
      </c>
      <c r="AK34" s="143" t="s">
        <v>677</v>
      </c>
      <c r="AL34" s="143" t="s">
        <v>677</v>
      </c>
      <c r="AM34" s="143" t="s">
        <v>677</v>
      </c>
      <c r="AN34" s="143" t="s">
        <v>677</v>
      </c>
      <c r="AO34" s="143" t="s">
        <v>677</v>
      </c>
      <c r="AP34" s="143" t="s">
        <v>677</v>
      </c>
      <c r="AQ34" s="143" t="s">
        <v>677</v>
      </c>
      <c r="AR34" s="143" t="s">
        <v>677</v>
      </c>
      <c r="AS34" s="143" t="s">
        <v>677</v>
      </c>
      <c r="AT34" s="143" t="s">
        <v>677</v>
      </c>
      <c r="AU34" s="143">
        <v>26</v>
      </c>
      <c r="AV34" s="143">
        <v>588</v>
      </c>
      <c r="AW34" s="143" t="s">
        <v>677</v>
      </c>
      <c r="AX34" s="143" t="s">
        <v>677</v>
      </c>
      <c r="AY34" s="143">
        <v>9</v>
      </c>
      <c r="AZ34" s="143">
        <v>1</v>
      </c>
      <c r="BA34" s="143">
        <v>16</v>
      </c>
      <c r="BB34" s="143">
        <v>8</v>
      </c>
      <c r="BC34" s="143">
        <v>121</v>
      </c>
      <c r="BD34" s="143">
        <v>1</v>
      </c>
      <c r="BE34" s="143">
        <v>1</v>
      </c>
      <c r="BF34" s="143">
        <v>5</v>
      </c>
      <c r="BG34" s="143" t="s">
        <v>677</v>
      </c>
      <c r="BH34" s="143" t="s">
        <v>677</v>
      </c>
      <c r="BI34" s="143" t="s">
        <v>677</v>
      </c>
      <c r="BJ34" s="143">
        <v>1</v>
      </c>
      <c r="BK34" s="143" t="s">
        <v>677</v>
      </c>
      <c r="BL34" s="143">
        <v>182</v>
      </c>
      <c r="BM34" s="143">
        <v>1779</v>
      </c>
      <c r="BN34" s="143" t="s">
        <v>677</v>
      </c>
      <c r="BO34" s="143">
        <v>3</v>
      </c>
      <c r="BP34" s="143">
        <v>5</v>
      </c>
      <c r="BQ34" s="143">
        <v>10</v>
      </c>
      <c r="BR34" s="143">
        <v>11</v>
      </c>
      <c r="BS34" s="143">
        <v>13</v>
      </c>
      <c r="BT34" s="143" t="s">
        <v>677</v>
      </c>
      <c r="BU34" s="143">
        <v>14</v>
      </c>
      <c r="BV34" s="143">
        <v>49</v>
      </c>
      <c r="BW34" s="143">
        <v>8</v>
      </c>
      <c r="BX34" s="143">
        <v>59</v>
      </c>
      <c r="BY34" s="143">
        <v>10</v>
      </c>
      <c r="BZ34" s="143">
        <v>10</v>
      </c>
      <c r="CA34" s="143">
        <v>203</v>
      </c>
      <c r="CB34" s="143">
        <v>2</v>
      </c>
      <c r="CC34" s="143">
        <v>2</v>
      </c>
      <c r="CD34" s="143" t="s">
        <v>677</v>
      </c>
      <c r="CE34" s="143">
        <v>1</v>
      </c>
      <c r="CF34" s="143" t="s">
        <v>677</v>
      </c>
      <c r="CG34" s="143">
        <v>5</v>
      </c>
      <c r="CH34" s="143">
        <v>131</v>
      </c>
      <c r="CI34" s="143">
        <v>540</v>
      </c>
      <c r="CJ34" s="143">
        <v>39</v>
      </c>
      <c r="CK34" s="143">
        <v>90</v>
      </c>
      <c r="CL34" s="143">
        <v>2</v>
      </c>
      <c r="CM34" s="143">
        <v>70</v>
      </c>
      <c r="CN34" s="143">
        <v>298</v>
      </c>
      <c r="CO34" s="143" t="s">
        <v>677</v>
      </c>
      <c r="CP34" s="143">
        <v>39</v>
      </c>
      <c r="CQ34" s="143">
        <v>4</v>
      </c>
      <c r="CR34" s="143">
        <v>26</v>
      </c>
      <c r="CS34" s="143">
        <v>159</v>
      </c>
      <c r="CT34" s="143">
        <v>887</v>
      </c>
      <c r="CU34" s="143">
        <v>5</v>
      </c>
      <c r="CV34" s="143">
        <v>144</v>
      </c>
      <c r="CW34" s="143">
        <v>10</v>
      </c>
      <c r="CX34" s="143">
        <v>107</v>
      </c>
      <c r="CY34" s="143">
        <v>593</v>
      </c>
      <c r="CZ34" s="143">
        <v>74</v>
      </c>
      <c r="DA34" s="143">
        <v>13</v>
      </c>
      <c r="DB34" s="143">
        <v>20</v>
      </c>
      <c r="DC34" s="143">
        <v>47</v>
      </c>
      <c r="DD34" s="143">
        <v>691</v>
      </c>
      <c r="DE34" s="143">
        <v>9</v>
      </c>
      <c r="DF34" s="143">
        <v>38</v>
      </c>
      <c r="DG34" s="143">
        <v>119</v>
      </c>
      <c r="DH34" s="143">
        <v>972</v>
      </c>
      <c r="DI34" s="143">
        <v>102</v>
      </c>
      <c r="DJ34" s="143" t="s">
        <v>677</v>
      </c>
      <c r="DK34" s="143">
        <v>17</v>
      </c>
      <c r="DL34" s="143">
        <v>3</v>
      </c>
      <c r="DM34" s="143">
        <v>190</v>
      </c>
      <c r="DN34" s="143">
        <v>3</v>
      </c>
      <c r="DO34" s="143" t="s">
        <v>677</v>
      </c>
      <c r="DP34" s="143">
        <v>40</v>
      </c>
      <c r="DQ34" s="143">
        <v>412</v>
      </c>
      <c r="DR34" s="143" t="s">
        <v>677</v>
      </c>
      <c r="DS34" s="143" t="s">
        <v>677</v>
      </c>
      <c r="DT34" s="143">
        <v>3</v>
      </c>
      <c r="DU34" s="143">
        <v>4</v>
      </c>
      <c r="DV34" s="143">
        <v>19</v>
      </c>
      <c r="DW34" s="143">
        <v>3</v>
      </c>
      <c r="DX34" s="143">
        <v>11</v>
      </c>
      <c r="DY34" s="143" t="s">
        <v>677</v>
      </c>
    </row>
    <row r="35" spans="1:129" s="17" customFormat="1" ht="21" customHeight="1" x14ac:dyDescent="0.3">
      <c r="A35" s="46" t="s">
        <v>746</v>
      </c>
      <c r="B35" s="332">
        <v>297</v>
      </c>
      <c r="C35" s="112">
        <v>1610</v>
      </c>
      <c r="D35" s="112" t="s">
        <v>677</v>
      </c>
      <c r="E35" s="112" t="s">
        <v>677</v>
      </c>
      <c r="F35" s="143" t="s">
        <v>677</v>
      </c>
      <c r="G35" s="143" t="s">
        <v>677</v>
      </c>
      <c r="H35" s="143" t="s">
        <v>677</v>
      </c>
      <c r="I35" s="143" t="s">
        <v>677</v>
      </c>
      <c r="J35" s="112">
        <v>18</v>
      </c>
      <c r="K35" s="112">
        <v>149</v>
      </c>
      <c r="L35" s="112">
        <v>8</v>
      </c>
      <c r="M35" s="112">
        <v>8</v>
      </c>
      <c r="N35" s="112">
        <v>2</v>
      </c>
      <c r="O35" s="112">
        <v>13</v>
      </c>
      <c r="P35" s="112">
        <v>95</v>
      </c>
      <c r="Q35" s="112">
        <v>4</v>
      </c>
      <c r="R35" s="112" t="s">
        <v>677</v>
      </c>
      <c r="S35" s="112">
        <v>2</v>
      </c>
      <c r="T35" s="112" t="s">
        <v>677</v>
      </c>
      <c r="U35" s="112" t="s">
        <v>677</v>
      </c>
      <c r="V35" s="112" t="s">
        <v>677</v>
      </c>
      <c r="W35" s="112">
        <v>4</v>
      </c>
      <c r="X35" s="112">
        <v>1</v>
      </c>
      <c r="Y35" s="112" t="s">
        <v>677</v>
      </c>
      <c r="Z35" s="112" t="s">
        <v>677</v>
      </c>
      <c r="AA35" s="112" t="s">
        <v>677</v>
      </c>
      <c r="AB35" s="112" t="s">
        <v>677</v>
      </c>
      <c r="AC35" s="112" t="s">
        <v>677</v>
      </c>
      <c r="AD35" s="112" t="s">
        <v>677</v>
      </c>
      <c r="AE35" s="112" t="s">
        <v>677</v>
      </c>
      <c r="AF35" s="112" t="s">
        <v>677</v>
      </c>
      <c r="AG35" s="112" t="s">
        <v>677</v>
      </c>
      <c r="AH35" s="112" t="s">
        <v>677</v>
      </c>
      <c r="AI35" s="112" t="s">
        <v>677</v>
      </c>
      <c r="AJ35" s="112">
        <v>2</v>
      </c>
      <c r="AK35" s="112" t="s">
        <v>677</v>
      </c>
      <c r="AL35" s="112" t="s">
        <v>677</v>
      </c>
      <c r="AM35" s="112" t="s">
        <v>677</v>
      </c>
      <c r="AN35" s="112" t="s">
        <v>677</v>
      </c>
      <c r="AO35" s="112" t="s">
        <v>677</v>
      </c>
      <c r="AP35" s="112" t="s">
        <v>677</v>
      </c>
      <c r="AQ35" s="143" t="s">
        <v>677</v>
      </c>
      <c r="AR35" s="143" t="s">
        <v>677</v>
      </c>
      <c r="AS35" s="143" t="s">
        <v>677</v>
      </c>
      <c r="AT35" s="112" t="s">
        <v>677</v>
      </c>
      <c r="AU35" s="112">
        <v>8</v>
      </c>
      <c r="AV35" s="112">
        <v>28</v>
      </c>
      <c r="AW35" s="112" t="s">
        <v>677</v>
      </c>
      <c r="AX35" s="112" t="s">
        <v>677</v>
      </c>
      <c r="AY35" s="112">
        <v>2</v>
      </c>
      <c r="AZ35" s="112" t="s">
        <v>677</v>
      </c>
      <c r="BA35" s="112">
        <v>6</v>
      </c>
      <c r="BB35" s="112">
        <v>1</v>
      </c>
      <c r="BC35" s="112">
        <v>1</v>
      </c>
      <c r="BD35" s="112" t="s">
        <v>677</v>
      </c>
      <c r="BE35" s="112" t="s">
        <v>677</v>
      </c>
      <c r="BF35" s="112">
        <v>1</v>
      </c>
      <c r="BG35" s="143" t="s">
        <v>677</v>
      </c>
      <c r="BH35" s="143" t="s">
        <v>677</v>
      </c>
      <c r="BI35" s="112" t="s">
        <v>677</v>
      </c>
      <c r="BJ35" s="112" t="s">
        <v>677</v>
      </c>
      <c r="BK35" s="112" t="s">
        <v>677</v>
      </c>
      <c r="BL35" s="112">
        <v>48</v>
      </c>
      <c r="BM35" s="112">
        <v>226</v>
      </c>
      <c r="BN35" s="143" t="s">
        <v>677</v>
      </c>
      <c r="BO35" s="112">
        <v>1</v>
      </c>
      <c r="BP35" s="112">
        <v>1</v>
      </c>
      <c r="BQ35" s="112">
        <v>2</v>
      </c>
      <c r="BR35" s="112">
        <v>1</v>
      </c>
      <c r="BS35" s="112">
        <v>5</v>
      </c>
      <c r="BT35" s="143" t="s">
        <v>677</v>
      </c>
      <c r="BU35" s="112">
        <v>5</v>
      </c>
      <c r="BV35" s="112">
        <v>8</v>
      </c>
      <c r="BW35" s="112">
        <v>4</v>
      </c>
      <c r="BX35" s="112">
        <v>18</v>
      </c>
      <c r="BY35" s="112">
        <v>3</v>
      </c>
      <c r="BZ35" s="112">
        <v>1</v>
      </c>
      <c r="CA35" s="112">
        <v>5</v>
      </c>
      <c r="CB35" s="143" t="s">
        <v>677</v>
      </c>
      <c r="CC35" s="143" t="s">
        <v>677</v>
      </c>
      <c r="CD35" s="143" t="s">
        <v>677</v>
      </c>
      <c r="CE35" s="143" t="s">
        <v>677</v>
      </c>
      <c r="CF35" s="143" t="s">
        <v>677</v>
      </c>
      <c r="CG35" s="112">
        <v>1</v>
      </c>
      <c r="CH35" s="112">
        <v>37</v>
      </c>
      <c r="CI35" s="112">
        <v>138</v>
      </c>
      <c r="CJ35" s="112">
        <v>18</v>
      </c>
      <c r="CK35" s="112">
        <v>19</v>
      </c>
      <c r="CL35" s="143" t="s">
        <v>677</v>
      </c>
      <c r="CM35" s="112">
        <v>21</v>
      </c>
      <c r="CN35" s="112">
        <v>69</v>
      </c>
      <c r="CO35" s="143" t="s">
        <v>677</v>
      </c>
      <c r="CP35" s="112">
        <v>14</v>
      </c>
      <c r="CQ35" s="143" t="s">
        <v>677</v>
      </c>
      <c r="CR35" s="112">
        <v>7</v>
      </c>
      <c r="CS35" s="112">
        <v>56</v>
      </c>
      <c r="CT35" s="112">
        <v>274</v>
      </c>
      <c r="CU35" s="112">
        <v>1</v>
      </c>
      <c r="CV35" s="112">
        <v>51</v>
      </c>
      <c r="CW35" s="112">
        <v>4</v>
      </c>
      <c r="CX35" s="112">
        <v>32</v>
      </c>
      <c r="CY35" s="112">
        <v>124</v>
      </c>
      <c r="CZ35" s="112">
        <v>21</v>
      </c>
      <c r="DA35" s="112">
        <v>4</v>
      </c>
      <c r="DB35" s="112">
        <v>7</v>
      </c>
      <c r="DC35" s="112">
        <v>12</v>
      </c>
      <c r="DD35" s="112">
        <v>92</v>
      </c>
      <c r="DE35" s="143" t="s">
        <v>677</v>
      </c>
      <c r="DF35" s="112">
        <v>12</v>
      </c>
      <c r="DG35" s="112">
        <v>34</v>
      </c>
      <c r="DH35" s="112">
        <v>318</v>
      </c>
      <c r="DI35" s="112">
        <v>29</v>
      </c>
      <c r="DJ35" s="143" t="s">
        <v>677</v>
      </c>
      <c r="DK35" s="112">
        <v>5</v>
      </c>
      <c r="DL35" s="112">
        <v>1</v>
      </c>
      <c r="DM35" s="112">
        <v>7</v>
      </c>
      <c r="DN35" s="112">
        <v>1</v>
      </c>
      <c r="DO35" s="143" t="s">
        <v>677</v>
      </c>
      <c r="DP35" s="112">
        <v>15</v>
      </c>
      <c r="DQ35" s="112">
        <v>84</v>
      </c>
      <c r="DR35" s="143" t="s">
        <v>677</v>
      </c>
      <c r="DS35" s="143" t="s">
        <v>677</v>
      </c>
      <c r="DT35" s="112">
        <v>1</v>
      </c>
      <c r="DU35" s="112">
        <v>2</v>
      </c>
      <c r="DV35" s="112">
        <v>8</v>
      </c>
      <c r="DW35" s="112">
        <v>1</v>
      </c>
      <c r="DX35" s="112">
        <v>3</v>
      </c>
      <c r="DY35" s="143" t="s">
        <v>677</v>
      </c>
    </row>
    <row r="36" spans="1:129" s="17" customFormat="1" ht="21" customHeight="1" x14ac:dyDescent="0.3">
      <c r="A36" s="46" t="s">
        <v>747</v>
      </c>
      <c r="B36" s="332">
        <v>92</v>
      </c>
      <c r="C36" s="112">
        <v>948</v>
      </c>
      <c r="D36" s="112" t="s">
        <v>677</v>
      </c>
      <c r="E36" s="112" t="s">
        <v>677</v>
      </c>
      <c r="F36" s="143" t="s">
        <v>677</v>
      </c>
      <c r="G36" s="143" t="s">
        <v>677</v>
      </c>
      <c r="H36" s="143" t="s">
        <v>677</v>
      </c>
      <c r="I36" s="143" t="s">
        <v>677</v>
      </c>
      <c r="J36" s="112">
        <v>2</v>
      </c>
      <c r="K36" s="112">
        <v>13</v>
      </c>
      <c r="L36" s="112" t="s">
        <v>677</v>
      </c>
      <c r="M36" s="112" t="s">
        <v>677</v>
      </c>
      <c r="N36" s="112">
        <v>2</v>
      </c>
      <c r="O36" s="112">
        <v>2</v>
      </c>
      <c r="P36" s="112">
        <v>12</v>
      </c>
      <c r="Q36" s="112" t="s">
        <v>677</v>
      </c>
      <c r="R36" s="112" t="s">
        <v>677</v>
      </c>
      <c r="S36" s="112">
        <v>1</v>
      </c>
      <c r="T36" s="112" t="s">
        <v>677</v>
      </c>
      <c r="U36" s="112" t="s">
        <v>677</v>
      </c>
      <c r="V36" s="112" t="s">
        <v>677</v>
      </c>
      <c r="W36" s="112">
        <v>1</v>
      </c>
      <c r="X36" s="112" t="s">
        <v>677</v>
      </c>
      <c r="Y36" s="112" t="s">
        <v>677</v>
      </c>
      <c r="Z36" s="112" t="s">
        <v>677</v>
      </c>
      <c r="AA36" s="112" t="s">
        <v>677</v>
      </c>
      <c r="AB36" s="112" t="s">
        <v>677</v>
      </c>
      <c r="AC36" s="112" t="s">
        <v>677</v>
      </c>
      <c r="AD36" s="112" t="s">
        <v>677</v>
      </c>
      <c r="AE36" s="112" t="s">
        <v>677</v>
      </c>
      <c r="AF36" s="112" t="s">
        <v>677</v>
      </c>
      <c r="AG36" s="112" t="s">
        <v>677</v>
      </c>
      <c r="AH36" s="112" t="s">
        <v>677</v>
      </c>
      <c r="AI36" s="112" t="s">
        <v>677</v>
      </c>
      <c r="AJ36" s="112" t="s">
        <v>677</v>
      </c>
      <c r="AK36" s="112" t="s">
        <v>677</v>
      </c>
      <c r="AL36" s="112" t="s">
        <v>677</v>
      </c>
      <c r="AM36" s="112" t="s">
        <v>677</v>
      </c>
      <c r="AN36" s="112" t="s">
        <v>677</v>
      </c>
      <c r="AO36" s="112" t="s">
        <v>677</v>
      </c>
      <c r="AP36" s="112" t="s">
        <v>677</v>
      </c>
      <c r="AQ36" s="143" t="s">
        <v>677</v>
      </c>
      <c r="AR36" s="143" t="s">
        <v>677</v>
      </c>
      <c r="AS36" s="143" t="s">
        <v>677</v>
      </c>
      <c r="AT36" s="112" t="s">
        <v>677</v>
      </c>
      <c r="AU36" s="112">
        <v>5</v>
      </c>
      <c r="AV36" s="112">
        <v>362</v>
      </c>
      <c r="AW36" s="112" t="s">
        <v>677</v>
      </c>
      <c r="AX36" s="112" t="s">
        <v>677</v>
      </c>
      <c r="AY36" s="112">
        <v>4</v>
      </c>
      <c r="AZ36" s="112" t="s">
        <v>677</v>
      </c>
      <c r="BA36" s="112">
        <v>1</v>
      </c>
      <c r="BB36" s="112">
        <v>2</v>
      </c>
      <c r="BC36" s="112">
        <v>22</v>
      </c>
      <c r="BD36" s="112" t="s">
        <v>677</v>
      </c>
      <c r="BE36" s="112" t="s">
        <v>677</v>
      </c>
      <c r="BF36" s="112">
        <v>2</v>
      </c>
      <c r="BG36" s="143" t="s">
        <v>677</v>
      </c>
      <c r="BH36" s="143" t="s">
        <v>677</v>
      </c>
      <c r="BI36" s="112" t="s">
        <v>677</v>
      </c>
      <c r="BJ36" s="112" t="s">
        <v>677</v>
      </c>
      <c r="BK36" s="112" t="s">
        <v>677</v>
      </c>
      <c r="BL36" s="112">
        <v>17</v>
      </c>
      <c r="BM36" s="112">
        <v>245</v>
      </c>
      <c r="BN36" s="143" t="s">
        <v>677</v>
      </c>
      <c r="BO36" s="143" t="s">
        <v>677</v>
      </c>
      <c r="BP36" s="112">
        <v>2</v>
      </c>
      <c r="BQ36" s="112">
        <v>2</v>
      </c>
      <c r="BR36" s="112">
        <v>4</v>
      </c>
      <c r="BS36" s="143" t="s">
        <v>677</v>
      </c>
      <c r="BT36" s="143" t="s">
        <v>677</v>
      </c>
      <c r="BU36" s="143" t="s">
        <v>677</v>
      </c>
      <c r="BV36" s="112">
        <v>4</v>
      </c>
      <c r="BW36" s="143" t="s">
        <v>677</v>
      </c>
      <c r="BX36" s="112">
        <v>3</v>
      </c>
      <c r="BY36" s="112">
        <v>2</v>
      </c>
      <c r="BZ36" s="112">
        <v>1</v>
      </c>
      <c r="CA36" s="112">
        <v>4</v>
      </c>
      <c r="CB36" s="143" t="s">
        <v>677</v>
      </c>
      <c r="CC36" s="143" t="s">
        <v>677</v>
      </c>
      <c r="CD36" s="143" t="s">
        <v>677</v>
      </c>
      <c r="CE36" s="112">
        <v>1</v>
      </c>
      <c r="CF36" s="143" t="s">
        <v>677</v>
      </c>
      <c r="CG36" s="143" t="s">
        <v>677</v>
      </c>
      <c r="CH36" s="112">
        <v>14</v>
      </c>
      <c r="CI36" s="112">
        <v>37</v>
      </c>
      <c r="CJ36" s="143" t="s">
        <v>677</v>
      </c>
      <c r="CK36" s="112">
        <v>14</v>
      </c>
      <c r="CL36" s="143" t="s">
        <v>677</v>
      </c>
      <c r="CM36" s="112">
        <v>14</v>
      </c>
      <c r="CN36" s="112">
        <v>29</v>
      </c>
      <c r="CO36" s="143" t="s">
        <v>677</v>
      </c>
      <c r="CP36" s="112">
        <v>10</v>
      </c>
      <c r="CQ36" s="112">
        <v>1</v>
      </c>
      <c r="CR36" s="112">
        <v>2</v>
      </c>
      <c r="CS36" s="112">
        <v>6</v>
      </c>
      <c r="CT36" s="112">
        <v>47</v>
      </c>
      <c r="CU36" s="112">
        <v>1</v>
      </c>
      <c r="CV36" s="112">
        <v>4</v>
      </c>
      <c r="CW36" s="112">
        <v>1</v>
      </c>
      <c r="CX36" s="112">
        <v>5</v>
      </c>
      <c r="CY36" s="112">
        <v>10</v>
      </c>
      <c r="CZ36" s="112">
        <v>3</v>
      </c>
      <c r="DA36" s="143" t="s">
        <v>677</v>
      </c>
      <c r="DB36" s="112">
        <v>2</v>
      </c>
      <c r="DC36" s="112">
        <v>6</v>
      </c>
      <c r="DD36" s="112">
        <v>52</v>
      </c>
      <c r="DE36" s="112">
        <v>2</v>
      </c>
      <c r="DF36" s="112">
        <v>4</v>
      </c>
      <c r="DG36" s="112">
        <v>13</v>
      </c>
      <c r="DH36" s="112">
        <v>90</v>
      </c>
      <c r="DI36" s="112">
        <v>11</v>
      </c>
      <c r="DJ36" s="112" t="s">
        <v>677</v>
      </c>
      <c r="DK36" s="112">
        <v>2</v>
      </c>
      <c r="DL36" s="143" t="s">
        <v>677</v>
      </c>
      <c r="DM36" s="143" t="s">
        <v>677</v>
      </c>
      <c r="DN36" s="143" t="s">
        <v>677</v>
      </c>
      <c r="DO36" s="143" t="s">
        <v>677</v>
      </c>
      <c r="DP36" s="112">
        <v>5</v>
      </c>
      <c r="DQ36" s="112">
        <v>25</v>
      </c>
      <c r="DR36" s="143" t="s">
        <v>677</v>
      </c>
      <c r="DS36" s="143" t="s">
        <v>677</v>
      </c>
      <c r="DT36" s="112">
        <v>1</v>
      </c>
      <c r="DU36" s="112">
        <v>1</v>
      </c>
      <c r="DV36" s="112">
        <v>1</v>
      </c>
      <c r="DW36" s="143" t="s">
        <v>677</v>
      </c>
      <c r="DX36" s="112">
        <v>2</v>
      </c>
      <c r="DY36" s="143" t="s">
        <v>677</v>
      </c>
    </row>
    <row r="37" spans="1:129" s="17" customFormat="1" ht="21" customHeight="1" x14ac:dyDescent="0.3">
      <c r="A37" s="46" t="s">
        <v>748</v>
      </c>
      <c r="B37" s="332">
        <v>207</v>
      </c>
      <c r="C37" s="112">
        <v>2063</v>
      </c>
      <c r="D37" s="112" t="s">
        <v>677</v>
      </c>
      <c r="E37" s="112" t="s">
        <v>677</v>
      </c>
      <c r="F37" s="143" t="s">
        <v>677</v>
      </c>
      <c r="G37" s="143" t="s">
        <v>677</v>
      </c>
      <c r="H37" s="143" t="s">
        <v>677</v>
      </c>
      <c r="I37" s="143" t="s">
        <v>677</v>
      </c>
      <c r="J37" s="112">
        <v>7</v>
      </c>
      <c r="K37" s="112">
        <v>96</v>
      </c>
      <c r="L37" s="112">
        <v>3</v>
      </c>
      <c r="M37" s="112">
        <v>1</v>
      </c>
      <c r="N37" s="112">
        <v>3</v>
      </c>
      <c r="O37" s="112">
        <v>1</v>
      </c>
      <c r="P37" s="112">
        <v>1</v>
      </c>
      <c r="Q37" s="112" t="s">
        <v>677</v>
      </c>
      <c r="R37" s="112" t="s">
        <v>677</v>
      </c>
      <c r="S37" s="112" t="s">
        <v>677</v>
      </c>
      <c r="T37" s="112" t="s">
        <v>677</v>
      </c>
      <c r="U37" s="112" t="s">
        <v>677</v>
      </c>
      <c r="V37" s="112" t="s">
        <v>677</v>
      </c>
      <c r="W37" s="112" t="s">
        <v>677</v>
      </c>
      <c r="X37" s="112" t="s">
        <v>677</v>
      </c>
      <c r="Y37" s="112" t="s">
        <v>677</v>
      </c>
      <c r="Z37" s="112" t="s">
        <v>677</v>
      </c>
      <c r="AA37" s="112" t="s">
        <v>677</v>
      </c>
      <c r="AB37" s="112" t="s">
        <v>677</v>
      </c>
      <c r="AC37" s="112" t="s">
        <v>677</v>
      </c>
      <c r="AD37" s="112" t="s">
        <v>677</v>
      </c>
      <c r="AE37" s="112" t="s">
        <v>677</v>
      </c>
      <c r="AF37" s="112" t="s">
        <v>677</v>
      </c>
      <c r="AG37" s="112" t="s">
        <v>677</v>
      </c>
      <c r="AH37" s="112" t="s">
        <v>677</v>
      </c>
      <c r="AI37" s="112">
        <v>1</v>
      </c>
      <c r="AJ37" s="112" t="s">
        <v>677</v>
      </c>
      <c r="AK37" s="112" t="s">
        <v>677</v>
      </c>
      <c r="AL37" s="112" t="s">
        <v>677</v>
      </c>
      <c r="AM37" s="112" t="s">
        <v>677</v>
      </c>
      <c r="AN37" s="112" t="s">
        <v>677</v>
      </c>
      <c r="AO37" s="112" t="s">
        <v>677</v>
      </c>
      <c r="AP37" s="112" t="s">
        <v>677</v>
      </c>
      <c r="AQ37" s="143" t="s">
        <v>677</v>
      </c>
      <c r="AR37" s="143" t="s">
        <v>677</v>
      </c>
      <c r="AS37" s="143" t="s">
        <v>677</v>
      </c>
      <c r="AT37" s="112" t="s">
        <v>677</v>
      </c>
      <c r="AU37" s="112">
        <v>2</v>
      </c>
      <c r="AV37" s="112">
        <v>127</v>
      </c>
      <c r="AW37" s="112" t="s">
        <v>677</v>
      </c>
      <c r="AX37" s="112" t="s">
        <v>677</v>
      </c>
      <c r="AY37" s="112">
        <v>1</v>
      </c>
      <c r="AZ37" s="112" t="s">
        <v>677</v>
      </c>
      <c r="BA37" s="112">
        <v>1</v>
      </c>
      <c r="BB37" s="112" t="s">
        <v>677</v>
      </c>
      <c r="BC37" s="112" t="s">
        <v>677</v>
      </c>
      <c r="BD37" s="112" t="s">
        <v>677</v>
      </c>
      <c r="BE37" s="112" t="s">
        <v>677</v>
      </c>
      <c r="BF37" s="112" t="s">
        <v>677</v>
      </c>
      <c r="BG37" s="143" t="s">
        <v>677</v>
      </c>
      <c r="BH37" s="143" t="s">
        <v>677</v>
      </c>
      <c r="BI37" s="112" t="s">
        <v>677</v>
      </c>
      <c r="BJ37" s="112" t="s">
        <v>677</v>
      </c>
      <c r="BK37" s="112" t="s">
        <v>677</v>
      </c>
      <c r="BL37" s="112">
        <v>45</v>
      </c>
      <c r="BM37" s="112">
        <v>561</v>
      </c>
      <c r="BN37" s="143" t="s">
        <v>677</v>
      </c>
      <c r="BO37" s="143" t="s">
        <v>677</v>
      </c>
      <c r="BP37" s="112">
        <v>1</v>
      </c>
      <c r="BQ37" s="143" t="s">
        <v>677</v>
      </c>
      <c r="BR37" s="112">
        <v>2</v>
      </c>
      <c r="BS37" s="112">
        <v>5</v>
      </c>
      <c r="BT37" s="143" t="s">
        <v>677</v>
      </c>
      <c r="BU37" s="112">
        <v>4</v>
      </c>
      <c r="BV37" s="112">
        <v>14</v>
      </c>
      <c r="BW37" s="112">
        <v>4</v>
      </c>
      <c r="BX37" s="112">
        <v>13</v>
      </c>
      <c r="BY37" s="112">
        <v>2</v>
      </c>
      <c r="BZ37" s="112">
        <v>3</v>
      </c>
      <c r="CA37" s="112">
        <v>21</v>
      </c>
      <c r="CB37" s="143" t="s">
        <v>677</v>
      </c>
      <c r="CC37" s="112">
        <v>1</v>
      </c>
      <c r="CD37" s="143" t="s">
        <v>677</v>
      </c>
      <c r="CE37" s="143" t="s">
        <v>677</v>
      </c>
      <c r="CF37" s="143" t="s">
        <v>677</v>
      </c>
      <c r="CG37" s="112">
        <v>2</v>
      </c>
      <c r="CH37" s="112">
        <v>28</v>
      </c>
      <c r="CI37" s="112">
        <v>120</v>
      </c>
      <c r="CJ37" s="112">
        <v>11</v>
      </c>
      <c r="CK37" s="112">
        <v>16</v>
      </c>
      <c r="CL37" s="112">
        <v>1</v>
      </c>
      <c r="CM37" s="112">
        <v>13</v>
      </c>
      <c r="CN37" s="112">
        <v>97</v>
      </c>
      <c r="CO37" s="143" t="s">
        <v>677</v>
      </c>
      <c r="CP37" s="112">
        <v>6</v>
      </c>
      <c r="CQ37" s="112">
        <v>2</v>
      </c>
      <c r="CR37" s="112">
        <v>5</v>
      </c>
      <c r="CS37" s="112">
        <v>28</v>
      </c>
      <c r="CT37" s="112">
        <v>164</v>
      </c>
      <c r="CU37" s="143" t="s">
        <v>677</v>
      </c>
      <c r="CV37" s="112">
        <v>28</v>
      </c>
      <c r="CW37" s="143" t="s">
        <v>677</v>
      </c>
      <c r="CX37" s="112">
        <v>30</v>
      </c>
      <c r="CY37" s="112">
        <v>254</v>
      </c>
      <c r="CZ37" s="112">
        <v>18</v>
      </c>
      <c r="DA37" s="112">
        <v>6</v>
      </c>
      <c r="DB37" s="112">
        <v>6</v>
      </c>
      <c r="DC37" s="112">
        <v>15</v>
      </c>
      <c r="DD37" s="112">
        <v>325</v>
      </c>
      <c r="DE37" s="112">
        <v>6</v>
      </c>
      <c r="DF37" s="112">
        <v>9</v>
      </c>
      <c r="DG37" s="112">
        <v>28</v>
      </c>
      <c r="DH37" s="112">
        <v>141</v>
      </c>
      <c r="DI37" s="112">
        <v>28</v>
      </c>
      <c r="DJ37" s="143" t="s">
        <v>677</v>
      </c>
      <c r="DK37" s="143" t="s">
        <v>677</v>
      </c>
      <c r="DL37" s="143" t="s">
        <v>677</v>
      </c>
      <c r="DM37" s="143" t="s">
        <v>677</v>
      </c>
      <c r="DN37" s="143" t="s">
        <v>677</v>
      </c>
      <c r="DO37" s="143" t="s">
        <v>677</v>
      </c>
      <c r="DP37" s="112">
        <v>7</v>
      </c>
      <c r="DQ37" s="112">
        <v>156</v>
      </c>
      <c r="DR37" s="143" t="s">
        <v>677</v>
      </c>
      <c r="DS37" s="143" t="s">
        <v>677</v>
      </c>
      <c r="DT37" s="143" t="s">
        <v>677</v>
      </c>
      <c r="DU37" s="143" t="s">
        <v>677</v>
      </c>
      <c r="DV37" s="112">
        <v>4</v>
      </c>
      <c r="DW37" s="112">
        <v>1</v>
      </c>
      <c r="DX37" s="112">
        <v>2</v>
      </c>
      <c r="DY37" s="143" t="s">
        <v>677</v>
      </c>
    </row>
    <row r="38" spans="1:129" s="17" customFormat="1" ht="21" customHeight="1" x14ac:dyDescent="0.3">
      <c r="A38" s="46" t="s">
        <v>749</v>
      </c>
      <c r="B38" s="332">
        <v>239</v>
      </c>
      <c r="C38" s="112">
        <v>2332</v>
      </c>
      <c r="D38" s="112" t="s">
        <v>677</v>
      </c>
      <c r="E38" s="112" t="s">
        <v>677</v>
      </c>
      <c r="F38" s="143" t="s">
        <v>677</v>
      </c>
      <c r="G38" s="143" t="s">
        <v>677</v>
      </c>
      <c r="H38" s="143" t="s">
        <v>677</v>
      </c>
      <c r="I38" s="143" t="s">
        <v>677</v>
      </c>
      <c r="J38" s="112">
        <v>8</v>
      </c>
      <c r="K38" s="112">
        <v>158</v>
      </c>
      <c r="L38" s="112">
        <v>3</v>
      </c>
      <c r="M38" s="112">
        <v>2</v>
      </c>
      <c r="N38" s="112">
        <v>3</v>
      </c>
      <c r="O38" s="112">
        <v>4</v>
      </c>
      <c r="P38" s="112">
        <v>21</v>
      </c>
      <c r="Q38" s="112" t="s">
        <v>677</v>
      </c>
      <c r="R38" s="112" t="s">
        <v>677</v>
      </c>
      <c r="S38" s="112">
        <v>2</v>
      </c>
      <c r="T38" s="112" t="s">
        <v>677</v>
      </c>
      <c r="U38" s="112" t="s">
        <v>677</v>
      </c>
      <c r="V38" s="112" t="s">
        <v>677</v>
      </c>
      <c r="W38" s="112">
        <v>2</v>
      </c>
      <c r="X38" s="112" t="s">
        <v>677</v>
      </c>
      <c r="Y38" s="112" t="s">
        <v>677</v>
      </c>
      <c r="Z38" s="112" t="s">
        <v>677</v>
      </c>
      <c r="AA38" s="112" t="s">
        <v>677</v>
      </c>
      <c r="AB38" s="112" t="s">
        <v>677</v>
      </c>
      <c r="AC38" s="112" t="s">
        <v>677</v>
      </c>
      <c r="AD38" s="112" t="s">
        <v>677</v>
      </c>
      <c r="AE38" s="112" t="s">
        <v>677</v>
      </c>
      <c r="AF38" s="112" t="s">
        <v>677</v>
      </c>
      <c r="AG38" s="112" t="s">
        <v>677</v>
      </c>
      <c r="AH38" s="112" t="s">
        <v>677</v>
      </c>
      <c r="AI38" s="112" t="s">
        <v>677</v>
      </c>
      <c r="AJ38" s="112" t="s">
        <v>677</v>
      </c>
      <c r="AK38" s="112" t="s">
        <v>677</v>
      </c>
      <c r="AL38" s="112" t="s">
        <v>677</v>
      </c>
      <c r="AM38" s="112" t="s">
        <v>677</v>
      </c>
      <c r="AN38" s="112" t="s">
        <v>677</v>
      </c>
      <c r="AO38" s="112" t="s">
        <v>677</v>
      </c>
      <c r="AP38" s="112" t="s">
        <v>677</v>
      </c>
      <c r="AQ38" s="143" t="s">
        <v>677</v>
      </c>
      <c r="AR38" s="143" t="s">
        <v>677</v>
      </c>
      <c r="AS38" s="143" t="s">
        <v>677</v>
      </c>
      <c r="AT38" s="112" t="s">
        <v>677</v>
      </c>
      <c r="AU38" s="112">
        <v>9</v>
      </c>
      <c r="AV38" s="112">
        <v>62</v>
      </c>
      <c r="AW38" s="112" t="s">
        <v>677</v>
      </c>
      <c r="AX38" s="112" t="s">
        <v>677</v>
      </c>
      <c r="AY38" s="112">
        <v>2</v>
      </c>
      <c r="AZ38" s="112">
        <v>1</v>
      </c>
      <c r="BA38" s="112">
        <v>6</v>
      </c>
      <c r="BB38" s="112">
        <v>3</v>
      </c>
      <c r="BC38" s="112">
        <v>37</v>
      </c>
      <c r="BD38" s="112">
        <v>1</v>
      </c>
      <c r="BE38" s="112" t="s">
        <v>677</v>
      </c>
      <c r="BF38" s="112">
        <v>2</v>
      </c>
      <c r="BG38" s="143" t="s">
        <v>677</v>
      </c>
      <c r="BH38" s="143" t="s">
        <v>677</v>
      </c>
      <c r="BI38" s="112" t="s">
        <v>677</v>
      </c>
      <c r="BJ38" s="112" t="s">
        <v>677</v>
      </c>
      <c r="BK38" s="112" t="s">
        <v>677</v>
      </c>
      <c r="BL38" s="112">
        <v>47</v>
      </c>
      <c r="BM38" s="112">
        <v>516</v>
      </c>
      <c r="BN38" s="143" t="s">
        <v>677</v>
      </c>
      <c r="BO38" s="112">
        <v>1</v>
      </c>
      <c r="BP38" s="112">
        <v>1</v>
      </c>
      <c r="BQ38" s="112">
        <v>5</v>
      </c>
      <c r="BR38" s="112">
        <v>2</v>
      </c>
      <c r="BS38" s="112">
        <v>1</v>
      </c>
      <c r="BT38" s="143" t="s">
        <v>677</v>
      </c>
      <c r="BU38" s="112">
        <v>3</v>
      </c>
      <c r="BV38" s="112">
        <v>16</v>
      </c>
      <c r="BW38" s="143" t="s">
        <v>677</v>
      </c>
      <c r="BX38" s="112">
        <v>15</v>
      </c>
      <c r="BY38" s="112">
        <v>3</v>
      </c>
      <c r="BZ38" s="112">
        <v>3</v>
      </c>
      <c r="CA38" s="112">
        <v>152</v>
      </c>
      <c r="CB38" s="112">
        <v>2</v>
      </c>
      <c r="CC38" s="143" t="s">
        <v>677</v>
      </c>
      <c r="CD38" s="143" t="s">
        <v>677</v>
      </c>
      <c r="CE38" s="143" t="s">
        <v>677</v>
      </c>
      <c r="CF38" s="143" t="s">
        <v>677</v>
      </c>
      <c r="CG38" s="112">
        <v>1</v>
      </c>
      <c r="CH38" s="112">
        <v>30</v>
      </c>
      <c r="CI38" s="112">
        <v>197</v>
      </c>
      <c r="CJ38" s="112">
        <v>10</v>
      </c>
      <c r="CK38" s="112">
        <v>19</v>
      </c>
      <c r="CL38" s="112">
        <v>1</v>
      </c>
      <c r="CM38" s="112">
        <v>15</v>
      </c>
      <c r="CN38" s="112">
        <v>60</v>
      </c>
      <c r="CO38" s="143" t="s">
        <v>677</v>
      </c>
      <c r="CP38" s="112">
        <v>7</v>
      </c>
      <c r="CQ38" s="112">
        <v>1</v>
      </c>
      <c r="CR38" s="112">
        <v>7</v>
      </c>
      <c r="CS38" s="112">
        <v>46</v>
      </c>
      <c r="CT38" s="112">
        <v>316</v>
      </c>
      <c r="CU38" s="143" t="s">
        <v>677</v>
      </c>
      <c r="CV38" s="112">
        <v>44</v>
      </c>
      <c r="CW38" s="112">
        <v>2</v>
      </c>
      <c r="CX38" s="112">
        <v>28</v>
      </c>
      <c r="CY38" s="112">
        <v>90</v>
      </c>
      <c r="CZ38" s="112">
        <v>23</v>
      </c>
      <c r="DA38" s="112">
        <v>2</v>
      </c>
      <c r="DB38" s="112">
        <v>3</v>
      </c>
      <c r="DC38" s="112">
        <v>10</v>
      </c>
      <c r="DD38" s="112">
        <v>167</v>
      </c>
      <c r="DE38" s="112">
        <v>1</v>
      </c>
      <c r="DF38" s="112">
        <v>9</v>
      </c>
      <c r="DG38" s="112">
        <v>25</v>
      </c>
      <c r="DH38" s="112">
        <v>240</v>
      </c>
      <c r="DI38" s="112">
        <v>17</v>
      </c>
      <c r="DJ38" s="143" t="s">
        <v>677</v>
      </c>
      <c r="DK38" s="112">
        <v>8</v>
      </c>
      <c r="DL38" s="112">
        <v>1</v>
      </c>
      <c r="DM38" s="112">
        <v>177</v>
      </c>
      <c r="DN38" s="112">
        <v>1</v>
      </c>
      <c r="DO38" s="143" t="s">
        <v>677</v>
      </c>
      <c r="DP38" s="112">
        <v>10</v>
      </c>
      <c r="DQ38" s="112">
        <v>139</v>
      </c>
      <c r="DR38" s="143" t="s">
        <v>677</v>
      </c>
      <c r="DS38" s="143" t="s">
        <v>677</v>
      </c>
      <c r="DT38" s="112">
        <v>1</v>
      </c>
      <c r="DU38" s="112">
        <v>1</v>
      </c>
      <c r="DV38" s="112">
        <v>6</v>
      </c>
      <c r="DW38" s="143" t="s">
        <v>677</v>
      </c>
      <c r="DX38" s="112">
        <v>2</v>
      </c>
      <c r="DY38" s="143" t="s">
        <v>677</v>
      </c>
    </row>
    <row r="39" spans="1:129" s="17" customFormat="1" ht="21" customHeight="1" x14ac:dyDescent="0.3">
      <c r="A39" s="46" t="s">
        <v>750</v>
      </c>
      <c r="B39" s="332">
        <v>126</v>
      </c>
      <c r="C39" s="112">
        <v>905</v>
      </c>
      <c r="D39" s="112" t="s">
        <v>677</v>
      </c>
      <c r="E39" s="112" t="s">
        <v>677</v>
      </c>
      <c r="F39" s="143" t="s">
        <v>677</v>
      </c>
      <c r="G39" s="143" t="s">
        <v>677</v>
      </c>
      <c r="H39" s="143" t="s">
        <v>677</v>
      </c>
      <c r="I39" s="143" t="s">
        <v>677</v>
      </c>
      <c r="J39" s="112">
        <v>4</v>
      </c>
      <c r="K39" s="112">
        <v>39</v>
      </c>
      <c r="L39" s="112">
        <v>1</v>
      </c>
      <c r="M39" s="112">
        <v>1</v>
      </c>
      <c r="N39" s="112">
        <v>2</v>
      </c>
      <c r="O39" s="112" t="s">
        <v>677</v>
      </c>
      <c r="P39" s="112" t="s">
        <v>677</v>
      </c>
      <c r="Q39" s="112" t="s">
        <v>677</v>
      </c>
      <c r="R39" s="112" t="s">
        <v>677</v>
      </c>
      <c r="S39" s="112" t="s">
        <v>677</v>
      </c>
      <c r="T39" s="112" t="s">
        <v>677</v>
      </c>
      <c r="U39" s="112" t="s">
        <v>677</v>
      </c>
      <c r="V39" s="112" t="s">
        <v>677</v>
      </c>
      <c r="W39" s="112" t="s">
        <v>677</v>
      </c>
      <c r="X39" s="112" t="s">
        <v>677</v>
      </c>
      <c r="Y39" s="112" t="s">
        <v>677</v>
      </c>
      <c r="Z39" s="112" t="s">
        <v>677</v>
      </c>
      <c r="AA39" s="112" t="s">
        <v>677</v>
      </c>
      <c r="AB39" s="112" t="s">
        <v>677</v>
      </c>
      <c r="AC39" s="112" t="s">
        <v>677</v>
      </c>
      <c r="AD39" s="112" t="s">
        <v>677</v>
      </c>
      <c r="AE39" s="112" t="s">
        <v>677</v>
      </c>
      <c r="AF39" s="112" t="s">
        <v>677</v>
      </c>
      <c r="AG39" s="112" t="s">
        <v>677</v>
      </c>
      <c r="AH39" s="112" t="s">
        <v>677</v>
      </c>
      <c r="AI39" s="112" t="s">
        <v>677</v>
      </c>
      <c r="AJ39" s="112" t="s">
        <v>677</v>
      </c>
      <c r="AK39" s="112" t="s">
        <v>677</v>
      </c>
      <c r="AL39" s="112" t="s">
        <v>677</v>
      </c>
      <c r="AM39" s="112" t="s">
        <v>677</v>
      </c>
      <c r="AN39" s="112" t="s">
        <v>677</v>
      </c>
      <c r="AO39" s="112" t="s">
        <v>677</v>
      </c>
      <c r="AP39" s="112" t="s">
        <v>677</v>
      </c>
      <c r="AQ39" s="143" t="s">
        <v>677</v>
      </c>
      <c r="AR39" s="143" t="s">
        <v>677</v>
      </c>
      <c r="AS39" s="143" t="s">
        <v>677</v>
      </c>
      <c r="AT39" s="112" t="s">
        <v>677</v>
      </c>
      <c r="AU39" s="112">
        <v>2</v>
      </c>
      <c r="AV39" s="112">
        <v>9</v>
      </c>
      <c r="AW39" s="112" t="s">
        <v>677</v>
      </c>
      <c r="AX39" s="112" t="s">
        <v>677</v>
      </c>
      <c r="AY39" s="112" t="s">
        <v>677</v>
      </c>
      <c r="AZ39" s="112" t="s">
        <v>677</v>
      </c>
      <c r="BA39" s="112">
        <v>2</v>
      </c>
      <c r="BB39" s="112">
        <v>2</v>
      </c>
      <c r="BC39" s="112">
        <v>61</v>
      </c>
      <c r="BD39" s="112" t="s">
        <v>677</v>
      </c>
      <c r="BE39" s="112">
        <v>1</v>
      </c>
      <c r="BF39" s="112" t="s">
        <v>677</v>
      </c>
      <c r="BG39" s="143" t="s">
        <v>677</v>
      </c>
      <c r="BH39" s="143" t="s">
        <v>677</v>
      </c>
      <c r="BI39" s="112" t="s">
        <v>677</v>
      </c>
      <c r="BJ39" s="112">
        <v>1</v>
      </c>
      <c r="BK39" s="112" t="s">
        <v>677</v>
      </c>
      <c r="BL39" s="112">
        <v>25</v>
      </c>
      <c r="BM39" s="112">
        <v>231</v>
      </c>
      <c r="BN39" s="143" t="s">
        <v>677</v>
      </c>
      <c r="BO39" s="112">
        <v>1</v>
      </c>
      <c r="BP39" s="143" t="s">
        <v>677</v>
      </c>
      <c r="BQ39" s="112">
        <v>1</v>
      </c>
      <c r="BR39" s="112">
        <v>2</v>
      </c>
      <c r="BS39" s="112">
        <v>2</v>
      </c>
      <c r="BT39" s="143" t="s">
        <v>677</v>
      </c>
      <c r="BU39" s="112">
        <v>2</v>
      </c>
      <c r="BV39" s="112">
        <v>7</v>
      </c>
      <c r="BW39" s="143" t="s">
        <v>677</v>
      </c>
      <c r="BX39" s="112">
        <v>10</v>
      </c>
      <c r="BY39" s="143" t="s">
        <v>677</v>
      </c>
      <c r="BZ39" s="112">
        <v>2</v>
      </c>
      <c r="CA39" s="112">
        <v>21</v>
      </c>
      <c r="CB39" s="143" t="s">
        <v>677</v>
      </c>
      <c r="CC39" s="112">
        <v>1</v>
      </c>
      <c r="CD39" s="143" t="s">
        <v>677</v>
      </c>
      <c r="CE39" s="143" t="s">
        <v>677</v>
      </c>
      <c r="CF39" s="143" t="s">
        <v>677</v>
      </c>
      <c r="CG39" s="112">
        <v>1</v>
      </c>
      <c r="CH39" s="112">
        <v>22</v>
      </c>
      <c r="CI39" s="112">
        <v>48</v>
      </c>
      <c r="CJ39" s="143" t="s">
        <v>677</v>
      </c>
      <c r="CK39" s="112">
        <v>22</v>
      </c>
      <c r="CL39" s="143" t="s">
        <v>677</v>
      </c>
      <c r="CM39" s="112">
        <v>7</v>
      </c>
      <c r="CN39" s="112">
        <v>43</v>
      </c>
      <c r="CO39" s="143" t="s">
        <v>677</v>
      </c>
      <c r="CP39" s="112">
        <v>2</v>
      </c>
      <c r="CQ39" s="143" t="s">
        <v>677</v>
      </c>
      <c r="CR39" s="112">
        <v>5</v>
      </c>
      <c r="CS39" s="112">
        <v>23</v>
      </c>
      <c r="CT39" s="112">
        <v>86</v>
      </c>
      <c r="CU39" s="112">
        <v>3</v>
      </c>
      <c r="CV39" s="112">
        <v>17</v>
      </c>
      <c r="CW39" s="112">
        <v>3</v>
      </c>
      <c r="CX39" s="112">
        <v>12</v>
      </c>
      <c r="CY39" s="112">
        <v>115</v>
      </c>
      <c r="CZ39" s="112">
        <v>9</v>
      </c>
      <c r="DA39" s="112">
        <v>1</v>
      </c>
      <c r="DB39" s="112">
        <v>2</v>
      </c>
      <c r="DC39" s="112">
        <v>4</v>
      </c>
      <c r="DD39" s="112">
        <v>55</v>
      </c>
      <c r="DE39" s="143" t="s">
        <v>677</v>
      </c>
      <c r="DF39" s="112">
        <v>4</v>
      </c>
      <c r="DG39" s="112">
        <v>19</v>
      </c>
      <c r="DH39" s="112">
        <v>183</v>
      </c>
      <c r="DI39" s="112">
        <v>17</v>
      </c>
      <c r="DJ39" s="143" t="s">
        <v>677</v>
      </c>
      <c r="DK39" s="112">
        <v>2</v>
      </c>
      <c r="DL39" s="112">
        <v>1</v>
      </c>
      <c r="DM39" s="112">
        <v>6</v>
      </c>
      <c r="DN39" s="112">
        <v>1</v>
      </c>
      <c r="DO39" s="143" t="s">
        <v>677</v>
      </c>
      <c r="DP39" s="112">
        <v>3</v>
      </c>
      <c r="DQ39" s="112">
        <v>8</v>
      </c>
      <c r="DR39" s="143" t="s">
        <v>677</v>
      </c>
      <c r="DS39" s="143" t="s">
        <v>677</v>
      </c>
      <c r="DT39" s="143" t="s">
        <v>677</v>
      </c>
      <c r="DU39" s="143" t="s">
        <v>677</v>
      </c>
      <c r="DV39" s="143" t="s">
        <v>677</v>
      </c>
      <c r="DW39" s="112">
        <v>1</v>
      </c>
      <c r="DX39" s="112">
        <v>2</v>
      </c>
      <c r="DY39" s="143" t="s">
        <v>677</v>
      </c>
    </row>
    <row r="40" spans="1:129" s="18" customFormat="1" ht="21" customHeight="1" x14ac:dyDescent="0.3">
      <c r="A40" s="45" t="s">
        <v>751</v>
      </c>
      <c r="B40" s="337">
        <v>2194</v>
      </c>
      <c r="C40" s="143">
        <v>37452</v>
      </c>
      <c r="D40" s="112" t="s">
        <v>677</v>
      </c>
      <c r="E40" s="112" t="s">
        <v>677</v>
      </c>
      <c r="F40" s="143" t="s">
        <v>677</v>
      </c>
      <c r="G40" s="143" t="s">
        <v>677</v>
      </c>
      <c r="H40" s="143" t="s">
        <v>677</v>
      </c>
      <c r="I40" s="143" t="s">
        <v>677</v>
      </c>
      <c r="J40" s="143">
        <v>57</v>
      </c>
      <c r="K40" s="143">
        <v>696</v>
      </c>
      <c r="L40" s="143">
        <v>21</v>
      </c>
      <c r="M40" s="143">
        <v>22</v>
      </c>
      <c r="N40" s="143">
        <v>14</v>
      </c>
      <c r="O40" s="143">
        <v>40</v>
      </c>
      <c r="P40" s="143">
        <v>3142</v>
      </c>
      <c r="Q40" s="143">
        <v>4</v>
      </c>
      <c r="R40" s="143">
        <v>5</v>
      </c>
      <c r="S40" s="143">
        <v>4</v>
      </c>
      <c r="T40" s="143" t="s">
        <v>677</v>
      </c>
      <c r="U40" s="143">
        <v>1</v>
      </c>
      <c r="V40" s="143">
        <v>1</v>
      </c>
      <c r="W40" s="143">
        <v>6</v>
      </c>
      <c r="X40" s="143">
        <v>3</v>
      </c>
      <c r="Y40" s="143" t="s">
        <v>677</v>
      </c>
      <c r="Z40" s="143">
        <v>2</v>
      </c>
      <c r="AA40" s="143" t="s">
        <v>677</v>
      </c>
      <c r="AB40" s="143" t="s">
        <v>677</v>
      </c>
      <c r="AC40" s="143">
        <v>3</v>
      </c>
      <c r="AD40" s="143" t="s">
        <v>677</v>
      </c>
      <c r="AE40" s="143" t="s">
        <v>677</v>
      </c>
      <c r="AF40" s="143" t="s">
        <v>677</v>
      </c>
      <c r="AG40" s="143">
        <v>1</v>
      </c>
      <c r="AH40" s="143" t="s">
        <v>677</v>
      </c>
      <c r="AI40" s="143">
        <v>1</v>
      </c>
      <c r="AJ40" s="143">
        <v>1</v>
      </c>
      <c r="AK40" s="143">
        <v>1</v>
      </c>
      <c r="AL40" s="143" t="s">
        <v>677</v>
      </c>
      <c r="AM40" s="143" t="s">
        <v>677</v>
      </c>
      <c r="AN40" s="143">
        <v>7</v>
      </c>
      <c r="AO40" s="143">
        <v>1</v>
      </c>
      <c r="AP40" s="143">
        <v>6</v>
      </c>
      <c r="AQ40" s="143" t="s">
        <v>677</v>
      </c>
      <c r="AR40" s="143" t="s">
        <v>677</v>
      </c>
      <c r="AS40" s="143" t="s">
        <v>677</v>
      </c>
      <c r="AT40" s="143">
        <v>1</v>
      </c>
      <c r="AU40" s="143">
        <v>66</v>
      </c>
      <c r="AV40" s="143">
        <v>3101</v>
      </c>
      <c r="AW40" s="143" t="s">
        <v>677</v>
      </c>
      <c r="AX40" s="143">
        <v>2</v>
      </c>
      <c r="AY40" s="143">
        <v>34</v>
      </c>
      <c r="AZ40" s="143">
        <v>2</v>
      </c>
      <c r="BA40" s="143">
        <v>28</v>
      </c>
      <c r="BB40" s="143">
        <v>15</v>
      </c>
      <c r="BC40" s="143">
        <v>986</v>
      </c>
      <c r="BD40" s="143">
        <v>3</v>
      </c>
      <c r="BE40" s="143" t="s">
        <v>677</v>
      </c>
      <c r="BF40" s="143">
        <v>5</v>
      </c>
      <c r="BG40" s="143" t="s">
        <v>677</v>
      </c>
      <c r="BH40" s="143" t="s">
        <v>677</v>
      </c>
      <c r="BI40" s="143">
        <v>1</v>
      </c>
      <c r="BJ40" s="143">
        <v>5</v>
      </c>
      <c r="BK40" s="143">
        <v>1</v>
      </c>
      <c r="BL40" s="143">
        <v>529</v>
      </c>
      <c r="BM40" s="143">
        <v>7745</v>
      </c>
      <c r="BN40" s="112" t="s">
        <v>677</v>
      </c>
      <c r="BO40" s="143">
        <v>6</v>
      </c>
      <c r="BP40" s="143">
        <v>17</v>
      </c>
      <c r="BQ40" s="143">
        <v>7</v>
      </c>
      <c r="BR40" s="143">
        <v>23</v>
      </c>
      <c r="BS40" s="143">
        <v>23</v>
      </c>
      <c r="BT40" s="143">
        <v>2</v>
      </c>
      <c r="BU40" s="143">
        <v>108</v>
      </c>
      <c r="BV40" s="143">
        <v>96</v>
      </c>
      <c r="BW40" s="143">
        <v>23</v>
      </c>
      <c r="BX40" s="143">
        <v>210</v>
      </c>
      <c r="BY40" s="143">
        <v>13</v>
      </c>
      <c r="BZ40" s="143">
        <v>28</v>
      </c>
      <c r="CA40" s="143">
        <v>3509</v>
      </c>
      <c r="CB40" s="143">
        <v>7</v>
      </c>
      <c r="CC40" s="143">
        <v>3</v>
      </c>
      <c r="CD40" s="143">
        <v>3</v>
      </c>
      <c r="CE40" s="143">
        <v>4</v>
      </c>
      <c r="CF40" s="143">
        <v>1</v>
      </c>
      <c r="CG40" s="143">
        <v>10</v>
      </c>
      <c r="CH40" s="143">
        <v>240</v>
      </c>
      <c r="CI40" s="143">
        <v>1118</v>
      </c>
      <c r="CJ40" s="143">
        <v>66</v>
      </c>
      <c r="CK40" s="143">
        <v>168</v>
      </c>
      <c r="CL40" s="143">
        <v>6</v>
      </c>
      <c r="CM40" s="143">
        <v>127</v>
      </c>
      <c r="CN40" s="143">
        <v>1175</v>
      </c>
      <c r="CO40" s="143">
        <v>2</v>
      </c>
      <c r="CP40" s="143">
        <v>72</v>
      </c>
      <c r="CQ40" s="143">
        <v>6</v>
      </c>
      <c r="CR40" s="143">
        <v>47</v>
      </c>
      <c r="CS40" s="143">
        <v>544</v>
      </c>
      <c r="CT40" s="143">
        <v>4915</v>
      </c>
      <c r="CU40" s="143">
        <v>9</v>
      </c>
      <c r="CV40" s="143">
        <v>520</v>
      </c>
      <c r="CW40" s="143">
        <v>15</v>
      </c>
      <c r="CX40" s="143">
        <v>188</v>
      </c>
      <c r="CY40" s="143">
        <v>1424</v>
      </c>
      <c r="CZ40" s="143">
        <v>110</v>
      </c>
      <c r="DA40" s="143">
        <v>28</v>
      </c>
      <c r="DB40" s="143">
        <v>50</v>
      </c>
      <c r="DC40" s="143">
        <v>76</v>
      </c>
      <c r="DD40" s="143">
        <v>2842</v>
      </c>
      <c r="DE40" s="143">
        <v>19</v>
      </c>
      <c r="DF40" s="143">
        <v>57</v>
      </c>
      <c r="DG40" s="143">
        <v>169</v>
      </c>
      <c r="DH40" s="143">
        <v>3423</v>
      </c>
      <c r="DI40" s="143">
        <v>122</v>
      </c>
      <c r="DJ40" s="143">
        <v>1</v>
      </c>
      <c r="DK40" s="143">
        <v>46</v>
      </c>
      <c r="DL40" s="143">
        <v>3</v>
      </c>
      <c r="DM40" s="143">
        <v>24</v>
      </c>
      <c r="DN40" s="143">
        <v>3</v>
      </c>
      <c r="DO40" s="112" t="s">
        <v>677</v>
      </c>
      <c r="DP40" s="143">
        <v>111</v>
      </c>
      <c r="DQ40" s="143">
        <v>3346</v>
      </c>
      <c r="DR40" s="112" t="s">
        <v>677</v>
      </c>
      <c r="DS40" s="143">
        <v>2</v>
      </c>
      <c r="DT40" s="143">
        <v>5</v>
      </c>
      <c r="DU40" s="143">
        <v>5</v>
      </c>
      <c r="DV40" s="143">
        <v>70</v>
      </c>
      <c r="DW40" s="143">
        <v>19</v>
      </c>
      <c r="DX40" s="143">
        <v>7</v>
      </c>
      <c r="DY40" s="143">
        <v>2</v>
      </c>
    </row>
    <row r="41" spans="1:129" s="17" customFormat="1" ht="21" customHeight="1" x14ac:dyDescent="0.3">
      <c r="A41" s="46" t="s">
        <v>752</v>
      </c>
      <c r="B41" s="332">
        <v>166</v>
      </c>
      <c r="C41" s="112">
        <v>1170</v>
      </c>
      <c r="D41" s="112" t="s">
        <v>677</v>
      </c>
      <c r="E41" s="112" t="s">
        <v>677</v>
      </c>
      <c r="F41" s="143" t="s">
        <v>677</v>
      </c>
      <c r="G41" s="143" t="s">
        <v>677</v>
      </c>
      <c r="H41" s="143" t="s">
        <v>677</v>
      </c>
      <c r="I41" s="143" t="s">
        <v>677</v>
      </c>
      <c r="J41" s="112">
        <v>15</v>
      </c>
      <c r="K41" s="112">
        <v>48</v>
      </c>
      <c r="L41" s="112">
        <v>7</v>
      </c>
      <c r="M41" s="112">
        <v>6</v>
      </c>
      <c r="N41" s="112">
        <v>2</v>
      </c>
      <c r="O41" s="112">
        <v>6</v>
      </c>
      <c r="P41" s="112">
        <v>29</v>
      </c>
      <c r="Q41" s="112" t="s">
        <v>677</v>
      </c>
      <c r="R41" s="112" t="s">
        <v>677</v>
      </c>
      <c r="S41" s="112">
        <v>1</v>
      </c>
      <c r="T41" s="112" t="s">
        <v>677</v>
      </c>
      <c r="U41" s="112" t="s">
        <v>677</v>
      </c>
      <c r="V41" s="112">
        <v>1</v>
      </c>
      <c r="W41" s="112" t="s">
        <v>677</v>
      </c>
      <c r="X41" s="112" t="s">
        <v>677</v>
      </c>
      <c r="Y41" s="112" t="s">
        <v>677</v>
      </c>
      <c r="Z41" s="112" t="s">
        <v>677</v>
      </c>
      <c r="AA41" s="112" t="s">
        <v>677</v>
      </c>
      <c r="AB41" s="112" t="s">
        <v>677</v>
      </c>
      <c r="AC41" s="112">
        <v>2</v>
      </c>
      <c r="AD41" s="112" t="s">
        <v>677</v>
      </c>
      <c r="AE41" s="112" t="s">
        <v>677</v>
      </c>
      <c r="AF41" s="112" t="s">
        <v>677</v>
      </c>
      <c r="AG41" s="112" t="s">
        <v>677</v>
      </c>
      <c r="AH41" s="112" t="s">
        <v>677</v>
      </c>
      <c r="AI41" s="112" t="s">
        <v>677</v>
      </c>
      <c r="AJ41" s="112" t="s">
        <v>677</v>
      </c>
      <c r="AK41" s="112" t="s">
        <v>677</v>
      </c>
      <c r="AL41" s="112" t="s">
        <v>677</v>
      </c>
      <c r="AM41" s="112" t="s">
        <v>677</v>
      </c>
      <c r="AN41" s="112">
        <v>2</v>
      </c>
      <c r="AO41" s="112" t="s">
        <v>677</v>
      </c>
      <c r="AP41" s="112" t="s">
        <v>677</v>
      </c>
      <c r="AQ41" s="143" t="s">
        <v>677</v>
      </c>
      <c r="AR41" s="143" t="s">
        <v>677</v>
      </c>
      <c r="AS41" s="143" t="s">
        <v>677</v>
      </c>
      <c r="AT41" s="112" t="s">
        <v>677</v>
      </c>
      <c r="AU41" s="112">
        <v>2</v>
      </c>
      <c r="AV41" s="112">
        <v>33</v>
      </c>
      <c r="AW41" s="112" t="s">
        <v>677</v>
      </c>
      <c r="AX41" s="112" t="s">
        <v>677</v>
      </c>
      <c r="AY41" s="112">
        <v>2</v>
      </c>
      <c r="AZ41" s="112" t="s">
        <v>677</v>
      </c>
      <c r="BA41" s="112" t="s">
        <v>677</v>
      </c>
      <c r="BB41" s="112" t="s">
        <v>677</v>
      </c>
      <c r="BC41" s="112" t="s">
        <v>677</v>
      </c>
      <c r="BD41" s="112" t="s">
        <v>677</v>
      </c>
      <c r="BE41" s="112" t="s">
        <v>677</v>
      </c>
      <c r="BF41" s="112" t="s">
        <v>677</v>
      </c>
      <c r="BG41" s="143" t="s">
        <v>677</v>
      </c>
      <c r="BH41" s="143" t="s">
        <v>677</v>
      </c>
      <c r="BI41" s="112" t="s">
        <v>677</v>
      </c>
      <c r="BJ41" s="112" t="s">
        <v>677</v>
      </c>
      <c r="BK41" s="112" t="s">
        <v>677</v>
      </c>
      <c r="BL41" s="112">
        <v>23</v>
      </c>
      <c r="BM41" s="112">
        <v>287</v>
      </c>
      <c r="BN41" s="112" t="s">
        <v>677</v>
      </c>
      <c r="BO41" s="112" t="s">
        <v>677</v>
      </c>
      <c r="BP41" s="112">
        <v>4</v>
      </c>
      <c r="BQ41" s="112">
        <v>1</v>
      </c>
      <c r="BR41" s="112">
        <v>1</v>
      </c>
      <c r="BS41" s="112">
        <v>1</v>
      </c>
      <c r="BT41" s="112" t="s">
        <v>677</v>
      </c>
      <c r="BU41" s="112">
        <v>1</v>
      </c>
      <c r="BV41" s="112">
        <v>9</v>
      </c>
      <c r="BW41" s="112" t="s">
        <v>677</v>
      </c>
      <c r="BX41" s="112">
        <v>5</v>
      </c>
      <c r="BY41" s="112">
        <v>1</v>
      </c>
      <c r="BZ41" s="112">
        <v>1</v>
      </c>
      <c r="CA41" s="112">
        <v>2</v>
      </c>
      <c r="CB41" s="112" t="s">
        <v>677</v>
      </c>
      <c r="CC41" s="112" t="s">
        <v>677</v>
      </c>
      <c r="CD41" s="112" t="s">
        <v>677</v>
      </c>
      <c r="CE41" s="112" t="s">
        <v>677</v>
      </c>
      <c r="CF41" s="112" t="s">
        <v>677</v>
      </c>
      <c r="CG41" s="112">
        <v>1</v>
      </c>
      <c r="CH41" s="112">
        <v>54</v>
      </c>
      <c r="CI41" s="112">
        <v>87</v>
      </c>
      <c r="CJ41" s="112">
        <v>2</v>
      </c>
      <c r="CK41" s="112">
        <v>51</v>
      </c>
      <c r="CL41" s="112">
        <v>1</v>
      </c>
      <c r="CM41" s="112">
        <v>10</v>
      </c>
      <c r="CN41" s="112">
        <v>53</v>
      </c>
      <c r="CO41" s="112" t="s">
        <v>677</v>
      </c>
      <c r="CP41" s="112">
        <v>3</v>
      </c>
      <c r="CQ41" s="112" t="s">
        <v>677</v>
      </c>
      <c r="CR41" s="112">
        <v>7</v>
      </c>
      <c r="CS41" s="112">
        <v>12</v>
      </c>
      <c r="CT41" s="112">
        <v>69</v>
      </c>
      <c r="CU41" s="112" t="s">
        <v>677</v>
      </c>
      <c r="CV41" s="112">
        <v>9</v>
      </c>
      <c r="CW41" s="112">
        <v>3</v>
      </c>
      <c r="CX41" s="112">
        <v>14</v>
      </c>
      <c r="CY41" s="112">
        <v>42</v>
      </c>
      <c r="CZ41" s="112">
        <v>12</v>
      </c>
      <c r="DA41" s="112">
        <v>1</v>
      </c>
      <c r="DB41" s="112">
        <v>1</v>
      </c>
      <c r="DC41" s="112">
        <v>5</v>
      </c>
      <c r="DD41" s="112">
        <v>15</v>
      </c>
      <c r="DE41" s="112" t="s">
        <v>677</v>
      </c>
      <c r="DF41" s="112">
        <v>5</v>
      </c>
      <c r="DG41" s="112">
        <v>13</v>
      </c>
      <c r="DH41" s="112">
        <v>92</v>
      </c>
      <c r="DI41" s="112">
        <v>6</v>
      </c>
      <c r="DJ41" s="112" t="s">
        <v>677</v>
      </c>
      <c r="DK41" s="112">
        <v>7</v>
      </c>
      <c r="DL41" s="112" t="s">
        <v>677</v>
      </c>
      <c r="DM41" s="112" t="s">
        <v>677</v>
      </c>
      <c r="DN41" s="112" t="s">
        <v>677</v>
      </c>
      <c r="DO41" s="112" t="s">
        <v>677</v>
      </c>
      <c r="DP41" s="112">
        <v>11</v>
      </c>
      <c r="DQ41" s="112">
        <v>413</v>
      </c>
      <c r="DR41" s="112" t="s">
        <v>677</v>
      </c>
      <c r="DS41" s="112" t="s">
        <v>677</v>
      </c>
      <c r="DT41" s="112" t="s">
        <v>677</v>
      </c>
      <c r="DU41" s="112" t="s">
        <v>677</v>
      </c>
      <c r="DV41" s="112">
        <v>8</v>
      </c>
      <c r="DW41" s="112">
        <v>1</v>
      </c>
      <c r="DX41" s="112">
        <v>2</v>
      </c>
      <c r="DY41" s="112" t="s">
        <v>677</v>
      </c>
    </row>
    <row r="42" spans="1:129" s="17" customFormat="1" ht="21" customHeight="1" x14ac:dyDescent="0.3">
      <c r="A42" s="46" t="s">
        <v>753</v>
      </c>
      <c r="B42" s="332">
        <v>287</v>
      </c>
      <c r="C42" s="112">
        <v>3968</v>
      </c>
      <c r="D42" s="112" t="s">
        <v>677</v>
      </c>
      <c r="E42" s="112" t="s">
        <v>677</v>
      </c>
      <c r="F42" s="143" t="s">
        <v>677</v>
      </c>
      <c r="G42" s="143" t="s">
        <v>677</v>
      </c>
      <c r="H42" s="143" t="s">
        <v>677</v>
      </c>
      <c r="I42" s="143" t="s">
        <v>677</v>
      </c>
      <c r="J42" s="112">
        <v>12</v>
      </c>
      <c r="K42" s="112">
        <v>132</v>
      </c>
      <c r="L42" s="112">
        <v>7</v>
      </c>
      <c r="M42" s="112">
        <v>4</v>
      </c>
      <c r="N42" s="112">
        <v>1</v>
      </c>
      <c r="O42" s="112">
        <v>3</v>
      </c>
      <c r="P42" s="112">
        <v>9</v>
      </c>
      <c r="Q42" s="112">
        <v>1</v>
      </c>
      <c r="R42" s="112">
        <v>1</v>
      </c>
      <c r="S42" s="112" t="s">
        <v>677</v>
      </c>
      <c r="T42" s="112" t="s">
        <v>677</v>
      </c>
      <c r="U42" s="112" t="s">
        <v>677</v>
      </c>
      <c r="V42" s="112" t="s">
        <v>677</v>
      </c>
      <c r="W42" s="112" t="s">
        <v>677</v>
      </c>
      <c r="X42" s="112" t="s">
        <v>677</v>
      </c>
      <c r="Y42" s="112" t="s">
        <v>677</v>
      </c>
      <c r="Z42" s="112">
        <v>1</v>
      </c>
      <c r="AA42" s="112" t="s">
        <v>677</v>
      </c>
      <c r="AB42" s="112" t="s">
        <v>677</v>
      </c>
      <c r="AC42" s="112" t="s">
        <v>677</v>
      </c>
      <c r="AD42" s="112" t="s">
        <v>677</v>
      </c>
      <c r="AE42" s="112" t="s">
        <v>677</v>
      </c>
      <c r="AF42" s="112" t="s">
        <v>677</v>
      </c>
      <c r="AG42" s="112" t="s">
        <v>677</v>
      </c>
      <c r="AH42" s="112" t="s">
        <v>677</v>
      </c>
      <c r="AI42" s="112" t="s">
        <v>677</v>
      </c>
      <c r="AJ42" s="112" t="s">
        <v>677</v>
      </c>
      <c r="AK42" s="112" t="s">
        <v>677</v>
      </c>
      <c r="AL42" s="112" t="s">
        <v>677</v>
      </c>
      <c r="AM42" s="112" t="s">
        <v>677</v>
      </c>
      <c r="AN42" s="112" t="s">
        <v>677</v>
      </c>
      <c r="AO42" s="112" t="s">
        <v>677</v>
      </c>
      <c r="AP42" s="112" t="s">
        <v>677</v>
      </c>
      <c r="AQ42" s="143" t="s">
        <v>677</v>
      </c>
      <c r="AR42" s="143" t="s">
        <v>677</v>
      </c>
      <c r="AS42" s="143" t="s">
        <v>677</v>
      </c>
      <c r="AT42" s="112" t="s">
        <v>677</v>
      </c>
      <c r="AU42" s="112">
        <v>13</v>
      </c>
      <c r="AV42" s="112">
        <v>222</v>
      </c>
      <c r="AW42" s="112" t="s">
        <v>677</v>
      </c>
      <c r="AX42" s="112">
        <v>2</v>
      </c>
      <c r="AY42" s="112">
        <v>4</v>
      </c>
      <c r="AZ42" s="112" t="s">
        <v>677</v>
      </c>
      <c r="BA42" s="112">
        <v>7</v>
      </c>
      <c r="BB42" s="112">
        <v>3</v>
      </c>
      <c r="BC42" s="112">
        <v>619</v>
      </c>
      <c r="BD42" s="112">
        <v>1</v>
      </c>
      <c r="BE42" s="112" t="s">
        <v>677</v>
      </c>
      <c r="BF42" s="112" t="s">
        <v>677</v>
      </c>
      <c r="BG42" s="143" t="s">
        <v>677</v>
      </c>
      <c r="BH42" s="143" t="s">
        <v>677</v>
      </c>
      <c r="BI42" s="112" t="s">
        <v>677</v>
      </c>
      <c r="BJ42" s="112">
        <v>1</v>
      </c>
      <c r="BK42" s="112">
        <v>1</v>
      </c>
      <c r="BL42" s="112">
        <v>42</v>
      </c>
      <c r="BM42" s="112">
        <v>491</v>
      </c>
      <c r="BN42" s="112" t="s">
        <v>677</v>
      </c>
      <c r="BO42" s="112">
        <v>2</v>
      </c>
      <c r="BP42" s="112">
        <v>1</v>
      </c>
      <c r="BQ42" s="112" t="s">
        <v>677</v>
      </c>
      <c r="BR42" s="112">
        <v>3</v>
      </c>
      <c r="BS42" s="112">
        <v>3</v>
      </c>
      <c r="BT42" s="112" t="s">
        <v>677</v>
      </c>
      <c r="BU42" s="112">
        <v>3</v>
      </c>
      <c r="BV42" s="112">
        <v>10</v>
      </c>
      <c r="BW42" s="112">
        <v>2</v>
      </c>
      <c r="BX42" s="112">
        <v>15</v>
      </c>
      <c r="BY42" s="112">
        <v>3</v>
      </c>
      <c r="BZ42" s="112">
        <v>10</v>
      </c>
      <c r="CA42" s="112">
        <v>505</v>
      </c>
      <c r="CB42" s="112">
        <v>3</v>
      </c>
      <c r="CC42" s="112">
        <v>2</v>
      </c>
      <c r="CD42" s="112" t="s">
        <v>677</v>
      </c>
      <c r="CE42" s="112">
        <v>2</v>
      </c>
      <c r="CF42" s="112" t="s">
        <v>677</v>
      </c>
      <c r="CG42" s="112">
        <v>3</v>
      </c>
      <c r="CH42" s="112">
        <v>27</v>
      </c>
      <c r="CI42" s="112">
        <v>118</v>
      </c>
      <c r="CJ42" s="112">
        <v>15</v>
      </c>
      <c r="CK42" s="112">
        <v>11</v>
      </c>
      <c r="CL42" s="112">
        <v>1</v>
      </c>
      <c r="CM42" s="112">
        <v>24</v>
      </c>
      <c r="CN42" s="112">
        <v>176</v>
      </c>
      <c r="CO42" s="112">
        <v>1</v>
      </c>
      <c r="CP42" s="112">
        <v>12</v>
      </c>
      <c r="CQ42" s="112">
        <v>3</v>
      </c>
      <c r="CR42" s="112">
        <v>8</v>
      </c>
      <c r="CS42" s="112">
        <v>53</v>
      </c>
      <c r="CT42" s="112">
        <v>479</v>
      </c>
      <c r="CU42" s="112">
        <v>2</v>
      </c>
      <c r="CV42" s="112">
        <v>49</v>
      </c>
      <c r="CW42" s="112">
        <v>2</v>
      </c>
      <c r="CX42" s="112">
        <v>33</v>
      </c>
      <c r="CY42" s="112">
        <v>486</v>
      </c>
      <c r="CZ42" s="112">
        <v>21</v>
      </c>
      <c r="DA42" s="112">
        <v>2</v>
      </c>
      <c r="DB42" s="112">
        <v>10</v>
      </c>
      <c r="DC42" s="112">
        <v>15</v>
      </c>
      <c r="DD42" s="112">
        <v>201</v>
      </c>
      <c r="DE42" s="112">
        <v>4</v>
      </c>
      <c r="DF42" s="112">
        <v>11</v>
      </c>
      <c r="DG42" s="112">
        <v>34</v>
      </c>
      <c r="DH42" s="112">
        <v>309</v>
      </c>
      <c r="DI42" s="112">
        <v>24</v>
      </c>
      <c r="DJ42" s="112" t="s">
        <v>677</v>
      </c>
      <c r="DK42" s="112">
        <v>10</v>
      </c>
      <c r="DL42" s="112" t="s">
        <v>677</v>
      </c>
      <c r="DM42" s="112" t="s">
        <v>677</v>
      </c>
      <c r="DN42" s="112" t="s">
        <v>677</v>
      </c>
      <c r="DO42" s="112" t="s">
        <v>677</v>
      </c>
      <c r="DP42" s="112">
        <v>18</v>
      </c>
      <c r="DQ42" s="112">
        <v>221</v>
      </c>
      <c r="DR42" s="112" t="s">
        <v>677</v>
      </c>
      <c r="DS42" s="112" t="s">
        <v>677</v>
      </c>
      <c r="DT42" s="112" t="s">
        <v>677</v>
      </c>
      <c r="DU42" s="112" t="s">
        <v>677</v>
      </c>
      <c r="DV42" s="112">
        <v>9</v>
      </c>
      <c r="DW42" s="112">
        <v>5</v>
      </c>
      <c r="DX42" s="112">
        <v>1</v>
      </c>
      <c r="DY42" s="112">
        <v>2</v>
      </c>
    </row>
    <row r="43" spans="1:129" s="17" customFormat="1" ht="21" customHeight="1" x14ac:dyDescent="0.3">
      <c r="A43" s="46" t="s">
        <v>754</v>
      </c>
      <c r="B43" s="332">
        <v>376</v>
      </c>
      <c r="C43" s="112">
        <v>4705</v>
      </c>
      <c r="D43" s="112" t="s">
        <v>677</v>
      </c>
      <c r="E43" s="112" t="s">
        <v>677</v>
      </c>
      <c r="F43" s="143" t="s">
        <v>677</v>
      </c>
      <c r="G43" s="143" t="s">
        <v>677</v>
      </c>
      <c r="H43" s="143" t="s">
        <v>677</v>
      </c>
      <c r="I43" s="143" t="s">
        <v>677</v>
      </c>
      <c r="J43" s="112">
        <v>9</v>
      </c>
      <c r="K43" s="112">
        <v>388</v>
      </c>
      <c r="L43" s="112">
        <v>3</v>
      </c>
      <c r="M43" s="112">
        <v>2</v>
      </c>
      <c r="N43" s="112">
        <v>4</v>
      </c>
      <c r="O43" s="112">
        <v>10</v>
      </c>
      <c r="P43" s="112">
        <v>68</v>
      </c>
      <c r="Q43" s="112">
        <v>1</v>
      </c>
      <c r="R43" s="112" t="s">
        <v>677</v>
      </c>
      <c r="S43" s="112">
        <v>1</v>
      </c>
      <c r="T43" s="112" t="s">
        <v>677</v>
      </c>
      <c r="U43" s="112">
        <v>1</v>
      </c>
      <c r="V43" s="112" t="s">
        <v>677</v>
      </c>
      <c r="W43" s="112">
        <v>3</v>
      </c>
      <c r="X43" s="112">
        <v>2</v>
      </c>
      <c r="Y43" s="112" t="s">
        <v>677</v>
      </c>
      <c r="Z43" s="112" t="s">
        <v>677</v>
      </c>
      <c r="AA43" s="112" t="s">
        <v>677</v>
      </c>
      <c r="AB43" s="112" t="s">
        <v>677</v>
      </c>
      <c r="AC43" s="112">
        <v>1</v>
      </c>
      <c r="AD43" s="112" t="s">
        <v>677</v>
      </c>
      <c r="AE43" s="112" t="s">
        <v>677</v>
      </c>
      <c r="AF43" s="112" t="s">
        <v>677</v>
      </c>
      <c r="AG43" s="112" t="s">
        <v>677</v>
      </c>
      <c r="AH43" s="112" t="s">
        <v>677</v>
      </c>
      <c r="AI43" s="112" t="s">
        <v>677</v>
      </c>
      <c r="AJ43" s="112" t="s">
        <v>677</v>
      </c>
      <c r="AK43" s="112" t="s">
        <v>677</v>
      </c>
      <c r="AL43" s="112" t="s">
        <v>677</v>
      </c>
      <c r="AM43" s="112" t="s">
        <v>677</v>
      </c>
      <c r="AN43" s="112">
        <v>1</v>
      </c>
      <c r="AO43" s="112">
        <v>1</v>
      </c>
      <c r="AP43" s="112">
        <v>6</v>
      </c>
      <c r="AQ43" s="143" t="s">
        <v>677</v>
      </c>
      <c r="AR43" s="143" t="s">
        <v>677</v>
      </c>
      <c r="AS43" s="143" t="s">
        <v>677</v>
      </c>
      <c r="AT43" s="112">
        <v>1</v>
      </c>
      <c r="AU43" s="112">
        <v>13</v>
      </c>
      <c r="AV43" s="112">
        <v>371</v>
      </c>
      <c r="AW43" s="112" t="s">
        <v>677</v>
      </c>
      <c r="AX43" s="112" t="s">
        <v>677</v>
      </c>
      <c r="AY43" s="112">
        <v>4</v>
      </c>
      <c r="AZ43" s="112" t="s">
        <v>677</v>
      </c>
      <c r="BA43" s="112">
        <v>9</v>
      </c>
      <c r="BB43" s="112">
        <v>1</v>
      </c>
      <c r="BC43" s="112">
        <v>1</v>
      </c>
      <c r="BD43" s="112" t="s">
        <v>677</v>
      </c>
      <c r="BE43" s="112" t="s">
        <v>677</v>
      </c>
      <c r="BF43" s="112">
        <v>1</v>
      </c>
      <c r="BG43" s="143" t="s">
        <v>677</v>
      </c>
      <c r="BH43" s="143" t="s">
        <v>677</v>
      </c>
      <c r="BI43" s="112" t="s">
        <v>677</v>
      </c>
      <c r="BJ43" s="112" t="s">
        <v>677</v>
      </c>
      <c r="BK43" s="112" t="s">
        <v>677</v>
      </c>
      <c r="BL43" s="112">
        <v>78</v>
      </c>
      <c r="BM43" s="112">
        <v>716</v>
      </c>
      <c r="BN43" s="112" t="s">
        <v>677</v>
      </c>
      <c r="BO43" s="112">
        <v>2</v>
      </c>
      <c r="BP43" s="112">
        <v>4</v>
      </c>
      <c r="BQ43" s="112">
        <v>2</v>
      </c>
      <c r="BR43" s="112">
        <v>5</v>
      </c>
      <c r="BS43" s="112">
        <v>3</v>
      </c>
      <c r="BT43" s="112">
        <v>1</v>
      </c>
      <c r="BU43" s="112">
        <v>11</v>
      </c>
      <c r="BV43" s="112">
        <v>21</v>
      </c>
      <c r="BW43" s="112">
        <v>4</v>
      </c>
      <c r="BX43" s="112">
        <v>23</v>
      </c>
      <c r="BY43" s="112">
        <v>2</v>
      </c>
      <c r="BZ43" s="112">
        <v>5</v>
      </c>
      <c r="CA43" s="112">
        <v>384</v>
      </c>
      <c r="CB43" s="112">
        <v>1</v>
      </c>
      <c r="CC43" s="112" t="s">
        <v>677</v>
      </c>
      <c r="CD43" s="112">
        <v>1</v>
      </c>
      <c r="CE43" s="112">
        <v>1</v>
      </c>
      <c r="CF43" s="112">
        <v>1</v>
      </c>
      <c r="CG43" s="112">
        <v>1</v>
      </c>
      <c r="CH43" s="112">
        <v>55</v>
      </c>
      <c r="CI43" s="112">
        <v>274</v>
      </c>
      <c r="CJ43" s="112">
        <v>11</v>
      </c>
      <c r="CK43" s="112">
        <v>43</v>
      </c>
      <c r="CL43" s="112">
        <v>1</v>
      </c>
      <c r="CM43" s="112">
        <v>30</v>
      </c>
      <c r="CN43" s="112">
        <v>107</v>
      </c>
      <c r="CO43" s="112">
        <v>1</v>
      </c>
      <c r="CP43" s="112">
        <v>17</v>
      </c>
      <c r="CQ43" s="112">
        <v>2</v>
      </c>
      <c r="CR43" s="112">
        <v>10</v>
      </c>
      <c r="CS43" s="112">
        <v>65</v>
      </c>
      <c r="CT43" s="112">
        <v>563</v>
      </c>
      <c r="CU43" s="112">
        <v>3</v>
      </c>
      <c r="CV43" s="112">
        <v>58</v>
      </c>
      <c r="CW43" s="112">
        <v>4</v>
      </c>
      <c r="CX43" s="112">
        <v>37</v>
      </c>
      <c r="CY43" s="112">
        <v>226</v>
      </c>
      <c r="CZ43" s="112">
        <v>26</v>
      </c>
      <c r="DA43" s="112">
        <v>3</v>
      </c>
      <c r="DB43" s="112">
        <v>8</v>
      </c>
      <c r="DC43" s="112">
        <v>16</v>
      </c>
      <c r="DD43" s="112">
        <v>298</v>
      </c>
      <c r="DE43" s="112">
        <v>3</v>
      </c>
      <c r="DF43" s="112">
        <v>13</v>
      </c>
      <c r="DG43" s="112">
        <v>35</v>
      </c>
      <c r="DH43" s="112">
        <v>290</v>
      </c>
      <c r="DI43" s="112">
        <v>25</v>
      </c>
      <c r="DJ43" s="112">
        <v>1</v>
      </c>
      <c r="DK43" s="112">
        <v>9</v>
      </c>
      <c r="DL43" s="112">
        <v>1</v>
      </c>
      <c r="DM43" s="112">
        <v>6</v>
      </c>
      <c r="DN43" s="112">
        <v>1</v>
      </c>
      <c r="DO43" s="112" t="s">
        <v>677</v>
      </c>
      <c r="DP43" s="112">
        <v>20</v>
      </c>
      <c r="DQ43" s="112">
        <v>1007</v>
      </c>
      <c r="DR43" s="112" t="s">
        <v>677</v>
      </c>
      <c r="DS43" s="112">
        <v>1</v>
      </c>
      <c r="DT43" s="112">
        <v>1</v>
      </c>
      <c r="DU43" s="112">
        <v>2</v>
      </c>
      <c r="DV43" s="112">
        <v>14</v>
      </c>
      <c r="DW43" s="112">
        <v>1</v>
      </c>
      <c r="DX43" s="112">
        <v>1</v>
      </c>
      <c r="DY43" s="112" t="s">
        <v>677</v>
      </c>
    </row>
    <row r="44" spans="1:129" s="17" customFormat="1" ht="21" customHeight="1" x14ac:dyDescent="0.3">
      <c r="A44" s="46" t="s">
        <v>755</v>
      </c>
      <c r="B44" s="332">
        <v>225</v>
      </c>
      <c r="C44" s="112">
        <v>17305</v>
      </c>
      <c r="D44" s="112" t="s">
        <v>677</v>
      </c>
      <c r="E44" s="112" t="s">
        <v>677</v>
      </c>
      <c r="F44" s="143" t="s">
        <v>677</v>
      </c>
      <c r="G44" s="143" t="s">
        <v>677</v>
      </c>
      <c r="H44" s="143" t="s">
        <v>677</v>
      </c>
      <c r="I44" s="143" t="s">
        <v>677</v>
      </c>
      <c r="J44" s="112">
        <v>2</v>
      </c>
      <c r="K44" s="112">
        <v>7</v>
      </c>
      <c r="L44" s="112">
        <v>1</v>
      </c>
      <c r="M44" s="112">
        <v>1</v>
      </c>
      <c r="N44" s="112" t="s">
        <v>677</v>
      </c>
      <c r="O44" s="112">
        <v>10</v>
      </c>
      <c r="P44" s="112">
        <v>2979</v>
      </c>
      <c r="Q44" s="112">
        <v>1</v>
      </c>
      <c r="R44" s="112">
        <v>4</v>
      </c>
      <c r="S44" s="112" t="s">
        <v>677</v>
      </c>
      <c r="T44" s="112" t="s">
        <v>677</v>
      </c>
      <c r="U44" s="112" t="s">
        <v>677</v>
      </c>
      <c r="V44" s="112" t="s">
        <v>677</v>
      </c>
      <c r="W44" s="112">
        <v>1</v>
      </c>
      <c r="X44" s="112" t="s">
        <v>677</v>
      </c>
      <c r="Y44" s="112" t="s">
        <v>677</v>
      </c>
      <c r="Z44" s="112" t="s">
        <v>677</v>
      </c>
      <c r="AA44" s="112" t="s">
        <v>677</v>
      </c>
      <c r="AB44" s="112" t="s">
        <v>677</v>
      </c>
      <c r="AC44" s="112" t="s">
        <v>677</v>
      </c>
      <c r="AD44" s="112" t="s">
        <v>677</v>
      </c>
      <c r="AE44" s="112" t="s">
        <v>677</v>
      </c>
      <c r="AF44" s="112" t="s">
        <v>677</v>
      </c>
      <c r="AG44" s="112">
        <v>1</v>
      </c>
      <c r="AH44" s="112" t="s">
        <v>677</v>
      </c>
      <c r="AI44" s="112">
        <v>1</v>
      </c>
      <c r="AJ44" s="112">
        <v>1</v>
      </c>
      <c r="AK44" s="112" t="s">
        <v>677</v>
      </c>
      <c r="AL44" s="112" t="s">
        <v>677</v>
      </c>
      <c r="AM44" s="112" t="s">
        <v>677</v>
      </c>
      <c r="AN44" s="112">
        <v>1</v>
      </c>
      <c r="AO44" s="112" t="s">
        <v>677</v>
      </c>
      <c r="AP44" s="112" t="s">
        <v>677</v>
      </c>
      <c r="AQ44" s="143" t="s">
        <v>677</v>
      </c>
      <c r="AR44" s="143" t="s">
        <v>677</v>
      </c>
      <c r="AS44" s="143" t="s">
        <v>677</v>
      </c>
      <c r="AT44" s="112" t="s">
        <v>677</v>
      </c>
      <c r="AU44" s="112">
        <v>15</v>
      </c>
      <c r="AV44" s="112">
        <v>1846</v>
      </c>
      <c r="AW44" s="112" t="s">
        <v>677</v>
      </c>
      <c r="AX44" s="112" t="s">
        <v>677</v>
      </c>
      <c r="AY44" s="112">
        <v>10</v>
      </c>
      <c r="AZ44" s="112" t="s">
        <v>677</v>
      </c>
      <c r="BA44" s="112">
        <v>5</v>
      </c>
      <c r="BB44" s="112">
        <v>3</v>
      </c>
      <c r="BC44" s="112">
        <v>35</v>
      </c>
      <c r="BD44" s="112" t="s">
        <v>677</v>
      </c>
      <c r="BE44" s="112" t="s">
        <v>677</v>
      </c>
      <c r="BF44" s="112">
        <v>2</v>
      </c>
      <c r="BG44" s="143" t="s">
        <v>677</v>
      </c>
      <c r="BH44" s="143" t="s">
        <v>677</v>
      </c>
      <c r="BI44" s="112" t="s">
        <v>677</v>
      </c>
      <c r="BJ44" s="112">
        <v>1</v>
      </c>
      <c r="BK44" s="112" t="s">
        <v>677</v>
      </c>
      <c r="BL44" s="112">
        <v>46</v>
      </c>
      <c r="BM44" s="112">
        <v>3772</v>
      </c>
      <c r="BN44" s="112" t="s">
        <v>677</v>
      </c>
      <c r="BO44" s="112" t="s">
        <v>677</v>
      </c>
      <c r="BP44" s="112">
        <v>4</v>
      </c>
      <c r="BQ44" s="112" t="s">
        <v>677</v>
      </c>
      <c r="BR44" s="112">
        <v>8</v>
      </c>
      <c r="BS44" s="112">
        <v>4</v>
      </c>
      <c r="BT44" s="112" t="s">
        <v>677</v>
      </c>
      <c r="BU44" s="112">
        <v>4</v>
      </c>
      <c r="BV44" s="112">
        <v>10</v>
      </c>
      <c r="BW44" s="112">
        <v>1</v>
      </c>
      <c r="BX44" s="112">
        <v>12</v>
      </c>
      <c r="BY44" s="112">
        <v>3</v>
      </c>
      <c r="BZ44" s="112">
        <v>4</v>
      </c>
      <c r="CA44" s="112">
        <v>2441</v>
      </c>
      <c r="CB44" s="112" t="s">
        <v>677</v>
      </c>
      <c r="CC44" s="112">
        <v>1</v>
      </c>
      <c r="CD44" s="112">
        <v>1</v>
      </c>
      <c r="CE44" s="112" t="s">
        <v>677</v>
      </c>
      <c r="CF44" s="112" t="s">
        <v>677</v>
      </c>
      <c r="CG44" s="112">
        <v>2</v>
      </c>
      <c r="CH44" s="112">
        <v>16</v>
      </c>
      <c r="CI44" s="112">
        <v>263</v>
      </c>
      <c r="CJ44" s="112">
        <v>6</v>
      </c>
      <c r="CK44" s="112">
        <v>8</v>
      </c>
      <c r="CL44" s="112">
        <v>2</v>
      </c>
      <c r="CM44" s="112">
        <v>20</v>
      </c>
      <c r="CN44" s="112">
        <v>403</v>
      </c>
      <c r="CO44" s="112" t="s">
        <v>677</v>
      </c>
      <c r="CP44" s="112">
        <v>14</v>
      </c>
      <c r="CQ44" s="112" t="s">
        <v>677</v>
      </c>
      <c r="CR44" s="112">
        <v>6</v>
      </c>
      <c r="CS44" s="112">
        <v>28</v>
      </c>
      <c r="CT44" s="112">
        <v>549</v>
      </c>
      <c r="CU44" s="112">
        <v>1</v>
      </c>
      <c r="CV44" s="112">
        <v>23</v>
      </c>
      <c r="CW44" s="112">
        <v>4</v>
      </c>
      <c r="CX44" s="112">
        <v>8</v>
      </c>
      <c r="CY44" s="112">
        <v>63</v>
      </c>
      <c r="CZ44" s="112">
        <v>3</v>
      </c>
      <c r="DA44" s="112">
        <v>3</v>
      </c>
      <c r="DB44" s="112">
        <v>2</v>
      </c>
      <c r="DC44" s="112">
        <v>18</v>
      </c>
      <c r="DD44" s="112">
        <v>1820</v>
      </c>
      <c r="DE44" s="112">
        <v>3</v>
      </c>
      <c r="DF44" s="112">
        <v>15</v>
      </c>
      <c r="DG44" s="112">
        <v>17</v>
      </c>
      <c r="DH44" s="112">
        <v>1599</v>
      </c>
      <c r="DI44" s="112">
        <v>8</v>
      </c>
      <c r="DJ44" s="112" t="s">
        <v>677</v>
      </c>
      <c r="DK44" s="112">
        <v>9</v>
      </c>
      <c r="DL44" s="112">
        <v>1</v>
      </c>
      <c r="DM44" s="112">
        <v>10</v>
      </c>
      <c r="DN44" s="112">
        <v>1</v>
      </c>
      <c r="DO44" s="112" t="s">
        <v>677</v>
      </c>
      <c r="DP44" s="112">
        <v>37</v>
      </c>
      <c r="DQ44" s="112">
        <v>1518</v>
      </c>
      <c r="DR44" s="112" t="s">
        <v>677</v>
      </c>
      <c r="DS44" s="112" t="s">
        <v>677</v>
      </c>
      <c r="DT44" s="112" t="s">
        <v>677</v>
      </c>
      <c r="DU44" s="112" t="s">
        <v>677</v>
      </c>
      <c r="DV44" s="112">
        <v>30</v>
      </c>
      <c r="DW44" s="112">
        <v>7</v>
      </c>
      <c r="DX44" s="112" t="s">
        <v>677</v>
      </c>
      <c r="DY44" s="112" t="s">
        <v>677</v>
      </c>
    </row>
    <row r="45" spans="1:129" s="17" customFormat="1" ht="21" customHeight="1" x14ac:dyDescent="0.3">
      <c r="A45" s="46" t="s">
        <v>756</v>
      </c>
      <c r="B45" s="332">
        <v>1077</v>
      </c>
      <c r="C45" s="112">
        <v>9897</v>
      </c>
      <c r="D45" s="112" t="s">
        <v>677</v>
      </c>
      <c r="E45" s="112" t="s">
        <v>677</v>
      </c>
      <c r="F45" s="143" t="s">
        <v>677</v>
      </c>
      <c r="G45" s="143" t="s">
        <v>677</v>
      </c>
      <c r="H45" s="143" t="s">
        <v>677</v>
      </c>
      <c r="I45" s="143" t="s">
        <v>677</v>
      </c>
      <c r="J45" s="112">
        <v>14</v>
      </c>
      <c r="K45" s="112">
        <v>76</v>
      </c>
      <c r="L45" s="112">
        <v>1</v>
      </c>
      <c r="M45" s="112">
        <v>7</v>
      </c>
      <c r="N45" s="112">
        <v>6</v>
      </c>
      <c r="O45" s="112">
        <v>9</v>
      </c>
      <c r="P45" s="112">
        <v>47</v>
      </c>
      <c r="Q45" s="112">
        <v>1</v>
      </c>
      <c r="R45" s="112" t="s">
        <v>677</v>
      </c>
      <c r="S45" s="112">
        <v>2</v>
      </c>
      <c r="T45" s="112" t="s">
        <v>677</v>
      </c>
      <c r="U45" s="112" t="s">
        <v>677</v>
      </c>
      <c r="V45" s="112" t="s">
        <v>677</v>
      </c>
      <c r="W45" s="112">
        <v>2</v>
      </c>
      <c r="X45" s="112" t="s">
        <v>677</v>
      </c>
      <c r="Y45" s="112" t="s">
        <v>677</v>
      </c>
      <c r="Z45" s="112" t="s">
        <v>677</v>
      </c>
      <c r="AA45" s="112" t="s">
        <v>677</v>
      </c>
      <c r="AB45" s="112" t="s">
        <v>677</v>
      </c>
      <c r="AC45" s="112" t="s">
        <v>677</v>
      </c>
      <c r="AD45" s="112" t="s">
        <v>677</v>
      </c>
      <c r="AE45" s="112" t="s">
        <v>677</v>
      </c>
      <c r="AF45" s="112" t="s">
        <v>677</v>
      </c>
      <c r="AG45" s="112" t="s">
        <v>677</v>
      </c>
      <c r="AH45" s="112" t="s">
        <v>677</v>
      </c>
      <c r="AI45" s="112" t="s">
        <v>677</v>
      </c>
      <c r="AJ45" s="112" t="s">
        <v>677</v>
      </c>
      <c r="AK45" s="112">
        <v>1</v>
      </c>
      <c r="AL45" s="112" t="s">
        <v>677</v>
      </c>
      <c r="AM45" s="112" t="s">
        <v>677</v>
      </c>
      <c r="AN45" s="112">
        <v>3</v>
      </c>
      <c r="AO45" s="112" t="s">
        <v>677</v>
      </c>
      <c r="AP45" s="112" t="s">
        <v>677</v>
      </c>
      <c r="AQ45" s="143" t="s">
        <v>677</v>
      </c>
      <c r="AR45" s="143" t="s">
        <v>677</v>
      </c>
      <c r="AS45" s="143" t="s">
        <v>677</v>
      </c>
      <c r="AT45" s="112" t="s">
        <v>677</v>
      </c>
      <c r="AU45" s="112">
        <v>22</v>
      </c>
      <c r="AV45" s="112">
        <v>628</v>
      </c>
      <c r="AW45" s="112" t="s">
        <v>677</v>
      </c>
      <c r="AX45" s="112" t="s">
        <v>677</v>
      </c>
      <c r="AY45" s="112">
        <v>13</v>
      </c>
      <c r="AZ45" s="112">
        <v>2</v>
      </c>
      <c r="BA45" s="112">
        <v>7</v>
      </c>
      <c r="BB45" s="112">
        <v>7</v>
      </c>
      <c r="BC45" s="112">
        <v>312</v>
      </c>
      <c r="BD45" s="112">
        <v>2</v>
      </c>
      <c r="BE45" s="112" t="s">
        <v>677</v>
      </c>
      <c r="BF45" s="112">
        <v>1</v>
      </c>
      <c r="BG45" s="143" t="s">
        <v>677</v>
      </c>
      <c r="BH45" s="143" t="s">
        <v>677</v>
      </c>
      <c r="BI45" s="112">
        <v>1</v>
      </c>
      <c r="BJ45" s="112">
        <v>3</v>
      </c>
      <c r="BK45" s="112" t="s">
        <v>677</v>
      </c>
      <c r="BL45" s="112">
        <v>327</v>
      </c>
      <c r="BM45" s="112">
        <v>2371</v>
      </c>
      <c r="BN45" s="112" t="s">
        <v>677</v>
      </c>
      <c r="BO45" s="112" t="s">
        <v>677</v>
      </c>
      <c r="BP45" s="112">
        <v>3</v>
      </c>
      <c r="BQ45" s="112">
        <v>3</v>
      </c>
      <c r="BR45" s="112">
        <v>5</v>
      </c>
      <c r="BS45" s="112">
        <v>8</v>
      </c>
      <c r="BT45" s="112">
        <v>1</v>
      </c>
      <c r="BU45" s="112">
        <v>89</v>
      </c>
      <c r="BV45" s="112">
        <v>44</v>
      </c>
      <c r="BW45" s="112">
        <v>16</v>
      </c>
      <c r="BX45" s="112">
        <v>153</v>
      </c>
      <c r="BY45" s="112">
        <v>4</v>
      </c>
      <c r="BZ45" s="112">
        <v>8</v>
      </c>
      <c r="CA45" s="112">
        <v>177</v>
      </c>
      <c r="CB45" s="112">
        <v>3</v>
      </c>
      <c r="CC45" s="112" t="s">
        <v>677</v>
      </c>
      <c r="CD45" s="112">
        <v>1</v>
      </c>
      <c r="CE45" s="112">
        <v>1</v>
      </c>
      <c r="CF45" s="112" t="s">
        <v>677</v>
      </c>
      <c r="CG45" s="112">
        <v>3</v>
      </c>
      <c r="CH45" s="112">
        <v>76</v>
      </c>
      <c r="CI45" s="112">
        <v>345</v>
      </c>
      <c r="CJ45" s="112">
        <v>30</v>
      </c>
      <c r="CK45" s="112">
        <v>45</v>
      </c>
      <c r="CL45" s="112">
        <v>1</v>
      </c>
      <c r="CM45" s="112">
        <v>38</v>
      </c>
      <c r="CN45" s="112">
        <v>419</v>
      </c>
      <c r="CO45" s="112" t="s">
        <v>677</v>
      </c>
      <c r="CP45" s="112">
        <v>25</v>
      </c>
      <c r="CQ45" s="112">
        <v>1</v>
      </c>
      <c r="CR45" s="112">
        <v>12</v>
      </c>
      <c r="CS45" s="112">
        <v>382</v>
      </c>
      <c r="CT45" s="112">
        <v>3195</v>
      </c>
      <c r="CU45" s="112">
        <v>3</v>
      </c>
      <c r="CV45" s="112">
        <v>377</v>
      </c>
      <c r="CW45" s="112">
        <v>2</v>
      </c>
      <c r="CX45" s="112">
        <v>89</v>
      </c>
      <c r="CY45" s="112">
        <v>591</v>
      </c>
      <c r="CZ45" s="112">
        <v>42</v>
      </c>
      <c r="DA45" s="112">
        <v>18</v>
      </c>
      <c r="DB45" s="112">
        <v>29</v>
      </c>
      <c r="DC45" s="112">
        <v>19</v>
      </c>
      <c r="DD45" s="112">
        <v>465</v>
      </c>
      <c r="DE45" s="112">
        <v>8</v>
      </c>
      <c r="DF45" s="112">
        <v>11</v>
      </c>
      <c r="DG45" s="112">
        <v>64</v>
      </c>
      <c r="DH45" s="112">
        <v>1101</v>
      </c>
      <c r="DI45" s="112">
        <v>55</v>
      </c>
      <c r="DJ45" s="112" t="s">
        <v>677</v>
      </c>
      <c r="DK45" s="112">
        <v>9</v>
      </c>
      <c r="DL45" s="112">
        <v>1</v>
      </c>
      <c r="DM45" s="112">
        <v>8</v>
      </c>
      <c r="DN45" s="112">
        <v>1</v>
      </c>
      <c r="DO45" s="112" t="s">
        <v>677</v>
      </c>
      <c r="DP45" s="112">
        <v>21</v>
      </c>
      <c r="DQ45" s="112">
        <v>162</v>
      </c>
      <c r="DR45" s="112" t="s">
        <v>677</v>
      </c>
      <c r="DS45" s="112" t="s">
        <v>677</v>
      </c>
      <c r="DT45" s="112">
        <v>3</v>
      </c>
      <c r="DU45" s="112">
        <v>3</v>
      </c>
      <c r="DV45" s="112">
        <v>9</v>
      </c>
      <c r="DW45" s="112">
        <v>5</v>
      </c>
      <c r="DX45" s="112">
        <v>1</v>
      </c>
      <c r="DY45" s="112" t="s">
        <v>677</v>
      </c>
    </row>
    <row r="46" spans="1:129" s="17" customFormat="1" ht="21" customHeight="1" x14ac:dyDescent="0.3">
      <c r="A46" s="46" t="s">
        <v>757</v>
      </c>
      <c r="B46" s="332">
        <v>63</v>
      </c>
      <c r="C46" s="112">
        <v>407</v>
      </c>
      <c r="D46" s="112" t="s">
        <v>677</v>
      </c>
      <c r="E46" s="112" t="s">
        <v>677</v>
      </c>
      <c r="F46" s="143" t="s">
        <v>677</v>
      </c>
      <c r="G46" s="143" t="s">
        <v>677</v>
      </c>
      <c r="H46" s="143" t="s">
        <v>677</v>
      </c>
      <c r="I46" s="143" t="s">
        <v>677</v>
      </c>
      <c r="J46" s="112">
        <v>5</v>
      </c>
      <c r="K46" s="112">
        <v>45</v>
      </c>
      <c r="L46" s="112">
        <v>2</v>
      </c>
      <c r="M46" s="112">
        <v>2</v>
      </c>
      <c r="N46" s="112">
        <v>1</v>
      </c>
      <c r="O46" s="112">
        <v>2</v>
      </c>
      <c r="P46" s="112">
        <v>10</v>
      </c>
      <c r="Q46" s="112" t="s">
        <v>677</v>
      </c>
      <c r="R46" s="112" t="s">
        <v>677</v>
      </c>
      <c r="S46" s="112" t="s">
        <v>677</v>
      </c>
      <c r="T46" s="112" t="s">
        <v>677</v>
      </c>
      <c r="U46" s="112" t="s">
        <v>677</v>
      </c>
      <c r="V46" s="112" t="s">
        <v>677</v>
      </c>
      <c r="W46" s="112" t="s">
        <v>677</v>
      </c>
      <c r="X46" s="112">
        <v>1</v>
      </c>
      <c r="Y46" s="112" t="s">
        <v>677</v>
      </c>
      <c r="Z46" s="112">
        <v>1</v>
      </c>
      <c r="AA46" s="112" t="s">
        <v>677</v>
      </c>
      <c r="AB46" s="112" t="s">
        <v>677</v>
      </c>
      <c r="AC46" s="112" t="s">
        <v>677</v>
      </c>
      <c r="AD46" s="112" t="s">
        <v>677</v>
      </c>
      <c r="AE46" s="112" t="s">
        <v>677</v>
      </c>
      <c r="AF46" s="112" t="s">
        <v>677</v>
      </c>
      <c r="AG46" s="112" t="s">
        <v>677</v>
      </c>
      <c r="AH46" s="112" t="s">
        <v>677</v>
      </c>
      <c r="AI46" s="112" t="s">
        <v>677</v>
      </c>
      <c r="AJ46" s="112" t="s">
        <v>677</v>
      </c>
      <c r="AK46" s="112" t="s">
        <v>677</v>
      </c>
      <c r="AL46" s="112" t="s">
        <v>677</v>
      </c>
      <c r="AM46" s="112" t="s">
        <v>677</v>
      </c>
      <c r="AN46" s="112" t="s">
        <v>677</v>
      </c>
      <c r="AO46" s="112" t="s">
        <v>677</v>
      </c>
      <c r="AP46" s="112" t="s">
        <v>677</v>
      </c>
      <c r="AQ46" s="143" t="s">
        <v>677</v>
      </c>
      <c r="AR46" s="143" t="s">
        <v>677</v>
      </c>
      <c r="AS46" s="143" t="s">
        <v>677</v>
      </c>
      <c r="AT46" s="112" t="s">
        <v>677</v>
      </c>
      <c r="AU46" s="112">
        <v>1</v>
      </c>
      <c r="AV46" s="112">
        <v>1</v>
      </c>
      <c r="AW46" s="112" t="s">
        <v>677</v>
      </c>
      <c r="AX46" s="112" t="s">
        <v>677</v>
      </c>
      <c r="AY46" s="112">
        <v>1</v>
      </c>
      <c r="AZ46" s="112" t="s">
        <v>677</v>
      </c>
      <c r="BA46" s="112" t="s">
        <v>677</v>
      </c>
      <c r="BB46" s="112">
        <v>1</v>
      </c>
      <c r="BC46" s="112">
        <v>19</v>
      </c>
      <c r="BD46" s="112" t="s">
        <v>677</v>
      </c>
      <c r="BE46" s="112" t="s">
        <v>677</v>
      </c>
      <c r="BF46" s="112">
        <v>1</v>
      </c>
      <c r="BG46" s="143" t="s">
        <v>677</v>
      </c>
      <c r="BH46" s="143" t="s">
        <v>677</v>
      </c>
      <c r="BI46" s="112" t="s">
        <v>677</v>
      </c>
      <c r="BJ46" s="112" t="s">
        <v>677</v>
      </c>
      <c r="BK46" s="112" t="s">
        <v>677</v>
      </c>
      <c r="BL46" s="112">
        <v>13</v>
      </c>
      <c r="BM46" s="112">
        <v>108</v>
      </c>
      <c r="BN46" s="112" t="s">
        <v>677</v>
      </c>
      <c r="BO46" s="112">
        <v>2</v>
      </c>
      <c r="BP46" s="112">
        <v>1</v>
      </c>
      <c r="BQ46" s="112">
        <v>1</v>
      </c>
      <c r="BR46" s="112">
        <v>1</v>
      </c>
      <c r="BS46" s="112">
        <v>4</v>
      </c>
      <c r="BT46" s="112" t="s">
        <v>677</v>
      </c>
      <c r="BU46" s="112" t="s">
        <v>677</v>
      </c>
      <c r="BV46" s="112">
        <v>2</v>
      </c>
      <c r="BW46" s="112" t="s">
        <v>677</v>
      </c>
      <c r="BX46" s="112">
        <v>2</v>
      </c>
      <c r="BY46" s="112" t="s">
        <v>677</v>
      </c>
      <c r="BZ46" s="112" t="s">
        <v>677</v>
      </c>
      <c r="CA46" s="112" t="s">
        <v>677</v>
      </c>
      <c r="CB46" s="112" t="s">
        <v>677</v>
      </c>
      <c r="CC46" s="112" t="s">
        <v>677</v>
      </c>
      <c r="CD46" s="112" t="s">
        <v>677</v>
      </c>
      <c r="CE46" s="112" t="s">
        <v>677</v>
      </c>
      <c r="CF46" s="112" t="s">
        <v>677</v>
      </c>
      <c r="CG46" s="112" t="s">
        <v>677</v>
      </c>
      <c r="CH46" s="112">
        <v>12</v>
      </c>
      <c r="CI46" s="112">
        <v>31</v>
      </c>
      <c r="CJ46" s="112">
        <v>2</v>
      </c>
      <c r="CK46" s="112">
        <v>10</v>
      </c>
      <c r="CL46" s="112" t="s">
        <v>677</v>
      </c>
      <c r="CM46" s="112">
        <v>5</v>
      </c>
      <c r="CN46" s="112">
        <v>17</v>
      </c>
      <c r="CO46" s="112" t="s">
        <v>677</v>
      </c>
      <c r="CP46" s="112">
        <v>1</v>
      </c>
      <c r="CQ46" s="112" t="s">
        <v>677</v>
      </c>
      <c r="CR46" s="112">
        <v>4</v>
      </c>
      <c r="CS46" s="112">
        <v>4</v>
      </c>
      <c r="CT46" s="112">
        <v>60</v>
      </c>
      <c r="CU46" s="112" t="s">
        <v>677</v>
      </c>
      <c r="CV46" s="112">
        <v>4</v>
      </c>
      <c r="CW46" s="112" t="s">
        <v>677</v>
      </c>
      <c r="CX46" s="112">
        <v>7</v>
      </c>
      <c r="CY46" s="112">
        <v>16</v>
      </c>
      <c r="CZ46" s="112">
        <v>6</v>
      </c>
      <c r="DA46" s="112">
        <v>1</v>
      </c>
      <c r="DB46" s="112" t="s">
        <v>677</v>
      </c>
      <c r="DC46" s="112">
        <v>3</v>
      </c>
      <c r="DD46" s="112">
        <v>43</v>
      </c>
      <c r="DE46" s="112">
        <v>1</v>
      </c>
      <c r="DF46" s="112">
        <v>2</v>
      </c>
      <c r="DG46" s="112">
        <v>6</v>
      </c>
      <c r="DH46" s="112">
        <v>32</v>
      </c>
      <c r="DI46" s="112">
        <v>4</v>
      </c>
      <c r="DJ46" s="112" t="s">
        <v>677</v>
      </c>
      <c r="DK46" s="112">
        <v>2</v>
      </c>
      <c r="DL46" s="112" t="s">
        <v>677</v>
      </c>
      <c r="DM46" s="112" t="s">
        <v>677</v>
      </c>
      <c r="DN46" s="112" t="s">
        <v>677</v>
      </c>
      <c r="DO46" s="112" t="s">
        <v>677</v>
      </c>
      <c r="DP46" s="112">
        <v>4</v>
      </c>
      <c r="DQ46" s="112">
        <v>25</v>
      </c>
      <c r="DR46" s="112" t="s">
        <v>677</v>
      </c>
      <c r="DS46" s="112">
        <v>1</v>
      </c>
      <c r="DT46" s="112">
        <v>1</v>
      </c>
      <c r="DU46" s="112" t="s">
        <v>677</v>
      </c>
      <c r="DV46" s="112" t="s">
        <v>677</v>
      </c>
      <c r="DW46" s="112" t="s">
        <v>677</v>
      </c>
      <c r="DX46" s="112">
        <v>2</v>
      </c>
      <c r="DY46" s="112" t="s">
        <v>677</v>
      </c>
    </row>
    <row r="47" spans="1:129" s="18" customFormat="1" ht="21" customHeight="1" x14ac:dyDescent="0.3">
      <c r="A47" s="45" t="s">
        <v>758</v>
      </c>
      <c r="B47" s="337">
        <v>571</v>
      </c>
      <c r="C47" s="143">
        <v>3103</v>
      </c>
      <c r="D47" s="112" t="s">
        <v>677</v>
      </c>
      <c r="E47" s="112" t="s">
        <v>677</v>
      </c>
      <c r="F47" s="143" t="s">
        <v>677</v>
      </c>
      <c r="G47" s="143" t="s">
        <v>677</v>
      </c>
      <c r="H47" s="143" t="s">
        <v>677</v>
      </c>
      <c r="I47" s="143" t="s">
        <v>677</v>
      </c>
      <c r="J47" s="143">
        <v>42</v>
      </c>
      <c r="K47" s="143">
        <v>224</v>
      </c>
      <c r="L47" s="143">
        <v>14</v>
      </c>
      <c r="M47" s="143">
        <v>21</v>
      </c>
      <c r="N47" s="143">
        <v>7</v>
      </c>
      <c r="O47" s="143">
        <v>19</v>
      </c>
      <c r="P47" s="143">
        <v>148</v>
      </c>
      <c r="Q47" s="143">
        <v>2</v>
      </c>
      <c r="R47" s="143" t="s">
        <v>677</v>
      </c>
      <c r="S47" s="143">
        <v>3</v>
      </c>
      <c r="T47" s="143">
        <v>1</v>
      </c>
      <c r="U47" s="143">
        <v>1</v>
      </c>
      <c r="V47" s="143" t="s">
        <v>677</v>
      </c>
      <c r="W47" s="143">
        <v>6</v>
      </c>
      <c r="X47" s="143" t="s">
        <v>677</v>
      </c>
      <c r="Y47" s="143" t="s">
        <v>677</v>
      </c>
      <c r="Z47" s="143" t="s">
        <v>677</v>
      </c>
      <c r="AA47" s="143" t="s">
        <v>677</v>
      </c>
      <c r="AB47" s="143" t="s">
        <v>677</v>
      </c>
      <c r="AC47" s="143" t="s">
        <v>677</v>
      </c>
      <c r="AD47" s="143" t="s">
        <v>677</v>
      </c>
      <c r="AE47" s="143" t="s">
        <v>677</v>
      </c>
      <c r="AF47" s="143">
        <v>1</v>
      </c>
      <c r="AG47" s="143" t="s">
        <v>677</v>
      </c>
      <c r="AH47" s="143" t="s">
        <v>677</v>
      </c>
      <c r="AI47" s="143">
        <v>1</v>
      </c>
      <c r="AJ47" s="143">
        <v>2</v>
      </c>
      <c r="AK47" s="143">
        <v>1</v>
      </c>
      <c r="AL47" s="143" t="s">
        <v>677</v>
      </c>
      <c r="AM47" s="143" t="s">
        <v>677</v>
      </c>
      <c r="AN47" s="143">
        <v>1</v>
      </c>
      <c r="AO47" s="143" t="s">
        <v>677</v>
      </c>
      <c r="AP47" s="143" t="s">
        <v>677</v>
      </c>
      <c r="AQ47" s="143" t="s">
        <v>677</v>
      </c>
      <c r="AR47" s="143" t="s">
        <v>677</v>
      </c>
      <c r="AS47" s="143" t="s">
        <v>677</v>
      </c>
      <c r="AT47" s="143" t="s">
        <v>677</v>
      </c>
      <c r="AU47" s="143">
        <v>9</v>
      </c>
      <c r="AV47" s="143">
        <v>48</v>
      </c>
      <c r="AW47" s="143" t="s">
        <v>677</v>
      </c>
      <c r="AX47" s="143" t="s">
        <v>677</v>
      </c>
      <c r="AY47" s="143">
        <v>5</v>
      </c>
      <c r="AZ47" s="143">
        <v>1</v>
      </c>
      <c r="BA47" s="143">
        <v>3</v>
      </c>
      <c r="BB47" s="143">
        <v>8</v>
      </c>
      <c r="BC47" s="143">
        <v>82</v>
      </c>
      <c r="BD47" s="143">
        <v>2</v>
      </c>
      <c r="BE47" s="143">
        <v>2</v>
      </c>
      <c r="BF47" s="143">
        <v>4</v>
      </c>
      <c r="BG47" s="143" t="s">
        <v>677</v>
      </c>
      <c r="BH47" s="143" t="s">
        <v>677</v>
      </c>
      <c r="BI47" s="143" t="s">
        <v>677</v>
      </c>
      <c r="BJ47" s="143" t="s">
        <v>677</v>
      </c>
      <c r="BK47" s="143" t="s">
        <v>677</v>
      </c>
      <c r="BL47" s="143">
        <v>100</v>
      </c>
      <c r="BM47" s="143">
        <v>668</v>
      </c>
      <c r="BN47" s="143" t="s">
        <v>677</v>
      </c>
      <c r="BO47" s="143">
        <v>1</v>
      </c>
      <c r="BP47" s="143">
        <v>4</v>
      </c>
      <c r="BQ47" s="143">
        <v>1</v>
      </c>
      <c r="BR47" s="143">
        <v>10</v>
      </c>
      <c r="BS47" s="143">
        <v>7</v>
      </c>
      <c r="BT47" s="143" t="s">
        <v>677</v>
      </c>
      <c r="BU47" s="143">
        <v>9</v>
      </c>
      <c r="BV47" s="143">
        <v>34</v>
      </c>
      <c r="BW47" s="143">
        <v>8</v>
      </c>
      <c r="BX47" s="143">
        <v>22</v>
      </c>
      <c r="BY47" s="143">
        <v>4</v>
      </c>
      <c r="BZ47" s="143">
        <v>3</v>
      </c>
      <c r="CA47" s="143">
        <v>9</v>
      </c>
      <c r="CB47" s="143" t="s">
        <v>677</v>
      </c>
      <c r="CC47" s="143">
        <v>1</v>
      </c>
      <c r="CD47" s="143" t="s">
        <v>677</v>
      </c>
      <c r="CE47" s="143">
        <v>1</v>
      </c>
      <c r="CF47" s="143" t="s">
        <v>677</v>
      </c>
      <c r="CG47" s="143">
        <v>1</v>
      </c>
      <c r="CH47" s="143">
        <v>78</v>
      </c>
      <c r="CI47" s="143">
        <v>193</v>
      </c>
      <c r="CJ47" s="143">
        <v>12</v>
      </c>
      <c r="CK47" s="143">
        <v>65</v>
      </c>
      <c r="CL47" s="143">
        <v>1</v>
      </c>
      <c r="CM47" s="143">
        <v>22</v>
      </c>
      <c r="CN47" s="143">
        <v>77</v>
      </c>
      <c r="CO47" s="143">
        <v>1</v>
      </c>
      <c r="CP47" s="143">
        <v>7</v>
      </c>
      <c r="CQ47" s="143" t="s">
        <v>677</v>
      </c>
      <c r="CR47" s="143">
        <v>14</v>
      </c>
      <c r="CS47" s="143">
        <v>108</v>
      </c>
      <c r="CT47" s="143">
        <v>413</v>
      </c>
      <c r="CU47" s="112" t="s">
        <v>677</v>
      </c>
      <c r="CV47" s="143">
        <v>97</v>
      </c>
      <c r="CW47" s="143">
        <v>11</v>
      </c>
      <c r="CX47" s="143">
        <v>59</v>
      </c>
      <c r="CY47" s="143">
        <v>143</v>
      </c>
      <c r="CZ47" s="143">
        <v>42</v>
      </c>
      <c r="DA47" s="143">
        <v>8</v>
      </c>
      <c r="DB47" s="143">
        <v>9</v>
      </c>
      <c r="DC47" s="143">
        <v>24</v>
      </c>
      <c r="DD47" s="143">
        <v>494</v>
      </c>
      <c r="DE47" s="143">
        <v>8</v>
      </c>
      <c r="DF47" s="143">
        <v>16</v>
      </c>
      <c r="DG47" s="143">
        <v>53</v>
      </c>
      <c r="DH47" s="143">
        <v>366</v>
      </c>
      <c r="DI47" s="143">
        <v>40</v>
      </c>
      <c r="DJ47" s="112" t="s">
        <v>677</v>
      </c>
      <c r="DK47" s="143">
        <v>13</v>
      </c>
      <c r="DL47" s="143">
        <v>2</v>
      </c>
      <c r="DM47" s="143">
        <v>14</v>
      </c>
      <c r="DN47" s="143">
        <v>2</v>
      </c>
      <c r="DO47" s="112" t="s">
        <v>677</v>
      </c>
      <c r="DP47" s="143">
        <v>44</v>
      </c>
      <c r="DQ47" s="143">
        <v>224</v>
      </c>
      <c r="DR47" s="143">
        <v>1</v>
      </c>
      <c r="DS47" s="143">
        <v>4</v>
      </c>
      <c r="DT47" s="143">
        <v>2</v>
      </c>
      <c r="DU47" s="112" t="s">
        <v>677</v>
      </c>
      <c r="DV47" s="143">
        <v>11</v>
      </c>
      <c r="DW47" s="112" t="s">
        <v>677</v>
      </c>
      <c r="DX47" s="143">
        <v>25</v>
      </c>
      <c r="DY47" s="143" t="s">
        <v>677</v>
      </c>
    </row>
    <row r="48" spans="1:129" s="17" customFormat="1" ht="21" customHeight="1" x14ac:dyDescent="0.3">
      <c r="A48" s="46" t="s">
        <v>759</v>
      </c>
      <c r="B48" s="332">
        <v>116</v>
      </c>
      <c r="C48" s="112">
        <v>608</v>
      </c>
      <c r="D48" s="112" t="s">
        <v>677</v>
      </c>
      <c r="E48" s="112" t="s">
        <v>677</v>
      </c>
      <c r="F48" s="143" t="s">
        <v>677</v>
      </c>
      <c r="G48" s="143" t="s">
        <v>677</v>
      </c>
      <c r="H48" s="143" t="s">
        <v>677</v>
      </c>
      <c r="I48" s="143" t="s">
        <v>677</v>
      </c>
      <c r="J48" s="112">
        <v>8</v>
      </c>
      <c r="K48" s="112">
        <v>63</v>
      </c>
      <c r="L48" s="112">
        <v>2</v>
      </c>
      <c r="M48" s="112">
        <v>4</v>
      </c>
      <c r="N48" s="112">
        <v>2</v>
      </c>
      <c r="O48" s="112">
        <v>7</v>
      </c>
      <c r="P48" s="112">
        <v>48</v>
      </c>
      <c r="Q48" s="112">
        <v>1</v>
      </c>
      <c r="R48" s="112" t="s">
        <v>677</v>
      </c>
      <c r="S48" s="112">
        <v>1</v>
      </c>
      <c r="T48" s="112">
        <v>1</v>
      </c>
      <c r="U48" s="112" t="s">
        <v>677</v>
      </c>
      <c r="V48" s="112" t="s">
        <v>677</v>
      </c>
      <c r="W48" s="112">
        <v>1</v>
      </c>
      <c r="X48" s="112" t="s">
        <v>677</v>
      </c>
      <c r="Y48" s="112" t="s">
        <v>677</v>
      </c>
      <c r="Z48" s="112" t="s">
        <v>677</v>
      </c>
      <c r="AA48" s="112" t="s">
        <v>677</v>
      </c>
      <c r="AB48" s="112" t="s">
        <v>677</v>
      </c>
      <c r="AC48" s="112" t="s">
        <v>677</v>
      </c>
      <c r="AD48" s="112" t="s">
        <v>677</v>
      </c>
      <c r="AE48" s="112" t="s">
        <v>677</v>
      </c>
      <c r="AF48" s="112">
        <v>1</v>
      </c>
      <c r="AG48" s="112" t="s">
        <v>677</v>
      </c>
      <c r="AH48" s="112" t="s">
        <v>677</v>
      </c>
      <c r="AI48" s="112" t="s">
        <v>677</v>
      </c>
      <c r="AJ48" s="112">
        <v>2</v>
      </c>
      <c r="AK48" s="112" t="s">
        <v>677</v>
      </c>
      <c r="AL48" s="112" t="s">
        <v>677</v>
      </c>
      <c r="AM48" s="112" t="s">
        <v>677</v>
      </c>
      <c r="AN48" s="112" t="s">
        <v>677</v>
      </c>
      <c r="AO48" s="112" t="s">
        <v>677</v>
      </c>
      <c r="AP48" s="112" t="s">
        <v>677</v>
      </c>
      <c r="AQ48" s="143" t="s">
        <v>677</v>
      </c>
      <c r="AR48" s="143" t="s">
        <v>677</v>
      </c>
      <c r="AS48" s="143" t="s">
        <v>677</v>
      </c>
      <c r="AT48" s="112" t="s">
        <v>677</v>
      </c>
      <c r="AU48" s="112" t="s">
        <v>677</v>
      </c>
      <c r="AV48" s="112" t="s">
        <v>677</v>
      </c>
      <c r="AW48" s="112" t="s">
        <v>677</v>
      </c>
      <c r="AX48" s="112" t="s">
        <v>677</v>
      </c>
      <c r="AY48" s="112" t="s">
        <v>677</v>
      </c>
      <c r="AZ48" s="112" t="s">
        <v>677</v>
      </c>
      <c r="BA48" s="112" t="s">
        <v>677</v>
      </c>
      <c r="BB48" s="112">
        <v>1</v>
      </c>
      <c r="BC48" s="112">
        <v>6</v>
      </c>
      <c r="BD48" s="112" t="s">
        <v>677</v>
      </c>
      <c r="BE48" s="112" t="s">
        <v>677</v>
      </c>
      <c r="BF48" s="112">
        <v>1</v>
      </c>
      <c r="BG48" s="143" t="s">
        <v>677</v>
      </c>
      <c r="BH48" s="143" t="s">
        <v>677</v>
      </c>
      <c r="BI48" s="112" t="s">
        <v>677</v>
      </c>
      <c r="BJ48" s="112" t="s">
        <v>677</v>
      </c>
      <c r="BK48" s="112" t="s">
        <v>677</v>
      </c>
      <c r="BL48" s="112">
        <v>17</v>
      </c>
      <c r="BM48" s="112">
        <v>95</v>
      </c>
      <c r="BN48" s="143" t="s">
        <v>677</v>
      </c>
      <c r="BO48" s="143" t="s">
        <v>677</v>
      </c>
      <c r="BP48" s="143" t="s">
        <v>677</v>
      </c>
      <c r="BQ48" s="143" t="s">
        <v>677</v>
      </c>
      <c r="BR48" s="112">
        <v>2</v>
      </c>
      <c r="BS48" s="112">
        <v>2</v>
      </c>
      <c r="BT48" s="143" t="s">
        <v>677</v>
      </c>
      <c r="BU48" s="143" t="s">
        <v>677</v>
      </c>
      <c r="BV48" s="112">
        <v>4</v>
      </c>
      <c r="BW48" s="112">
        <v>2</v>
      </c>
      <c r="BX48" s="112">
        <v>6</v>
      </c>
      <c r="BY48" s="112">
        <v>1</v>
      </c>
      <c r="BZ48" s="143" t="s">
        <v>677</v>
      </c>
      <c r="CA48" s="143" t="s">
        <v>677</v>
      </c>
      <c r="CB48" s="143" t="s">
        <v>677</v>
      </c>
      <c r="CC48" s="143" t="s">
        <v>677</v>
      </c>
      <c r="CD48" s="143" t="s">
        <v>677</v>
      </c>
      <c r="CE48" s="143" t="s">
        <v>677</v>
      </c>
      <c r="CF48" s="143" t="s">
        <v>677</v>
      </c>
      <c r="CG48" s="143" t="s">
        <v>677</v>
      </c>
      <c r="CH48" s="112">
        <v>32</v>
      </c>
      <c r="CI48" s="112">
        <v>63</v>
      </c>
      <c r="CJ48" s="112">
        <v>1</v>
      </c>
      <c r="CK48" s="112">
        <v>31</v>
      </c>
      <c r="CL48" s="143" t="s">
        <v>677</v>
      </c>
      <c r="CM48" s="112">
        <v>2</v>
      </c>
      <c r="CN48" s="112">
        <v>12</v>
      </c>
      <c r="CO48" s="112">
        <v>1</v>
      </c>
      <c r="CP48" s="112">
        <v>1</v>
      </c>
      <c r="CQ48" s="143" t="s">
        <v>677</v>
      </c>
      <c r="CR48" s="143" t="s">
        <v>677</v>
      </c>
      <c r="CS48" s="112">
        <v>10</v>
      </c>
      <c r="CT48" s="112">
        <v>78</v>
      </c>
      <c r="CU48" s="112" t="s">
        <v>677</v>
      </c>
      <c r="CV48" s="112">
        <v>7</v>
      </c>
      <c r="CW48" s="112">
        <v>3</v>
      </c>
      <c r="CX48" s="112">
        <v>8</v>
      </c>
      <c r="CY48" s="112">
        <v>22</v>
      </c>
      <c r="CZ48" s="112">
        <v>6</v>
      </c>
      <c r="DA48" s="112">
        <v>2</v>
      </c>
      <c r="DB48" s="112" t="s">
        <v>677</v>
      </c>
      <c r="DC48" s="112">
        <v>4</v>
      </c>
      <c r="DD48" s="112">
        <v>63</v>
      </c>
      <c r="DE48" s="112">
        <v>3</v>
      </c>
      <c r="DF48" s="112">
        <v>1</v>
      </c>
      <c r="DG48" s="112">
        <v>11</v>
      </c>
      <c r="DH48" s="112">
        <v>95</v>
      </c>
      <c r="DI48" s="112">
        <v>5</v>
      </c>
      <c r="DJ48" s="112" t="s">
        <v>677</v>
      </c>
      <c r="DK48" s="112">
        <v>6</v>
      </c>
      <c r="DL48" s="112">
        <v>1</v>
      </c>
      <c r="DM48" s="112">
        <v>6</v>
      </c>
      <c r="DN48" s="112">
        <v>1</v>
      </c>
      <c r="DO48" s="112" t="s">
        <v>677</v>
      </c>
      <c r="DP48" s="112">
        <v>15</v>
      </c>
      <c r="DQ48" s="112">
        <v>57</v>
      </c>
      <c r="DR48" s="112" t="s">
        <v>677</v>
      </c>
      <c r="DS48" s="112">
        <v>2</v>
      </c>
      <c r="DT48" s="112" t="s">
        <v>677</v>
      </c>
      <c r="DU48" s="112" t="s">
        <v>677</v>
      </c>
      <c r="DV48" s="112">
        <v>2</v>
      </c>
      <c r="DW48" s="112" t="s">
        <v>677</v>
      </c>
      <c r="DX48" s="112">
        <v>11</v>
      </c>
      <c r="DY48" s="112" t="s">
        <v>677</v>
      </c>
    </row>
    <row r="49" spans="1:129" s="17" customFormat="1" ht="21" customHeight="1" x14ac:dyDescent="0.3">
      <c r="A49" s="46" t="s">
        <v>760</v>
      </c>
      <c r="B49" s="332">
        <v>116</v>
      </c>
      <c r="C49" s="112">
        <v>963</v>
      </c>
      <c r="D49" s="112" t="s">
        <v>677</v>
      </c>
      <c r="E49" s="112" t="s">
        <v>677</v>
      </c>
      <c r="F49" s="143" t="s">
        <v>677</v>
      </c>
      <c r="G49" s="143" t="s">
        <v>677</v>
      </c>
      <c r="H49" s="143" t="s">
        <v>677</v>
      </c>
      <c r="I49" s="143" t="s">
        <v>677</v>
      </c>
      <c r="J49" s="112">
        <v>4</v>
      </c>
      <c r="K49" s="112">
        <v>30</v>
      </c>
      <c r="L49" s="112">
        <v>2</v>
      </c>
      <c r="M49" s="112">
        <v>1</v>
      </c>
      <c r="N49" s="112">
        <v>1</v>
      </c>
      <c r="O49" s="112">
        <v>5</v>
      </c>
      <c r="P49" s="112">
        <v>69</v>
      </c>
      <c r="Q49" s="112">
        <v>1</v>
      </c>
      <c r="R49" s="112" t="s">
        <v>677</v>
      </c>
      <c r="S49" s="112">
        <v>1</v>
      </c>
      <c r="T49" s="112" t="s">
        <v>677</v>
      </c>
      <c r="U49" s="112" t="s">
        <v>677</v>
      </c>
      <c r="V49" s="112" t="s">
        <v>677</v>
      </c>
      <c r="W49" s="112">
        <v>2</v>
      </c>
      <c r="X49" s="112" t="s">
        <v>677</v>
      </c>
      <c r="Y49" s="112" t="s">
        <v>677</v>
      </c>
      <c r="Z49" s="112" t="s">
        <v>677</v>
      </c>
      <c r="AA49" s="112" t="s">
        <v>677</v>
      </c>
      <c r="AB49" s="112" t="s">
        <v>677</v>
      </c>
      <c r="AC49" s="112" t="s">
        <v>677</v>
      </c>
      <c r="AD49" s="112" t="s">
        <v>677</v>
      </c>
      <c r="AE49" s="112" t="s">
        <v>677</v>
      </c>
      <c r="AF49" s="112" t="s">
        <v>677</v>
      </c>
      <c r="AG49" s="112" t="s">
        <v>677</v>
      </c>
      <c r="AH49" s="112" t="s">
        <v>677</v>
      </c>
      <c r="AI49" s="112" t="s">
        <v>677</v>
      </c>
      <c r="AJ49" s="112" t="s">
        <v>677</v>
      </c>
      <c r="AK49" s="112" t="s">
        <v>677</v>
      </c>
      <c r="AL49" s="112" t="s">
        <v>677</v>
      </c>
      <c r="AM49" s="112" t="s">
        <v>677</v>
      </c>
      <c r="AN49" s="112">
        <v>1</v>
      </c>
      <c r="AO49" s="112" t="s">
        <v>677</v>
      </c>
      <c r="AP49" s="112" t="s">
        <v>677</v>
      </c>
      <c r="AQ49" s="143" t="s">
        <v>677</v>
      </c>
      <c r="AR49" s="143" t="s">
        <v>677</v>
      </c>
      <c r="AS49" s="143" t="s">
        <v>677</v>
      </c>
      <c r="AT49" s="112" t="s">
        <v>677</v>
      </c>
      <c r="AU49" s="112">
        <v>3</v>
      </c>
      <c r="AV49" s="112">
        <v>27</v>
      </c>
      <c r="AW49" s="112" t="s">
        <v>677</v>
      </c>
      <c r="AX49" s="112" t="s">
        <v>677</v>
      </c>
      <c r="AY49" s="112">
        <v>3</v>
      </c>
      <c r="AZ49" s="112" t="s">
        <v>677</v>
      </c>
      <c r="BA49" s="112" t="s">
        <v>677</v>
      </c>
      <c r="BB49" s="112">
        <v>1</v>
      </c>
      <c r="BC49" s="112">
        <v>33</v>
      </c>
      <c r="BD49" s="112" t="s">
        <v>677</v>
      </c>
      <c r="BE49" s="112" t="s">
        <v>677</v>
      </c>
      <c r="BF49" s="112">
        <v>1</v>
      </c>
      <c r="BG49" s="143" t="s">
        <v>677</v>
      </c>
      <c r="BH49" s="143" t="s">
        <v>677</v>
      </c>
      <c r="BI49" s="112" t="s">
        <v>677</v>
      </c>
      <c r="BJ49" s="112" t="s">
        <v>677</v>
      </c>
      <c r="BK49" s="112" t="s">
        <v>677</v>
      </c>
      <c r="BL49" s="112">
        <v>29</v>
      </c>
      <c r="BM49" s="112">
        <v>315</v>
      </c>
      <c r="BN49" s="143" t="s">
        <v>677</v>
      </c>
      <c r="BO49" s="112">
        <v>1</v>
      </c>
      <c r="BP49" s="112">
        <v>1</v>
      </c>
      <c r="BQ49" s="112">
        <v>1</v>
      </c>
      <c r="BR49" s="112">
        <v>2</v>
      </c>
      <c r="BS49" s="112">
        <v>3</v>
      </c>
      <c r="BT49" s="143" t="s">
        <v>677</v>
      </c>
      <c r="BU49" s="112">
        <v>4</v>
      </c>
      <c r="BV49" s="112">
        <v>10</v>
      </c>
      <c r="BW49" s="112">
        <v>2</v>
      </c>
      <c r="BX49" s="112">
        <v>5</v>
      </c>
      <c r="BY49" s="143" t="s">
        <v>677</v>
      </c>
      <c r="BZ49" s="112">
        <v>2</v>
      </c>
      <c r="CA49" s="112">
        <v>7</v>
      </c>
      <c r="CB49" s="143" t="s">
        <v>677</v>
      </c>
      <c r="CC49" s="112">
        <v>1</v>
      </c>
      <c r="CD49" s="143" t="s">
        <v>677</v>
      </c>
      <c r="CE49" s="143" t="s">
        <v>677</v>
      </c>
      <c r="CF49" s="143" t="s">
        <v>677</v>
      </c>
      <c r="CG49" s="112">
        <v>1</v>
      </c>
      <c r="CH49" s="112">
        <v>13</v>
      </c>
      <c r="CI49" s="112">
        <v>48</v>
      </c>
      <c r="CJ49" s="112">
        <v>1</v>
      </c>
      <c r="CK49" s="112">
        <v>11</v>
      </c>
      <c r="CL49" s="112">
        <v>1</v>
      </c>
      <c r="CM49" s="112">
        <v>6</v>
      </c>
      <c r="CN49" s="112">
        <v>4</v>
      </c>
      <c r="CO49" s="143" t="s">
        <v>677</v>
      </c>
      <c r="CP49" s="112">
        <v>2</v>
      </c>
      <c r="CQ49" s="143" t="s">
        <v>677</v>
      </c>
      <c r="CR49" s="112">
        <v>4</v>
      </c>
      <c r="CS49" s="112">
        <v>10</v>
      </c>
      <c r="CT49" s="112">
        <v>29</v>
      </c>
      <c r="CU49" s="112" t="s">
        <v>677</v>
      </c>
      <c r="CV49" s="112">
        <v>10</v>
      </c>
      <c r="CW49" s="112" t="s">
        <v>677</v>
      </c>
      <c r="CX49" s="112">
        <v>17</v>
      </c>
      <c r="CY49" s="112">
        <v>25</v>
      </c>
      <c r="CZ49" s="112">
        <v>16</v>
      </c>
      <c r="DA49" s="112">
        <v>1</v>
      </c>
      <c r="DB49" s="112" t="s">
        <v>677</v>
      </c>
      <c r="DC49" s="112">
        <v>7</v>
      </c>
      <c r="DD49" s="112">
        <v>149</v>
      </c>
      <c r="DE49" s="112">
        <v>2</v>
      </c>
      <c r="DF49" s="112">
        <v>5</v>
      </c>
      <c r="DG49" s="112">
        <v>14</v>
      </c>
      <c r="DH49" s="112">
        <v>129</v>
      </c>
      <c r="DI49" s="112">
        <v>12</v>
      </c>
      <c r="DJ49" s="112" t="s">
        <v>677</v>
      </c>
      <c r="DK49" s="112">
        <v>2</v>
      </c>
      <c r="DL49" s="112" t="s">
        <v>677</v>
      </c>
      <c r="DM49" s="112" t="s">
        <v>677</v>
      </c>
      <c r="DN49" s="112" t="s">
        <v>677</v>
      </c>
      <c r="DO49" s="112" t="s">
        <v>677</v>
      </c>
      <c r="DP49" s="112">
        <v>5</v>
      </c>
      <c r="DQ49" s="112">
        <v>88</v>
      </c>
      <c r="DR49" s="112" t="s">
        <v>677</v>
      </c>
      <c r="DS49" s="112" t="s">
        <v>677</v>
      </c>
      <c r="DT49" s="112">
        <v>1</v>
      </c>
      <c r="DU49" s="112" t="s">
        <v>677</v>
      </c>
      <c r="DV49" s="112">
        <v>3</v>
      </c>
      <c r="DW49" s="112" t="s">
        <v>677</v>
      </c>
      <c r="DX49" s="112">
        <v>1</v>
      </c>
      <c r="DY49" s="112" t="s">
        <v>677</v>
      </c>
    </row>
    <row r="50" spans="1:129" s="17" customFormat="1" ht="21" customHeight="1" x14ac:dyDescent="0.3">
      <c r="A50" s="46" t="s">
        <v>761</v>
      </c>
      <c r="B50" s="332">
        <v>196</v>
      </c>
      <c r="C50" s="112">
        <v>757</v>
      </c>
      <c r="D50" s="112" t="s">
        <v>677</v>
      </c>
      <c r="E50" s="112" t="s">
        <v>677</v>
      </c>
      <c r="F50" s="143" t="s">
        <v>677</v>
      </c>
      <c r="G50" s="143" t="s">
        <v>677</v>
      </c>
      <c r="H50" s="143" t="s">
        <v>677</v>
      </c>
      <c r="I50" s="143" t="s">
        <v>677</v>
      </c>
      <c r="J50" s="112">
        <v>10</v>
      </c>
      <c r="K50" s="112">
        <v>40</v>
      </c>
      <c r="L50" s="112">
        <v>5</v>
      </c>
      <c r="M50" s="112">
        <v>4</v>
      </c>
      <c r="N50" s="112">
        <v>1</v>
      </c>
      <c r="O50" s="112">
        <v>4</v>
      </c>
      <c r="P50" s="112">
        <v>23</v>
      </c>
      <c r="Q50" s="112" t="s">
        <v>677</v>
      </c>
      <c r="R50" s="112" t="s">
        <v>677</v>
      </c>
      <c r="S50" s="112">
        <v>1</v>
      </c>
      <c r="T50" s="112" t="s">
        <v>677</v>
      </c>
      <c r="U50" s="112">
        <v>1</v>
      </c>
      <c r="V50" s="112" t="s">
        <v>677</v>
      </c>
      <c r="W50" s="112" t="s">
        <v>677</v>
      </c>
      <c r="X50" s="112" t="s">
        <v>677</v>
      </c>
      <c r="Y50" s="112" t="s">
        <v>677</v>
      </c>
      <c r="Z50" s="112" t="s">
        <v>677</v>
      </c>
      <c r="AA50" s="112" t="s">
        <v>677</v>
      </c>
      <c r="AB50" s="112" t="s">
        <v>677</v>
      </c>
      <c r="AC50" s="112" t="s">
        <v>677</v>
      </c>
      <c r="AD50" s="112" t="s">
        <v>677</v>
      </c>
      <c r="AE50" s="112" t="s">
        <v>677</v>
      </c>
      <c r="AF50" s="112" t="s">
        <v>677</v>
      </c>
      <c r="AG50" s="112" t="s">
        <v>677</v>
      </c>
      <c r="AH50" s="112" t="s">
        <v>677</v>
      </c>
      <c r="AI50" s="112">
        <v>1</v>
      </c>
      <c r="AJ50" s="112" t="s">
        <v>677</v>
      </c>
      <c r="AK50" s="112">
        <v>1</v>
      </c>
      <c r="AL50" s="112" t="s">
        <v>677</v>
      </c>
      <c r="AM50" s="112" t="s">
        <v>677</v>
      </c>
      <c r="AN50" s="112" t="s">
        <v>677</v>
      </c>
      <c r="AO50" s="112" t="s">
        <v>677</v>
      </c>
      <c r="AP50" s="112" t="s">
        <v>677</v>
      </c>
      <c r="AQ50" s="143" t="s">
        <v>677</v>
      </c>
      <c r="AR50" s="143" t="s">
        <v>677</v>
      </c>
      <c r="AS50" s="143" t="s">
        <v>677</v>
      </c>
      <c r="AT50" s="112" t="s">
        <v>677</v>
      </c>
      <c r="AU50" s="112">
        <v>5</v>
      </c>
      <c r="AV50" s="112">
        <v>16</v>
      </c>
      <c r="AW50" s="112" t="s">
        <v>677</v>
      </c>
      <c r="AX50" s="112" t="s">
        <v>677</v>
      </c>
      <c r="AY50" s="112">
        <v>2</v>
      </c>
      <c r="AZ50" s="112">
        <v>1</v>
      </c>
      <c r="BA50" s="112">
        <v>2</v>
      </c>
      <c r="BB50" s="112">
        <v>1</v>
      </c>
      <c r="BC50" s="112">
        <v>1</v>
      </c>
      <c r="BD50" s="112" t="s">
        <v>677</v>
      </c>
      <c r="BE50" s="112">
        <v>1</v>
      </c>
      <c r="BF50" s="112" t="s">
        <v>677</v>
      </c>
      <c r="BG50" s="143" t="s">
        <v>677</v>
      </c>
      <c r="BH50" s="143" t="s">
        <v>677</v>
      </c>
      <c r="BI50" s="112" t="s">
        <v>677</v>
      </c>
      <c r="BJ50" s="112" t="s">
        <v>677</v>
      </c>
      <c r="BK50" s="112" t="s">
        <v>677</v>
      </c>
      <c r="BL50" s="112">
        <v>32</v>
      </c>
      <c r="BM50" s="112">
        <v>162</v>
      </c>
      <c r="BN50" s="143" t="s">
        <v>677</v>
      </c>
      <c r="BO50" s="143" t="s">
        <v>677</v>
      </c>
      <c r="BP50" s="112">
        <v>2</v>
      </c>
      <c r="BQ50" s="143" t="s">
        <v>677</v>
      </c>
      <c r="BR50" s="112">
        <v>3</v>
      </c>
      <c r="BS50" s="112">
        <v>1</v>
      </c>
      <c r="BT50" s="143" t="s">
        <v>677</v>
      </c>
      <c r="BU50" s="112">
        <v>4</v>
      </c>
      <c r="BV50" s="112">
        <v>11</v>
      </c>
      <c r="BW50" s="112">
        <v>2</v>
      </c>
      <c r="BX50" s="112">
        <v>8</v>
      </c>
      <c r="BY50" s="112">
        <v>1</v>
      </c>
      <c r="BZ50" s="143" t="s">
        <v>677</v>
      </c>
      <c r="CA50" s="143" t="s">
        <v>677</v>
      </c>
      <c r="CB50" s="143" t="s">
        <v>677</v>
      </c>
      <c r="CC50" s="143" t="s">
        <v>677</v>
      </c>
      <c r="CD50" s="143" t="s">
        <v>677</v>
      </c>
      <c r="CE50" s="143" t="s">
        <v>677</v>
      </c>
      <c r="CF50" s="143" t="s">
        <v>677</v>
      </c>
      <c r="CG50" s="143" t="s">
        <v>677</v>
      </c>
      <c r="CH50" s="112">
        <v>16</v>
      </c>
      <c r="CI50" s="112">
        <v>42</v>
      </c>
      <c r="CJ50" s="112">
        <v>7</v>
      </c>
      <c r="CK50" s="112">
        <v>9</v>
      </c>
      <c r="CL50" s="143" t="s">
        <v>677</v>
      </c>
      <c r="CM50" s="112">
        <v>11</v>
      </c>
      <c r="CN50" s="112">
        <v>31</v>
      </c>
      <c r="CO50" s="143" t="s">
        <v>677</v>
      </c>
      <c r="CP50" s="112">
        <v>4</v>
      </c>
      <c r="CQ50" s="143" t="s">
        <v>677</v>
      </c>
      <c r="CR50" s="112">
        <v>7</v>
      </c>
      <c r="CS50" s="112">
        <v>67</v>
      </c>
      <c r="CT50" s="112">
        <v>232</v>
      </c>
      <c r="CU50" s="112" t="s">
        <v>677</v>
      </c>
      <c r="CV50" s="112">
        <v>64</v>
      </c>
      <c r="CW50" s="112">
        <v>3</v>
      </c>
      <c r="CX50" s="112">
        <v>23</v>
      </c>
      <c r="CY50" s="112">
        <v>61</v>
      </c>
      <c r="CZ50" s="112">
        <v>15</v>
      </c>
      <c r="DA50" s="112">
        <v>1</v>
      </c>
      <c r="DB50" s="112">
        <v>7</v>
      </c>
      <c r="DC50" s="112">
        <v>6</v>
      </c>
      <c r="DD50" s="112">
        <v>37</v>
      </c>
      <c r="DE50" s="112" t="s">
        <v>677</v>
      </c>
      <c r="DF50" s="112">
        <v>6</v>
      </c>
      <c r="DG50" s="112">
        <v>16</v>
      </c>
      <c r="DH50" s="112">
        <v>86</v>
      </c>
      <c r="DI50" s="112">
        <v>14</v>
      </c>
      <c r="DJ50" s="112" t="s">
        <v>677</v>
      </c>
      <c r="DK50" s="112">
        <v>2</v>
      </c>
      <c r="DL50" s="112">
        <v>1</v>
      </c>
      <c r="DM50" s="112">
        <v>8</v>
      </c>
      <c r="DN50" s="112">
        <v>1</v>
      </c>
      <c r="DO50" s="112" t="s">
        <v>677</v>
      </c>
      <c r="DP50" s="112">
        <v>4</v>
      </c>
      <c r="DQ50" s="112">
        <v>18</v>
      </c>
      <c r="DR50" s="112" t="s">
        <v>677</v>
      </c>
      <c r="DS50" s="112" t="s">
        <v>677</v>
      </c>
      <c r="DT50" s="112" t="s">
        <v>677</v>
      </c>
      <c r="DU50" s="112" t="s">
        <v>677</v>
      </c>
      <c r="DV50" s="112">
        <v>2</v>
      </c>
      <c r="DW50" s="112" t="s">
        <v>677</v>
      </c>
      <c r="DX50" s="112">
        <v>1</v>
      </c>
      <c r="DY50" s="112" t="s">
        <v>677</v>
      </c>
    </row>
    <row r="51" spans="1:129" s="17" customFormat="1" ht="21" customHeight="1" x14ac:dyDescent="0.3">
      <c r="A51" s="46" t="s">
        <v>762</v>
      </c>
      <c r="B51" s="332">
        <v>50</v>
      </c>
      <c r="C51" s="112">
        <v>321</v>
      </c>
      <c r="D51" s="112" t="s">
        <v>677</v>
      </c>
      <c r="E51" s="112" t="s">
        <v>677</v>
      </c>
      <c r="F51" s="143" t="s">
        <v>677</v>
      </c>
      <c r="G51" s="143" t="s">
        <v>677</v>
      </c>
      <c r="H51" s="143" t="s">
        <v>677</v>
      </c>
      <c r="I51" s="143" t="s">
        <v>677</v>
      </c>
      <c r="J51" s="112">
        <v>5</v>
      </c>
      <c r="K51" s="112">
        <v>26</v>
      </c>
      <c r="L51" s="112">
        <v>1</v>
      </c>
      <c r="M51" s="112">
        <v>3</v>
      </c>
      <c r="N51" s="112">
        <v>1</v>
      </c>
      <c r="O51" s="112" t="s">
        <v>677</v>
      </c>
      <c r="P51" s="112" t="s">
        <v>677</v>
      </c>
      <c r="Q51" s="112" t="s">
        <v>677</v>
      </c>
      <c r="R51" s="112" t="s">
        <v>677</v>
      </c>
      <c r="S51" s="112" t="s">
        <v>677</v>
      </c>
      <c r="T51" s="112" t="s">
        <v>677</v>
      </c>
      <c r="U51" s="112" t="s">
        <v>677</v>
      </c>
      <c r="V51" s="112" t="s">
        <v>677</v>
      </c>
      <c r="W51" s="112" t="s">
        <v>677</v>
      </c>
      <c r="X51" s="112" t="s">
        <v>677</v>
      </c>
      <c r="Y51" s="112" t="s">
        <v>677</v>
      </c>
      <c r="Z51" s="112" t="s">
        <v>677</v>
      </c>
      <c r="AA51" s="112" t="s">
        <v>677</v>
      </c>
      <c r="AB51" s="112" t="s">
        <v>677</v>
      </c>
      <c r="AC51" s="112" t="s">
        <v>677</v>
      </c>
      <c r="AD51" s="112" t="s">
        <v>677</v>
      </c>
      <c r="AE51" s="112" t="s">
        <v>677</v>
      </c>
      <c r="AF51" s="112" t="s">
        <v>677</v>
      </c>
      <c r="AG51" s="112" t="s">
        <v>677</v>
      </c>
      <c r="AH51" s="112" t="s">
        <v>677</v>
      </c>
      <c r="AI51" s="112" t="s">
        <v>677</v>
      </c>
      <c r="AJ51" s="112" t="s">
        <v>677</v>
      </c>
      <c r="AK51" s="112" t="s">
        <v>677</v>
      </c>
      <c r="AL51" s="112" t="s">
        <v>677</v>
      </c>
      <c r="AM51" s="112" t="s">
        <v>677</v>
      </c>
      <c r="AN51" s="112" t="s">
        <v>677</v>
      </c>
      <c r="AO51" s="112" t="s">
        <v>677</v>
      </c>
      <c r="AP51" s="112" t="s">
        <v>677</v>
      </c>
      <c r="AQ51" s="143" t="s">
        <v>677</v>
      </c>
      <c r="AR51" s="143" t="s">
        <v>677</v>
      </c>
      <c r="AS51" s="143" t="s">
        <v>677</v>
      </c>
      <c r="AT51" s="112" t="s">
        <v>677</v>
      </c>
      <c r="AU51" s="112">
        <v>1</v>
      </c>
      <c r="AV51" s="112">
        <v>5</v>
      </c>
      <c r="AW51" s="112" t="s">
        <v>677</v>
      </c>
      <c r="AX51" s="112" t="s">
        <v>677</v>
      </c>
      <c r="AY51" s="112" t="s">
        <v>677</v>
      </c>
      <c r="AZ51" s="112" t="s">
        <v>677</v>
      </c>
      <c r="BA51" s="112">
        <v>1</v>
      </c>
      <c r="BB51" s="112">
        <v>3</v>
      </c>
      <c r="BC51" s="112">
        <v>12</v>
      </c>
      <c r="BD51" s="112">
        <v>1</v>
      </c>
      <c r="BE51" s="112">
        <v>1</v>
      </c>
      <c r="BF51" s="112">
        <v>1</v>
      </c>
      <c r="BG51" s="143" t="s">
        <v>677</v>
      </c>
      <c r="BH51" s="143" t="s">
        <v>677</v>
      </c>
      <c r="BI51" s="112" t="s">
        <v>677</v>
      </c>
      <c r="BJ51" s="146" t="s">
        <v>677</v>
      </c>
      <c r="BK51" s="112" t="s">
        <v>677</v>
      </c>
      <c r="BL51" s="112">
        <v>9</v>
      </c>
      <c r="BM51" s="112">
        <v>59</v>
      </c>
      <c r="BN51" s="143" t="s">
        <v>677</v>
      </c>
      <c r="BO51" s="143" t="s">
        <v>677</v>
      </c>
      <c r="BP51" s="112">
        <v>1</v>
      </c>
      <c r="BQ51" s="143" t="s">
        <v>677</v>
      </c>
      <c r="BR51" s="112">
        <v>3</v>
      </c>
      <c r="BS51" s="143" t="s">
        <v>677</v>
      </c>
      <c r="BT51" s="143" t="s">
        <v>677</v>
      </c>
      <c r="BU51" s="112">
        <v>1</v>
      </c>
      <c r="BV51" s="112">
        <v>3</v>
      </c>
      <c r="BW51" s="112">
        <v>1</v>
      </c>
      <c r="BX51" s="143" t="s">
        <v>677</v>
      </c>
      <c r="BY51" s="143" t="s">
        <v>677</v>
      </c>
      <c r="BZ51" s="112">
        <v>1</v>
      </c>
      <c r="CA51" s="112">
        <v>2</v>
      </c>
      <c r="CB51" s="143" t="s">
        <v>677</v>
      </c>
      <c r="CC51" s="143" t="s">
        <v>677</v>
      </c>
      <c r="CD51" s="143" t="s">
        <v>677</v>
      </c>
      <c r="CE51" s="112">
        <v>1</v>
      </c>
      <c r="CF51" s="143" t="s">
        <v>677</v>
      </c>
      <c r="CG51" s="143" t="s">
        <v>677</v>
      </c>
      <c r="CH51" s="112">
        <v>3</v>
      </c>
      <c r="CI51" s="112">
        <v>7</v>
      </c>
      <c r="CJ51" s="112">
        <v>1</v>
      </c>
      <c r="CK51" s="112">
        <v>2</v>
      </c>
      <c r="CL51" s="143" t="s">
        <v>677</v>
      </c>
      <c r="CM51" s="112">
        <v>2</v>
      </c>
      <c r="CN51" s="112">
        <v>15</v>
      </c>
      <c r="CO51" s="143" t="s">
        <v>677</v>
      </c>
      <c r="CP51" s="143" t="s">
        <v>677</v>
      </c>
      <c r="CQ51" s="143" t="s">
        <v>677</v>
      </c>
      <c r="CR51" s="112">
        <v>2</v>
      </c>
      <c r="CS51" s="112">
        <v>5</v>
      </c>
      <c r="CT51" s="112">
        <v>17</v>
      </c>
      <c r="CU51" s="112" t="s">
        <v>677</v>
      </c>
      <c r="CV51" s="112">
        <v>3</v>
      </c>
      <c r="CW51" s="112">
        <v>2</v>
      </c>
      <c r="CX51" s="112">
        <v>2</v>
      </c>
      <c r="CY51" s="112">
        <v>3</v>
      </c>
      <c r="CZ51" s="112">
        <v>1</v>
      </c>
      <c r="DA51" s="112" t="s">
        <v>677</v>
      </c>
      <c r="DB51" s="112">
        <v>1</v>
      </c>
      <c r="DC51" s="112">
        <v>4</v>
      </c>
      <c r="DD51" s="112">
        <v>131</v>
      </c>
      <c r="DE51" s="112">
        <v>2</v>
      </c>
      <c r="DF51" s="112">
        <v>2</v>
      </c>
      <c r="DG51" s="112">
        <v>2</v>
      </c>
      <c r="DH51" s="112">
        <v>11</v>
      </c>
      <c r="DI51" s="112">
        <v>1</v>
      </c>
      <c r="DJ51" s="112" t="s">
        <v>677</v>
      </c>
      <c r="DK51" s="112">
        <v>1</v>
      </c>
      <c r="DL51" s="112" t="s">
        <v>677</v>
      </c>
      <c r="DM51" s="112" t="s">
        <v>677</v>
      </c>
      <c r="DN51" s="112" t="s">
        <v>677</v>
      </c>
      <c r="DO51" s="112" t="s">
        <v>677</v>
      </c>
      <c r="DP51" s="112">
        <v>13</v>
      </c>
      <c r="DQ51" s="112">
        <v>33</v>
      </c>
      <c r="DR51" s="112" t="s">
        <v>677</v>
      </c>
      <c r="DS51" s="112">
        <v>1</v>
      </c>
      <c r="DT51" s="112">
        <v>1</v>
      </c>
      <c r="DU51" s="112" t="s">
        <v>677</v>
      </c>
      <c r="DV51" s="112">
        <v>2</v>
      </c>
      <c r="DW51" s="112" t="s">
        <v>677</v>
      </c>
      <c r="DX51" s="112">
        <v>9</v>
      </c>
      <c r="DY51" s="112" t="s">
        <v>677</v>
      </c>
    </row>
    <row r="52" spans="1:129" s="17" customFormat="1" ht="21" customHeight="1" x14ac:dyDescent="0.3">
      <c r="A52" s="46" t="s">
        <v>763</v>
      </c>
      <c r="B52" s="332">
        <v>93</v>
      </c>
      <c r="C52" s="112">
        <v>454</v>
      </c>
      <c r="D52" s="112" t="s">
        <v>677</v>
      </c>
      <c r="E52" s="112" t="s">
        <v>677</v>
      </c>
      <c r="F52" s="143" t="s">
        <v>677</v>
      </c>
      <c r="G52" s="143" t="s">
        <v>677</v>
      </c>
      <c r="H52" s="143" t="s">
        <v>677</v>
      </c>
      <c r="I52" s="143" t="s">
        <v>677</v>
      </c>
      <c r="J52" s="112">
        <v>15</v>
      </c>
      <c r="K52" s="112">
        <v>65</v>
      </c>
      <c r="L52" s="112">
        <v>4</v>
      </c>
      <c r="M52" s="112">
        <v>9</v>
      </c>
      <c r="N52" s="112">
        <v>2</v>
      </c>
      <c r="O52" s="112">
        <v>3</v>
      </c>
      <c r="P52" s="112">
        <v>8</v>
      </c>
      <c r="Q52" s="112" t="s">
        <v>677</v>
      </c>
      <c r="R52" s="112" t="s">
        <v>677</v>
      </c>
      <c r="S52" s="112" t="s">
        <v>677</v>
      </c>
      <c r="T52" s="112" t="s">
        <v>677</v>
      </c>
      <c r="U52" s="112" t="s">
        <v>677</v>
      </c>
      <c r="V52" s="112" t="s">
        <v>677</v>
      </c>
      <c r="W52" s="112">
        <v>3</v>
      </c>
      <c r="X52" s="112" t="s">
        <v>677</v>
      </c>
      <c r="Y52" s="112" t="s">
        <v>677</v>
      </c>
      <c r="Z52" s="112" t="s">
        <v>677</v>
      </c>
      <c r="AA52" s="112" t="s">
        <v>677</v>
      </c>
      <c r="AB52" s="112" t="s">
        <v>677</v>
      </c>
      <c r="AC52" s="112" t="s">
        <v>677</v>
      </c>
      <c r="AD52" s="112" t="s">
        <v>677</v>
      </c>
      <c r="AE52" s="112" t="s">
        <v>677</v>
      </c>
      <c r="AF52" s="112" t="s">
        <v>677</v>
      </c>
      <c r="AG52" s="112" t="s">
        <v>677</v>
      </c>
      <c r="AH52" s="112" t="s">
        <v>677</v>
      </c>
      <c r="AI52" s="112" t="s">
        <v>677</v>
      </c>
      <c r="AJ52" s="112" t="s">
        <v>677</v>
      </c>
      <c r="AK52" s="112" t="s">
        <v>677</v>
      </c>
      <c r="AL52" s="112" t="s">
        <v>677</v>
      </c>
      <c r="AM52" s="112" t="s">
        <v>677</v>
      </c>
      <c r="AN52" s="112" t="s">
        <v>677</v>
      </c>
      <c r="AO52" s="112" t="s">
        <v>677</v>
      </c>
      <c r="AP52" s="112" t="s">
        <v>677</v>
      </c>
      <c r="AQ52" s="143" t="s">
        <v>677</v>
      </c>
      <c r="AR52" s="143" t="s">
        <v>677</v>
      </c>
      <c r="AS52" s="143" t="s">
        <v>677</v>
      </c>
      <c r="AT52" s="112" t="s">
        <v>677</v>
      </c>
      <c r="AU52" s="112" t="s">
        <v>677</v>
      </c>
      <c r="AV52" s="112" t="s">
        <v>677</v>
      </c>
      <c r="AW52" s="112" t="s">
        <v>677</v>
      </c>
      <c r="AX52" s="112" t="s">
        <v>677</v>
      </c>
      <c r="AY52" s="112" t="s">
        <v>677</v>
      </c>
      <c r="AZ52" s="112" t="s">
        <v>677</v>
      </c>
      <c r="BA52" s="112" t="s">
        <v>677</v>
      </c>
      <c r="BB52" s="112">
        <v>2</v>
      </c>
      <c r="BC52" s="112">
        <v>30</v>
      </c>
      <c r="BD52" s="112">
        <v>1</v>
      </c>
      <c r="BE52" s="112" t="s">
        <v>677</v>
      </c>
      <c r="BF52" s="112">
        <v>1</v>
      </c>
      <c r="BG52" s="143" t="s">
        <v>677</v>
      </c>
      <c r="BH52" s="143" t="s">
        <v>677</v>
      </c>
      <c r="BI52" s="112" t="s">
        <v>677</v>
      </c>
      <c r="BJ52" s="112" t="s">
        <v>677</v>
      </c>
      <c r="BK52" s="112" t="s">
        <v>677</v>
      </c>
      <c r="BL52" s="112">
        <v>13</v>
      </c>
      <c r="BM52" s="112">
        <v>37</v>
      </c>
      <c r="BN52" s="143" t="s">
        <v>677</v>
      </c>
      <c r="BO52" s="143" t="s">
        <v>677</v>
      </c>
      <c r="BP52" s="143" t="s">
        <v>677</v>
      </c>
      <c r="BQ52" s="143" t="s">
        <v>677</v>
      </c>
      <c r="BR52" s="143" t="s">
        <v>677</v>
      </c>
      <c r="BS52" s="112">
        <v>1</v>
      </c>
      <c r="BT52" s="143" t="s">
        <v>677</v>
      </c>
      <c r="BU52" s="143" t="s">
        <v>677</v>
      </c>
      <c r="BV52" s="112">
        <v>6</v>
      </c>
      <c r="BW52" s="112">
        <v>1</v>
      </c>
      <c r="BX52" s="112">
        <v>3</v>
      </c>
      <c r="BY52" s="112">
        <v>2</v>
      </c>
      <c r="BZ52" s="143" t="s">
        <v>677</v>
      </c>
      <c r="CA52" s="143" t="s">
        <v>677</v>
      </c>
      <c r="CB52" s="143" t="s">
        <v>677</v>
      </c>
      <c r="CC52" s="143" t="s">
        <v>677</v>
      </c>
      <c r="CD52" s="143" t="s">
        <v>677</v>
      </c>
      <c r="CE52" s="143" t="s">
        <v>677</v>
      </c>
      <c r="CF52" s="143" t="s">
        <v>677</v>
      </c>
      <c r="CG52" s="143" t="s">
        <v>677</v>
      </c>
      <c r="CH52" s="112">
        <v>14</v>
      </c>
      <c r="CI52" s="112">
        <v>33</v>
      </c>
      <c r="CJ52" s="112">
        <v>2</v>
      </c>
      <c r="CK52" s="112">
        <v>12</v>
      </c>
      <c r="CL52" s="143" t="s">
        <v>677</v>
      </c>
      <c r="CM52" s="112">
        <v>1</v>
      </c>
      <c r="CN52" s="112">
        <v>5</v>
      </c>
      <c r="CO52" s="143" t="s">
        <v>677</v>
      </c>
      <c r="CP52" s="143" t="s">
        <v>677</v>
      </c>
      <c r="CQ52" s="143" t="s">
        <v>677</v>
      </c>
      <c r="CR52" s="112">
        <v>1</v>
      </c>
      <c r="CS52" s="112">
        <v>16</v>
      </c>
      <c r="CT52" s="112">
        <v>57</v>
      </c>
      <c r="CU52" s="112" t="s">
        <v>677</v>
      </c>
      <c r="CV52" s="112">
        <v>13</v>
      </c>
      <c r="CW52" s="112">
        <v>3</v>
      </c>
      <c r="CX52" s="112">
        <v>9</v>
      </c>
      <c r="CY52" s="112">
        <v>32</v>
      </c>
      <c r="CZ52" s="112">
        <v>4</v>
      </c>
      <c r="DA52" s="112">
        <v>4</v>
      </c>
      <c r="DB52" s="112">
        <v>1</v>
      </c>
      <c r="DC52" s="112">
        <v>3</v>
      </c>
      <c r="DD52" s="112">
        <v>114</v>
      </c>
      <c r="DE52" s="112">
        <v>1</v>
      </c>
      <c r="DF52" s="112">
        <v>2</v>
      </c>
      <c r="DG52" s="112">
        <v>10</v>
      </c>
      <c r="DH52" s="112">
        <v>45</v>
      </c>
      <c r="DI52" s="112">
        <v>8</v>
      </c>
      <c r="DJ52" s="112" t="s">
        <v>677</v>
      </c>
      <c r="DK52" s="112">
        <v>2</v>
      </c>
      <c r="DL52" s="112" t="s">
        <v>677</v>
      </c>
      <c r="DM52" s="112" t="s">
        <v>677</v>
      </c>
      <c r="DN52" s="112" t="s">
        <v>677</v>
      </c>
      <c r="DO52" s="112" t="s">
        <v>677</v>
      </c>
      <c r="DP52" s="112">
        <v>7</v>
      </c>
      <c r="DQ52" s="112">
        <v>28</v>
      </c>
      <c r="DR52" s="112">
        <v>1</v>
      </c>
      <c r="DS52" s="112">
        <v>1</v>
      </c>
      <c r="DT52" s="112" t="s">
        <v>677</v>
      </c>
      <c r="DU52" s="112" t="s">
        <v>677</v>
      </c>
      <c r="DV52" s="112">
        <v>2</v>
      </c>
      <c r="DW52" s="112" t="s">
        <v>677</v>
      </c>
      <c r="DX52" s="112">
        <v>3</v>
      </c>
      <c r="DY52" s="112" t="s">
        <v>677</v>
      </c>
    </row>
    <row r="53" spans="1:129" s="18" customFormat="1" ht="21" customHeight="1" x14ac:dyDescent="0.3">
      <c r="A53" s="45" t="s">
        <v>764</v>
      </c>
      <c r="B53" s="337">
        <v>812</v>
      </c>
      <c r="C53" s="143">
        <v>6385</v>
      </c>
      <c r="D53" s="112" t="s">
        <v>677</v>
      </c>
      <c r="E53" s="112" t="s">
        <v>677</v>
      </c>
      <c r="F53" s="143" t="s">
        <v>677</v>
      </c>
      <c r="G53" s="143" t="s">
        <v>677</v>
      </c>
      <c r="H53" s="143" t="s">
        <v>677</v>
      </c>
      <c r="I53" s="143" t="s">
        <v>677</v>
      </c>
      <c r="J53" s="143">
        <v>64</v>
      </c>
      <c r="K53" s="143">
        <v>480</v>
      </c>
      <c r="L53" s="143">
        <v>25</v>
      </c>
      <c r="M53" s="143">
        <v>24</v>
      </c>
      <c r="N53" s="143">
        <v>15</v>
      </c>
      <c r="O53" s="143">
        <v>27</v>
      </c>
      <c r="P53" s="143">
        <v>272</v>
      </c>
      <c r="Q53" s="143">
        <v>3</v>
      </c>
      <c r="R53" s="143">
        <v>2</v>
      </c>
      <c r="S53" s="143">
        <v>7</v>
      </c>
      <c r="T53" s="143" t="s">
        <v>677</v>
      </c>
      <c r="U53" s="143">
        <v>1</v>
      </c>
      <c r="V53" s="143" t="s">
        <v>677</v>
      </c>
      <c r="W53" s="143">
        <v>4</v>
      </c>
      <c r="X53" s="143">
        <v>1</v>
      </c>
      <c r="Y53" s="143" t="s">
        <v>677</v>
      </c>
      <c r="Z53" s="143">
        <v>1</v>
      </c>
      <c r="AA53" s="143" t="s">
        <v>677</v>
      </c>
      <c r="AB53" s="143">
        <v>1</v>
      </c>
      <c r="AC53" s="143" t="s">
        <v>677</v>
      </c>
      <c r="AD53" s="143" t="s">
        <v>677</v>
      </c>
      <c r="AE53" s="143" t="s">
        <v>677</v>
      </c>
      <c r="AF53" s="143">
        <v>1</v>
      </c>
      <c r="AG53" s="143" t="s">
        <v>677</v>
      </c>
      <c r="AH53" s="143" t="s">
        <v>677</v>
      </c>
      <c r="AI53" s="143" t="s">
        <v>677</v>
      </c>
      <c r="AJ53" s="143" t="s">
        <v>677</v>
      </c>
      <c r="AK53" s="143">
        <v>1</v>
      </c>
      <c r="AL53" s="143">
        <v>1</v>
      </c>
      <c r="AM53" s="143" t="s">
        <v>677</v>
      </c>
      <c r="AN53" s="143">
        <v>4</v>
      </c>
      <c r="AO53" s="143">
        <v>2</v>
      </c>
      <c r="AP53" s="143">
        <v>16</v>
      </c>
      <c r="AQ53" s="143" t="s">
        <v>677</v>
      </c>
      <c r="AR53" s="143" t="s">
        <v>677</v>
      </c>
      <c r="AS53" s="143" t="s">
        <v>677</v>
      </c>
      <c r="AT53" s="143">
        <v>2</v>
      </c>
      <c r="AU53" s="143">
        <v>26</v>
      </c>
      <c r="AV53" s="143">
        <v>294</v>
      </c>
      <c r="AW53" s="143">
        <v>1</v>
      </c>
      <c r="AX53" s="143" t="s">
        <v>677</v>
      </c>
      <c r="AY53" s="143">
        <v>11</v>
      </c>
      <c r="AZ53" s="143">
        <v>2</v>
      </c>
      <c r="BA53" s="143">
        <v>12</v>
      </c>
      <c r="BB53" s="143">
        <v>5</v>
      </c>
      <c r="BC53" s="143">
        <v>193</v>
      </c>
      <c r="BD53" s="143" t="s">
        <v>677</v>
      </c>
      <c r="BE53" s="143">
        <v>1</v>
      </c>
      <c r="BF53" s="143">
        <v>3</v>
      </c>
      <c r="BG53" s="143" t="s">
        <v>677</v>
      </c>
      <c r="BH53" s="143" t="s">
        <v>677</v>
      </c>
      <c r="BI53" s="143">
        <v>1</v>
      </c>
      <c r="BJ53" s="143" t="s">
        <v>677</v>
      </c>
      <c r="BK53" s="143" t="s">
        <v>677</v>
      </c>
      <c r="BL53" s="143">
        <v>191</v>
      </c>
      <c r="BM53" s="143">
        <v>1312</v>
      </c>
      <c r="BN53" s="143" t="s">
        <v>677</v>
      </c>
      <c r="BO53" s="143">
        <v>7</v>
      </c>
      <c r="BP53" s="143">
        <v>11</v>
      </c>
      <c r="BQ53" s="143">
        <v>3</v>
      </c>
      <c r="BR53" s="143">
        <v>11</v>
      </c>
      <c r="BS53" s="143">
        <v>15</v>
      </c>
      <c r="BT53" s="143" t="s">
        <v>677</v>
      </c>
      <c r="BU53" s="143">
        <v>25</v>
      </c>
      <c r="BV53" s="143">
        <v>46</v>
      </c>
      <c r="BW53" s="143">
        <v>11</v>
      </c>
      <c r="BX53" s="143">
        <v>52</v>
      </c>
      <c r="BY53" s="143">
        <v>10</v>
      </c>
      <c r="BZ53" s="143">
        <v>18</v>
      </c>
      <c r="CA53" s="143">
        <v>313</v>
      </c>
      <c r="CB53" s="143">
        <v>2</v>
      </c>
      <c r="CC53" s="143">
        <v>3</v>
      </c>
      <c r="CD53" s="143">
        <v>2</v>
      </c>
      <c r="CE53" s="143" t="s">
        <v>677</v>
      </c>
      <c r="CF53" s="143" t="s">
        <v>677</v>
      </c>
      <c r="CG53" s="143">
        <v>11</v>
      </c>
      <c r="CH53" s="143">
        <v>86</v>
      </c>
      <c r="CI53" s="143">
        <v>290</v>
      </c>
      <c r="CJ53" s="143">
        <v>11</v>
      </c>
      <c r="CK53" s="143">
        <v>74</v>
      </c>
      <c r="CL53" s="143">
        <v>1</v>
      </c>
      <c r="CM53" s="143">
        <v>61</v>
      </c>
      <c r="CN53" s="143">
        <v>234</v>
      </c>
      <c r="CO53" s="143" t="s">
        <v>677</v>
      </c>
      <c r="CP53" s="143">
        <v>35</v>
      </c>
      <c r="CQ53" s="143">
        <v>1</v>
      </c>
      <c r="CR53" s="143">
        <v>25</v>
      </c>
      <c r="CS53" s="143">
        <v>103</v>
      </c>
      <c r="CT53" s="143">
        <v>443</v>
      </c>
      <c r="CU53" s="143" t="s">
        <v>677</v>
      </c>
      <c r="CV53" s="143">
        <v>93</v>
      </c>
      <c r="CW53" s="143">
        <v>10</v>
      </c>
      <c r="CX53" s="143">
        <v>78</v>
      </c>
      <c r="CY53" s="143">
        <v>361</v>
      </c>
      <c r="CZ53" s="143">
        <v>61</v>
      </c>
      <c r="DA53" s="143">
        <v>8</v>
      </c>
      <c r="DB53" s="143">
        <v>9</v>
      </c>
      <c r="DC53" s="143">
        <v>27</v>
      </c>
      <c r="DD53" s="143">
        <v>137</v>
      </c>
      <c r="DE53" s="143">
        <v>1</v>
      </c>
      <c r="DF53" s="143">
        <v>26</v>
      </c>
      <c r="DG53" s="143">
        <v>79</v>
      </c>
      <c r="DH53" s="143">
        <v>878</v>
      </c>
      <c r="DI53" s="143">
        <v>53</v>
      </c>
      <c r="DJ53" s="143" t="s">
        <v>677</v>
      </c>
      <c r="DK53" s="143">
        <v>26</v>
      </c>
      <c r="DL53" s="143">
        <v>1</v>
      </c>
      <c r="DM53" s="143">
        <v>7</v>
      </c>
      <c r="DN53" s="143">
        <v>1</v>
      </c>
      <c r="DO53" s="143" t="s">
        <v>677</v>
      </c>
      <c r="DP53" s="143">
        <v>44</v>
      </c>
      <c r="DQ53" s="143">
        <v>1155</v>
      </c>
      <c r="DR53" s="143">
        <v>2</v>
      </c>
      <c r="DS53" s="143">
        <v>2</v>
      </c>
      <c r="DT53" s="143">
        <v>4</v>
      </c>
      <c r="DU53" s="143">
        <v>5</v>
      </c>
      <c r="DV53" s="143">
        <v>16</v>
      </c>
      <c r="DW53" s="143">
        <v>10</v>
      </c>
      <c r="DX53" s="143">
        <v>5</v>
      </c>
      <c r="DY53" s="143" t="s">
        <v>677</v>
      </c>
    </row>
    <row r="54" spans="1:129" s="17" customFormat="1" ht="21" customHeight="1" x14ac:dyDescent="0.3">
      <c r="A54" s="46" t="s">
        <v>765</v>
      </c>
      <c r="B54" s="332">
        <v>332</v>
      </c>
      <c r="C54" s="112">
        <v>3015</v>
      </c>
      <c r="D54" s="112" t="s">
        <v>677</v>
      </c>
      <c r="E54" s="112" t="s">
        <v>677</v>
      </c>
      <c r="F54" s="143" t="s">
        <v>677</v>
      </c>
      <c r="G54" s="143" t="s">
        <v>677</v>
      </c>
      <c r="H54" s="143" t="s">
        <v>677</v>
      </c>
      <c r="I54" s="143" t="s">
        <v>677</v>
      </c>
      <c r="J54" s="112">
        <v>23</v>
      </c>
      <c r="K54" s="112">
        <v>104</v>
      </c>
      <c r="L54" s="112">
        <v>10</v>
      </c>
      <c r="M54" s="112">
        <v>9</v>
      </c>
      <c r="N54" s="112">
        <v>4</v>
      </c>
      <c r="O54" s="112">
        <v>7</v>
      </c>
      <c r="P54" s="112">
        <v>38</v>
      </c>
      <c r="Q54" s="112" t="s">
        <v>677</v>
      </c>
      <c r="R54" s="112">
        <v>1</v>
      </c>
      <c r="S54" s="112">
        <v>3</v>
      </c>
      <c r="T54" s="112" t="s">
        <v>677</v>
      </c>
      <c r="U54" s="112" t="s">
        <v>677</v>
      </c>
      <c r="V54" s="112" t="s">
        <v>677</v>
      </c>
      <c r="W54" s="112">
        <v>2</v>
      </c>
      <c r="X54" s="112" t="s">
        <v>677</v>
      </c>
      <c r="Y54" s="112" t="s">
        <v>677</v>
      </c>
      <c r="Z54" s="112" t="s">
        <v>677</v>
      </c>
      <c r="AA54" s="112" t="s">
        <v>677</v>
      </c>
      <c r="AB54" s="112" t="s">
        <v>677</v>
      </c>
      <c r="AC54" s="112" t="s">
        <v>677</v>
      </c>
      <c r="AD54" s="112" t="s">
        <v>677</v>
      </c>
      <c r="AE54" s="112" t="s">
        <v>677</v>
      </c>
      <c r="AF54" s="112" t="s">
        <v>677</v>
      </c>
      <c r="AG54" s="112" t="s">
        <v>677</v>
      </c>
      <c r="AH54" s="112" t="s">
        <v>677</v>
      </c>
      <c r="AI54" s="112" t="s">
        <v>677</v>
      </c>
      <c r="AJ54" s="112" t="s">
        <v>677</v>
      </c>
      <c r="AK54" s="112" t="s">
        <v>677</v>
      </c>
      <c r="AL54" s="112" t="s">
        <v>677</v>
      </c>
      <c r="AM54" s="112" t="s">
        <v>677</v>
      </c>
      <c r="AN54" s="112">
        <v>1</v>
      </c>
      <c r="AO54" s="112" t="s">
        <v>677</v>
      </c>
      <c r="AP54" s="112" t="s">
        <v>677</v>
      </c>
      <c r="AQ54" s="143" t="s">
        <v>677</v>
      </c>
      <c r="AR54" s="143" t="s">
        <v>677</v>
      </c>
      <c r="AS54" s="143" t="s">
        <v>677</v>
      </c>
      <c r="AT54" s="112" t="s">
        <v>677</v>
      </c>
      <c r="AU54" s="112">
        <v>9</v>
      </c>
      <c r="AV54" s="112">
        <v>153</v>
      </c>
      <c r="AW54" s="112" t="s">
        <v>677</v>
      </c>
      <c r="AX54" s="112" t="s">
        <v>677</v>
      </c>
      <c r="AY54" s="112">
        <v>3</v>
      </c>
      <c r="AZ54" s="112" t="s">
        <v>677</v>
      </c>
      <c r="BA54" s="112">
        <v>6</v>
      </c>
      <c r="BB54" s="112">
        <v>1</v>
      </c>
      <c r="BC54" s="112">
        <v>26</v>
      </c>
      <c r="BD54" s="112" t="s">
        <v>677</v>
      </c>
      <c r="BE54" s="112" t="s">
        <v>677</v>
      </c>
      <c r="BF54" s="112">
        <v>1</v>
      </c>
      <c r="BG54" s="143" t="s">
        <v>677</v>
      </c>
      <c r="BH54" s="143" t="s">
        <v>677</v>
      </c>
      <c r="BI54" s="112" t="s">
        <v>677</v>
      </c>
      <c r="BJ54" s="112" t="s">
        <v>677</v>
      </c>
      <c r="BK54" s="112" t="s">
        <v>677</v>
      </c>
      <c r="BL54" s="112">
        <v>93</v>
      </c>
      <c r="BM54" s="112">
        <v>500</v>
      </c>
      <c r="BN54" s="143" t="s">
        <v>677</v>
      </c>
      <c r="BO54" s="112">
        <v>4</v>
      </c>
      <c r="BP54" s="112">
        <v>5</v>
      </c>
      <c r="BQ54" s="143" t="s">
        <v>677</v>
      </c>
      <c r="BR54" s="112">
        <v>6</v>
      </c>
      <c r="BS54" s="112">
        <v>3</v>
      </c>
      <c r="BT54" s="143" t="s">
        <v>677</v>
      </c>
      <c r="BU54" s="112">
        <v>15</v>
      </c>
      <c r="BV54" s="112">
        <v>19</v>
      </c>
      <c r="BW54" s="112">
        <v>7</v>
      </c>
      <c r="BX54" s="112">
        <v>30</v>
      </c>
      <c r="BY54" s="112">
        <v>4</v>
      </c>
      <c r="BZ54" s="112">
        <v>11</v>
      </c>
      <c r="CA54" s="112">
        <v>203</v>
      </c>
      <c r="CB54" s="112">
        <v>1</v>
      </c>
      <c r="CC54" s="112">
        <v>1</v>
      </c>
      <c r="CD54" s="112">
        <v>2</v>
      </c>
      <c r="CE54" s="143" t="s">
        <v>677</v>
      </c>
      <c r="CF54" s="143" t="s">
        <v>677</v>
      </c>
      <c r="CG54" s="112">
        <v>7</v>
      </c>
      <c r="CH54" s="112">
        <v>27</v>
      </c>
      <c r="CI54" s="112">
        <v>147</v>
      </c>
      <c r="CJ54" s="112">
        <v>4</v>
      </c>
      <c r="CK54" s="112">
        <v>23</v>
      </c>
      <c r="CL54" s="143" t="s">
        <v>677</v>
      </c>
      <c r="CM54" s="112">
        <v>14</v>
      </c>
      <c r="CN54" s="112">
        <v>80</v>
      </c>
      <c r="CO54" s="112" t="s">
        <v>677</v>
      </c>
      <c r="CP54" s="112">
        <v>7</v>
      </c>
      <c r="CQ54" s="112" t="s">
        <v>677</v>
      </c>
      <c r="CR54" s="112">
        <v>7</v>
      </c>
      <c r="CS54" s="112">
        <v>51</v>
      </c>
      <c r="CT54" s="112">
        <v>210</v>
      </c>
      <c r="CU54" s="143" t="s">
        <v>677</v>
      </c>
      <c r="CV54" s="112">
        <v>47</v>
      </c>
      <c r="CW54" s="112">
        <v>4</v>
      </c>
      <c r="CX54" s="112">
        <v>40</v>
      </c>
      <c r="CY54" s="112">
        <v>148</v>
      </c>
      <c r="CZ54" s="112">
        <v>35</v>
      </c>
      <c r="DA54" s="112">
        <v>3</v>
      </c>
      <c r="DB54" s="112">
        <v>2</v>
      </c>
      <c r="DC54" s="112">
        <v>7</v>
      </c>
      <c r="DD54" s="112">
        <v>34</v>
      </c>
      <c r="DE54" s="143" t="s">
        <v>677</v>
      </c>
      <c r="DF54" s="112">
        <v>7</v>
      </c>
      <c r="DG54" s="112">
        <v>28</v>
      </c>
      <c r="DH54" s="112">
        <v>369</v>
      </c>
      <c r="DI54" s="112">
        <v>21</v>
      </c>
      <c r="DJ54" s="143" t="s">
        <v>677</v>
      </c>
      <c r="DK54" s="112">
        <v>7</v>
      </c>
      <c r="DL54" s="112">
        <v>1</v>
      </c>
      <c r="DM54" s="112">
        <v>7</v>
      </c>
      <c r="DN54" s="143">
        <v>1</v>
      </c>
      <c r="DO54" s="143" t="s">
        <v>677</v>
      </c>
      <c r="DP54" s="112">
        <v>20</v>
      </c>
      <c r="DQ54" s="112">
        <v>996</v>
      </c>
      <c r="DR54" s="112">
        <v>2</v>
      </c>
      <c r="DS54" s="143" t="s">
        <v>677</v>
      </c>
      <c r="DT54" s="112">
        <v>2</v>
      </c>
      <c r="DU54" s="112">
        <v>4</v>
      </c>
      <c r="DV54" s="112">
        <v>6</v>
      </c>
      <c r="DW54" s="112">
        <v>3</v>
      </c>
      <c r="DX54" s="112">
        <v>3</v>
      </c>
      <c r="DY54" s="143" t="s">
        <v>677</v>
      </c>
    </row>
    <row r="55" spans="1:129" s="17" customFormat="1" ht="21" customHeight="1" x14ac:dyDescent="0.3">
      <c r="A55" s="46" t="s">
        <v>766</v>
      </c>
      <c r="B55" s="332">
        <v>235</v>
      </c>
      <c r="C55" s="112">
        <v>1857</v>
      </c>
      <c r="D55" s="112" t="s">
        <v>677</v>
      </c>
      <c r="E55" s="112" t="s">
        <v>677</v>
      </c>
      <c r="F55" s="143" t="s">
        <v>677</v>
      </c>
      <c r="G55" s="143" t="s">
        <v>677</v>
      </c>
      <c r="H55" s="143" t="s">
        <v>677</v>
      </c>
      <c r="I55" s="143" t="s">
        <v>677</v>
      </c>
      <c r="J55" s="112">
        <v>11</v>
      </c>
      <c r="K55" s="112">
        <v>151</v>
      </c>
      <c r="L55" s="112">
        <v>4</v>
      </c>
      <c r="M55" s="112">
        <v>5</v>
      </c>
      <c r="N55" s="112">
        <v>2</v>
      </c>
      <c r="O55" s="112">
        <v>12</v>
      </c>
      <c r="P55" s="112">
        <v>199</v>
      </c>
      <c r="Q55" s="112">
        <v>2</v>
      </c>
      <c r="R55" s="112" t="s">
        <v>677</v>
      </c>
      <c r="S55" s="112">
        <v>3</v>
      </c>
      <c r="T55" s="112" t="s">
        <v>677</v>
      </c>
      <c r="U55" s="112" t="s">
        <v>677</v>
      </c>
      <c r="V55" s="112" t="s">
        <v>677</v>
      </c>
      <c r="W55" s="112">
        <v>2</v>
      </c>
      <c r="X55" s="112" t="s">
        <v>677</v>
      </c>
      <c r="Y55" s="112" t="s">
        <v>677</v>
      </c>
      <c r="Z55" s="112" t="s">
        <v>677</v>
      </c>
      <c r="AA55" s="112" t="s">
        <v>677</v>
      </c>
      <c r="AB55" s="112">
        <v>1</v>
      </c>
      <c r="AC55" s="112" t="s">
        <v>677</v>
      </c>
      <c r="AD55" s="112" t="s">
        <v>677</v>
      </c>
      <c r="AE55" s="112" t="s">
        <v>677</v>
      </c>
      <c r="AF55" s="112" t="s">
        <v>677</v>
      </c>
      <c r="AG55" s="112" t="s">
        <v>677</v>
      </c>
      <c r="AH55" s="112" t="s">
        <v>677</v>
      </c>
      <c r="AI55" s="112" t="s">
        <v>677</v>
      </c>
      <c r="AJ55" s="112" t="s">
        <v>677</v>
      </c>
      <c r="AK55" s="112">
        <v>1</v>
      </c>
      <c r="AL55" s="112">
        <v>1</v>
      </c>
      <c r="AM55" s="112" t="s">
        <v>677</v>
      </c>
      <c r="AN55" s="112">
        <v>2</v>
      </c>
      <c r="AO55" s="112" t="s">
        <v>677</v>
      </c>
      <c r="AP55" s="112" t="s">
        <v>677</v>
      </c>
      <c r="AQ55" s="143" t="s">
        <v>677</v>
      </c>
      <c r="AR55" s="143" t="s">
        <v>677</v>
      </c>
      <c r="AS55" s="143" t="s">
        <v>677</v>
      </c>
      <c r="AT55" s="112" t="s">
        <v>677</v>
      </c>
      <c r="AU55" s="112">
        <v>12</v>
      </c>
      <c r="AV55" s="112">
        <v>103</v>
      </c>
      <c r="AW55" s="112">
        <v>1</v>
      </c>
      <c r="AX55" s="112" t="s">
        <v>677</v>
      </c>
      <c r="AY55" s="112">
        <v>5</v>
      </c>
      <c r="AZ55" s="112">
        <v>2</v>
      </c>
      <c r="BA55" s="112">
        <v>4</v>
      </c>
      <c r="BB55" s="112">
        <v>3</v>
      </c>
      <c r="BC55" s="112">
        <v>166</v>
      </c>
      <c r="BD55" s="112" t="s">
        <v>677</v>
      </c>
      <c r="BE55" s="112">
        <v>1</v>
      </c>
      <c r="BF55" s="112">
        <v>1</v>
      </c>
      <c r="BG55" s="143" t="s">
        <v>677</v>
      </c>
      <c r="BH55" s="143" t="s">
        <v>677</v>
      </c>
      <c r="BI55" s="112">
        <v>1</v>
      </c>
      <c r="BJ55" s="112" t="s">
        <v>677</v>
      </c>
      <c r="BK55" s="112" t="s">
        <v>677</v>
      </c>
      <c r="BL55" s="112">
        <v>46</v>
      </c>
      <c r="BM55" s="112">
        <v>344</v>
      </c>
      <c r="BN55" s="143" t="s">
        <v>677</v>
      </c>
      <c r="BO55" s="112">
        <v>1</v>
      </c>
      <c r="BP55" s="112">
        <v>3</v>
      </c>
      <c r="BQ55" s="143" t="s">
        <v>677</v>
      </c>
      <c r="BR55" s="112">
        <v>2</v>
      </c>
      <c r="BS55" s="112">
        <v>7</v>
      </c>
      <c r="BT55" s="143" t="s">
        <v>677</v>
      </c>
      <c r="BU55" s="112">
        <v>4</v>
      </c>
      <c r="BV55" s="112">
        <v>13</v>
      </c>
      <c r="BW55" s="112">
        <v>2</v>
      </c>
      <c r="BX55" s="112">
        <v>10</v>
      </c>
      <c r="BY55" s="112">
        <v>4</v>
      </c>
      <c r="BZ55" s="112">
        <v>5</v>
      </c>
      <c r="CA55" s="112">
        <v>91</v>
      </c>
      <c r="CB55" s="143" t="s">
        <v>677</v>
      </c>
      <c r="CC55" s="112">
        <v>1</v>
      </c>
      <c r="CD55" s="143" t="s">
        <v>677</v>
      </c>
      <c r="CE55" s="143" t="s">
        <v>677</v>
      </c>
      <c r="CF55" s="143" t="s">
        <v>677</v>
      </c>
      <c r="CG55" s="112">
        <v>4</v>
      </c>
      <c r="CH55" s="112">
        <v>32</v>
      </c>
      <c r="CI55" s="112">
        <v>80</v>
      </c>
      <c r="CJ55" s="112">
        <v>3</v>
      </c>
      <c r="CK55" s="112">
        <v>29</v>
      </c>
      <c r="CL55" s="143" t="s">
        <v>677</v>
      </c>
      <c r="CM55" s="112">
        <v>26</v>
      </c>
      <c r="CN55" s="112">
        <v>95</v>
      </c>
      <c r="CO55" s="143" t="s">
        <v>677</v>
      </c>
      <c r="CP55" s="112">
        <v>18</v>
      </c>
      <c r="CQ55" s="112">
        <v>1</v>
      </c>
      <c r="CR55" s="112">
        <v>7</v>
      </c>
      <c r="CS55" s="112">
        <v>22</v>
      </c>
      <c r="CT55" s="112">
        <v>105</v>
      </c>
      <c r="CU55" s="143" t="s">
        <v>677</v>
      </c>
      <c r="CV55" s="112">
        <v>18</v>
      </c>
      <c r="CW55" s="112">
        <v>4</v>
      </c>
      <c r="CX55" s="112">
        <v>17</v>
      </c>
      <c r="CY55" s="112">
        <v>130</v>
      </c>
      <c r="CZ55" s="112">
        <v>13</v>
      </c>
      <c r="DA55" s="112">
        <v>2</v>
      </c>
      <c r="DB55" s="112">
        <v>2</v>
      </c>
      <c r="DC55" s="112">
        <v>7</v>
      </c>
      <c r="DD55" s="112">
        <v>44</v>
      </c>
      <c r="DE55" s="143" t="s">
        <v>677</v>
      </c>
      <c r="DF55" s="112">
        <v>7</v>
      </c>
      <c r="DG55" s="112">
        <v>30</v>
      </c>
      <c r="DH55" s="112">
        <v>279</v>
      </c>
      <c r="DI55" s="112">
        <v>21</v>
      </c>
      <c r="DJ55" s="143" t="s">
        <v>677</v>
      </c>
      <c r="DK55" s="112">
        <v>9</v>
      </c>
      <c r="DL55" s="143" t="s">
        <v>677</v>
      </c>
      <c r="DM55" s="143" t="s">
        <v>677</v>
      </c>
      <c r="DN55" s="143" t="s">
        <v>677</v>
      </c>
      <c r="DO55" s="143" t="s">
        <v>677</v>
      </c>
      <c r="DP55" s="112">
        <v>12</v>
      </c>
      <c r="DQ55" s="112">
        <v>70</v>
      </c>
      <c r="DR55" s="143" t="s">
        <v>677</v>
      </c>
      <c r="DS55" s="112">
        <v>1</v>
      </c>
      <c r="DT55" s="112">
        <v>1</v>
      </c>
      <c r="DU55" s="143" t="s">
        <v>677</v>
      </c>
      <c r="DV55" s="112">
        <v>5</v>
      </c>
      <c r="DW55" s="112">
        <v>5</v>
      </c>
      <c r="DX55" s="143" t="s">
        <v>677</v>
      </c>
      <c r="DY55" s="143" t="s">
        <v>677</v>
      </c>
    </row>
    <row r="56" spans="1:129" s="17" customFormat="1" ht="21" customHeight="1" x14ac:dyDescent="0.3">
      <c r="A56" s="46" t="s">
        <v>767</v>
      </c>
      <c r="B56" s="332">
        <v>52</v>
      </c>
      <c r="C56" s="112">
        <v>377</v>
      </c>
      <c r="D56" s="112" t="s">
        <v>677</v>
      </c>
      <c r="E56" s="112" t="s">
        <v>677</v>
      </c>
      <c r="F56" s="143" t="s">
        <v>677</v>
      </c>
      <c r="G56" s="143" t="s">
        <v>677</v>
      </c>
      <c r="H56" s="143" t="s">
        <v>677</v>
      </c>
      <c r="I56" s="143" t="s">
        <v>677</v>
      </c>
      <c r="J56" s="112">
        <v>6</v>
      </c>
      <c r="K56" s="112">
        <v>20</v>
      </c>
      <c r="L56" s="112">
        <v>4</v>
      </c>
      <c r="M56" s="112">
        <v>1</v>
      </c>
      <c r="N56" s="112">
        <v>1</v>
      </c>
      <c r="O56" s="112">
        <v>1</v>
      </c>
      <c r="P56" s="112">
        <v>5</v>
      </c>
      <c r="Q56" s="112" t="s">
        <v>677</v>
      </c>
      <c r="R56" s="112" t="s">
        <v>677</v>
      </c>
      <c r="S56" s="112" t="s">
        <v>677</v>
      </c>
      <c r="T56" s="112" t="s">
        <v>677</v>
      </c>
      <c r="U56" s="112" t="s">
        <v>677</v>
      </c>
      <c r="V56" s="112" t="s">
        <v>677</v>
      </c>
      <c r="W56" s="112" t="s">
        <v>677</v>
      </c>
      <c r="X56" s="112" t="s">
        <v>677</v>
      </c>
      <c r="Y56" s="112" t="s">
        <v>677</v>
      </c>
      <c r="Z56" s="112">
        <v>1</v>
      </c>
      <c r="AA56" s="112" t="s">
        <v>677</v>
      </c>
      <c r="AB56" s="112" t="s">
        <v>677</v>
      </c>
      <c r="AC56" s="112" t="s">
        <v>677</v>
      </c>
      <c r="AD56" s="112" t="s">
        <v>677</v>
      </c>
      <c r="AE56" s="112" t="s">
        <v>677</v>
      </c>
      <c r="AF56" s="112" t="s">
        <v>677</v>
      </c>
      <c r="AG56" s="112" t="s">
        <v>677</v>
      </c>
      <c r="AH56" s="112" t="s">
        <v>677</v>
      </c>
      <c r="AI56" s="112" t="s">
        <v>677</v>
      </c>
      <c r="AJ56" s="112" t="s">
        <v>677</v>
      </c>
      <c r="AK56" s="112" t="s">
        <v>677</v>
      </c>
      <c r="AL56" s="112" t="s">
        <v>677</v>
      </c>
      <c r="AM56" s="112" t="s">
        <v>677</v>
      </c>
      <c r="AN56" s="112" t="s">
        <v>677</v>
      </c>
      <c r="AO56" s="112">
        <v>2</v>
      </c>
      <c r="AP56" s="112">
        <v>16</v>
      </c>
      <c r="AQ56" s="143" t="s">
        <v>677</v>
      </c>
      <c r="AR56" s="143" t="s">
        <v>677</v>
      </c>
      <c r="AS56" s="143" t="s">
        <v>677</v>
      </c>
      <c r="AT56" s="112">
        <v>2</v>
      </c>
      <c r="AU56" s="112">
        <v>2</v>
      </c>
      <c r="AV56" s="112">
        <v>3</v>
      </c>
      <c r="AW56" s="112" t="s">
        <v>677</v>
      </c>
      <c r="AX56" s="112" t="s">
        <v>677</v>
      </c>
      <c r="AY56" s="112" t="s">
        <v>677</v>
      </c>
      <c r="AZ56" s="112" t="s">
        <v>677</v>
      </c>
      <c r="BA56" s="112">
        <v>2</v>
      </c>
      <c r="BB56" s="112">
        <v>1</v>
      </c>
      <c r="BC56" s="112">
        <v>1</v>
      </c>
      <c r="BD56" s="112" t="s">
        <v>677</v>
      </c>
      <c r="BE56" s="112" t="s">
        <v>677</v>
      </c>
      <c r="BF56" s="112">
        <v>1</v>
      </c>
      <c r="BG56" s="143" t="s">
        <v>677</v>
      </c>
      <c r="BH56" s="143" t="s">
        <v>677</v>
      </c>
      <c r="BI56" s="112" t="s">
        <v>677</v>
      </c>
      <c r="BJ56" s="112" t="s">
        <v>677</v>
      </c>
      <c r="BK56" s="112" t="s">
        <v>677</v>
      </c>
      <c r="BL56" s="112">
        <v>7</v>
      </c>
      <c r="BM56" s="112">
        <v>172</v>
      </c>
      <c r="BN56" s="143" t="s">
        <v>677</v>
      </c>
      <c r="BO56" s="143" t="s">
        <v>677</v>
      </c>
      <c r="BP56" s="143" t="s">
        <v>677</v>
      </c>
      <c r="BQ56" s="143" t="s">
        <v>677</v>
      </c>
      <c r="BR56" s="143" t="s">
        <v>677</v>
      </c>
      <c r="BS56" s="112">
        <v>3</v>
      </c>
      <c r="BT56" s="143" t="s">
        <v>677</v>
      </c>
      <c r="BU56" s="112">
        <v>1</v>
      </c>
      <c r="BV56" s="112">
        <v>1</v>
      </c>
      <c r="BW56" s="112">
        <v>1</v>
      </c>
      <c r="BX56" s="143" t="s">
        <v>677</v>
      </c>
      <c r="BY56" s="112">
        <v>1</v>
      </c>
      <c r="BZ56" s="143" t="s">
        <v>677</v>
      </c>
      <c r="CA56" s="143" t="s">
        <v>677</v>
      </c>
      <c r="CB56" s="143" t="s">
        <v>677</v>
      </c>
      <c r="CC56" s="143" t="s">
        <v>677</v>
      </c>
      <c r="CD56" s="143" t="s">
        <v>677</v>
      </c>
      <c r="CE56" s="143" t="s">
        <v>677</v>
      </c>
      <c r="CF56" s="143" t="s">
        <v>677</v>
      </c>
      <c r="CG56" s="143" t="s">
        <v>677</v>
      </c>
      <c r="CH56" s="112">
        <v>12</v>
      </c>
      <c r="CI56" s="112">
        <v>21</v>
      </c>
      <c r="CJ56" s="112">
        <v>2</v>
      </c>
      <c r="CK56" s="112">
        <v>10</v>
      </c>
      <c r="CL56" s="143" t="s">
        <v>677</v>
      </c>
      <c r="CM56" s="112">
        <v>3</v>
      </c>
      <c r="CN56" s="112">
        <v>11</v>
      </c>
      <c r="CO56" s="143" t="s">
        <v>677</v>
      </c>
      <c r="CP56" s="112">
        <v>2</v>
      </c>
      <c r="CQ56" s="143" t="s">
        <v>677</v>
      </c>
      <c r="CR56" s="112">
        <v>1</v>
      </c>
      <c r="CS56" s="112">
        <v>4</v>
      </c>
      <c r="CT56" s="112">
        <v>26</v>
      </c>
      <c r="CU56" s="143" t="s">
        <v>677</v>
      </c>
      <c r="CV56" s="112">
        <v>3</v>
      </c>
      <c r="CW56" s="112">
        <v>1</v>
      </c>
      <c r="CX56" s="112">
        <v>5</v>
      </c>
      <c r="CY56" s="112">
        <v>12</v>
      </c>
      <c r="CZ56" s="112">
        <v>4</v>
      </c>
      <c r="DA56" s="112" t="s">
        <v>677</v>
      </c>
      <c r="DB56" s="112">
        <v>1</v>
      </c>
      <c r="DC56" s="112">
        <v>2</v>
      </c>
      <c r="DD56" s="112">
        <v>10</v>
      </c>
      <c r="DE56" s="112">
        <v>1</v>
      </c>
      <c r="DF56" s="112">
        <v>1</v>
      </c>
      <c r="DG56" s="112">
        <v>2</v>
      </c>
      <c r="DH56" s="112">
        <v>38</v>
      </c>
      <c r="DI56" s="112" t="s">
        <v>677</v>
      </c>
      <c r="DJ56" s="143" t="s">
        <v>677</v>
      </c>
      <c r="DK56" s="112">
        <v>2</v>
      </c>
      <c r="DL56" s="143" t="s">
        <v>677</v>
      </c>
      <c r="DM56" s="143" t="s">
        <v>677</v>
      </c>
      <c r="DN56" s="143" t="s">
        <v>677</v>
      </c>
      <c r="DO56" s="143" t="s">
        <v>677</v>
      </c>
      <c r="DP56" s="112">
        <v>5</v>
      </c>
      <c r="DQ56" s="112">
        <v>42</v>
      </c>
      <c r="DR56" s="143" t="s">
        <v>677</v>
      </c>
      <c r="DS56" s="112" t="s">
        <v>677</v>
      </c>
      <c r="DT56" s="112" t="s">
        <v>677</v>
      </c>
      <c r="DU56" s="143" t="s">
        <v>677</v>
      </c>
      <c r="DV56" s="112">
        <v>3</v>
      </c>
      <c r="DW56" s="112">
        <v>2</v>
      </c>
      <c r="DX56" s="143" t="s">
        <v>677</v>
      </c>
      <c r="DY56" s="143" t="s">
        <v>677</v>
      </c>
    </row>
    <row r="57" spans="1:129" s="17" customFormat="1" ht="21" customHeight="1" x14ac:dyDescent="0.3">
      <c r="A57" s="46" t="s">
        <v>768</v>
      </c>
      <c r="B57" s="332">
        <v>71</v>
      </c>
      <c r="C57" s="112">
        <v>404</v>
      </c>
      <c r="D57" s="112" t="s">
        <v>677</v>
      </c>
      <c r="E57" s="112" t="s">
        <v>677</v>
      </c>
      <c r="F57" s="143" t="s">
        <v>677</v>
      </c>
      <c r="G57" s="143" t="s">
        <v>677</v>
      </c>
      <c r="H57" s="143" t="s">
        <v>677</v>
      </c>
      <c r="I57" s="143" t="s">
        <v>677</v>
      </c>
      <c r="J57" s="112">
        <v>15</v>
      </c>
      <c r="K57" s="112">
        <v>125</v>
      </c>
      <c r="L57" s="112">
        <v>4</v>
      </c>
      <c r="M57" s="112">
        <v>4</v>
      </c>
      <c r="N57" s="112">
        <v>7</v>
      </c>
      <c r="O57" s="112">
        <v>5</v>
      </c>
      <c r="P57" s="112">
        <v>17</v>
      </c>
      <c r="Q57" s="112">
        <v>1</v>
      </c>
      <c r="R57" s="112">
        <v>1</v>
      </c>
      <c r="S57" s="112">
        <v>1</v>
      </c>
      <c r="T57" s="112" t="s">
        <v>677</v>
      </c>
      <c r="U57" s="112">
        <v>1</v>
      </c>
      <c r="V57" s="112" t="s">
        <v>677</v>
      </c>
      <c r="W57" s="112" t="s">
        <v>677</v>
      </c>
      <c r="X57" s="112" t="s">
        <v>677</v>
      </c>
      <c r="Y57" s="112" t="s">
        <v>677</v>
      </c>
      <c r="Z57" s="112" t="s">
        <v>677</v>
      </c>
      <c r="AA57" s="112" t="s">
        <v>677</v>
      </c>
      <c r="AB57" s="112" t="s">
        <v>677</v>
      </c>
      <c r="AC57" s="112" t="s">
        <v>677</v>
      </c>
      <c r="AD57" s="112" t="s">
        <v>677</v>
      </c>
      <c r="AE57" s="112" t="s">
        <v>677</v>
      </c>
      <c r="AF57" s="112" t="s">
        <v>677</v>
      </c>
      <c r="AG57" s="112" t="s">
        <v>677</v>
      </c>
      <c r="AH57" s="112" t="s">
        <v>677</v>
      </c>
      <c r="AI57" s="112" t="s">
        <v>677</v>
      </c>
      <c r="AJ57" s="112" t="s">
        <v>677</v>
      </c>
      <c r="AK57" s="112" t="s">
        <v>677</v>
      </c>
      <c r="AL57" s="112" t="s">
        <v>677</v>
      </c>
      <c r="AM57" s="112" t="s">
        <v>677</v>
      </c>
      <c r="AN57" s="112">
        <v>1</v>
      </c>
      <c r="AO57" s="112" t="s">
        <v>677</v>
      </c>
      <c r="AP57" s="112" t="s">
        <v>677</v>
      </c>
      <c r="AQ57" s="143" t="s">
        <v>677</v>
      </c>
      <c r="AR57" s="143" t="s">
        <v>677</v>
      </c>
      <c r="AS57" s="143" t="s">
        <v>677</v>
      </c>
      <c r="AT57" s="112" t="s">
        <v>677</v>
      </c>
      <c r="AU57" s="112" t="s">
        <v>677</v>
      </c>
      <c r="AV57" s="112" t="s">
        <v>677</v>
      </c>
      <c r="AW57" s="112" t="s">
        <v>677</v>
      </c>
      <c r="AX57" s="112" t="s">
        <v>677</v>
      </c>
      <c r="AY57" s="112" t="s">
        <v>677</v>
      </c>
      <c r="AZ57" s="112" t="s">
        <v>677</v>
      </c>
      <c r="BA57" s="112" t="s">
        <v>677</v>
      </c>
      <c r="BB57" s="112" t="s">
        <v>677</v>
      </c>
      <c r="BC57" s="112" t="s">
        <v>677</v>
      </c>
      <c r="BD57" s="112" t="s">
        <v>677</v>
      </c>
      <c r="BE57" s="112" t="s">
        <v>677</v>
      </c>
      <c r="BF57" s="112" t="s">
        <v>677</v>
      </c>
      <c r="BG57" s="143" t="s">
        <v>677</v>
      </c>
      <c r="BH57" s="143" t="s">
        <v>677</v>
      </c>
      <c r="BI57" s="112" t="s">
        <v>677</v>
      </c>
      <c r="BJ57" s="112" t="s">
        <v>677</v>
      </c>
      <c r="BK57" s="112" t="s">
        <v>677</v>
      </c>
      <c r="BL57" s="112">
        <v>15</v>
      </c>
      <c r="BM57" s="112">
        <v>104</v>
      </c>
      <c r="BN57" s="143" t="s">
        <v>677</v>
      </c>
      <c r="BO57" s="112">
        <v>1</v>
      </c>
      <c r="BP57" s="112">
        <v>1</v>
      </c>
      <c r="BQ57" s="143" t="s">
        <v>677</v>
      </c>
      <c r="BR57" s="112">
        <v>2</v>
      </c>
      <c r="BS57" s="112">
        <v>2</v>
      </c>
      <c r="BT57" s="143" t="s">
        <v>677</v>
      </c>
      <c r="BU57" s="143" t="s">
        <v>677</v>
      </c>
      <c r="BV57" s="112">
        <v>5</v>
      </c>
      <c r="BW57" s="143" t="s">
        <v>677</v>
      </c>
      <c r="BX57" s="112">
        <v>3</v>
      </c>
      <c r="BY57" s="112">
        <v>1</v>
      </c>
      <c r="BZ57" s="143" t="s">
        <v>677</v>
      </c>
      <c r="CA57" s="143" t="s">
        <v>677</v>
      </c>
      <c r="CB57" s="143" t="s">
        <v>677</v>
      </c>
      <c r="CC57" s="143" t="s">
        <v>677</v>
      </c>
      <c r="CD57" s="143" t="s">
        <v>677</v>
      </c>
      <c r="CE57" s="143" t="s">
        <v>677</v>
      </c>
      <c r="CF57" s="143" t="s">
        <v>677</v>
      </c>
      <c r="CG57" s="143" t="s">
        <v>677</v>
      </c>
      <c r="CH57" s="112">
        <v>6</v>
      </c>
      <c r="CI57" s="112">
        <v>14</v>
      </c>
      <c r="CJ57" s="143" t="s">
        <v>677</v>
      </c>
      <c r="CK57" s="112">
        <v>6</v>
      </c>
      <c r="CL57" s="143" t="s">
        <v>677</v>
      </c>
      <c r="CM57" s="112">
        <v>6</v>
      </c>
      <c r="CN57" s="112">
        <v>13</v>
      </c>
      <c r="CO57" s="143" t="s">
        <v>677</v>
      </c>
      <c r="CP57" s="112">
        <v>1</v>
      </c>
      <c r="CQ57" s="143" t="s">
        <v>677</v>
      </c>
      <c r="CR57" s="112">
        <v>5</v>
      </c>
      <c r="CS57" s="112">
        <v>4</v>
      </c>
      <c r="CT57" s="112">
        <v>11</v>
      </c>
      <c r="CU57" s="143" t="s">
        <v>677</v>
      </c>
      <c r="CV57" s="112">
        <v>3</v>
      </c>
      <c r="CW57" s="112">
        <v>1</v>
      </c>
      <c r="CX57" s="112">
        <v>5</v>
      </c>
      <c r="CY57" s="112">
        <v>12</v>
      </c>
      <c r="CZ57" s="112">
        <v>3</v>
      </c>
      <c r="DA57" s="112">
        <v>2</v>
      </c>
      <c r="DB57" s="143" t="s">
        <v>677</v>
      </c>
      <c r="DC57" s="112">
        <v>5</v>
      </c>
      <c r="DD57" s="112">
        <v>6</v>
      </c>
      <c r="DE57" s="143" t="s">
        <v>677</v>
      </c>
      <c r="DF57" s="112">
        <v>5</v>
      </c>
      <c r="DG57" s="112">
        <v>6</v>
      </c>
      <c r="DH57" s="112">
        <v>89</v>
      </c>
      <c r="DI57" s="112">
        <v>1</v>
      </c>
      <c r="DJ57" s="143" t="s">
        <v>677</v>
      </c>
      <c r="DK57" s="112">
        <v>5</v>
      </c>
      <c r="DL57" s="143" t="s">
        <v>677</v>
      </c>
      <c r="DM57" s="143" t="s">
        <v>677</v>
      </c>
      <c r="DN57" s="143" t="s">
        <v>677</v>
      </c>
      <c r="DO57" s="143" t="s">
        <v>677</v>
      </c>
      <c r="DP57" s="112">
        <v>4</v>
      </c>
      <c r="DQ57" s="112">
        <v>13</v>
      </c>
      <c r="DR57" s="143" t="s">
        <v>677</v>
      </c>
      <c r="DS57" s="112">
        <v>1</v>
      </c>
      <c r="DT57" s="112">
        <v>1</v>
      </c>
      <c r="DU57" s="143" t="s">
        <v>677</v>
      </c>
      <c r="DV57" s="112">
        <v>1</v>
      </c>
      <c r="DW57" s="143" t="s">
        <v>677</v>
      </c>
      <c r="DX57" s="112">
        <v>1</v>
      </c>
      <c r="DY57" s="143" t="s">
        <v>677</v>
      </c>
    </row>
    <row r="58" spans="1:129" s="17" customFormat="1" ht="21" customHeight="1" x14ac:dyDescent="0.3">
      <c r="A58" s="46" t="s">
        <v>769</v>
      </c>
      <c r="B58" s="332">
        <v>122</v>
      </c>
      <c r="C58" s="112">
        <v>732</v>
      </c>
      <c r="D58" s="112" t="s">
        <v>677</v>
      </c>
      <c r="E58" s="112" t="s">
        <v>677</v>
      </c>
      <c r="F58" s="143" t="s">
        <v>677</v>
      </c>
      <c r="G58" s="143" t="s">
        <v>677</v>
      </c>
      <c r="H58" s="143" t="s">
        <v>677</v>
      </c>
      <c r="I58" s="143" t="s">
        <v>677</v>
      </c>
      <c r="J58" s="112">
        <v>9</v>
      </c>
      <c r="K58" s="112">
        <v>80</v>
      </c>
      <c r="L58" s="112">
        <v>3</v>
      </c>
      <c r="M58" s="112">
        <v>5</v>
      </c>
      <c r="N58" s="112">
        <v>1</v>
      </c>
      <c r="O58" s="112">
        <v>2</v>
      </c>
      <c r="P58" s="112">
        <v>13</v>
      </c>
      <c r="Q58" s="112" t="s">
        <v>677</v>
      </c>
      <c r="R58" s="112" t="s">
        <v>677</v>
      </c>
      <c r="S58" s="112" t="s">
        <v>677</v>
      </c>
      <c r="T58" s="112" t="s">
        <v>677</v>
      </c>
      <c r="U58" s="112" t="s">
        <v>677</v>
      </c>
      <c r="V58" s="112" t="s">
        <v>677</v>
      </c>
      <c r="W58" s="112" t="s">
        <v>677</v>
      </c>
      <c r="X58" s="112">
        <v>1</v>
      </c>
      <c r="Y58" s="112" t="s">
        <v>677</v>
      </c>
      <c r="Z58" s="112" t="s">
        <v>677</v>
      </c>
      <c r="AA58" s="112" t="s">
        <v>677</v>
      </c>
      <c r="AB58" s="112" t="s">
        <v>677</v>
      </c>
      <c r="AC58" s="112" t="s">
        <v>677</v>
      </c>
      <c r="AD58" s="112" t="s">
        <v>677</v>
      </c>
      <c r="AE58" s="112" t="s">
        <v>677</v>
      </c>
      <c r="AF58" s="112">
        <v>1</v>
      </c>
      <c r="AG58" s="112" t="s">
        <v>677</v>
      </c>
      <c r="AH58" s="112" t="s">
        <v>677</v>
      </c>
      <c r="AI58" s="112" t="s">
        <v>677</v>
      </c>
      <c r="AJ58" s="112" t="s">
        <v>677</v>
      </c>
      <c r="AK58" s="112" t="s">
        <v>677</v>
      </c>
      <c r="AL58" s="112" t="s">
        <v>677</v>
      </c>
      <c r="AM58" s="112" t="s">
        <v>677</v>
      </c>
      <c r="AN58" s="112" t="s">
        <v>677</v>
      </c>
      <c r="AO58" s="112" t="s">
        <v>677</v>
      </c>
      <c r="AP58" s="112" t="s">
        <v>677</v>
      </c>
      <c r="AQ58" s="143" t="s">
        <v>677</v>
      </c>
      <c r="AR58" s="143" t="s">
        <v>677</v>
      </c>
      <c r="AS58" s="143" t="s">
        <v>677</v>
      </c>
      <c r="AT58" s="112" t="s">
        <v>677</v>
      </c>
      <c r="AU58" s="112">
        <v>3</v>
      </c>
      <c r="AV58" s="112">
        <v>35</v>
      </c>
      <c r="AW58" s="112" t="s">
        <v>677</v>
      </c>
      <c r="AX58" s="112" t="s">
        <v>677</v>
      </c>
      <c r="AY58" s="112">
        <v>3</v>
      </c>
      <c r="AZ58" s="112" t="s">
        <v>677</v>
      </c>
      <c r="BA58" s="112" t="s">
        <v>677</v>
      </c>
      <c r="BB58" s="112" t="s">
        <v>677</v>
      </c>
      <c r="BC58" s="112" t="s">
        <v>677</v>
      </c>
      <c r="BD58" s="112" t="s">
        <v>677</v>
      </c>
      <c r="BE58" s="112" t="s">
        <v>677</v>
      </c>
      <c r="BF58" s="112" t="s">
        <v>677</v>
      </c>
      <c r="BG58" s="143" t="s">
        <v>677</v>
      </c>
      <c r="BH58" s="143" t="s">
        <v>677</v>
      </c>
      <c r="BI58" s="112" t="s">
        <v>677</v>
      </c>
      <c r="BJ58" s="112" t="s">
        <v>677</v>
      </c>
      <c r="BK58" s="112" t="s">
        <v>677</v>
      </c>
      <c r="BL58" s="112">
        <v>30</v>
      </c>
      <c r="BM58" s="112">
        <v>192</v>
      </c>
      <c r="BN58" s="143" t="s">
        <v>677</v>
      </c>
      <c r="BO58" s="112">
        <v>1</v>
      </c>
      <c r="BP58" s="112">
        <v>2</v>
      </c>
      <c r="BQ58" s="112">
        <v>3</v>
      </c>
      <c r="BR58" s="112">
        <v>1</v>
      </c>
      <c r="BS58" s="143" t="s">
        <v>677</v>
      </c>
      <c r="BT58" s="143" t="s">
        <v>677</v>
      </c>
      <c r="BU58" s="112">
        <v>5</v>
      </c>
      <c r="BV58" s="112">
        <v>8</v>
      </c>
      <c r="BW58" s="112">
        <v>1</v>
      </c>
      <c r="BX58" s="112">
        <v>9</v>
      </c>
      <c r="BY58" s="143" t="s">
        <v>677</v>
      </c>
      <c r="BZ58" s="112">
        <v>2</v>
      </c>
      <c r="CA58" s="112">
        <v>19</v>
      </c>
      <c r="CB58" s="112">
        <v>1</v>
      </c>
      <c r="CC58" s="112">
        <v>1</v>
      </c>
      <c r="CD58" s="143" t="s">
        <v>677</v>
      </c>
      <c r="CE58" s="143" t="s">
        <v>677</v>
      </c>
      <c r="CF58" s="143" t="s">
        <v>677</v>
      </c>
      <c r="CG58" s="143" t="s">
        <v>677</v>
      </c>
      <c r="CH58" s="112">
        <v>9</v>
      </c>
      <c r="CI58" s="112">
        <v>28</v>
      </c>
      <c r="CJ58" s="112">
        <v>2</v>
      </c>
      <c r="CK58" s="112">
        <v>6</v>
      </c>
      <c r="CL58" s="112">
        <v>1</v>
      </c>
      <c r="CM58" s="112">
        <v>12</v>
      </c>
      <c r="CN58" s="112">
        <v>35</v>
      </c>
      <c r="CO58" s="143" t="s">
        <v>677</v>
      </c>
      <c r="CP58" s="112">
        <v>7</v>
      </c>
      <c r="CQ58" s="143" t="s">
        <v>677</v>
      </c>
      <c r="CR58" s="112">
        <v>5</v>
      </c>
      <c r="CS58" s="112">
        <v>22</v>
      </c>
      <c r="CT58" s="112">
        <v>91</v>
      </c>
      <c r="CU58" s="143" t="s">
        <v>677</v>
      </c>
      <c r="CV58" s="112">
        <v>22</v>
      </c>
      <c r="CW58" s="143" t="s">
        <v>677</v>
      </c>
      <c r="CX58" s="112">
        <v>11</v>
      </c>
      <c r="CY58" s="112">
        <v>59</v>
      </c>
      <c r="CZ58" s="112">
        <v>6</v>
      </c>
      <c r="DA58" s="112">
        <v>1</v>
      </c>
      <c r="DB58" s="112">
        <v>4</v>
      </c>
      <c r="DC58" s="112">
        <v>6</v>
      </c>
      <c r="DD58" s="112">
        <v>43</v>
      </c>
      <c r="DE58" s="143" t="s">
        <v>677</v>
      </c>
      <c r="DF58" s="112">
        <v>6</v>
      </c>
      <c r="DG58" s="112">
        <v>13</v>
      </c>
      <c r="DH58" s="112">
        <v>103</v>
      </c>
      <c r="DI58" s="112">
        <v>10</v>
      </c>
      <c r="DJ58" s="143" t="s">
        <v>677</v>
      </c>
      <c r="DK58" s="112">
        <v>3</v>
      </c>
      <c r="DL58" s="143" t="s">
        <v>677</v>
      </c>
      <c r="DM58" s="143" t="s">
        <v>677</v>
      </c>
      <c r="DN58" s="143" t="s">
        <v>677</v>
      </c>
      <c r="DO58" s="143" t="s">
        <v>677</v>
      </c>
      <c r="DP58" s="112">
        <v>3</v>
      </c>
      <c r="DQ58" s="112">
        <v>34</v>
      </c>
      <c r="DR58" s="143" t="s">
        <v>677</v>
      </c>
      <c r="DS58" s="143" t="s">
        <v>677</v>
      </c>
      <c r="DT58" s="143" t="s">
        <v>677</v>
      </c>
      <c r="DU58" s="112">
        <v>1</v>
      </c>
      <c r="DV58" s="112">
        <v>1</v>
      </c>
      <c r="DW58" s="143" t="s">
        <v>677</v>
      </c>
      <c r="DX58" s="112">
        <v>1</v>
      </c>
      <c r="DY58" s="143" t="s">
        <v>677</v>
      </c>
    </row>
    <row r="59" spans="1:129" s="17" customFormat="1" ht="21" customHeight="1" x14ac:dyDescent="0.3">
      <c r="A59" s="45" t="s">
        <v>770</v>
      </c>
      <c r="B59" s="337">
        <v>481</v>
      </c>
      <c r="C59" s="143">
        <v>2862</v>
      </c>
      <c r="D59" s="112" t="s">
        <v>677</v>
      </c>
      <c r="E59" s="112" t="s">
        <v>677</v>
      </c>
      <c r="F59" s="143" t="s">
        <v>677</v>
      </c>
      <c r="G59" s="143" t="s">
        <v>677</v>
      </c>
      <c r="H59" s="143" t="s">
        <v>677</v>
      </c>
      <c r="I59" s="143" t="s">
        <v>677</v>
      </c>
      <c r="J59" s="143">
        <v>31</v>
      </c>
      <c r="K59" s="143">
        <v>206</v>
      </c>
      <c r="L59" s="143">
        <v>14</v>
      </c>
      <c r="M59" s="143">
        <v>9</v>
      </c>
      <c r="N59" s="143">
        <v>8</v>
      </c>
      <c r="O59" s="143">
        <v>9</v>
      </c>
      <c r="P59" s="143">
        <v>71</v>
      </c>
      <c r="Q59" s="143">
        <v>2</v>
      </c>
      <c r="R59" s="143" t="s">
        <v>677</v>
      </c>
      <c r="S59" s="143" t="s">
        <v>677</v>
      </c>
      <c r="T59" s="143" t="s">
        <v>677</v>
      </c>
      <c r="U59" s="143">
        <v>1</v>
      </c>
      <c r="V59" s="143" t="s">
        <v>677</v>
      </c>
      <c r="W59" s="143">
        <v>2</v>
      </c>
      <c r="X59" s="143" t="s">
        <v>677</v>
      </c>
      <c r="Y59" s="143" t="s">
        <v>677</v>
      </c>
      <c r="Z59" s="143">
        <v>1</v>
      </c>
      <c r="AA59" s="143" t="s">
        <v>677</v>
      </c>
      <c r="AB59" s="143" t="s">
        <v>677</v>
      </c>
      <c r="AC59" s="143" t="s">
        <v>677</v>
      </c>
      <c r="AD59" s="143" t="s">
        <v>677</v>
      </c>
      <c r="AE59" s="143" t="s">
        <v>677</v>
      </c>
      <c r="AF59" s="143" t="s">
        <v>677</v>
      </c>
      <c r="AG59" s="143" t="s">
        <v>677</v>
      </c>
      <c r="AH59" s="143">
        <v>1</v>
      </c>
      <c r="AI59" s="143" t="s">
        <v>677</v>
      </c>
      <c r="AJ59" s="143" t="s">
        <v>677</v>
      </c>
      <c r="AK59" s="143" t="s">
        <v>677</v>
      </c>
      <c r="AL59" s="143" t="s">
        <v>677</v>
      </c>
      <c r="AM59" s="143">
        <v>1</v>
      </c>
      <c r="AN59" s="143">
        <v>1</v>
      </c>
      <c r="AO59" s="143" t="s">
        <v>677</v>
      </c>
      <c r="AP59" s="143" t="s">
        <v>677</v>
      </c>
      <c r="AQ59" s="143" t="s">
        <v>677</v>
      </c>
      <c r="AR59" s="143" t="s">
        <v>677</v>
      </c>
      <c r="AS59" s="143" t="s">
        <v>677</v>
      </c>
      <c r="AT59" s="143" t="s">
        <v>677</v>
      </c>
      <c r="AU59" s="143">
        <v>5</v>
      </c>
      <c r="AV59" s="143">
        <v>22</v>
      </c>
      <c r="AW59" s="143" t="s">
        <v>677</v>
      </c>
      <c r="AX59" s="143" t="s">
        <v>677</v>
      </c>
      <c r="AY59" s="143">
        <v>2</v>
      </c>
      <c r="AZ59" s="143">
        <v>1</v>
      </c>
      <c r="BA59" s="143">
        <v>2</v>
      </c>
      <c r="BB59" s="143">
        <v>8</v>
      </c>
      <c r="BC59" s="143">
        <v>116</v>
      </c>
      <c r="BD59" s="143">
        <v>1</v>
      </c>
      <c r="BE59" s="143">
        <v>3</v>
      </c>
      <c r="BF59" s="143">
        <v>3</v>
      </c>
      <c r="BG59" s="143" t="s">
        <v>677</v>
      </c>
      <c r="BH59" s="143" t="s">
        <v>677</v>
      </c>
      <c r="BI59" s="143" t="s">
        <v>677</v>
      </c>
      <c r="BJ59" s="143">
        <v>1</v>
      </c>
      <c r="BK59" s="143" t="s">
        <v>677</v>
      </c>
      <c r="BL59" s="143">
        <v>106</v>
      </c>
      <c r="BM59" s="143">
        <v>532</v>
      </c>
      <c r="BN59" s="143" t="s">
        <v>677</v>
      </c>
      <c r="BO59" s="143">
        <v>1</v>
      </c>
      <c r="BP59" s="143">
        <v>1</v>
      </c>
      <c r="BQ59" s="143">
        <v>4</v>
      </c>
      <c r="BR59" s="143">
        <v>5</v>
      </c>
      <c r="BS59" s="143">
        <v>8</v>
      </c>
      <c r="BT59" s="143">
        <v>1</v>
      </c>
      <c r="BU59" s="143">
        <v>14</v>
      </c>
      <c r="BV59" s="143">
        <v>35</v>
      </c>
      <c r="BW59" s="143">
        <v>6</v>
      </c>
      <c r="BX59" s="143">
        <v>30</v>
      </c>
      <c r="BY59" s="143">
        <v>1</v>
      </c>
      <c r="BZ59" s="143">
        <v>3</v>
      </c>
      <c r="CA59" s="143">
        <v>58</v>
      </c>
      <c r="CB59" s="143">
        <v>1</v>
      </c>
      <c r="CC59" s="143">
        <v>2</v>
      </c>
      <c r="CD59" s="143" t="s">
        <v>677</v>
      </c>
      <c r="CE59" s="143" t="s">
        <v>677</v>
      </c>
      <c r="CF59" s="143" t="s">
        <v>677</v>
      </c>
      <c r="CG59" s="143" t="s">
        <v>677</v>
      </c>
      <c r="CH59" s="143">
        <v>54</v>
      </c>
      <c r="CI59" s="143">
        <v>134</v>
      </c>
      <c r="CJ59" s="143">
        <v>9</v>
      </c>
      <c r="CK59" s="143">
        <v>45</v>
      </c>
      <c r="CL59" s="143" t="s">
        <v>677</v>
      </c>
      <c r="CM59" s="143">
        <v>25</v>
      </c>
      <c r="CN59" s="143">
        <v>93</v>
      </c>
      <c r="CO59" s="143">
        <v>1</v>
      </c>
      <c r="CP59" s="143">
        <v>18</v>
      </c>
      <c r="CQ59" s="143" t="s">
        <v>677</v>
      </c>
      <c r="CR59" s="143">
        <v>6</v>
      </c>
      <c r="CS59" s="143">
        <v>97</v>
      </c>
      <c r="CT59" s="143">
        <v>328</v>
      </c>
      <c r="CU59" s="143" t="s">
        <v>677</v>
      </c>
      <c r="CV59" s="143">
        <v>93</v>
      </c>
      <c r="CW59" s="143">
        <v>4</v>
      </c>
      <c r="CX59" s="143">
        <v>52</v>
      </c>
      <c r="CY59" s="143">
        <v>199</v>
      </c>
      <c r="CZ59" s="143">
        <v>41</v>
      </c>
      <c r="DA59" s="143">
        <v>8</v>
      </c>
      <c r="DB59" s="143">
        <v>3</v>
      </c>
      <c r="DC59" s="143">
        <v>12</v>
      </c>
      <c r="DD59" s="143">
        <v>74</v>
      </c>
      <c r="DE59" s="143">
        <v>2</v>
      </c>
      <c r="DF59" s="143">
        <v>10</v>
      </c>
      <c r="DG59" s="143">
        <v>51</v>
      </c>
      <c r="DH59" s="143">
        <v>616</v>
      </c>
      <c r="DI59" s="143">
        <v>32</v>
      </c>
      <c r="DJ59" s="143" t="s">
        <v>677</v>
      </c>
      <c r="DK59" s="143">
        <v>19</v>
      </c>
      <c r="DL59" s="143">
        <v>1</v>
      </c>
      <c r="DM59" s="143">
        <v>13</v>
      </c>
      <c r="DN59" s="143">
        <v>1</v>
      </c>
      <c r="DO59" s="143" t="s">
        <v>677</v>
      </c>
      <c r="DP59" s="143">
        <v>27</v>
      </c>
      <c r="DQ59" s="143">
        <v>400</v>
      </c>
      <c r="DR59" s="143">
        <v>1</v>
      </c>
      <c r="DS59" s="143">
        <v>1</v>
      </c>
      <c r="DT59" s="143" t="s">
        <v>677</v>
      </c>
      <c r="DU59" s="143">
        <v>1</v>
      </c>
      <c r="DV59" s="143">
        <v>11</v>
      </c>
      <c r="DW59" s="143">
        <v>3</v>
      </c>
      <c r="DX59" s="143">
        <v>10</v>
      </c>
      <c r="DY59" s="143" t="s">
        <v>677</v>
      </c>
    </row>
    <row r="60" spans="1:129" s="17" customFormat="1" ht="21" customHeight="1" x14ac:dyDescent="0.3">
      <c r="A60" s="46" t="s">
        <v>771</v>
      </c>
      <c r="B60" s="332">
        <v>156</v>
      </c>
      <c r="C60" s="112">
        <v>945</v>
      </c>
      <c r="D60" s="112" t="s">
        <v>677</v>
      </c>
      <c r="E60" s="112" t="s">
        <v>677</v>
      </c>
      <c r="F60" s="143" t="s">
        <v>677</v>
      </c>
      <c r="G60" s="143" t="s">
        <v>677</v>
      </c>
      <c r="H60" s="143" t="s">
        <v>677</v>
      </c>
      <c r="I60" s="143" t="s">
        <v>677</v>
      </c>
      <c r="J60" s="112">
        <v>7</v>
      </c>
      <c r="K60" s="112">
        <v>44</v>
      </c>
      <c r="L60" s="112">
        <v>3</v>
      </c>
      <c r="M60" s="112">
        <v>3</v>
      </c>
      <c r="N60" s="112">
        <v>1</v>
      </c>
      <c r="O60" s="112">
        <v>2</v>
      </c>
      <c r="P60" s="112">
        <v>30</v>
      </c>
      <c r="Q60" s="112">
        <v>1</v>
      </c>
      <c r="R60" s="112" t="s">
        <v>677</v>
      </c>
      <c r="S60" s="112" t="s">
        <v>677</v>
      </c>
      <c r="T60" s="112" t="s">
        <v>677</v>
      </c>
      <c r="U60" s="112" t="s">
        <v>677</v>
      </c>
      <c r="V60" s="112" t="s">
        <v>677</v>
      </c>
      <c r="W60" s="112" t="s">
        <v>677</v>
      </c>
      <c r="X60" s="112" t="s">
        <v>677</v>
      </c>
      <c r="Y60" s="112" t="s">
        <v>677</v>
      </c>
      <c r="Z60" s="112">
        <v>1</v>
      </c>
      <c r="AA60" s="112" t="s">
        <v>677</v>
      </c>
      <c r="AB60" s="112" t="s">
        <v>677</v>
      </c>
      <c r="AC60" s="112" t="s">
        <v>677</v>
      </c>
      <c r="AD60" s="112" t="s">
        <v>677</v>
      </c>
      <c r="AE60" s="112" t="s">
        <v>677</v>
      </c>
      <c r="AF60" s="112" t="s">
        <v>677</v>
      </c>
      <c r="AG60" s="112" t="s">
        <v>677</v>
      </c>
      <c r="AH60" s="112" t="s">
        <v>677</v>
      </c>
      <c r="AI60" s="112" t="s">
        <v>677</v>
      </c>
      <c r="AJ60" s="112" t="s">
        <v>677</v>
      </c>
      <c r="AK60" s="112" t="s">
        <v>677</v>
      </c>
      <c r="AL60" s="112" t="s">
        <v>677</v>
      </c>
      <c r="AM60" s="112" t="s">
        <v>677</v>
      </c>
      <c r="AN60" s="112" t="s">
        <v>677</v>
      </c>
      <c r="AO60" s="112" t="s">
        <v>677</v>
      </c>
      <c r="AP60" s="112" t="s">
        <v>677</v>
      </c>
      <c r="AQ60" s="143" t="s">
        <v>677</v>
      </c>
      <c r="AR60" s="143" t="s">
        <v>677</v>
      </c>
      <c r="AS60" s="143" t="s">
        <v>677</v>
      </c>
      <c r="AT60" s="112" t="s">
        <v>677</v>
      </c>
      <c r="AU60" s="112">
        <v>1</v>
      </c>
      <c r="AV60" s="112">
        <v>14</v>
      </c>
      <c r="AW60" s="112" t="s">
        <v>677</v>
      </c>
      <c r="AX60" s="112" t="s">
        <v>677</v>
      </c>
      <c r="AY60" s="112" t="s">
        <v>677</v>
      </c>
      <c r="AZ60" s="112" t="s">
        <v>677</v>
      </c>
      <c r="BA60" s="112">
        <v>1</v>
      </c>
      <c r="BB60" s="112">
        <v>3</v>
      </c>
      <c r="BC60" s="112">
        <v>55</v>
      </c>
      <c r="BD60" s="112">
        <v>1</v>
      </c>
      <c r="BE60" s="112" t="s">
        <v>677</v>
      </c>
      <c r="BF60" s="112">
        <v>1</v>
      </c>
      <c r="BG60" s="143" t="s">
        <v>677</v>
      </c>
      <c r="BH60" s="143" t="s">
        <v>677</v>
      </c>
      <c r="BI60" s="112" t="s">
        <v>677</v>
      </c>
      <c r="BJ60" s="112">
        <v>1</v>
      </c>
      <c r="BK60" s="112" t="s">
        <v>677</v>
      </c>
      <c r="BL60" s="112">
        <v>35</v>
      </c>
      <c r="BM60" s="112">
        <v>126</v>
      </c>
      <c r="BN60" s="143" t="s">
        <v>677</v>
      </c>
      <c r="BO60" s="112">
        <v>1</v>
      </c>
      <c r="BP60" s="112">
        <v>1</v>
      </c>
      <c r="BQ60" s="112">
        <v>2</v>
      </c>
      <c r="BR60" s="112">
        <v>1</v>
      </c>
      <c r="BS60" s="112">
        <v>3</v>
      </c>
      <c r="BT60" s="112">
        <v>1</v>
      </c>
      <c r="BU60" s="112">
        <v>5</v>
      </c>
      <c r="BV60" s="112">
        <v>11</v>
      </c>
      <c r="BW60" s="112">
        <v>1</v>
      </c>
      <c r="BX60" s="112">
        <v>8</v>
      </c>
      <c r="BY60" s="112">
        <v>1</v>
      </c>
      <c r="BZ60" s="112">
        <v>1</v>
      </c>
      <c r="CA60" s="112">
        <v>10</v>
      </c>
      <c r="CB60" s="143" t="s">
        <v>677</v>
      </c>
      <c r="CC60" s="112">
        <v>1</v>
      </c>
      <c r="CD60" s="143" t="s">
        <v>677</v>
      </c>
      <c r="CE60" s="143" t="s">
        <v>677</v>
      </c>
      <c r="CF60" s="143" t="s">
        <v>677</v>
      </c>
      <c r="CG60" s="143" t="s">
        <v>677</v>
      </c>
      <c r="CH60" s="112">
        <v>13</v>
      </c>
      <c r="CI60" s="112">
        <v>29</v>
      </c>
      <c r="CJ60" s="112">
        <v>2</v>
      </c>
      <c r="CK60" s="112">
        <v>11</v>
      </c>
      <c r="CL60" s="143" t="s">
        <v>677</v>
      </c>
      <c r="CM60" s="112">
        <v>4</v>
      </c>
      <c r="CN60" s="112">
        <v>9</v>
      </c>
      <c r="CO60" s="112" t="s">
        <v>677</v>
      </c>
      <c r="CP60" s="112">
        <v>3</v>
      </c>
      <c r="CQ60" s="112" t="s">
        <v>677</v>
      </c>
      <c r="CR60" s="112">
        <v>1</v>
      </c>
      <c r="CS60" s="112">
        <v>42</v>
      </c>
      <c r="CT60" s="112">
        <v>127</v>
      </c>
      <c r="CU60" s="143" t="s">
        <v>677</v>
      </c>
      <c r="CV60" s="112">
        <v>41</v>
      </c>
      <c r="CW60" s="112">
        <v>1</v>
      </c>
      <c r="CX60" s="112">
        <v>20</v>
      </c>
      <c r="CY60" s="112">
        <v>96</v>
      </c>
      <c r="CZ60" s="112">
        <v>18</v>
      </c>
      <c r="DA60" s="112">
        <v>2</v>
      </c>
      <c r="DB60" s="143" t="s">
        <v>677</v>
      </c>
      <c r="DC60" s="112">
        <v>3</v>
      </c>
      <c r="DD60" s="112">
        <v>22</v>
      </c>
      <c r="DE60" s="143" t="s">
        <v>677</v>
      </c>
      <c r="DF60" s="112">
        <v>3</v>
      </c>
      <c r="DG60" s="112">
        <v>17</v>
      </c>
      <c r="DH60" s="112">
        <v>136</v>
      </c>
      <c r="DI60" s="112">
        <v>14</v>
      </c>
      <c r="DJ60" s="143" t="s">
        <v>677</v>
      </c>
      <c r="DK60" s="112">
        <v>3</v>
      </c>
      <c r="DL60" s="143" t="s">
        <v>677</v>
      </c>
      <c r="DM60" s="143" t="s">
        <v>677</v>
      </c>
      <c r="DN60" s="143" t="s">
        <v>677</v>
      </c>
      <c r="DO60" s="143" t="s">
        <v>677</v>
      </c>
      <c r="DP60" s="112">
        <v>8</v>
      </c>
      <c r="DQ60" s="112">
        <v>247</v>
      </c>
      <c r="DR60" s="143" t="s">
        <v>677</v>
      </c>
      <c r="DS60" s="143" t="s">
        <v>677</v>
      </c>
      <c r="DT60" s="143" t="s">
        <v>677</v>
      </c>
      <c r="DU60" s="112">
        <v>1</v>
      </c>
      <c r="DV60" s="112">
        <v>3</v>
      </c>
      <c r="DW60" s="112">
        <v>2</v>
      </c>
      <c r="DX60" s="112">
        <v>2</v>
      </c>
      <c r="DY60" s="143" t="s">
        <v>677</v>
      </c>
    </row>
    <row r="61" spans="1:129" s="17" customFormat="1" ht="21" customHeight="1" x14ac:dyDescent="0.3">
      <c r="A61" s="46" t="s">
        <v>772</v>
      </c>
      <c r="B61" s="332">
        <v>119</v>
      </c>
      <c r="C61" s="112">
        <v>728</v>
      </c>
      <c r="D61" s="112" t="s">
        <v>677</v>
      </c>
      <c r="E61" s="112" t="s">
        <v>677</v>
      </c>
      <c r="F61" s="143" t="s">
        <v>677</v>
      </c>
      <c r="G61" s="143" t="s">
        <v>677</v>
      </c>
      <c r="H61" s="143" t="s">
        <v>677</v>
      </c>
      <c r="I61" s="143" t="s">
        <v>677</v>
      </c>
      <c r="J61" s="112">
        <v>9</v>
      </c>
      <c r="K61" s="112">
        <v>68</v>
      </c>
      <c r="L61" s="112">
        <v>1</v>
      </c>
      <c r="M61" s="112">
        <v>3</v>
      </c>
      <c r="N61" s="112">
        <v>5</v>
      </c>
      <c r="O61" s="112">
        <v>4</v>
      </c>
      <c r="P61" s="112">
        <v>38</v>
      </c>
      <c r="Q61" s="112">
        <v>1</v>
      </c>
      <c r="R61" s="112" t="s">
        <v>677</v>
      </c>
      <c r="S61" s="112" t="s">
        <v>677</v>
      </c>
      <c r="T61" s="112" t="s">
        <v>677</v>
      </c>
      <c r="U61" s="112">
        <v>1</v>
      </c>
      <c r="V61" s="112" t="s">
        <v>677</v>
      </c>
      <c r="W61" s="112">
        <v>1</v>
      </c>
      <c r="X61" s="112" t="s">
        <v>677</v>
      </c>
      <c r="Y61" s="112" t="s">
        <v>677</v>
      </c>
      <c r="Z61" s="112" t="s">
        <v>677</v>
      </c>
      <c r="AA61" s="112" t="s">
        <v>677</v>
      </c>
      <c r="AB61" s="112" t="s">
        <v>677</v>
      </c>
      <c r="AC61" s="112" t="s">
        <v>677</v>
      </c>
      <c r="AD61" s="112" t="s">
        <v>677</v>
      </c>
      <c r="AE61" s="112" t="s">
        <v>677</v>
      </c>
      <c r="AF61" s="112" t="s">
        <v>677</v>
      </c>
      <c r="AG61" s="112" t="s">
        <v>677</v>
      </c>
      <c r="AH61" s="112" t="s">
        <v>677</v>
      </c>
      <c r="AI61" s="112" t="s">
        <v>677</v>
      </c>
      <c r="AJ61" s="112" t="s">
        <v>677</v>
      </c>
      <c r="AK61" s="112" t="s">
        <v>677</v>
      </c>
      <c r="AL61" s="112" t="s">
        <v>677</v>
      </c>
      <c r="AM61" s="112">
        <v>1</v>
      </c>
      <c r="AN61" s="112" t="s">
        <v>677</v>
      </c>
      <c r="AO61" s="112" t="s">
        <v>677</v>
      </c>
      <c r="AP61" s="112" t="s">
        <v>677</v>
      </c>
      <c r="AQ61" s="143" t="s">
        <v>677</v>
      </c>
      <c r="AR61" s="143" t="s">
        <v>677</v>
      </c>
      <c r="AS61" s="143" t="s">
        <v>677</v>
      </c>
      <c r="AT61" s="112" t="s">
        <v>677</v>
      </c>
      <c r="AU61" s="112">
        <v>3</v>
      </c>
      <c r="AV61" s="112">
        <v>6</v>
      </c>
      <c r="AW61" s="112" t="s">
        <v>677</v>
      </c>
      <c r="AX61" s="112" t="s">
        <v>677</v>
      </c>
      <c r="AY61" s="112">
        <v>2</v>
      </c>
      <c r="AZ61" s="112">
        <v>1</v>
      </c>
      <c r="BA61" s="112" t="s">
        <v>677</v>
      </c>
      <c r="BB61" s="112">
        <v>3</v>
      </c>
      <c r="BC61" s="112">
        <v>59</v>
      </c>
      <c r="BD61" s="112" t="s">
        <v>677</v>
      </c>
      <c r="BE61" s="112">
        <v>1</v>
      </c>
      <c r="BF61" s="112">
        <v>2</v>
      </c>
      <c r="BG61" s="143" t="s">
        <v>677</v>
      </c>
      <c r="BH61" s="143" t="s">
        <v>677</v>
      </c>
      <c r="BI61" s="112" t="s">
        <v>677</v>
      </c>
      <c r="BJ61" s="112" t="s">
        <v>677</v>
      </c>
      <c r="BK61" s="112" t="s">
        <v>677</v>
      </c>
      <c r="BL61" s="112">
        <v>24</v>
      </c>
      <c r="BM61" s="112">
        <v>140</v>
      </c>
      <c r="BN61" s="143" t="s">
        <v>677</v>
      </c>
      <c r="BO61" s="143" t="s">
        <v>677</v>
      </c>
      <c r="BP61" s="143" t="s">
        <v>677</v>
      </c>
      <c r="BQ61" s="143" t="s">
        <v>677</v>
      </c>
      <c r="BR61" s="112">
        <v>2</v>
      </c>
      <c r="BS61" s="112">
        <v>2</v>
      </c>
      <c r="BT61" s="143" t="s">
        <v>677</v>
      </c>
      <c r="BU61" s="112">
        <v>5</v>
      </c>
      <c r="BV61" s="112">
        <v>6</v>
      </c>
      <c r="BW61" s="112">
        <v>1</v>
      </c>
      <c r="BX61" s="112">
        <v>8</v>
      </c>
      <c r="BY61" s="143" t="s">
        <v>677</v>
      </c>
      <c r="BZ61" s="143" t="s">
        <v>677</v>
      </c>
      <c r="CA61" s="143" t="s">
        <v>677</v>
      </c>
      <c r="CB61" s="143" t="s">
        <v>677</v>
      </c>
      <c r="CC61" s="143" t="s">
        <v>677</v>
      </c>
      <c r="CD61" s="143" t="s">
        <v>677</v>
      </c>
      <c r="CE61" s="143" t="s">
        <v>677</v>
      </c>
      <c r="CF61" s="143" t="s">
        <v>677</v>
      </c>
      <c r="CG61" s="143" t="s">
        <v>677</v>
      </c>
      <c r="CH61" s="112">
        <v>14</v>
      </c>
      <c r="CI61" s="112">
        <v>27</v>
      </c>
      <c r="CJ61" s="112">
        <v>3</v>
      </c>
      <c r="CK61" s="112">
        <v>11</v>
      </c>
      <c r="CL61" s="143" t="s">
        <v>677</v>
      </c>
      <c r="CM61" s="112">
        <v>13</v>
      </c>
      <c r="CN61" s="112">
        <v>51</v>
      </c>
      <c r="CO61" s="143" t="s">
        <v>677</v>
      </c>
      <c r="CP61" s="112">
        <v>9</v>
      </c>
      <c r="CQ61" s="143" t="s">
        <v>677</v>
      </c>
      <c r="CR61" s="112">
        <v>4</v>
      </c>
      <c r="CS61" s="112">
        <v>12</v>
      </c>
      <c r="CT61" s="112">
        <v>31</v>
      </c>
      <c r="CU61" s="143" t="s">
        <v>677</v>
      </c>
      <c r="CV61" s="112">
        <v>12</v>
      </c>
      <c r="CW61" s="143" t="s">
        <v>677</v>
      </c>
      <c r="CX61" s="112">
        <v>12</v>
      </c>
      <c r="CY61" s="112">
        <v>27</v>
      </c>
      <c r="CZ61" s="112">
        <v>9</v>
      </c>
      <c r="DA61" s="112">
        <v>2</v>
      </c>
      <c r="DB61" s="112">
        <v>1</v>
      </c>
      <c r="DC61" s="112">
        <v>3</v>
      </c>
      <c r="DD61" s="112">
        <v>13</v>
      </c>
      <c r="DE61" s="112">
        <v>1</v>
      </c>
      <c r="DF61" s="112">
        <v>2</v>
      </c>
      <c r="DG61" s="112">
        <v>12</v>
      </c>
      <c r="DH61" s="112">
        <v>228</v>
      </c>
      <c r="DI61" s="112">
        <v>5</v>
      </c>
      <c r="DJ61" s="143" t="s">
        <v>677</v>
      </c>
      <c r="DK61" s="112">
        <v>7</v>
      </c>
      <c r="DL61" s="143" t="s">
        <v>677</v>
      </c>
      <c r="DM61" s="143" t="s">
        <v>677</v>
      </c>
      <c r="DN61" s="143" t="s">
        <v>677</v>
      </c>
      <c r="DO61" s="143" t="s">
        <v>677</v>
      </c>
      <c r="DP61" s="112">
        <v>10</v>
      </c>
      <c r="DQ61" s="112">
        <v>40</v>
      </c>
      <c r="DR61" s="112">
        <v>1</v>
      </c>
      <c r="DS61" s="112">
        <v>1</v>
      </c>
      <c r="DT61" s="143" t="s">
        <v>677</v>
      </c>
      <c r="DU61" s="143" t="s">
        <v>677</v>
      </c>
      <c r="DV61" s="112">
        <v>1</v>
      </c>
      <c r="DW61" s="112">
        <v>1</v>
      </c>
      <c r="DX61" s="112">
        <v>6</v>
      </c>
      <c r="DY61" s="143" t="s">
        <v>677</v>
      </c>
    </row>
    <row r="62" spans="1:129" s="17" customFormat="1" ht="21" customHeight="1" x14ac:dyDescent="0.3">
      <c r="A62" s="46" t="s">
        <v>773</v>
      </c>
      <c r="B62" s="332">
        <v>104</v>
      </c>
      <c r="C62" s="112">
        <v>546</v>
      </c>
      <c r="D62" s="112" t="s">
        <v>677</v>
      </c>
      <c r="E62" s="112" t="s">
        <v>677</v>
      </c>
      <c r="F62" s="143" t="s">
        <v>677</v>
      </c>
      <c r="G62" s="143" t="s">
        <v>677</v>
      </c>
      <c r="H62" s="143" t="s">
        <v>677</v>
      </c>
      <c r="I62" s="143" t="s">
        <v>677</v>
      </c>
      <c r="J62" s="112">
        <v>6</v>
      </c>
      <c r="K62" s="112">
        <v>54</v>
      </c>
      <c r="L62" s="112">
        <v>4</v>
      </c>
      <c r="M62" s="112">
        <v>1</v>
      </c>
      <c r="N62" s="112">
        <v>1</v>
      </c>
      <c r="O62" s="112">
        <v>1</v>
      </c>
      <c r="P62" s="112">
        <v>1</v>
      </c>
      <c r="Q62" s="112" t="s">
        <v>677</v>
      </c>
      <c r="R62" s="112" t="s">
        <v>677</v>
      </c>
      <c r="S62" s="112" t="s">
        <v>677</v>
      </c>
      <c r="T62" s="112" t="s">
        <v>677</v>
      </c>
      <c r="U62" s="112" t="s">
        <v>677</v>
      </c>
      <c r="V62" s="112" t="s">
        <v>677</v>
      </c>
      <c r="W62" s="112">
        <v>1</v>
      </c>
      <c r="X62" s="112" t="s">
        <v>677</v>
      </c>
      <c r="Y62" s="112" t="s">
        <v>677</v>
      </c>
      <c r="Z62" s="112" t="s">
        <v>677</v>
      </c>
      <c r="AA62" s="112" t="s">
        <v>677</v>
      </c>
      <c r="AB62" s="112" t="s">
        <v>677</v>
      </c>
      <c r="AC62" s="112" t="s">
        <v>677</v>
      </c>
      <c r="AD62" s="112" t="s">
        <v>677</v>
      </c>
      <c r="AE62" s="112" t="s">
        <v>677</v>
      </c>
      <c r="AF62" s="112" t="s">
        <v>677</v>
      </c>
      <c r="AG62" s="112" t="s">
        <v>677</v>
      </c>
      <c r="AH62" s="112" t="s">
        <v>677</v>
      </c>
      <c r="AI62" s="112" t="s">
        <v>677</v>
      </c>
      <c r="AJ62" s="112" t="s">
        <v>677</v>
      </c>
      <c r="AK62" s="112" t="s">
        <v>677</v>
      </c>
      <c r="AL62" s="112" t="s">
        <v>677</v>
      </c>
      <c r="AM62" s="112" t="s">
        <v>677</v>
      </c>
      <c r="AN62" s="112" t="s">
        <v>677</v>
      </c>
      <c r="AO62" s="112" t="s">
        <v>677</v>
      </c>
      <c r="AP62" s="112" t="s">
        <v>677</v>
      </c>
      <c r="AQ62" s="143" t="s">
        <v>677</v>
      </c>
      <c r="AR62" s="143" t="s">
        <v>677</v>
      </c>
      <c r="AS62" s="143" t="s">
        <v>677</v>
      </c>
      <c r="AT62" s="112" t="s">
        <v>677</v>
      </c>
      <c r="AU62" s="112" t="s">
        <v>677</v>
      </c>
      <c r="AV62" s="112" t="s">
        <v>677</v>
      </c>
      <c r="AW62" s="112" t="s">
        <v>677</v>
      </c>
      <c r="AX62" s="112" t="s">
        <v>677</v>
      </c>
      <c r="AY62" s="112" t="s">
        <v>677</v>
      </c>
      <c r="AZ62" s="112" t="s">
        <v>677</v>
      </c>
      <c r="BA62" s="112" t="s">
        <v>677</v>
      </c>
      <c r="BB62" s="112" t="s">
        <v>677</v>
      </c>
      <c r="BC62" s="112" t="s">
        <v>677</v>
      </c>
      <c r="BD62" s="112" t="s">
        <v>677</v>
      </c>
      <c r="BE62" s="112" t="s">
        <v>677</v>
      </c>
      <c r="BF62" s="112" t="s">
        <v>677</v>
      </c>
      <c r="BG62" s="143" t="s">
        <v>677</v>
      </c>
      <c r="BH62" s="143" t="s">
        <v>677</v>
      </c>
      <c r="BI62" s="112" t="s">
        <v>677</v>
      </c>
      <c r="BJ62" s="112" t="s">
        <v>677</v>
      </c>
      <c r="BK62" s="112" t="s">
        <v>677</v>
      </c>
      <c r="BL62" s="112">
        <v>23</v>
      </c>
      <c r="BM62" s="112">
        <v>105</v>
      </c>
      <c r="BN62" s="143" t="s">
        <v>677</v>
      </c>
      <c r="BO62" s="143" t="s">
        <v>677</v>
      </c>
      <c r="BP62" s="143" t="s">
        <v>677</v>
      </c>
      <c r="BQ62" s="112">
        <v>1</v>
      </c>
      <c r="BR62" s="143" t="s">
        <v>677</v>
      </c>
      <c r="BS62" s="112">
        <v>1</v>
      </c>
      <c r="BT62" s="143" t="s">
        <v>677</v>
      </c>
      <c r="BU62" s="143" t="s">
        <v>677</v>
      </c>
      <c r="BV62" s="112">
        <v>10</v>
      </c>
      <c r="BW62" s="112">
        <v>2</v>
      </c>
      <c r="BX62" s="112">
        <v>9</v>
      </c>
      <c r="BY62" s="143" t="s">
        <v>677</v>
      </c>
      <c r="BZ62" s="112">
        <v>1</v>
      </c>
      <c r="CA62" s="112">
        <v>31</v>
      </c>
      <c r="CB62" s="112">
        <v>1</v>
      </c>
      <c r="CC62" s="143" t="s">
        <v>677</v>
      </c>
      <c r="CD62" s="143" t="s">
        <v>677</v>
      </c>
      <c r="CE62" s="143" t="s">
        <v>677</v>
      </c>
      <c r="CF62" s="143" t="s">
        <v>677</v>
      </c>
      <c r="CG62" s="143" t="s">
        <v>677</v>
      </c>
      <c r="CH62" s="112">
        <v>14</v>
      </c>
      <c r="CI62" s="112">
        <v>32</v>
      </c>
      <c r="CJ62" s="112">
        <v>2</v>
      </c>
      <c r="CK62" s="112">
        <v>12</v>
      </c>
      <c r="CL62" s="143" t="s">
        <v>677</v>
      </c>
      <c r="CM62" s="112">
        <v>4</v>
      </c>
      <c r="CN62" s="112">
        <v>26</v>
      </c>
      <c r="CO62" s="143" t="s">
        <v>677</v>
      </c>
      <c r="CP62" s="112">
        <v>4</v>
      </c>
      <c r="CQ62" s="143" t="s">
        <v>677</v>
      </c>
      <c r="CR62" s="143" t="s">
        <v>677</v>
      </c>
      <c r="CS62" s="112">
        <v>26</v>
      </c>
      <c r="CT62" s="112">
        <v>93</v>
      </c>
      <c r="CU62" s="143" t="s">
        <v>677</v>
      </c>
      <c r="CV62" s="112">
        <v>25</v>
      </c>
      <c r="CW62" s="112">
        <v>1</v>
      </c>
      <c r="CX62" s="112">
        <v>8</v>
      </c>
      <c r="CY62" s="112">
        <v>31</v>
      </c>
      <c r="CZ62" s="112">
        <v>5</v>
      </c>
      <c r="DA62" s="112">
        <v>2</v>
      </c>
      <c r="DB62" s="112">
        <v>1</v>
      </c>
      <c r="DC62" s="112">
        <v>4</v>
      </c>
      <c r="DD62" s="112">
        <v>18</v>
      </c>
      <c r="DE62" s="112">
        <v>1</v>
      </c>
      <c r="DF62" s="112">
        <v>3</v>
      </c>
      <c r="DG62" s="112">
        <v>11</v>
      </c>
      <c r="DH62" s="112">
        <v>115</v>
      </c>
      <c r="DI62" s="112">
        <v>8</v>
      </c>
      <c r="DJ62" s="143" t="s">
        <v>677</v>
      </c>
      <c r="DK62" s="112">
        <v>3</v>
      </c>
      <c r="DL62" s="112">
        <v>1</v>
      </c>
      <c r="DM62" s="112">
        <v>13</v>
      </c>
      <c r="DN62" s="112">
        <v>1</v>
      </c>
      <c r="DO62" s="143" t="s">
        <v>677</v>
      </c>
      <c r="DP62" s="112">
        <v>5</v>
      </c>
      <c r="DQ62" s="112">
        <v>27</v>
      </c>
      <c r="DR62" s="143" t="s">
        <v>677</v>
      </c>
      <c r="DS62" s="143" t="s">
        <v>677</v>
      </c>
      <c r="DT62" s="143" t="s">
        <v>677</v>
      </c>
      <c r="DU62" s="143" t="s">
        <v>677</v>
      </c>
      <c r="DV62" s="112">
        <v>3</v>
      </c>
      <c r="DW62" s="143" t="s">
        <v>677</v>
      </c>
      <c r="DX62" s="112">
        <v>2</v>
      </c>
      <c r="DY62" s="143" t="s">
        <v>677</v>
      </c>
    </row>
    <row r="63" spans="1:129" s="17" customFormat="1" ht="21" customHeight="1" x14ac:dyDescent="0.3">
      <c r="A63" s="46" t="s">
        <v>774</v>
      </c>
      <c r="B63" s="332">
        <v>102</v>
      </c>
      <c r="C63" s="112">
        <v>643</v>
      </c>
      <c r="D63" s="112" t="s">
        <v>677</v>
      </c>
      <c r="E63" s="112" t="s">
        <v>677</v>
      </c>
      <c r="F63" s="143" t="s">
        <v>677</v>
      </c>
      <c r="G63" s="143" t="s">
        <v>677</v>
      </c>
      <c r="H63" s="143" t="s">
        <v>677</v>
      </c>
      <c r="I63" s="143" t="s">
        <v>677</v>
      </c>
      <c r="J63" s="112">
        <v>9</v>
      </c>
      <c r="K63" s="112">
        <v>40</v>
      </c>
      <c r="L63" s="112">
        <v>6</v>
      </c>
      <c r="M63" s="112">
        <v>2</v>
      </c>
      <c r="N63" s="112">
        <v>1</v>
      </c>
      <c r="O63" s="112">
        <v>2</v>
      </c>
      <c r="P63" s="112">
        <v>2</v>
      </c>
      <c r="Q63" s="112" t="s">
        <v>677</v>
      </c>
      <c r="R63" s="112" t="s">
        <v>677</v>
      </c>
      <c r="S63" s="112" t="s">
        <v>677</v>
      </c>
      <c r="T63" s="112"/>
      <c r="U63" s="112" t="s">
        <v>677</v>
      </c>
      <c r="V63" s="112" t="s">
        <v>677</v>
      </c>
      <c r="W63" s="112" t="s">
        <v>677</v>
      </c>
      <c r="X63" s="112" t="s">
        <v>677</v>
      </c>
      <c r="Y63" s="112" t="s">
        <v>677</v>
      </c>
      <c r="Z63" s="112" t="s">
        <v>677</v>
      </c>
      <c r="AA63" s="112" t="s">
        <v>677</v>
      </c>
      <c r="AB63" s="112" t="s">
        <v>677</v>
      </c>
      <c r="AC63" s="112" t="s">
        <v>677</v>
      </c>
      <c r="AD63" s="112" t="s">
        <v>677</v>
      </c>
      <c r="AE63" s="112" t="s">
        <v>677</v>
      </c>
      <c r="AF63" s="112" t="s">
        <v>677</v>
      </c>
      <c r="AG63" s="112" t="s">
        <v>677</v>
      </c>
      <c r="AH63" s="112">
        <v>1</v>
      </c>
      <c r="AI63" s="112" t="s">
        <v>677</v>
      </c>
      <c r="AJ63" s="112" t="s">
        <v>677</v>
      </c>
      <c r="AK63" s="112" t="s">
        <v>677</v>
      </c>
      <c r="AL63" s="112" t="s">
        <v>677</v>
      </c>
      <c r="AM63" s="112" t="s">
        <v>677</v>
      </c>
      <c r="AN63" s="112">
        <v>1</v>
      </c>
      <c r="AO63" s="112" t="s">
        <v>677</v>
      </c>
      <c r="AP63" s="112" t="s">
        <v>677</v>
      </c>
      <c r="AQ63" s="143" t="s">
        <v>677</v>
      </c>
      <c r="AR63" s="143" t="s">
        <v>677</v>
      </c>
      <c r="AS63" s="143" t="s">
        <v>677</v>
      </c>
      <c r="AT63" s="112" t="s">
        <v>677</v>
      </c>
      <c r="AU63" s="112">
        <v>1</v>
      </c>
      <c r="AV63" s="112">
        <v>2</v>
      </c>
      <c r="AW63" s="112" t="s">
        <v>677</v>
      </c>
      <c r="AX63" s="112" t="s">
        <v>677</v>
      </c>
      <c r="AY63" s="112" t="s">
        <v>677</v>
      </c>
      <c r="AZ63" s="112" t="s">
        <v>677</v>
      </c>
      <c r="BA63" s="112">
        <v>1</v>
      </c>
      <c r="BB63" s="112">
        <v>2</v>
      </c>
      <c r="BC63" s="112">
        <v>2</v>
      </c>
      <c r="BD63" s="112" t="s">
        <v>677</v>
      </c>
      <c r="BE63" s="112">
        <v>2</v>
      </c>
      <c r="BF63" s="112" t="s">
        <v>677</v>
      </c>
      <c r="BG63" s="143" t="s">
        <v>677</v>
      </c>
      <c r="BH63" s="143" t="s">
        <v>677</v>
      </c>
      <c r="BI63" s="112" t="s">
        <v>677</v>
      </c>
      <c r="BJ63" s="112" t="s">
        <v>677</v>
      </c>
      <c r="BK63" s="112" t="s">
        <v>677</v>
      </c>
      <c r="BL63" s="112">
        <v>24</v>
      </c>
      <c r="BM63" s="112">
        <v>161</v>
      </c>
      <c r="BN63" s="143" t="s">
        <v>677</v>
      </c>
      <c r="BO63" s="143" t="s">
        <v>677</v>
      </c>
      <c r="BP63" s="143" t="s">
        <v>677</v>
      </c>
      <c r="BQ63" s="112">
        <v>1</v>
      </c>
      <c r="BR63" s="112">
        <v>2</v>
      </c>
      <c r="BS63" s="112">
        <v>2</v>
      </c>
      <c r="BT63" s="143" t="s">
        <v>677</v>
      </c>
      <c r="BU63" s="112">
        <v>4</v>
      </c>
      <c r="BV63" s="112">
        <v>8</v>
      </c>
      <c r="BW63" s="112">
        <v>2</v>
      </c>
      <c r="BX63" s="112">
        <v>5</v>
      </c>
      <c r="BY63" s="143" t="s">
        <v>677</v>
      </c>
      <c r="BZ63" s="112">
        <v>1</v>
      </c>
      <c r="CA63" s="112">
        <v>17</v>
      </c>
      <c r="CB63" s="143" t="s">
        <v>677</v>
      </c>
      <c r="CC63" s="112">
        <v>1</v>
      </c>
      <c r="CD63" s="143" t="s">
        <v>677</v>
      </c>
      <c r="CE63" s="143" t="s">
        <v>677</v>
      </c>
      <c r="CF63" s="143" t="s">
        <v>677</v>
      </c>
      <c r="CG63" s="143" t="s">
        <v>677</v>
      </c>
      <c r="CH63" s="112">
        <v>13</v>
      </c>
      <c r="CI63" s="112">
        <v>46</v>
      </c>
      <c r="CJ63" s="112">
        <v>2</v>
      </c>
      <c r="CK63" s="112">
        <v>11</v>
      </c>
      <c r="CL63" s="143" t="s">
        <v>677</v>
      </c>
      <c r="CM63" s="112">
        <v>4</v>
      </c>
      <c r="CN63" s="112">
        <v>7</v>
      </c>
      <c r="CO63" s="112">
        <v>1</v>
      </c>
      <c r="CP63" s="112">
        <v>2</v>
      </c>
      <c r="CQ63" s="143" t="s">
        <v>677</v>
      </c>
      <c r="CR63" s="112">
        <v>1</v>
      </c>
      <c r="CS63" s="112">
        <v>17</v>
      </c>
      <c r="CT63" s="112">
        <v>77</v>
      </c>
      <c r="CU63" s="143" t="s">
        <v>677</v>
      </c>
      <c r="CV63" s="112">
        <v>15</v>
      </c>
      <c r="CW63" s="112">
        <v>2</v>
      </c>
      <c r="CX63" s="112">
        <v>12</v>
      </c>
      <c r="CY63" s="112">
        <v>45</v>
      </c>
      <c r="CZ63" s="112">
        <v>9</v>
      </c>
      <c r="DA63" s="112">
        <v>2</v>
      </c>
      <c r="DB63" s="112">
        <v>1</v>
      </c>
      <c r="DC63" s="112">
        <v>2</v>
      </c>
      <c r="DD63" s="112">
        <v>21</v>
      </c>
      <c r="DE63" s="143" t="s">
        <v>677</v>
      </c>
      <c r="DF63" s="112">
        <v>2</v>
      </c>
      <c r="DG63" s="112">
        <v>11</v>
      </c>
      <c r="DH63" s="112">
        <v>137</v>
      </c>
      <c r="DI63" s="112">
        <v>5</v>
      </c>
      <c r="DJ63" s="143" t="s">
        <v>677</v>
      </c>
      <c r="DK63" s="112">
        <v>6</v>
      </c>
      <c r="DL63" s="143" t="s">
        <v>677</v>
      </c>
      <c r="DM63" s="143" t="s">
        <v>677</v>
      </c>
      <c r="DN63" s="143" t="s">
        <v>677</v>
      </c>
      <c r="DO63" s="143" t="s">
        <v>677</v>
      </c>
      <c r="DP63" s="112">
        <v>4</v>
      </c>
      <c r="DQ63" s="112">
        <v>86</v>
      </c>
      <c r="DR63" s="143" t="s">
        <v>677</v>
      </c>
      <c r="DS63" s="143" t="s">
        <v>677</v>
      </c>
      <c r="DT63" s="143" t="s">
        <v>677</v>
      </c>
      <c r="DU63" s="143" t="s">
        <v>677</v>
      </c>
      <c r="DV63" s="112">
        <v>4</v>
      </c>
      <c r="DW63" s="143" t="s">
        <v>677</v>
      </c>
      <c r="DX63" s="143" t="s">
        <v>677</v>
      </c>
      <c r="DY63" s="143" t="s">
        <v>677</v>
      </c>
    </row>
    <row r="64" spans="1:129" s="17" customFormat="1" ht="21" customHeight="1" x14ac:dyDescent="0.3">
      <c r="A64" s="45" t="s">
        <v>775</v>
      </c>
      <c r="B64" s="337">
        <v>172</v>
      </c>
      <c r="C64" s="143">
        <v>1503</v>
      </c>
      <c r="D64" s="143" t="s">
        <v>677</v>
      </c>
      <c r="E64" s="143" t="s">
        <v>677</v>
      </c>
      <c r="F64" s="143" t="s">
        <v>677</v>
      </c>
      <c r="G64" s="143" t="s">
        <v>677</v>
      </c>
      <c r="H64" s="143" t="s">
        <v>677</v>
      </c>
      <c r="I64" s="143" t="s">
        <v>677</v>
      </c>
      <c r="J64" s="143">
        <v>16</v>
      </c>
      <c r="K64" s="143">
        <v>76</v>
      </c>
      <c r="L64" s="143">
        <v>3</v>
      </c>
      <c r="M64" s="143">
        <v>8</v>
      </c>
      <c r="N64" s="143">
        <v>5</v>
      </c>
      <c r="O64" s="143">
        <v>6</v>
      </c>
      <c r="P64" s="143">
        <v>375</v>
      </c>
      <c r="Q64" s="143">
        <v>2</v>
      </c>
      <c r="R64" s="143" t="s">
        <v>677</v>
      </c>
      <c r="S64" s="143">
        <v>1</v>
      </c>
      <c r="T64" s="143" t="s">
        <v>677</v>
      </c>
      <c r="U64" s="143">
        <v>1</v>
      </c>
      <c r="V64" s="143" t="s">
        <v>677</v>
      </c>
      <c r="W64" s="143" t="s">
        <v>677</v>
      </c>
      <c r="X64" s="143" t="s">
        <v>677</v>
      </c>
      <c r="Y64" s="143" t="s">
        <v>677</v>
      </c>
      <c r="Z64" s="143" t="s">
        <v>677</v>
      </c>
      <c r="AA64" s="143" t="s">
        <v>677</v>
      </c>
      <c r="AB64" s="143" t="s">
        <v>677</v>
      </c>
      <c r="AC64" s="143" t="s">
        <v>677</v>
      </c>
      <c r="AD64" s="143" t="s">
        <v>677</v>
      </c>
      <c r="AE64" s="143" t="s">
        <v>677</v>
      </c>
      <c r="AF64" s="143" t="s">
        <v>677</v>
      </c>
      <c r="AG64" s="143" t="s">
        <v>677</v>
      </c>
      <c r="AH64" s="143" t="s">
        <v>677</v>
      </c>
      <c r="AI64" s="143">
        <v>1</v>
      </c>
      <c r="AJ64" s="143" t="s">
        <v>677</v>
      </c>
      <c r="AK64" s="143" t="s">
        <v>677</v>
      </c>
      <c r="AL64" s="143" t="s">
        <v>677</v>
      </c>
      <c r="AM64" s="143" t="s">
        <v>677</v>
      </c>
      <c r="AN64" s="143">
        <v>1</v>
      </c>
      <c r="AO64" s="143" t="s">
        <v>677</v>
      </c>
      <c r="AP64" s="143" t="s">
        <v>677</v>
      </c>
      <c r="AQ64" s="143" t="s">
        <v>677</v>
      </c>
      <c r="AR64" s="143" t="s">
        <v>677</v>
      </c>
      <c r="AS64" s="143" t="s">
        <v>677</v>
      </c>
      <c r="AT64" s="143" t="s">
        <v>677</v>
      </c>
      <c r="AU64" s="143">
        <v>6</v>
      </c>
      <c r="AV64" s="143">
        <v>15</v>
      </c>
      <c r="AW64" s="143" t="s">
        <v>677</v>
      </c>
      <c r="AX64" s="143" t="s">
        <v>677</v>
      </c>
      <c r="AY64" s="143">
        <v>1</v>
      </c>
      <c r="AZ64" s="143">
        <v>1</v>
      </c>
      <c r="BA64" s="143">
        <v>4</v>
      </c>
      <c r="BB64" s="143">
        <v>8</v>
      </c>
      <c r="BC64" s="143">
        <v>348</v>
      </c>
      <c r="BD64" s="143" t="s">
        <v>677</v>
      </c>
      <c r="BE64" s="143">
        <v>5</v>
      </c>
      <c r="BF64" s="143">
        <v>3</v>
      </c>
      <c r="BG64" s="143" t="s">
        <v>677</v>
      </c>
      <c r="BH64" s="143" t="s">
        <v>677</v>
      </c>
      <c r="BI64" s="143" t="s">
        <v>677</v>
      </c>
      <c r="BJ64" s="143" t="s">
        <v>677</v>
      </c>
      <c r="BK64" s="143" t="s">
        <v>677</v>
      </c>
      <c r="BL64" s="143">
        <v>36</v>
      </c>
      <c r="BM64" s="143">
        <v>190</v>
      </c>
      <c r="BN64" s="143" t="s">
        <v>677</v>
      </c>
      <c r="BO64" s="143" t="s">
        <v>677</v>
      </c>
      <c r="BP64" s="143">
        <v>2</v>
      </c>
      <c r="BQ64" s="143">
        <v>2</v>
      </c>
      <c r="BR64" s="143">
        <v>2</v>
      </c>
      <c r="BS64" s="143">
        <v>3</v>
      </c>
      <c r="BT64" s="143" t="s">
        <v>677</v>
      </c>
      <c r="BU64" s="143">
        <v>1</v>
      </c>
      <c r="BV64" s="143">
        <v>10</v>
      </c>
      <c r="BW64" s="143">
        <v>1</v>
      </c>
      <c r="BX64" s="143">
        <v>13</v>
      </c>
      <c r="BY64" s="143">
        <v>2</v>
      </c>
      <c r="BZ64" s="143" t="s">
        <v>677</v>
      </c>
      <c r="CA64" s="143" t="s">
        <v>677</v>
      </c>
      <c r="CB64" s="143" t="s">
        <v>677</v>
      </c>
      <c r="CC64" s="143" t="s">
        <v>677</v>
      </c>
      <c r="CD64" s="143" t="s">
        <v>677</v>
      </c>
      <c r="CE64" s="143" t="s">
        <v>677</v>
      </c>
      <c r="CF64" s="143" t="s">
        <v>677</v>
      </c>
      <c r="CG64" s="143" t="s">
        <v>677</v>
      </c>
      <c r="CH64" s="143">
        <v>21</v>
      </c>
      <c r="CI64" s="143">
        <v>73</v>
      </c>
      <c r="CJ64" s="143">
        <v>2</v>
      </c>
      <c r="CK64" s="143">
        <v>18</v>
      </c>
      <c r="CL64" s="143">
        <v>1</v>
      </c>
      <c r="CM64" s="143">
        <v>13</v>
      </c>
      <c r="CN64" s="143">
        <v>65</v>
      </c>
      <c r="CO64" s="143" t="s">
        <v>677</v>
      </c>
      <c r="CP64" s="143">
        <v>6</v>
      </c>
      <c r="CQ64" s="143" t="s">
        <v>677</v>
      </c>
      <c r="CR64" s="143">
        <v>7</v>
      </c>
      <c r="CS64" s="143">
        <v>14</v>
      </c>
      <c r="CT64" s="143">
        <v>46</v>
      </c>
      <c r="CU64" s="143" t="s">
        <v>677</v>
      </c>
      <c r="CV64" s="143">
        <v>13</v>
      </c>
      <c r="CW64" s="143">
        <v>1</v>
      </c>
      <c r="CX64" s="143">
        <v>16</v>
      </c>
      <c r="CY64" s="143">
        <v>117</v>
      </c>
      <c r="CZ64" s="143">
        <v>11</v>
      </c>
      <c r="DA64" s="143">
        <v>2</v>
      </c>
      <c r="DB64" s="143">
        <v>3</v>
      </c>
      <c r="DC64" s="143">
        <v>7</v>
      </c>
      <c r="DD64" s="143">
        <v>13</v>
      </c>
      <c r="DE64" s="143" t="s">
        <v>677</v>
      </c>
      <c r="DF64" s="143">
        <v>7</v>
      </c>
      <c r="DG64" s="143">
        <v>23</v>
      </c>
      <c r="DH64" s="143">
        <v>136</v>
      </c>
      <c r="DI64" s="143">
        <v>18</v>
      </c>
      <c r="DJ64" s="143" t="s">
        <v>677</v>
      </c>
      <c r="DK64" s="143">
        <v>5</v>
      </c>
      <c r="DL64" s="143" t="s">
        <v>677</v>
      </c>
      <c r="DM64" s="143" t="s">
        <v>677</v>
      </c>
      <c r="DN64" s="143" t="s">
        <v>677</v>
      </c>
      <c r="DO64" s="143" t="s">
        <v>677</v>
      </c>
      <c r="DP64" s="143">
        <v>6</v>
      </c>
      <c r="DQ64" s="143">
        <v>19</v>
      </c>
      <c r="DR64" s="143" t="s">
        <v>677</v>
      </c>
      <c r="DS64" s="143" t="s">
        <v>677</v>
      </c>
      <c r="DT64" s="143" t="s">
        <v>677</v>
      </c>
      <c r="DU64" s="143" t="s">
        <v>677</v>
      </c>
      <c r="DV64" s="143">
        <v>3</v>
      </c>
      <c r="DW64" s="143">
        <v>2</v>
      </c>
      <c r="DX64" s="143">
        <v>1</v>
      </c>
      <c r="DY64" s="143" t="s">
        <v>677</v>
      </c>
    </row>
    <row r="65" spans="1:129" s="17" customFormat="1" ht="21" customHeight="1" x14ac:dyDescent="0.3">
      <c r="A65" s="46" t="s">
        <v>776</v>
      </c>
      <c r="B65" s="332">
        <v>110</v>
      </c>
      <c r="C65" s="112">
        <v>685</v>
      </c>
      <c r="D65" s="112" t="s">
        <v>677</v>
      </c>
      <c r="E65" s="112" t="s">
        <v>677</v>
      </c>
      <c r="F65" s="143" t="s">
        <v>677</v>
      </c>
      <c r="G65" s="143" t="s">
        <v>677</v>
      </c>
      <c r="H65" s="143" t="s">
        <v>677</v>
      </c>
      <c r="I65" s="143" t="s">
        <v>677</v>
      </c>
      <c r="J65" s="112">
        <v>9</v>
      </c>
      <c r="K65" s="112">
        <v>37</v>
      </c>
      <c r="L65" s="112">
        <v>2</v>
      </c>
      <c r="M65" s="112">
        <v>4</v>
      </c>
      <c r="N65" s="112">
        <v>3</v>
      </c>
      <c r="O65" s="112">
        <v>3</v>
      </c>
      <c r="P65" s="112">
        <v>10</v>
      </c>
      <c r="Q65" s="112" t="s">
        <v>677</v>
      </c>
      <c r="R65" s="112" t="s">
        <v>677</v>
      </c>
      <c r="S65" s="112">
        <v>1</v>
      </c>
      <c r="T65" s="112" t="s">
        <v>677</v>
      </c>
      <c r="U65" s="112">
        <v>1</v>
      </c>
      <c r="V65" s="112" t="s">
        <v>677</v>
      </c>
      <c r="W65" s="112" t="s">
        <v>677</v>
      </c>
      <c r="X65" s="112" t="s">
        <v>677</v>
      </c>
      <c r="Y65" s="112" t="s">
        <v>677</v>
      </c>
      <c r="Z65" s="112" t="s">
        <v>677</v>
      </c>
      <c r="AA65" s="112" t="s">
        <v>677</v>
      </c>
      <c r="AB65" s="112" t="s">
        <v>677</v>
      </c>
      <c r="AC65" s="112" t="s">
        <v>677</v>
      </c>
      <c r="AD65" s="112" t="s">
        <v>677</v>
      </c>
      <c r="AE65" s="112" t="s">
        <v>677</v>
      </c>
      <c r="AF65" s="112" t="s">
        <v>677</v>
      </c>
      <c r="AG65" s="112" t="s">
        <v>677</v>
      </c>
      <c r="AH65" s="112" t="s">
        <v>677</v>
      </c>
      <c r="AI65" s="112">
        <v>1</v>
      </c>
      <c r="AJ65" s="112" t="s">
        <v>677</v>
      </c>
      <c r="AK65" s="112" t="s">
        <v>677</v>
      </c>
      <c r="AL65" s="112" t="s">
        <v>677</v>
      </c>
      <c r="AM65" s="112" t="s">
        <v>677</v>
      </c>
      <c r="AN65" s="112" t="s">
        <v>677</v>
      </c>
      <c r="AO65" s="112" t="s">
        <v>677</v>
      </c>
      <c r="AP65" s="112" t="s">
        <v>677</v>
      </c>
      <c r="AQ65" s="143" t="s">
        <v>677</v>
      </c>
      <c r="AR65" s="143" t="s">
        <v>677</v>
      </c>
      <c r="AS65" s="143" t="s">
        <v>677</v>
      </c>
      <c r="AT65" s="112" t="s">
        <v>677</v>
      </c>
      <c r="AU65" s="112">
        <v>3</v>
      </c>
      <c r="AV65" s="112">
        <v>7</v>
      </c>
      <c r="AW65" s="112" t="s">
        <v>677</v>
      </c>
      <c r="AX65" s="112" t="s">
        <v>677</v>
      </c>
      <c r="AY65" s="112">
        <v>1</v>
      </c>
      <c r="AZ65" s="112">
        <v>1</v>
      </c>
      <c r="BA65" s="112">
        <v>1</v>
      </c>
      <c r="BB65" s="112">
        <v>4</v>
      </c>
      <c r="BC65" s="112">
        <v>184</v>
      </c>
      <c r="BD65" s="112" t="s">
        <v>677</v>
      </c>
      <c r="BE65" s="112">
        <v>3</v>
      </c>
      <c r="BF65" s="112">
        <v>1</v>
      </c>
      <c r="BG65" s="143" t="s">
        <v>677</v>
      </c>
      <c r="BH65" s="143" t="s">
        <v>677</v>
      </c>
      <c r="BI65" s="112" t="s">
        <v>677</v>
      </c>
      <c r="BJ65" s="112" t="s">
        <v>677</v>
      </c>
      <c r="BK65" s="112" t="s">
        <v>677</v>
      </c>
      <c r="BL65" s="112">
        <v>20</v>
      </c>
      <c r="BM65" s="112">
        <v>90</v>
      </c>
      <c r="BN65" s="143" t="s">
        <v>677</v>
      </c>
      <c r="BO65" s="143" t="s">
        <v>677</v>
      </c>
      <c r="BP65" s="143" t="s">
        <v>677</v>
      </c>
      <c r="BQ65" s="143" t="s">
        <v>677</v>
      </c>
      <c r="BR65" s="112">
        <v>1</v>
      </c>
      <c r="BS65" s="112">
        <v>2</v>
      </c>
      <c r="BT65" s="143" t="s">
        <v>677</v>
      </c>
      <c r="BU65" s="112">
        <v>1</v>
      </c>
      <c r="BV65" s="112">
        <v>8</v>
      </c>
      <c r="BW65" s="112">
        <v>1</v>
      </c>
      <c r="BX65" s="112">
        <v>7</v>
      </c>
      <c r="BY65" s="143" t="s">
        <v>677</v>
      </c>
      <c r="BZ65" s="143" t="s">
        <v>677</v>
      </c>
      <c r="CA65" s="143" t="s">
        <v>677</v>
      </c>
      <c r="CB65" s="143" t="s">
        <v>677</v>
      </c>
      <c r="CC65" s="143" t="s">
        <v>677</v>
      </c>
      <c r="CD65" s="143" t="s">
        <v>677</v>
      </c>
      <c r="CE65" s="143" t="s">
        <v>677</v>
      </c>
      <c r="CF65" s="143" t="s">
        <v>677</v>
      </c>
      <c r="CG65" s="143" t="s">
        <v>677</v>
      </c>
      <c r="CH65" s="112">
        <v>14</v>
      </c>
      <c r="CI65" s="112">
        <v>55</v>
      </c>
      <c r="CJ65" s="112">
        <v>2</v>
      </c>
      <c r="CK65" s="112">
        <v>12</v>
      </c>
      <c r="CL65" s="143" t="s">
        <v>677</v>
      </c>
      <c r="CM65" s="112">
        <v>3</v>
      </c>
      <c r="CN65" s="112">
        <v>9</v>
      </c>
      <c r="CO65" s="143" t="s">
        <v>677</v>
      </c>
      <c r="CP65" s="112">
        <v>1</v>
      </c>
      <c r="CQ65" s="143" t="s">
        <v>677</v>
      </c>
      <c r="CR65" s="112">
        <v>2</v>
      </c>
      <c r="CS65" s="112">
        <v>13</v>
      </c>
      <c r="CT65" s="112">
        <v>44</v>
      </c>
      <c r="CU65" s="143" t="s">
        <v>677</v>
      </c>
      <c r="CV65" s="112">
        <v>12</v>
      </c>
      <c r="CW65" s="112">
        <v>1</v>
      </c>
      <c r="CX65" s="112">
        <v>14</v>
      </c>
      <c r="CY65" s="112">
        <v>109</v>
      </c>
      <c r="CZ65" s="112">
        <v>9</v>
      </c>
      <c r="DA65" s="112">
        <v>2</v>
      </c>
      <c r="DB65" s="112">
        <v>3</v>
      </c>
      <c r="DC65" s="112">
        <v>5</v>
      </c>
      <c r="DD65" s="112">
        <v>9</v>
      </c>
      <c r="DE65" s="143" t="s">
        <v>677</v>
      </c>
      <c r="DF65" s="112">
        <v>5</v>
      </c>
      <c r="DG65" s="112">
        <v>19</v>
      </c>
      <c r="DH65" s="112">
        <v>123</v>
      </c>
      <c r="DI65" s="112">
        <v>14</v>
      </c>
      <c r="DJ65" s="143" t="s">
        <v>677</v>
      </c>
      <c r="DK65" s="112">
        <v>5</v>
      </c>
      <c r="DL65" s="143" t="s">
        <v>677</v>
      </c>
      <c r="DM65" s="143" t="s">
        <v>677</v>
      </c>
      <c r="DN65" s="143" t="s">
        <v>677</v>
      </c>
      <c r="DO65" s="143" t="s">
        <v>677</v>
      </c>
      <c r="DP65" s="112">
        <v>3</v>
      </c>
      <c r="DQ65" s="112">
        <v>8</v>
      </c>
      <c r="DR65" s="143" t="s">
        <v>677</v>
      </c>
      <c r="DS65" s="143" t="s">
        <v>677</v>
      </c>
      <c r="DT65" s="143" t="s">
        <v>677</v>
      </c>
      <c r="DU65" s="143" t="s">
        <v>677</v>
      </c>
      <c r="DV65" s="112">
        <v>2</v>
      </c>
      <c r="DW65" s="112">
        <v>1</v>
      </c>
      <c r="DX65" s="143" t="s">
        <v>677</v>
      </c>
      <c r="DY65" s="143" t="s">
        <v>677</v>
      </c>
    </row>
    <row r="66" spans="1:129" s="17" customFormat="1" ht="21" customHeight="1" x14ac:dyDescent="0.3">
      <c r="A66" s="46" t="s">
        <v>777</v>
      </c>
      <c r="B66" s="332">
        <v>62</v>
      </c>
      <c r="C66" s="112">
        <v>818</v>
      </c>
      <c r="D66" s="112" t="s">
        <v>677</v>
      </c>
      <c r="E66" s="112" t="s">
        <v>677</v>
      </c>
      <c r="F66" s="143" t="s">
        <v>677</v>
      </c>
      <c r="G66" s="143" t="s">
        <v>677</v>
      </c>
      <c r="H66" s="143" t="s">
        <v>677</v>
      </c>
      <c r="I66" s="143" t="s">
        <v>677</v>
      </c>
      <c r="J66" s="112">
        <v>7</v>
      </c>
      <c r="K66" s="112">
        <v>39</v>
      </c>
      <c r="L66" s="112">
        <v>1</v>
      </c>
      <c r="M66" s="112">
        <v>4</v>
      </c>
      <c r="N66" s="112">
        <v>2</v>
      </c>
      <c r="O66" s="112">
        <v>3</v>
      </c>
      <c r="P66" s="112">
        <v>365</v>
      </c>
      <c r="Q66" s="112">
        <v>2</v>
      </c>
      <c r="R66" s="112" t="s">
        <v>677</v>
      </c>
      <c r="S66" s="112" t="s">
        <v>677</v>
      </c>
      <c r="T66" s="112" t="s">
        <v>677</v>
      </c>
      <c r="U66" s="112" t="s">
        <v>677</v>
      </c>
      <c r="V66" s="112" t="s">
        <v>677</v>
      </c>
      <c r="W66" s="112" t="s">
        <v>677</v>
      </c>
      <c r="X66" s="112" t="s">
        <v>677</v>
      </c>
      <c r="Y66" s="112" t="s">
        <v>677</v>
      </c>
      <c r="Z66" s="112" t="s">
        <v>677</v>
      </c>
      <c r="AA66" s="112" t="s">
        <v>677</v>
      </c>
      <c r="AB66" s="112" t="s">
        <v>677</v>
      </c>
      <c r="AC66" s="112" t="s">
        <v>677</v>
      </c>
      <c r="AD66" s="112" t="s">
        <v>677</v>
      </c>
      <c r="AE66" s="112" t="s">
        <v>677</v>
      </c>
      <c r="AF66" s="112" t="s">
        <v>677</v>
      </c>
      <c r="AG66" s="112" t="s">
        <v>677</v>
      </c>
      <c r="AH66" s="112" t="s">
        <v>677</v>
      </c>
      <c r="AI66" s="112" t="s">
        <v>677</v>
      </c>
      <c r="AJ66" s="112" t="s">
        <v>677</v>
      </c>
      <c r="AK66" s="112" t="s">
        <v>677</v>
      </c>
      <c r="AL66" s="112" t="s">
        <v>677</v>
      </c>
      <c r="AM66" s="112" t="s">
        <v>677</v>
      </c>
      <c r="AN66" s="112">
        <v>1</v>
      </c>
      <c r="AO66" s="112" t="s">
        <v>677</v>
      </c>
      <c r="AP66" s="112" t="s">
        <v>677</v>
      </c>
      <c r="AQ66" s="143" t="s">
        <v>677</v>
      </c>
      <c r="AR66" s="143" t="s">
        <v>677</v>
      </c>
      <c r="AS66" s="143" t="s">
        <v>677</v>
      </c>
      <c r="AT66" s="112" t="s">
        <v>677</v>
      </c>
      <c r="AU66" s="112">
        <v>3</v>
      </c>
      <c r="AV66" s="112">
        <v>8</v>
      </c>
      <c r="AW66" s="112" t="s">
        <v>677</v>
      </c>
      <c r="AX66" s="112" t="s">
        <v>677</v>
      </c>
      <c r="AY66" s="112" t="s">
        <v>677</v>
      </c>
      <c r="AZ66" s="112" t="s">
        <v>677</v>
      </c>
      <c r="BA66" s="112">
        <v>3</v>
      </c>
      <c r="BB66" s="112">
        <v>4</v>
      </c>
      <c r="BC66" s="112">
        <v>194</v>
      </c>
      <c r="BD66" s="112" t="s">
        <v>677</v>
      </c>
      <c r="BE66" s="112">
        <v>2</v>
      </c>
      <c r="BF66" s="112">
        <v>2</v>
      </c>
      <c r="BG66" s="143" t="s">
        <v>677</v>
      </c>
      <c r="BH66" s="143" t="s">
        <v>677</v>
      </c>
      <c r="BI66" s="112" t="s">
        <v>677</v>
      </c>
      <c r="BJ66" s="112" t="s">
        <v>677</v>
      </c>
      <c r="BK66" s="112" t="s">
        <v>677</v>
      </c>
      <c r="BL66" s="112">
        <v>16</v>
      </c>
      <c r="BM66" s="112">
        <v>100</v>
      </c>
      <c r="BN66" s="143" t="s">
        <v>677</v>
      </c>
      <c r="BO66" s="143" t="s">
        <v>677</v>
      </c>
      <c r="BP66" s="112">
        <v>2</v>
      </c>
      <c r="BQ66" s="112">
        <v>2</v>
      </c>
      <c r="BR66" s="112">
        <v>1</v>
      </c>
      <c r="BS66" s="112">
        <v>1</v>
      </c>
      <c r="BT66" s="143" t="s">
        <v>677</v>
      </c>
      <c r="BU66" s="143" t="s">
        <v>677</v>
      </c>
      <c r="BV66" s="112">
        <v>2</v>
      </c>
      <c r="BW66" s="143" t="s">
        <v>677</v>
      </c>
      <c r="BX66" s="112">
        <v>6</v>
      </c>
      <c r="BY66" s="112">
        <v>2</v>
      </c>
      <c r="BZ66" s="143" t="s">
        <v>677</v>
      </c>
      <c r="CA66" s="143" t="s">
        <v>677</v>
      </c>
      <c r="CB66" s="143" t="s">
        <v>677</v>
      </c>
      <c r="CC66" s="143" t="s">
        <v>677</v>
      </c>
      <c r="CD66" s="143" t="s">
        <v>677</v>
      </c>
      <c r="CE66" s="143" t="s">
        <v>677</v>
      </c>
      <c r="CF66" s="143" t="s">
        <v>677</v>
      </c>
      <c r="CG66" s="143" t="s">
        <v>677</v>
      </c>
      <c r="CH66" s="112">
        <v>7</v>
      </c>
      <c r="CI66" s="112">
        <v>18</v>
      </c>
      <c r="CJ66" s="112" t="s">
        <v>677</v>
      </c>
      <c r="CK66" s="112">
        <v>6</v>
      </c>
      <c r="CL66" s="112">
        <v>1</v>
      </c>
      <c r="CM66" s="112">
        <v>10</v>
      </c>
      <c r="CN66" s="112">
        <v>56</v>
      </c>
      <c r="CO66" s="112" t="s">
        <v>677</v>
      </c>
      <c r="CP66" s="112">
        <v>5</v>
      </c>
      <c r="CQ66" s="112" t="s">
        <v>677</v>
      </c>
      <c r="CR66" s="112">
        <v>5</v>
      </c>
      <c r="CS66" s="112">
        <v>1</v>
      </c>
      <c r="CT66" s="112">
        <v>2</v>
      </c>
      <c r="CU66" s="143" t="s">
        <v>677</v>
      </c>
      <c r="CV66" s="112">
        <v>1</v>
      </c>
      <c r="CW66" s="143" t="s">
        <v>677</v>
      </c>
      <c r="CX66" s="112">
        <v>2</v>
      </c>
      <c r="CY66" s="112">
        <v>8</v>
      </c>
      <c r="CZ66" s="112">
        <v>2</v>
      </c>
      <c r="DA66" s="143" t="s">
        <v>677</v>
      </c>
      <c r="DB66" s="143" t="s">
        <v>677</v>
      </c>
      <c r="DC66" s="112">
        <v>2</v>
      </c>
      <c r="DD66" s="112">
        <v>4</v>
      </c>
      <c r="DE66" s="143" t="s">
        <v>677</v>
      </c>
      <c r="DF66" s="112">
        <v>2</v>
      </c>
      <c r="DG66" s="112">
        <v>4</v>
      </c>
      <c r="DH66" s="112">
        <v>13</v>
      </c>
      <c r="DI66" s="112">
        <v>4</v>
      </c>
      <c r="DJ66" s="143" t="s">
        <v>677</v>
      </c>
      <c r="DK66" s="143" t="s">
        <v>677</v>
      </c>
      <c r="DL66" s="143" t="s">
        <v>677</v>
      </c>
      <c r="DM66" s="143" t="s">
        <v>677</v>
      </c>
      <c r="DN66" s="143" t="s">
        <v>677</v>
      </c>
      <c r="DO66" s="143" t="s">
        <v>677</v>
      </c>
      <c r="DP66" s="112">
        <v>3</v>
      </c>
      <c r="DQ66" s="112">
        <v>11</v>
      </c>
      <c r="DR66" s="143" t="s">
        <v>677</v>
      </c>
      <c r="DS66" s="143" t="s">
        <v>677</v>
      </c>
      <c r="DT66" s="143" t="s">
        <v>677</v>
      </c>
      <c r="DU66" s="143" t="s">
        <v>677</v>
      </c>
      <c r="DV66" s="112">
        <v>1</v>
      </c>
      <c r="DW66" s="112">
        <v>1</v>
      </c>
      <c r="DX66" s="112">
        <v>1</v>
      </c>
      <c r="DY66" s="143" t="s">
        <v>677</v>
      </c>
    </row>
    <row r="67" spans="1:129" s="17" customFormat="1" ht="21" customHeight="1" x14ac:dyDescent="0.3">
      <c r="A67" s="45" t="s">
        <v>778</v>
      </c>
      <c r="B67" s="337">
        <v>211</v>
      </c>
      <c r="C67" s="143">
        <v>3651</v>
      </c>
      <c r="D67" s="143" t="s">
        <v>677</v>
      </c>
      <c r="E67" s="143" t="s">
        <v>677</v>
      </c>
      <c r="F67" s="143" t="s">
        <v>677</v>
      </c>
      <c r="G67" s="143" t="s">
        <v>677</v>
      </c>
      <c r="H67" s="143" t="s">
        <v>677</v>
      </c>
      <c r="I67" s="143" t="s">
        <v>677</v>
      </c>
      <c r="J67" s="143">
        <v>17</v>
      </c>
      <c r="K67" s="143">
        <v>148</v>
      </c>
      <c r="L67" s="143">
        <v>5</v>
      </c>
      <c r="M67" s="143">
        <v>6</v>
      </c>
      <c r="N67" s="143">
        <v>6</v>
      </c>
      <c r="O67" s="143">
        <v>8</v>
      </c>
      <c r="P67" s="143">
        <v>51</v>
      </c>
      <c r="Q67" s="143" t="s">
        <v>677</v>
      </c>
      <c r="R67" s="143" t="s">
        <v>677</v>
      </c>
      <c r="S67" s="143" t="s">
        <v>677</v>
      </c>
      <c r="T67" s="143" t="s">
        <v>677</v>
      </c>
      <c r="U67" s="143" t="s">
        <v>677</v>
      </c>
      <c r="V67" s="143" t="s">
        <v>677</v>
      </c>
      <c r="W67" s="143">
        <v>2</v>
      </c>
      <c r="X67" s="143" t="s">
        <v>677</v>
      </c>
      <c r="Y67" s="143" t="s">
        <v>677</v>
      </c>
      <c r="Z67" s="143">
        <v>1</v>
      </c>
      <c r="AA67" s="143">
        <v>1</v>
      </c>
      <c r="AB67" s="143" t="s">
        <v>677</v>
      </c>
      <c r="AC67" s="143">
        <v>2</v>
      </c>
      <c r="AD67" s="143" t="s">
        <v>677</v>
      </c>
      <c r="AE67" s="143" t="s">
        <v>677</v>
      </c>
      <c r="AF67" s="143">
        <v>1</v>
      </c>
      <c r="AG67" s="143" t="s">
        <v>677</v>
      </c>
      <c r="AH67" s="143" t="s">
        <v>677</v>
      </c>
      <c r="AI67" s="143" t="s">
        <v>677</v>
      </c>
      <c r="AJ67" s="143" t="s">
        <v>677</v>
      </c>
      <c r="AK67" s="143">
        <v>1</v>
      </c>
      <c r="AL67" s="143" t="s">
        <v>677</v>
      </c>
      <c r="AM67" s="143" t="s">
        <v>677</v>
      </c>
      <c r="AN67" s="143" t="s">
        <v>677</v>
      </c>
      <c r="AO67" s="143" t="s">
        <v>677</v>
      </c>
      <c r="AP67" s="143" t="s">
        <v>677</v>
      </c>
      <c r="AQ67" s="143" t="s">
        <v>677</v>
      </c>
      <c r="AR67" s="143" t="s">
        <v>677</v>
      </c>
      <c r="AS67" s="143" t="s">
        <v>677</v>
      </c>
      <c r="AT67" s="143" t="s">
        <v>677</v>
      </c>
      <c r="AU67" s="143">
        <v>3</v>
      </c>
      <c r="AV67" s="143">
        <v>93</v>
      </c>
      <c r="AW67" s="143" t="s">
        <v>677</v>
      </c>
      <c r="AX67" s="143" t="s">
        <v>677</v>
      </c>
      <c r="AY67" s="143">
        <v>1</v>
      </c>
      <c r="AZ67" s="143" t="s">
        <v>677</v>
      </c>
      <c r="BA67" s="143">
        <v>2</v>
      </c>
      <c r="BB67" s="143">
        <v>8</v>
      </c>
      <c r="BC67" s="143">
        <v>26</v>
      </c>
      <c r="BD67" s="143" t="s">
        <v>677</v>
      </c>
      <c r="BE67" s="143">
        <v>6</v>
      </c>
      <c r="BF67" s="143">
        <v>2</v>
      </c>
      <c r="BG67" s="143" t="s">
        <v>677</v>
      </c>
      <c r="BH67" s="143" t="s">
        <v>677</v>
      </c>
      <c r="BI67" s="143" t="s">
        <v>677</v>
      </c>
      <c r="BJ67" s="143" t="s">
        <v>677</v>
      </c>
      <c r="BK67" s="143" t="s">
        <v>677</v>
      </c>
      <c r="BL67" s="143">
        <v>59</v>
      </c>
      <c r="BM67" s="143">
        <v>497</v>
      </c>
      <c r="BN67" s="143" t="s">
        <v>677</v>
      </c>
      <c r="BO67" s="143" t="s">
        <v>677</v>
      </c>
      <c r="BP67" s="143">
        <v>4</v>
      </c>
      <c r="BQ67" s="143">
        <v>6</v>
      </c>
      <c r="BR67" s="143">
        <v>3</v>
      </c>
      <c r="BS67" s="143">
        <v>5</v>
      </c>
      <c r="BT67" s="143" t="s">
        <v>677</v>
      </c>
      <c r="BU67" s="143">
        <v>3</v>
      </c>
      <c r="BV67" s="143">
        <v>14</v>
      </c>
      <c r="BW67" s="143">
        <v>9</v>
      </c>
      <c r="BX67" s="143">
        <v>12</v>
      </c>
      <c r="BY67" s="143">
        <v>3</v>
      </c>
      <c r="BZ67" s="143">
        <v>4</v>
      </c>
      <c r="CA67" s="143">
        <v>37</v>
      </c>
      <c r="CB67" s="143" t="s">
        <v>677</v>
      </c>
      <c r="CC67" s="143" t="s">
        <v>677</v>
      </c>
      <c r="CD67" s="143">
        <v>2</v>
      </c>
      <c r="CE67" s="143" t="s">
        <v>677</v>
      </c>
      <c r="CF67" s="143" t="s">
        <v>677</v>
      </c>
      <c r="CG67" s="143">
        <v>2</v>
      </c>
      <c r="CH67" s="143">
        <v>28</v>
      </c>
      <c r="CI67" s="143">
        <v>75</v>
      </c>
      <c r="CJ67" s="143">
        <v>5</v>
      </c>
      <c r="CK67" s="143">
        <v>22</v>
      </c>
      <c r="CL67" s="143">
        <v>1</v>
      </c>
      <c r="CM67" s="143">
        <v>8</v>
      </c>
      <c r="CN67" s="143">
        <v>1374</v>
      </c>
      <c r="CO67" s="143" t="s">
        <v>677</v>
      </c>
      <c r="CP67" s="143">
        <v>3</v>
      </c>
      <c r="CQ67" s="143">
        <v>1</v>
      </c>
      <c r="CR67" s="143">
        <v>4</v>
      </c>
      <c r="CS67" s="143">
        <v>19</v>
      </c>
      <c r="CT67" s="143">
        <v>147</v>
      </c>
      <c r="CU67" s="143" t="s">
        <v>677</v>
      </c>
      <c r="CV67" s="143">
        <v>15</v>
      </c>
      <c r="CW67" s="143">
        <v>4</v>
      </c>
      <c r="CX67" s="143">
        <v>20</v>
      </c>
      <c r="CY67" s="143">
        <v>44</v>
      </c>
      <c r="CZ67" s="143">
        <v>19</v>
      </c>
      <c r="DA67" s="143">
        <v>1</v>
      </c>
      <c r="DB67" s="143" t="s">
        <v>677</v>
      </c>
      <c r="DC67" s="143">
        <v>4</v>
      </c>
      <c r="DD67" s="143">
        <v>38</v>
      </c>
      <c r="DE67" s="143" t="s">
        <v>677</v>
      </c>
      <c r="DF67" s="143">
        <v>4</v>
      </c>
      <c r="DG67" s="143">
        <v>17</v>
      </c>
      <c r="DH67" s="143">
        <v>251</v>
      </c>
      <c r="DI67" s="143">
        <v>10</v>
      </c>
      <c r="DJ67" s="143" t="s">
        <v>677</v>
      </c>
      <c r="DK67" s="143">
        <v>7</v>
      </c>
      <c r="DL67" s="143" t="s">
        <v>677</v>
      </c>
      <c r="DM67" s="143" t="s">
        <v>677</v>
      </c>
      <c r="DN67" s="143" t="s">
        <v>677</v>
      </c>
      <c r="DO67" s="143" t="s">
        <v>677</v>
      </c>
      <c r="DP67" s="143">
        <v>16</v>
      </c>
      <c r="DQ67" s="143">
        <v>870</v>
      </c>
      <c r="DR67" s="143">
        <v>2</v>
      </c>
      <c r="DS67" s="143">
        <v>4</v>
      </c>
      <c r="DT67" s="143" t="s">
        <v>677</v>
      </c>
      <c r="DU67" s="143" t="s">
        <v>677</v>
      </c>
      <c r="DV67" s="143">
        <v>8</v>
      </c>
      <c r="DW67" s="143" t="s">
        <v>677</v>
      </c>
      <c r="DX67" s="143">
        <v>2</v>
      </c>
      <c r="DY67" s="143" t="s">
        <v>677</v>
      </c>
    </row>
    <row r="68" spans="1:129" s="17" customFormat="1" ht="21" customHeight="1" x14ac:dyDescent="0.3">
      <c r="A68" s="46" t="s">
        <v>779</v>
      </c>
      <c r="B68" s="332">
        <v>60</v>
      </c>
      <c r="C68" s="112">
        <v>2495</v>
      </c>
      <c r="D68" s="112" t="s">
        <v>677</v>
      </c>
      <c r="E68" s="112" t="s">
        <v>677</v>
      </c>
      <c r="F68" s="143" t="s">
        <v>677</v>
      </c>
      <c r="G68" s="143" t="s">
        <v>677</v>
      </c>
      <c r="H68" s="143" t="s">
        <v>677</v>
      </c>
      <c r="I68" s="143" t="s">
        <v>677</v>
      </c>
      <c r="J68" s="112">
        <v>4</v>
      </c>
      <c r="K68" s="112">
        <v>46</v>
      </c>
      <c r="L68" s="112">
        <v>1</v>
      </c>
      <c r="M68" s="112" t="s">
        <v>677</v>
      </c>
      <c r="N68" s="112">
        <v>3</v>
      </c>
      <c r="O68" s="112">
        <v>1</v>
      </c>
      <c r="P68" s="112">
        <v>4</v>
      </c>
      <c r="Q68" s="112" t="s">
        <v>677</v>
      </c>
      <c r="R68" s="112" t="s">
        <v>677</v>
      </c>
      <c r="S68" s="112" t="s">
        <v>677</v>
      </c>
      <c r="T68" s="112" t="s">
        <v>677</v>
      </c>
      <c r="U68" s="112" t="s">
        <v>677</v>
      </c>
      <c r="V68" s="112" t="s">
        <v>677</v>
      </c>
      <c r="W68" s="112" t="s">
        <v>677</v>
      </c>
      <c r="X68" s="112" t="s">
        <v>677</v>
      </c>
      <c r="Y68" s="112" t="s">
        <v>677</v>
      </c>
      <c r="Z68" s="112" t="s">
        <v>677</v>
      </c>
      <c r="AA68" s="112" t="s">
        <v>677</v>
      </c>
      <c r="AB68" s="112" t="s">
        <v>677</v>
      </c>
      <c r="AC68" s="112" t="s">
        <v>677</v>
      </c>
      <c r="AD68" s="112" t="s">
        <v>677</v>
      </c>
      <c r="AE68" s="112" t="s">
        <v>677</v>
      </c>
      <c r="AF68" s="112" t="s">
        <v>677</v>
      </c>
      <c r="AG68" s="112" t="s">
        <v>677</v>
      </c>
      <c r="AH68" s="143" t="s">
        <v>677</v>
      </c>
      <c r="AI68" s="143" t="s">
        <v>677</v>
      </c>
      <c r="AJ68" s="143" t="s">
        <v>677</v>
      </c>
      <c r="AK68" s="112">
        <v>1</v>
      </c>
      <c r="AL68" s="143" t="s">
        <v>677</v>
      </c>
      <c r="AM68" s="143" t="s">
        <v>677</v>
      </c>
      <c r="AN68" s="143" t="s">
        <v>677</v>
      </c>
      <c r="AO68" s="143" t="s">
        <v>677</v>
      </c>
      <c r="AP68" s="143" t="s">
        <v>677</v>
      </c>
      <c r="AQ68" s="143" t="s">
        <v>677</v>
      </c>
      <c r="AR68" s="143" t="s">
        <v>677</v>
      </c>
      <c r="AS68" s="143" t="s">
        <v>677</v>
      </c>
      <c r="AT68" s="143" t="s">
        <v>677</v>
      </c>
      <c r="AU68" s="112">
        <v>1</v>
      </c>
      <c r="AV68" s="112">
        <v>2</v>
      </c>
      <c r="AW68" s="143" t="s">
        <v>677</v>
      </c>
      <c r="AX68" s="143" t="s">
        <v>677</v>
      </c>
      <c r="AY68" s="143" t="s">
        <v>677</v>
      </c>
      <c r="AZ68" s="143" t="s">
        <v>677</v>
      </c>
      <c r="BA68" s="112">
        <v>1</v>
      </c>
      <c r="BB68" s="112">
        <v>7</v>
      </c>
      <c r="BC68" s="112">
        <v>25</v>
      </c>
      <c r="BD68" s="143" t="s">
        <v>677</v>
      </c>
      <c r="BE68" s="112">
        <v>5</v>
      </c>
      <c r="BF68" s="112">
        <v>2</v>
      </c>
      <c r="BG68" s="143" t="s">
        <v>677</v>
      </c>
      <c r="BH68" s="143" t="s">
        <v>677</v>
      </c>
      <c r="BI68" s="143" t="s">
        <v>677</v>
      </c>
      <c r="BJ68" s="143" t="s">
        <v>677</v>
      </c>
      <c r="BK68" s="143" t="s">
        <v>677</v>
      </c>
      <c r="BL68" s="112">
        <v>19</v>
      </c>
      <c r="BM68" s="112">
        <v>87</v>
      </c>
      <c r="BN68" s="143" t="s">
        <v>677</v>
      </c>
      <c r="BO68" s="143" t="s">
        <v>677</v>
      </c>
      <c r="BP68" s="112">
        <v>1</v>
      </c>
      <c r="BQ68" s="112">
        <v>3</v>
      </c>
      <c r="BR68" s="112">
        <v>1</v>
      </c>
      <c r="BS68" s="112">
        <v>2</v>
      </c>
      <c r="BT68" s="143" t="s">
        <v>677</v>
      </c>
      <c r="BU68" s="112">
        <v>2</v>
      </c>
      <c r="BV68" s="112">
        <v>2</v>
      </c>
      <c r="BW68" s="112">
        <v>3</v>
      </c>
      <c r="BX68" s="112">
        <v>2</v>
      </c>
      <c r="BY68" s="112">
        <v>3</v>
      </c>
      <c r="BZ68" s="112">
        <v>2</v>
      </c>
      <c r="CA68" s="112">
        <v>32</v>
      </c>
      <c r="CB68" s="143" t="s">
        <v>677</v>
      </c>
      <c r="CC68" s="143" t="s">
        <v>677</v>
      </c>
      <c r="CD68" s="112">
        <v>1</v>
      </c>
      <c r="CE68" s="143" t="s">
        <v>677</v>
      </c>
      <c r="CF68" s="143" t="s">
        <v>677</v>
      </c>
      <c r="CG68" s="112">
        <v>1</v>
      </c>
      <c r="CH68" s="112">
        <v>7</v>
      </c>
      <c r="CI68" s="112">
        <v>19</v>
      </c>
      <c r="CJ68" s="143" t="s">
        <v>677</v>
      </c>
      <c r="CK68" s="112">
        <v>6</v>
      </c>
      <c r="CL68" s="112">
        <v>1</v>
      </c>
      <c r="CM68" s="112">
        <v>3</v>
      </c>
      <c r="CN68" s="112">
        <v>1363</v>
      </c>
      <c r="CO68" s="143" t="s">
        <v>677</v>
      </c>
      <c r="CP68" s="112">
        <v>1</v>
      </c>
      <c r="CQ68" s="112">
        <v>1</v>
      </c>
      <c r="CR68" s="112">
        <v>1</v>
      </c>
      <c r="CS68" s="112">
        <v>2</v>
      </c>
      <c r="CT68" s="112">
        <v>14</v>
      </c>
      <c r="CU68" s="143" t="s">
        <v>677</v>
      </c>
      <c r="CV68" s="143" t="s">
        <v>677</v>
      </c>
      <c r="CW68" s="112">
        <v>2</v>
      </c>
      <c r="CX68" s="112">
        <v>4</v>
      </c>
      <c r="CY68" s="112">
        <v>9</v>
      </c>
      <c r="CZ68" s="112">
        <v>4</v>
      </c>
      <c r="DA68" s="143" t="s">
        <v>677</v>
      </c>
      <c r="DB68" s="143" t="s">
        <v>677</v>
      </c>
      <c r="DC68" s="112">
        <v>2</v>
      </c>
      <c r="DD68" s="112">
        <v>23</v>
      </c>
      <c r="DE68" s="143" t="s">
        <v>677</v>
      </c>
      <c r="DF68" s="112">
        <v>2</v>
      </c>
      <c r="DG68" s="112">
        <v>2</v>
      </c>
      <c r="DH68" s="112">
        <v>52</v>
      </c>
      <c r="DI68" s="112">
        <v>1</v>
      </c>
      <c r="DJ68" s="143" t="s">
        <v>677</v>
      </c>
      <c r="DK68" s="112">
        <v>1</v>
      </c>
      <c r="DL68" s="143" t="s">
        <v>677</v>
      </c>
      <c r="DM68" s="143" t="s">
        <v>677</v>
      </c>
      <c r="DN68" s="143" t="s">
        <v>677</v>
      </c>
      <c r="DO68" s="143" t="s">
        <v>677</v>
      </c>
      <c r="DP68" s="112">
        <v>6</v>
      </c>
      <c r="DQ68" s="112">
        <v>819</v>
      </c>
      <c r="DR68" s="112">
        <v>1</v>
      </c>
      <c r="DS68" s="112">
        <v>2</v>
      </c>
      <c r="DT68" s="143" t="s">
        <v>677</v>
      </c>
      <c r="DU68" s="143" t="s">
        <v>677</v>
      </c>
      <c r="DV68" s="112">
        <v>3</v>
      </c>
      <c r="DW68" s="143" t="s">
        <v>677</v>
      </c>
      <c r="DX68" s="143" t="s">
        <v>677</v>
      </c>
      <c r="DY68" s="143" t="s">
        <v>677</v>
      </c>
    </row>
    <row r="69" spans="1:129" s="17" customFormat="1" ht="21" customHeight="1" x14ac:dyDescent="0.3">
      <c r="A69" s="46" t="s">
        <v>780</v>
      </c>
      <c r="B69" s="332">
        <v>88</v>
      </c>
      <c r="C69" s="112">
        <v>769</v>
      </c>
      <c r="D69" s="112" t="s">
        <v>677</v>
      </c>
      <c r="E69" s="112" t="s">
        <v>677</v>
      </c>
      <c r="F69" s="143" t="s">
        <v>677</v>
      </c>
      <c r="G69" s="143" t="s">
        <v>677</v>
      </c>
      <c r="H69" s="143" t="s">
        <v>677</v>
      </c>
      <c r="I69" s="143" t="s">
        <v>677</v>
      </c>
      <c r="J69" s="112">
        <v>6</v>
      </c>
      <c r="K69" s="112">
        <v>62</v>
      </c>
      <c r="L69" s="112">
        <v>2</v>
      </c>
      <c r="M69" s="112">
        <v>3</v>
      </c>
      <c r="N69" s="112">
        <v>1</v>
      </c>
      <c r="O69" s="112">
        <v>4</v>
      </c>
      <c r="P69" s="112">
        <v>38</v>
      </c>
      <c r="Q69" s="112" t="s">
        <v>677</v>
      </c>
      <c r="R69" s="112" t="s">
        <v>677</v>
      </c>
      <c r="S69" s="112" t="s">
        <v>677</v>
      </c>
      <c r="T69" s="112" t="s">
        <v>677</v>
      </c>
      <c r="U69" s="112" t="s">
        <v>677</v>
      </c>
      <c r="V69" s="112" t="s">
        <v>677</v>
      </c>
      <c r="W69" s="112">
        <v>2</v>
      </c>
      <c r="X69" s="112" t="s">
        <v>677</v>
      </c>
      <c r="Y69" s="112" t="s">
        <v>677</v>
      </c>
      <c r="Z69" s="112">
        <v>1</v>
      </c>
      <c r="AA69" s="112" t="s">
        <v>677</v>
      </c>
      <c r="AB69" s="112" t="s">
        <v>677</v>
      </c>
      <c r="AC69" s="112">
        <v>1</v>
      </c>
      <c r="AD69" s="112" t="s">
        <v>677</v>
      </c>
      <c r="AE69" s="112" t="s">
        <v>677</v>
      </c>
      <c r="AF69" s="112" t="s">
        <v>677</v>
      </c>
      <c r="AG69" s="143" t="s">
        <v>677</v>
      </c>
      <c r="AH69" s="143" t="s">
        <v>677</v>
      </c>
      <c r="AI69" s="143" t="s">
        <v>677</v>
      </c>
      <c r="AJ69" s="143" t="s">
        <v>677</v>
      </c>
      <c r="AK69" s="143" t="s">
        <v>677</v>
      </c>
      <c r="AL69" s="143" t="s">
        <v>677</v>
      </c>
      <c r="AM69" s="143" t="s">
        <v>677</v>
      </c>
      <c r="AN69" s="143" t="s">
        <v>677</v>
      </c>
      <c r="AO69" s="143" t="s">
        <v>677</v>
      </c>
      <c r="AP69" s="143" t="s">
        <v>677</v>
      </c>
      <c r="AQ69" s="143" t="s">
        <v>677</v>
      </c>
      <c r="AR69" s="143" t="s">
        <v>677</v>
      </c>
      <c r="AS69" s="143" t="s">
        <v>677</v>
      </c>
      <c r="AT69" s="143" t="s">
        <v>677</v>
      </c>
      <c r="AU69" s="112">
        <v>2</v>
      </c>
      <c r="AV69" s="112">
        <v>91</v>
      </c>
      <c r="AW69" s="143" t="s">
        <v>677</v>
      </c>
      <c r="AX69" s="143" t="s">
        <v>677</v>
      </c>
      <c r="AY69" s="112">
        <v>1</v>
      </c>
      <c r="AZ69" s="143" t="s">
        <v>677</v>
      </c>
      <c r="BA69" s="112">
        <v>1</v>
      </c>
      <c r="BB69" s="143" t="s">
        <v>677</v>
      </c>
      <c r="BC69" s="143" t="s">
        <v>677</v>
      </c>
      <c r="BD69" s="143" t="s">
        <v>677</v>
      </c>
      <c r="BE69" s="143" t="s">
        <v>677</v>
      </c>
      <c r="BF69" s="143" t="s">
        <v>677</v>
      </c>
      <c r="BG69" s="143" t="s">
        <v>677</v>
      </c>
      <c r="BH69" s="143" t="s">
        <v>677</v>
      </c>
      <c r="BI69" s="143" t="s">
        <v>677</v>
      </c>
      <c r="BJ69" s="143" t="s">
        <v>677</v>
      </c>
      <c r="BK69" s="143" t="s">
        <v>677</v>
      </c>
      <c r="BL69" s="112">
        <v>27</v>
      </c>
      <c r="BM69" s="112">
        <v>282</v>
      </c>
      <c r="BN69" s="143" t="s">
        <v>677</v>
      </c>
      <c r="BO69" s="143" t="s">
        <v>677</v>
      </c>
      <c r="BP69" s="112">
        <v>2</v>
      </c>
      <c r="BQ69" s="112">
        <v>1</v>
      </c>
      <c r="BR69" s="112">
        <v>2</v>
      </c>
      <c r="BS69" s="112">
        <v>3</v>
      </c>
      <c r="BT69" s="143" t="s">
        <v>677</v>
      </c>
      <c r="BU69" s="143" t="s">
        <v>677</v>
      </c>
      <c r="BV69" s="112">
        <v>9</v>
      </c>
      <c r="BW69" s="112">
        <v>3</v>
      </c>
      <c r="BX69" s="112">
        <v>7</v>
      </c>
      <c r="BY69" s="143" t="s">
        <v>677</v>
      </c>
      <c r="BZ69" s="143" t="s">
        <v>677</v>
      </c>
      <c r="CA69" s="143" t="s">
        <v>677</v>
      </c>
      <c r="CB69" s="143" t="s">
        <v>677</v>
      </c>
      <c r="CC69" s="143" t="s">
        <v>677</v>
      </c>
      <c r="CD69" s="143" t="s">
        <v>677</v>
      </c>
      <c r="CE69" s="143" t="s">
        <v>677</v>
      </c>
      <c r="CF69" s="143" t="s">
        <v>677</v>
      </c>
      <c r="CG69" s="143" t="s">
        <v>677</v>
      </c>
      <c r="CH69" s="112">
        <v>14</v>
      </c>
      <c r="CI69" s="112">
        <v>31</v>
      </c>
      <c r="CJ69" s="112">
        <v>1</v>
      </c>
      <c r="CK69" s="112">
        <v>13</v>
      </c>
      <c r="CL69" s="143" t="s">
        <v>677</v>
      </c>
      <c r="CM69" s="112">
        <v>2</v>
      </c>
      <c r="CN69" s="112">
        <v>2</v>
      </c>
      <c r="CO69" s="143" t="s">
        <v>677</v>
      </c>
      <c r="CP69" s="143" t="s">
        <v>677</v>
      </c>
      <c r="CQ69" s="143" t="s">
        <v>677</v>
      </c>
      <c r="CR69" s="112">
        <v>2</v>
      </c>
      <c r="CS69" s="112">
        <v>6</v>
      </c>
      <c r="CT69" s="112">
        <v>27</v>
      </c>
      <c r="CU69" s="143" t="s">
        <v>677</v>
      </c>
      <c r="CV69" s="112">
        <v>5</v>
      </c>
      <c r="CW69" s="112">
        <v>1</v>
      </c>
      <c r="CX69" s="112">
        <v>10</v>
      </c>
      <c r="CY69" s="112">
        <v>21</v>
      </c>
      <c r="CZ69" s="112">
        <v>9</v>
      </c>
      <c r="DA69" s="112">
        <v>1</v>
      </c>
      <c r="DB69" s="143" t="s">
        <v>677</v>
      </c>
      <c r="DC69" s="112">
        <v>1</v>
      </c>
      <c r="DD69" s="112">
        <v>14</v>
      </c>
      <c r="DE69" s="143" t="s">
        <v>677</v>
      </c>
      <c r="DF69" s="112">
        <v>1</v>
      </c>
      <c r="DG69" s="112">
        <v>11</v>
      </c>
      <c r="DH69" s="112">
        <v>170</v>
      </c>
      <c r="DI69" s="112">
        <v>5</v>
      </c>
      <c r="DJ69" s="143" t="s">
        <v>677</v>
      </c>
      <c r="DK69" s="112">
        <v>6</v>
      </c>
      <c r="DL69" s="143" t="s">
        <v>677</v>
      </c>
      <c r="DM69" s="143" t="s">
        <v>677</v>
      </c>
      <c r="DN69" s="143" t="s">
        <v>677</v>
      </c>
      <c r="DO69" s="143" t="s">
        <v>677</v>
      </c>
      <c r="DP69" s="112">
        <v>5</v>
      </c>
      <c r="DQ69" s="112">
        <v>31</v>
      </c>
      <c r="DR69" s="143" t="s">
        <v>677</v>
      </c>
      <c r="DS69" s="112">
        <v>2</v>
      </c>
      <c r="DT69" s="143" t="s">
        <v>677</v>
      </c>
      <c r="DU69" s="143" t="s">
        <v>677</v>
      </c>
      <c r="DV69" s="112">
        <v>3</v>
      </c>
      <c r="DW69" s="143" t="s">
        <v>677</v>
      </c>
      <c r="DX69" s="143" t="s">
        <v>677</v>
      </c>
      <c r="DY69" s="143" t="s">
        <v>677</v>
      </c>
    </row>
    <row r="70" spans="1:129" s="17" customFormat="1" ht="21" customHeight="1" x14ac:dyDescent="0.3">
      <c r="A70" s="46" t="s">
        <v>781</v>
      </c>
      <c r="B70" s="332">
        <v>63</v>
      </c>
      <c r="C70" s="112">
        <v>387</v>
      </c>
      <c r="D70" s="112" t="s">
        <v>677</v>
      </c>
      <c r="E70" s="112" t="s">
        <v>677</v>
      </c>
      <c r="F70" s="143" t="s">
        <v>677</v>
      </c>
      <c r="G70" s="143" t="s">
        <v>677</v>
      </c>
      <c r="H70" s="143" t="s">
        <v>677</v>
      </c>
      <c r="I70" s="143" t="s">
        <v>677</v>
      </c>
      <c r="J70" s="112">
        <v>7</v>
      </c>
      <c r="K70" s="112">
        <v>40</v>
      </c>
      <c r="L70" s="112">
        <v>2</v>
      </c>
      <c r="M70" s="112">
        <v>3</v>
      </c>
      <c r="N70" s="112">
        <v>2</v>
      </c>
      <c r="O70" s="112">
        <v>3</v>
      </c>
      <c r="P70" s="112">
        <v>9</v>
      </c>
      <c r="Q70" s="112" t="s">
        <v>677</v>
      </c>
      <c r="R70" s="112" t="s">
        <v>677</v>
      </c>
      <c r="S70" s="112" t="s">
        <v>677</v>
      </c>
      <c r="T70" s="112" t="s">
        <v>677</v>
      </c>
      <c r="U70" s="112" t="s">
        <v>677</v>
      </c>
      <c r="V70" s="112" t="s">
        <v>677</v>
      </c>
      <c r="W70" s="112" t="s">
        <v>677</v>
      </c>
      <c r="X70" s="112" t="s">
        <v>677</v>
      </c>
      <c r="Y70" s="112" t="s">
        <v>677</v>
      </c>
      <c r="Z70" s="112" t="s">
        <v>677</v>
      </c>
      <c r="AA70" s="112">
        <v>1</v>
      </c>
      <c r="AB70" s="112" t="s">
        <v>677</v>
      </c>
      <c r="AC70" s="112">
        <v>1</v>
      </c>
      <c r="AD70" s="112" t="s">
        <v>677</v>
      </c>
      <c r="AE70" s="112" t="s">
        <v>677</v>
      </c>
      <c r="AF70" s="112">
        <v>1</v>
      </c>
      <c r="AG70" s="143" t="s">
        <v>677</v>
      </c>
      <c r="AH70" s="143" t="s">
        <v>677</v>
      </c>
      <c r="AI70" s="143" t="s">
        <v>677</v>
      </c>
      <c r="AJ70" s="143" t="s">
        <v>677</v>
      </c>
      <c r="AK70" s="143" t="s">
        <v>677</v>
      </c>
      <c r="AL70" s="143" t="s">
        <v>677</v>
      </c>
      <c r="AM70" s="143" t="s">
        <v>677</v>
      </c>
      <c r="AN70" s="143" t="s">
        <v>677</v>
      </c>
      <c r="AO70" s="143" t="s">
        <v>677</v>
      </c>
      <c r="AP70" s="143" t="s">
        <v>677</v>
      </c>
      <c r="AQ70" s="143" t="s">
        <v>677</v>
      </c>
      <c r="AR70" s="143" t="s">
        <v>677</v>
      </c>
      <c r="AS70" s="143" t="s">
        <v>677</v>
      </c>
      <c r="AT70" s="143" t="s">
        <v>677</v>
      </c>
      <c r="AU70" s="143" t="s">
        <v>677</v>
      </c>
      <c r="AV70" s="143" t="s">
        <v>677</v>
      </c>
      <c r="AW70" s="143" t="s">
        <v>677</v>
      </c>
      <c r="AX70" s="143" t="s">
        <v>677</v>
      </c>
      <c r="AY70" s="143" t="s">
        <v>677</v>
      </c>
      <c r="AZ70" s="143" t="s">
        <v>677</v>
      </c>
      <c r="BA70" s="143" t="s">
        <v>677</v>
      </c>
      <c r="BB70" s="112">
        <v>1</v>
      </c>
      <c r="BC70" s="112">
        <v>1</v>
      </c>
      <c r="BD70" s="143" t="s">
        <v>677</v>
      </c>
      <c r="BE70" s="112">
        <v>1</v>
      </c>
      <c r="BF70" s="143" t="s">
        <v>677</v>
      </c>
      <c r="BG70" s="143" t="s">
        <v>677</v>
      </c>
      <c r="BH70" s="143" t="s">
        <v>677</v>
      </c>
      <c r="BI70" s="143" t="s">
        <v>677</v>
      </c>
      <c r="BJ70" s="143" t="s">
        <v>677</v>
      </c>
      <c r="BK70" s="143" t="s">
        <v>677</v>
      </c>
      <c r="BL70" s="112">
        <v>13</v>
      </c>
      <c r="BM70" s="112">
        <v>128</v>
      </c>
      <c r="BN70" s="143" t="s">
        <v>677</v>
      </c>
      <c r="BO70" s="143" t="s">
        <v>677</v>
      </c>
      <c r="BP70" s="112">
        <v>1</v>
      </c>
      <c r="BQ70" s="112">
        <v>2</v>
      </c>
      <c r="BR70" s="143" t="s">
        <v>677</v>
      </c>
      <c r="BS70" s="143" t="s">
        <v>677</v>
      </c>
      <c r="BT70" s="143" t="s">
        <v>677</v>
      </c>
      <c r="BU70" s="112">
        <v>1</v>
      </c>
      <c r="BV70" s="112">
        <v>3</v>
      </c>
      <c r="BW70" s="112">
        <v>3</v>
      </c>
      <c r="BX70" s="112">
        <v>3</v>
      </c>
      <c r="BY70" s="143" t="s">
        <v>677</v>
      </c>
      <c r="BZ70" s="112">
        <v>2</v>
      </c>
      <c r="CA70" s="112">
        <v>5</v>
      </c>
      <c r="CB70" s="143" t="s">
        <v>677</v>
      </c>
      <c r="CC70" s="143" t="s">
        <v>677</v>
      </c>
      <c r="CD70" s="112">
        <v>1</v>
      </c>
      <c r="CE70" s="143" t="s">
        <v>677</v>
      </c>
      <c r="CF70" s="143" t="s">
        <v>677</v>
      </c>
      <c r="CG70" s="112">
        <v>1</v>
      </c>
      <c r="CH70" s="112">
        <v>7</v>
      </c>
      <c r="CI70" s="112">
        <v>25</v>
      </c>
      <c r="CJ70" s="112">
        <v>4</v>
      </c>
      <c r="CK70" s="112">
        <v>3</v>
      </c>
      <c r="CL70" s="143" t="s">
        <v>677</v>
      </c>
      <c r="CM70" s="112">
        <v>3</v>
      </c>
      <c r="CN70" s="112">
        <v>9</v>
      </c>
      <c r="CO70" s="143" t="s">
        <v>677</v>
      </c>
      <c r="CP70" s="112">
        <v>2</v>
      </c>
      <c r="CQ70" s="143" t="s">
        <v>677</v>
      </c>
      <c r="CR70" s="112">
        <v>1</v>
      </c>
      <c r="CS70" s="112">
        <v>11</v>
      </c>
      <c r="CT70" s="112">
        <v>106</v>
      </c>
      <c r="CU70" s="143" t="s">
        <v>677</v>
      </c>
      <c r="CV70" s="112">
        <v>10</v>
      </c>
      <c r="CW70" s="112">
        <v>1</v>
      </c>
      <c r="CX70" s="112">
        <v>6</v>
      </c>
      <c r="CY70" s="112">
        <v>14</v>
      </c>
      <c r="CZ70" s="112">
        <v>6</v>
      </c>
      <c r="DA70" s="143" t="s">
        <v>677</v>
      </c>
      <c r="DB70" s="143" t="s">
        <v>677</v>
      </c>
      <c r="DC70" s="112">
        <v>1</v>
      </c>
      <c r="DD70" s="112">
        <v>1</v>
      </c>
      <c r="DE70" s="143" t="s">
        <v>677</v>
      </c>
      <c r="DF70" s="112">
        <v>1</v>
      </c>
      <c r="DG70" s="112">
        <v>4</v>
      </c>
      <c r="DH70" s="112">
        <v>29</v>
      </c>
      <c r="DI70" s="112">
        <v>4</v>
      </c>
      <c r="DJ70" s="143" t="s">
        <v>677</v>
      </c>
      <c r="DK70" s="143" t="s">
        <v>677</v>
      </c>
      <c r="DL70" s="143" t="s">
        <v>677</v>
      </c>
      <c r="DM70" s="143" t="s">
        <v>677</v>
      </c>
      <c r="DN70" s="143" t="s">
        <v>677</v>
      </c>
      <c r="DO70" s="143" t="s">
        <v>677</v>
      </c>
      <c r="DP70" s="112">
        <v>5</v>
      </c>
      <c r="DQ70" s="112">
        <v>20</v>
      </c>
      <c r="DR70" s="112">
        <v>1</v>
      </c>
      <c r="DS70" s="143" t="s">
        <v>677</v>
      </c>
      <c r="DT70" s="143" t="s">
        <v>677</v>
      </c>
      <c r="DU70" s="143" t="s">
        <v>677</v>
      </c>
      <c r="DV70" s="112">
        <v>2</v>
      </c>
      <c r="DW70" s="143" t="s">
        <v>677</v>
      </c>
      <c r="DX70" s="112">
        <v>2</v>
      </c>
      <c r="DY70" s="143" t="s">
        <v>677</v>
      </c>
    </row>
    <row r="71" spans="1:129" s="17" customFormat="1" ht="21" customHeight="1" x14ac:dyDescent="0.3">
      <c r="A71" s="45" t="s">
        <v>782</v>
      </c>
      <c r="B71" s="337">
        <v>307</v>
      </c>
      <c r="C71" s="143">
        <v>3506</v>
      </c>
      <c r="D71" s="143">
        <v>1</v>
      </c>
      <c r="E71" s="143">
        <v>1</v>
      </c>
      <c r="F71" s="143" t="s">
        <v>677</v>
      </c>
      <c r="G71" s="143" t="s">
        <v>677</v>
      </c>
      <c r="H71" s="143" t="s">
        <v>677</v>
      </c>
      <c r="I71" s="143" t="s">
        <v>677</v>
      </c>
      <c r="J71" s="143">
        <v>21</v>
      </c>
      <c r="K71" s="143">
        <v>95</v>
      </c>
      <c r="L71" s="143">
        <v>7</v>
      </c>
      <c r="M71" s="143">
        <v>6</v>
      </c>
      <c r="N71" s="143">
        <v>8</v>
      </c>
      <c r="O71" s="143">
        <v>15</v>
      </c>
      <c r="P71" s="143">
        <v>67</v>
      </c>
      <c r="Q71" s="143">
        <v>2</v>
      </c>
      <c r="R71" s="143" t="s">
        <v>677</v>
      </c>
      <c r="S71" s="143">
        <v>5</v>
      </c>
      <c r="T71" s="143">
        <v>1</v>
      </c>
      <c r="U71" s="143" t="s">
        <v>677</v>
      </c>
      <c r="V71" s="143" t="s">
        <v>677</v>
      </c>
      <c r="W71" s="143">
        <v>2</v>
      </c>
      <c r="X71" s="143">
        <v>1</v>
      </c>
      <c r="Y71" s="143" t="s">
        <v>677</v>
      </c>
      <c r="Z71" s="143" t="s">
        <v>677</v>
      </c>
      <c r="AA71" s="143">
        <v>1</v>
      </c>
      <c r="AB71" s="143" t="s">
        <v>677</v>
      </c>
      <c r="AC71" s="143" t="s">
        <v>677</v>
      </c>
      <c r="AD71" s="143" t="s">
        <v>677</v>
      </c>
      <c r="AE71" s="143" t="s">
        <v>677</v>
      </c>
      <c r="AF71" s="143">
        <v>1</v>
      </c>
      <c r="AG71" s="143">
        <v>1</v>
      </c>
      <c r="AH71" s="143" t="s">
        <v>677</v>
      </c>
      <c r="AI71" s="143" t="s">
        <v>677</v>
      </c>
      <c r="AJ71" s="143" t="s">
        <v>677</v>
      </c>
      <c r="AK71" s="143">
        <v>1</v>
      </c>
      <c r="AL71" s="143" t="s">
        <v>677</v>
      </c>
      <c r="AM71" s="143" t="s">
        <v>677</v>
      </c>
      <c r="AN71" s="143" t="s">
        <v>677</v>
      </c>
      <c r="AO71" s="143" t="s">
        <v>677</v>
      </c>
      <c r="AP71" s="143" t="s">
        <v>677</v>
      </c>
      <c r="AQ71" s="143" t="s">
        <v>677</v>
      </c>
      <c r="AR71" s="143" t="s">
        <v>677</v>
      </c>
      <c r="AS71" s="143" t="s">
        <v>677</v>
      </c>
      <c r="AT71" s="143" t="s">
        <v>677</v>
      </c>
      <c r="AU71" s="143">
        <v>2</v>
      </c>
      <c r="AV71" s="143">
        <v>3</v>
      </c>
      <c r="AW71" s="143" t="s">
        <v>677</v>
      </c>
      <c r="AX71" s="143" t="s">
        <v>677</v>
      </c>
      <c r="AY71" s="143">
        <v>1</v>
      </c>
      <c r="AZ71" s="143" t="s">
        <v>677</v>
      </c>
      <c r="BA71" s="143">
        <v>1</v>
      </c>
      <c r="BB71" s="143">
        <v>14</v>
      </c>
      <c r="BC71" s="143">
        <v>344</v>
      </c>
      <c r="BD71" s="143" t="s">
        <v>677</v>
      </c>
      <c r="BE71" s="143">
        <v>8</v>
      </c>
      <c r="BF71" s="143">
        <v>5</v>
      </c>
      <c r="BG71" s="143" t="s">
        <v>677</v>
      </c>
      <c r="BH71" s="143" t="s">
        <v>677</v>
      </c>
      <c r="BI71" s="143" t="s">
        <v>677</v>
      </c>
      <c r="BJ71" s="143">
        <v>1</v>
      </c>
      <c r="BK71" s="143" t="s">
        <v>677</v>
      </c>
      <c r="BL71" s="143">
        <v>86</v>
      </c>
      <c r="BM71" s="143">
        <v>472</v>
      </c>
      <c r="BN71" s="143" t="s">
        <v>677</v>
      </c>
      <c r="BO71" s="143" t="s">
        <v>677</v>
      </c>
      <c r="BP71" s="143">
        <v>4</v>
      </c>
      <c r="BQ71" s="143">
        <v>9</v>
      </c>
      <c r="BR71" s="143">
        <v>4</v>
      </c>
      <c r="BS71" s="143">
        <v>6</v>
      </c>
      <c r="BT71" s="143" t="s">
        <v>677</v>
      </c>
      <c r="BU71" s="143">
        <v>4</v>
      </c>
      <c r="BV71" s="143">
        <v>21</v>
      </c>
      <c r="BW71" s="143">
        <v>3</v>
      </c>
      <c r="BX71" s="143">
        <v>29</v>
      </c>
      <c r="BY71" s="143">
        <v>6</v>
      </c>
      <c r="BZ71" s="143">
        <v>4</v>
      </c>
      <c r="CA71" s="143">
        <v>9</v>
      </c>
      <c r="CB71" s="143" t="s">
        <v>677</v>
      </c>
      <c r="CC71" s="143">
        <v>1</v>
      </c>
      <c r="CD71" s="143">
        <v>1</v>
      </c>
      <c r="CE71" s="143" t="s">
        <v>677</v>
      </c>
      <c r="CF71" s="143" t="s">
        <v>677</v>
      </c>
      <c r="CG71" s="143">
        <v>2</v>
      </c>
      <c r="CH71" s="143">
        <v>32</v>
      </c>
      <c r="CI71" s="143">
        <v>76</v>
      </c>
      <c r="CJ71" s="143">
        <v>3</v>
      </c>
      <c r="CK71" s="143">
        <v>29</v>
      </c>
      <c r="CL71" s="143" t="s">
        <v>677</v>
      </c>
      <c r="CM71" s="143">
        <v>11</v>
      </c>
      <c r="CN71" s="143">
        <v>30</v>
      </c>
      <c r="CO71" s="143" t="s">
        <v>677</v>
      </c>
      <c r="CP71" s="143">
        <v>4</v>
      </c>
      <c r="CQ71" s="143">
        <v>2</v>
      </c>
      <c r="CR71" s="143">
        <v>5</v>
      </c>
      <c r="CS71" s="143">
        <v>23</v>
      </c>
      <c r="CT71" s="143">
        <v>175</v>
      </c>
      <c r="CU71" s="112" t="s">
        <v>677</v>
      </c>
      <c r="CV71" s="143">
        <v>17</v>
      </c>
      <c r="CW71" s="143">
        <v>6</v>
      </c>
      <c r="CX71" s="143">
        <v>26</v>
      </c>
      <c r="CY71" s="143">
        <v>122</v>
      </c>
      <c r="CZ71" s="143">
        <v>18</v>
      </c>
      <c r="DA71" s="143">
        <v>6</v>
      </c>
      <c r="DB71" s="143">
        <v>2</v>
      </c>
      <c r="DC71" s="143">
        <v>7</v>
      </c>
      <c r="DD71" s="143">
        <v>86</v>
      </c>
      <c r="DE71" s="143">
        <v>3</v>
      </c>
      <c r="DF71" s="143">
        <v>4</v>
      </c>
      <c r="DG71" s="143">
        <v>44</v>
      </c>
      <c r="DH71" s="143">
        <v>1821</v>
      </c>
      <c r="DI71" s="143">
        <v>23</v>
      </c>
      <c r="DJ71" s="112" t="s">
        <v>677</v>
      </c>
      <c r="DK71" s="143">
        <v>21</v>
      </c>
      <c r="DL71" s="143">
        <v>1</v>
      </c>
      <c r="DM71" s="143">
        <v>10</v>
      </c>
      <c r="DN71" s="143">
        <v>1</v>
      </c>
      <c r="DO71" s="112" t="s">
        <v>677</v>
      </c>
      <c r="DP71" s="143">
        <v>20</v>
      </c>
      <c r="DQ71" s="143">
        <v>195</v>
      </c>
      <c r="DR71" s="143">
        <v>1</v>
      </c>
      <c r="DS71" s="143">
        <v>4</v>
      </c>
      <c r="DT71" s="112" t="s">
        <v>677</v>
      </c>
      <c r="DU71" s="143">
        <v>2</v>
      </c>
      <c r="DV71" s="143">
        <v>7</v>
      </c>
      <c r="DW71" s="143">
        <v>1</v>
      </c>
      <c r="DX71" s="143">
        <v>5</v>
      </c>
      <c r="DY71" s="112" t="s">
        <v>677</v>
      </c>
    </row>
    <row r="72" spans="1:129" s="17" customFormat="1" ht="21" customHeight="1" x14ac:dyDescent="0.3">
      <c r="A72" s="46" t="s">
        <v>783</v>
      </c>
      <c r="B72" s="332">
        <v>79</v>
      </c>
      <c r="C72" s="112">
        <v>503</v>
      </c>
      <c r="D72" s="112">
        <v>1</v>
      </c>
      <c r="E72" s="112">
        <v>1</v>
      </c>
      <c r="F72" s="143" t="s">
        <v>677</v>
      </c>
      <c r="G72" s="143" t="s">
        <v>677</v>
      </c>
      <c r="H72" s="143" t="s">
        <v>677</v>
      </c>
      <c r="I72" s="143" t="s">
        <v>677</v>
      </c>
      <c r="J72" s="112">
        <v>4</v>
      </c>
      <c r="K72" s="112">
        <v>20</v>
      </c>
      <c r="L72" s="112" t="s">
        <v>677</v>
      </c>
      <c r="M72" s="112">
        <v>2</v>
      </c>
      <c r="N72" s="112">
        <v>2</v>
      </c>
      <c r="O72" s="112">
        <v>6</v>
      </c>
      <c r="P72" s="112">
        <v>40</v>
      </c>
      <c r="Q72" s="112">
        <v>1</v>
      </c>
      <c r="R72" s="112" t="s">
        <v>677</v>
      </c>
      <c r="S72" s="112">
        <v>2</v>
      </c>
      <c r="T72" s="112" t="s">
        <v>677</v>
      </c>
      <c r="U72" s="112" t="s">
        <v>677</v>
      </c>
      <c r="V72" s="112" t="s">
        <v>677</v>
      </c>
      <c r="W72" s="112" t="s">
        <v>677</v>
      </c>
      <c r="X72" s="112" t="s">
        <v>677</v>
      </c>
      <c r="Y72" s="112" t="s">
        <v>677</v>
      </c>
      <c r="Z72" s="112" t="s">
        <v>677</v>
      </c>
      <c r="AA72" s="112" t="s">
        <v>677</v>
      </c>
      <c r="AB72" s="112" t="s">
        <v>677</v>
      </c>
      <c r="AC72" s="112" t="s">
        <v>677</v>
      </c>
      <c r="AD72" s="112" t="s">
        <v>677</v>
      </c>
      <c r="AE72" s="112" t="s">
        <v>677</v>
      </c>
      <c r="AF72" s="112" t="s">
        <v>677</v>
      </c>
      <c r="AG72" s="112">
        <v>1</v>
      </c>
      <c r="AH72" s="143" t="s">
        <v>677</v>
      </c>
      <c r="AI72" s="143" t="s">
        <v>677</v>
      </c>
      <c r="AJ72" s="143" t="s">
        <v>677</v>
      </c>
      <c r="AK72" s="112">
        <v>1</v>
      </c>
      <c r="AL72" s="143" t="s">
        <v>677</v>
      </c>
      <c r="AM72" s="143" t="s">
        <v>677</v>
      </c>
      <c r="AN72" s="143" t="s">
        <v>677</v>
      </c>
      <c r="AO72" s="143" t="s">
        <v>677</v>
      </c>
      <c r="AP72" s="143" t="s">
        <v>677</v>
      </c>
      <c r="AQ72" s="143" t="s">
        <v>677</v>
      </c>
      <c r="AR72" s="143" t="s">
        <v>677</v>
      </c>
      <c r="AS72" s="143" t="s">
        <v>677</v>
      </c>
      <c r="AT72" s="143" t="s">
        <v>677</v>
      </c>
      <c r="AU72" s="112">
        <v>2</v>
      </c>
      <c r="AV72" s="112">
        <v>3</v>
      </c>
      <c r="AW72" s="143" t="s">
        <v>677</v>
      </c>
      <c r="AX72" s="143" t="s">
        <v>677</v>
      </c>
      <c r="AY72" s="112">
        <v>1</v>
      </c>
      <c r="AZ72" s="143" t="s">
        <v>677</v>
      </c>
      <c r="BA72" s="112">
        <v>1</v>
      </c>
      <c r="BB72" s="112">
        <v>4</v>
      </c>
      <c r="BC72" s="112">
        <v>140</v>
      </c>
      <c r="BD72" s="143" t="s">
        <v>677</v>
      </c>
      <c r="BE72" s="112">
        <v>2</v>
      </c>
      <c r="BF72" s="112">
        <v>2</v>
      </c>
      <c r="BG72" s="143" t="s">
        <v>677</v>
      </c>
      <c r="BH72" s="143" t="s">
        <v>677</v>
      </c>
      <c r="BI72" s="143" t="s">
        <v>677</v>
      </c>
      <c r="BJ72" s="143" t="s">
        <v>677</v>
      </c>
      <c r="BK72" s="143" t="s">
        <v>677</v>
      </c>
      <c r="BL72" s="112">
        <v>15</v>
      </c>
      <c r="BM72" s="112">
        <v>80</v>
      </c>
      <c r="BN72" s="143" t="s">
        <v>677</v>
      </c>
      <c r="BO72" s="143" t="s">
        <v>677</v>
      </c>
      <c r="BP72" s="112">
        <v>1</v>
      </c>
      <c r="BQ72" s="112">
        <v>2</v>
      </c>
      <c r="BR72" s="112">
        <v>1</v>
      </c>
      <c r="BS72" s="112">
        <v>1</v>
      </c>
      <c r="BT72" s="143" t="s">
        <v>677</v>
      </c>
      <c r="BU72" s="143" t="s">
        <v>677</v>
      </c>
      <c r="BV72" s="112">
        <v>4</v>
      </c>
      <c r="BW72" s="143" t="s">
        <v>677</v>
      </c>
      <c r="BX72" s="112">
        <v>5</v>
      </c>
      <c r="BY72" s="112">
        <v>1</v>
      </c>
      <c r="BZ72" s="112">
        <v>1</v>
      </c>
      <c r="CA72" s="112">
        <v>2</v>
      </c>
      <c r="CB72" s="143" t="s">
        <v>677</v>
      </c>
      <c r="CC72" s="143" t="s">
        <v>677</v>
      </c>
      <c r="CD72" s="112">
        <v>1</v>
      </c>
      <c r="CE72" s="143" t="s">
        <v>677</v>
      </c>
      <c r="CF72" s="143" t="s">
        <v>677</v>
      </c>
      <c r="CG72" s="143" t="s">
        <v>677</v>
      </c>
      <c r="CH72" s="112">
        <v>17</v>
      </c>
      <c r="CI72" s="112">
        <v>37</v>
      </c>
      <c r="CJ72" s="112">
        <v>1</v>
      </c>
      <c r="CK72" s="112">
        <v>16</v>
      </c>
      <c r="CL72" s="143" t="s">
        <v>677</v>
      </c>
      <c r="CM72" s="112">
        <v>5</v>
      </c>
      <c r="CN72" s="112">
        <v>10</v>
      </c>
      <c r="CO72" s="143" t="s">
        <v>677</v>
      </c>
      <c r="CP72" s="112">
        <v>1</v>
      </c>
      <c r="CQ72" s="112">
        <v>2</v>
      </c>
      <c r="CR72" s="112">
        <v>2</v>
      </c>
      <c r="CS72" s="112">
        <v>2</v>
      </c>
      <c r="CT72" s="112">
        <v>4</v>
      </c>
      <c r="CU72" s="112" t="s">
        <v>677</v>
      </c>
      <c r="CV72" s="112">
        <v>2</v>
      </c>
      <c r="CW72" s="112" t="s">
        <v>677</v>
      </c>
      <c r="CX72" s="112">
        <v>8</v>
      </c>
      <c r="CY72" s="112">
        <v>47</v>
      </c>
      <c r="CZ72" s="112">
        <v>4</v>
      </c>
      <c r="DA72" s="112">
        <v>2</v>
      </c>
      <c r="DB72" s="112">
        <v>2</v>
      </c>
      <c r="DC72" s="112">
        <v>1</v>
      </c>
      <c r="DD72" s="112">
        <v>2</v>
      </c>
      <c r="DE72" s="112" t="s">
        <v>677</v>
      </c>
      <c r="DF72" s="112">
        <v>1</v>
      </c>
      <c r="DG72" s="112">
        <v>5</v>
      </c>
      <c r="DH72" s="112">
        <v>60</v>
      </c>
      <c r="DI72" s="112">
        <v>3</v>
      </c>
      <c r="DJ72" s="112" t="s">
        <v>677</v>
      </c>
      <c r="DK72" s="112">
        <v>2</v>
      </c>
      <c r="DL72" s="112" t="s">
        <v>677</v>
      </c>
      <c r="DM72" s="112" t="s">
        <v>677</v>
      </c>
      <c r="DN72" s="112" t="s">
        <v>677</v>
      </c>
      <c r="DO72" s="112" t="s">
        <v>677</v>
      </c>
      <c r="DP72" s="112">
        <v>8</v>
      </c>
      <c r="DQ72" s="112">
        <v>57</v>
      </c>
      <c r="DR72" s="112" t="s">
        <v>677</v>
      </c>
      <c r="DS72" s="112">
        <v>2</v>
      </c>
      <c r="DT72" s="112" t="s">
        <v>677</v>
      </c>
      <c r="DU72" s="112">
        <v>1</v>
      </c>
      <c r="DV72" s="112">
        <v>2</v>
      </c>
      <c r="DW72" s="112">
        <v>1</v>
      </c>
      <c r="DX72" s="112">
        <v>2</v>
      </c>
      <c r="DY72" s="112" t="s">
        <v>677</v>
      </c>
    </row>
    <row r="73" spans="1:129" s="17" customFormat="1" ht="21" customHeight="1" x14ac:dyDescent="0.3">
      <c r="A73" s="46" t="s">
        <v>784</v>
      </c>
      <c r="B73" s="332">
        <v>65</v>
      </c>
      <c r="C73" s="112">
        <v>625</v>
      </c>
      <c r="D73" s="112" t="s">
        <v>677</v>
      </c>
      <c r="E73" s="112" t="s">
        <v>677</v>
      </c>
      <c r="F73" s="143" t="s">
        <v>677</v>
      </c>
      <c r="G73" s="143" t="s">
        <v>677</v>
      </c>
      <c r="H73" s="143" t="s">
        <v>677</v>
      </c>
      <c r="I73" s="143" t="s">
        <v>677</v>
      </c>
      <c r="J73" s="112">
        <v>9</v>
      </c>
      <c r="K73" s="112">
        <v>24</v>
      </c>
      <c r="L73" s="112">
        <v>5</v>
      </c>
      <c r="M73" s="112">
        <v>1</v>
      </c>
      <c r="N73" s="112">
        <v>3</v>
      </c>
      <c r="O73" s="112">
        <v>4</v>
      </c>
      <c r="P73" s="112">
        <v>12</v>
      </c>
      <c r="Q73" s="112">
        <v>1</v>
      </c>
      <c r="R73" s="112" t="s">
        <v>677</v>
      </c>
      <c r="S73" s="112">
        <v>2</v>
      </c>
      <c r="T73" s="112" t="s">
        <v>677</v>
      </c>
      <c r="U73" s="112" t="s">
        <v>677</v>
      </c>
      <c r="V73" s="112" t="s">
        <v>677</v>
      </c>
      <c r="W73" s="112">
        <v>1</v>
      </c>
      <c r="X73" s="112" t="s">
        <v>677</v>
      </c>
      <c r="Y73" s="112" t="s">
        <v>677</v>
      </c>
      <c r="Z73" s="112" t="s">
        <v>677</v>
      </c>
      <c r="AA73" s="112" t="s">
        <v>677</v>
      </c>
      <c r="AB73" s="112" t="s">
        <v>677</v>
      </c>
      <c r="AC73" s="112" t="s">
        <v>677</v>
      </c>
      <c r="AD73" s="112" t="s">
        <v>677</v>
      </c>
      <c r="AE73" s="112" t="s">
        <v>677</v>
      </c>
      <c r="AF73" s="112" t="s">
        <v>677</v>
      </c>
      <c r="AG73" s="143" t="s">
        <v>677</v>
      </c>
      <c r="AH73" s="143" t="s">
        <v>677</v>
      </c>
      <c r="AI73" s="143" t="s">
        <v>677</v>
      </c>
      <c r="AJ73" s="143" t="s">
        <v>677</v>
      </c>
      <c r="AK73" s="143" t="s">
        <v>677</v>
      </c>
      <c r="AL73" s="143" t="s">
        <v>677</v>
      </c>
      <c r="AM73" s="143" t="s">
        <v>677</v>
      </c>
      <c r="AN73" s="143" t="s">
        <v>677</v>
      </c>
      <c r="AO73" s="143" t="s">
        <v>677</v>
      </c>
      <c r="AP73" s="143" t="s">
        <v>677</v>
      </c>
      <c r="AQ73" s="143" t="s">
        <v>677</v>
      </c>
      <c r="AR73" s="143" t="s">
        <v>677</v>
      </c>
      <c r="AS73" s="143" t="s">
        <v>677</v>
      </c>
      <c r="AT73" s="143" t="s">
        <v>677</v>
      </c>
      <c r="AU73" s="143" t="s">
        <v>677</v>
      </c>
      <c r="AV73" s="143" t="s">
        <v>677</v>
      </c>
      <c r="AW73" s="143" t="s">
        <v>677</v>
      </c>
      <c r="AX73" s="143" t="s">
        <v>677</v>
      </c>
      <c r="AY73" s="143" t="s">
        <v>677</v>
      </c>
      <c r="AZ73" s="143" t="s">
        <v>677</v>
      </c>
      <c r="BA73" s="143" t="s">
        <v>677</v>
      </c>
      <c r="BB73" s="112">
        <v>3</v>
      </c>
      <c r="BC73" s="112">
        <v>30</v>
      </c>
      <c r="BD73" s="143" t="s">
        <v>677</v>
      </c>
      <c r="BE73" s="112">
        <v>1</v>
      </c>
      <c r="BF73" s="112">
        <v>2</v>
      </c>
      <c r="BG73" s="143" t="s">
        <v>677</v>
      </c>
      <c r="BH73" s="143" t="s">
        <v>677</v>
      </c>
      <c r="BI73" s="143" t="s">
        <v>677</v>
      </c>
      <c r="BJ73" s="143" t="s">
        <v>677</v>
      </c>
      <c r="BK73" s="143" t="s">
        <v>677</v>
      </c>
      <c r="BL73" s="112">
        <v>20</v>
      </c>
      <c r="BM73" s="112">
        <v>88</v>
      </c>
      <c r="BN73" s="143" t="s">
        <v>677</v>
      </c>
      <c r="BO73" s="143" t="s">
        <v>677</v>
      </c>
      <c r="BP73" s="112">
        <v>1</v>
      </c>
      <c r="BQ73" s="112">
        <v>1</v>
      </c>
      <c r="BR73" s="143" t="s">
        <v>677</v>
      </c>
      <c r="BS73" s="112">
        <v>1</v>
      </c>
      <c r="BT73" s="143" t="s">
        <v>677</v>
      </c>
      <c r="BU73" s="112">
        <v>1</v>
      </c>
      <c r="BV73" s="112">
        <v>7</v>
      </c>
      <c r="BW73" s="112">
        <v>1</v>
      </c>
      <c r="BX73" s="112">
        <v>6</v>
      </c>
      <c r="BY73" s="112">
        <v>2</v>
      </c>
      <c r="BZ73" s="143" t="s">
        <v>677</v>
      </c>
      <c r="CA73" s="143" t="s">
        <v>677</v>
      </c>
      <c r="CB73" s="143" t="s">
        <v>677</v>
      </c>
      <c r="CC73" s="143" t="s">
        <v>677</v>
      </c>
      <c r="CD73" s="143" t="s">
        <v>677</v>
      </c>
      <c r="CE73" s="143" t="s">
        <v>677</v>
      </c>
      <c r="CF73" s="143" t="s">
        <v>677</v>
      </c>
      <c r="CG73" s="143" t="s">
        <v>677</v>
      </c>
      <c r="CH73" s="143" t="s">
        <v>677</v>
      </c>
      <c r="CI73" s="143" t="s">
        <v>677</v>
      </c>
      <c r="CJ73" s="143" t="s">
        <v>677</v>
      </c>
      <c r="CK73" s="143" t="s">
        <v>677</v>
      </c>
      <c r="CL73" s="143" t="s">
        <v>677</v>
      </c>
      <c r="CM73" s="112">
        <v>3</v>
      </c>
      <c r="CN73" s="112">
        <v>11</v>
      </c>
      <c r="CO73" s="143" t="s">
        <v>677</v>
      </c>
      <c r="CP73" s="112">
        <v>1</v>
      </c>
      <c r="CQ73" s="143" t="s">
        <v>677</v>
      </c>
      <c r="CR73" s="112">
        <v>2</v>
      </c>
      <c r="CS73" s="112">
        <v>7</v>
      </c>
      <c r="CT73" s="112">
        <v>59</v>
      </c>
      <c r="CU73" s="112" t="s">
        <v>677</v>
      </c>
      <c r="CV73" s="112">
        <v>5</v>
      </c>
      <c r="CW73" s="112">
        <v>2</v>
      </c>
      <c r="CX73" s="112">
        <v>8</v>
      </c>
      <c r="CY73" s="112">
        <v>50</v>
      </c>
      <c r="CZ73" s="112">
        <v>6</v>
      </c>
      <c r="DA73" s="112">
        <v>2</v>
      </c>
      <c r="DB73" s="112" t="s">
        <v>677</v>
      </c>
      <c r="DC73" s="112">
        <v>1</v>
      </c>
      <c r="DD73" s="112">
        <v>15</v>
      </c>
      <c r="DE73" s="112" t="s">
        <v>677</v>
      </c>
      <c r="DF73" s="112">
        <v>1</v>
      </c>
      <c r="DG73" s="112">
        <v>8</v>
      </c>
      <c r="DH73" s="112">
        <v>320</v>
      </c>
      <c r="DI73" s="112">
        <v>5</v>
      </c>
      <c r="DJ73" s="112" t="s">
        <v>677</v>
      </c>
      <c r="DK73" s="112">
        <v>3</v>
      </c>
      <c r="DL73" s="112" t="s">
        <v>677</v>
      </c>
      <c r="DM73" s="112" t="s">
        <v>677</v>
      </c>
      <c r="DN73" s="112" t="s">
        <v>677</v>
      </c>
      <c r="DO73" s="112" t="s">
        <v>677</v>
      </c>
      <c r="DP73" s="112">
        <v>2</v>
      </c>
      <c r="DQ73" s="112">
        <v>16</v>
      </c>
      <c r="DR73" s="112" t="s">
        <v>677</v>
      </c>
      <c r="DS73" s="112" t="s">
        <v>677</v>
      </c>
      <c r="DT73" s="112" t="s">
        <v>677</v>
      </c>
      <c r="DU73" s="112" t="s">
        <v>677</v>
      </c>
      <c r="DV73" s="112">
        <v>2</v>
      </c>
      <c r="DW73" s="112" t="s">
        <v>677</v>
      </c>
      <c r="DX73" s="112" t="s">
        <v>677</v>
      </c>
      <c r="DY73" s="112" t="s">
        <v>677</v>
      </c>
    </row>
    <row r="74" spans="1:129" s="17" customFormat="1" ht="21" customHeight="1" x14ac:dyDescent="0.3">
      <c r="A74" s="46" t="s">
        <v>785</v>
      </c>
      <c r="B74" s="332">
        <v>59</v>
      </c>
      <c r="C74" s="112">
        <v>1300</v>
      </c>
      <c r="D74" s="112" t="s">
        <v>677</v>
      </c>
      <c r="E74" s="112" t="s">
        <v>677</v>
      </c>
      <c r="F74" s="143" t="s">
        <v>677</v>
      </c>
      <c r="G74" s="143" t="s">
        <v>677</v>
      </c>
      <c r="H74" s="143" t="s">
        <v>677</v>
      </c>
      <c r="I74" s="143" t="s">
        <v>677</v>
      </c>
      <c r="J74" s="112" t="s">
        <v>677</v>
      </c>
      <c r="K74" s="112" t="s">
        <v>677</v>
      </c>
      <c r="L74" s="112" t="s">
        <v>677</v>
      </c>
      <c r="M74" s="112" t="s">
        <v>677</v>
      </c>
      <c r="N74" s="112" t="s">
        <v>677</v>
      </c>
      <c r="O74" s="112">
        <v>2</v>
      </c>
      <c r="P74" s="112">
        <v>4</v>
      </c>
      <c r="Q74" s="112" t="s">
        <v>677</v>
      </c>
      <c r="R74" s="112" t="s">
        <v>677</v>
      </c>
      <c r="S74" s="112" t="s">
        <v>677</v>
      </c>
      <c r="T74" s="112" t="s">
        <v>677</v>
      </c>
      <c r="U74" s="112" t="s">
        <v>677</v>
      </c>
      <c r="V74" s="112" t="s">
        <v>677</v>
      </c>
      <c r="W74" s="112">
        <v>1</v>
      </c>
      <c r="X74" s="112" t="s">
        <v>677</v>
      </c>
      <c r="Y74" s="112" t="s">
        <v>677</v>
      </c>
      <c r="Z74" s="112" t="s">
        <v>677</v>
      </c>
      <c r="AA74" s="112" t="s">
        <v>677</v>
      </c>
      <c r="AB74" s="112" t="s">
        <v>677</v>
      </c>
      <c r="AC74" s="112" t="s">
        <v>677</v>
      </c>
      <c r="AD74" s="112" t="s">
        <v>677</v>
      </c>
      <c r="AE74" s="112" t="s">
        <v>677</v>
      </c>
      <c r="AF74" s="112">
        <v>1</v>
      </c>
      <c r="AG74" s="143" t="s">
        <v>677</v>
      </c>
      <c r="AH74" s="143" t="s">
        <v>677</v>
      </c>
      <c r="AI74" s="143" t="s">
        <v>677</v>
      </c>
      <c r="AJ74" s="143" t="s">
        <v>677</v>
      </c>
      <c r="AK74" s="143" t="s">
        <v>677</v>
      </c>
      <c r="AL74" s="143" t="s">
        <v>677</v>
      </c>
      <c r="AM74" s="143" t="s">
        <v>677</v>
      </c>
      <c r="AN74" s="143" t="s">
        <v>677</v>
      </c>
      <c r="AO74" s="143" t="s">
        <v>677</v>
      </c>
      <c r="AP74" s="143" t="s">
        <v>677</v>
      </c>
      <c r="AQ74" s="143" t="s">
        <v>677</v>
      </c>
      <c r="AR74" s="143" t="s">
        <v>677</v>
      </c>
      <c r="AS74" s="143" t="s">
        <v>677</v>
      </c>
      <c r="AT74" s="143" t="s">
        <v>677</v>
      </c>
      <c r="AU74" s="143" t="s">
        <v>677</v>
      </c>
      <c r="AV74" s="143" t="s">
        <v>677</v>
      </c>
      <c r="AW74" s="143" t="s">
        <v>677</v>
      </c>
      <c r="AX74" s="143" t="s">
        <v>677</v>
      </c>
      <c r="AY74" s="143" t="s">
        <v>677</v>
      </c>
      <c r="AZ74" s="143" t="s">
        <v>677</v>
      </c>
      <c r="BA74" s="143" t="s">
        <v>677</v>
      </c>
      <c r="BB74" s="112">
        <v>2</v>
      </c>
      <c r="BC74" s="112">
        <v>2</v>
      </c>
      <c r="BD74" s="143" t="s">
        <v>677</v>
      </c>
      <c r="BE74" s="112">
        <v>2</v>
      </c>
      <c r="BF74" s="143" t="s">
        <v>677</v>
      </c>
      <c r="BG74" s="143" t="s">
        <v>677</v>
      </c>
      <c r="BH74" s="143" t="s">
        <v>677</v>
      </c>
      <c r="BI74" s="143" t="s">
        <v>677</v>
      </c>
      <c r="BJ74" s="143" t="s">
        <v>677</v>
      </c>
      <c r="BK74" s="143" t="s">
        <v>677</v>
      </c>
      <c r="BL74" s="112">
        <v>19</v>
      </c>
      <c r="BM74" s="112">
        <v>99</v>
      </c>
      <c r="BN74" s="143" t="s">
        <v>677</v>
      </c>
      <c r="BO74" s="143" t="s">
        <v>677</v>
      </c>
      <c r="BP74" s="112">
        <v>1</v>
      </c>
      <c r="BQ74" s="112">
        <v>1</v>
      </c>
      <c r="BR74" s="112">
        <v>1</v>
      </c>
      <c r="BS74" s="143" t="s">
        <v>677</v>
      </c>
      <c r="BT74" s="143" t="s">
        <v>677</v>
      </c>
      <c r="BU74" s="112">
        <v>2</v>
      </c>
      <c r="BV74" s="112">
        <v>6</v>
      </c>
      <c r="BW74" s="143" t="s">
        <v>677</v>
      </c>
      <c r="BX74" s="112">
        <v>7</v>
      </c>
      <c r="BY74" s="112">
        <v>1</v>
      </c>
      <c r="BZ74" s="112">
        <v>1</v>
      </c>
      <c r="CA74" s="112">
        <v>2</v>
      </c>
      <c r="CB74" s="143" t="s">
        <v>677</v>
      </c>
      <c r="CC74" s="112">
        <v>1</v>
      </c>
      <c r="CD74" s="143" t="s">
        <v>677</v>
      </c>
      <c r="CE74" s="143" t="s">
        <v>677</v>
      </c>
      <c r="CF74" s="143" t="s">
        <v>677</v>
      </c>
      <c r="CG74" s="143" t="s">
        <v>677</v>
      </c>
      <c r="CH74" s="112">
        <v>4</v>
      </c>
      <c r="CI74" s="112">
        <v>7</v>
      </c>
      <c r="CJ74" s="143" t="s">
        <v>677</v>
      </c>
      <c r="CK74" s="112">
        <v>4</v>
      </c>
      <c r="CL74" s="143" t="s">
        <v>677</v>
      </c>
      <c r="CM74" s="143" t="s">
        <v>677</v>
      </c>
      <c r="CN74" s="143" t="s">
        <v>677</v>
      </c>
      <c r="CO74" s="143" t="s">
        <v>677</v>
      </c>
      <c r="CP74" s="143" t="s">
        <v>677</v>
      </c>
      <c r="CQ74" s="143" t="s">
        <v>677</v>
      </c>
      <c r="CR74" s="143" t="s">
        <v>677</v>
      </c>
      <c r="CS74" s="112">
        <v>5</v>
      </c>
      <c r="CT74" s="112">
        <v>80</v>
      </c>
      <c r="CU74" s="112" t="s">
        <v>677</v>
      </c>
      <c r="CV74" s="112">
        <v>3</v>
      </c>
      <c r="CW74" s="112">
        <v>2</v>
      </c>
      <c r="CX74" s="112">
        <v>3</v>
      </c>
      <c r="CY74" s="112">
        <v>7</v>
      </c>
      <c r="CZ74" s="112">
        <v>3</v>
      </c>
      <c r="DA74" s="112" t="s">
        <v>677</v>
      </c>
      <c r="DB74" s="112" t="s">
        <v>677</v>
      </c>
      <c r="DC74" s="112">
        <v>2</v>
      </c>
      <c r="DD74" s="112">
        <v>27</v>
      </c>
      <c r="DE74" s="112">
        <v>2</v>
      </c>
      <c r="DF74" s="112" t="s">
        <v>677</v>
      </c>
      <c r="DG74" s="112">
        <v>16</v>
      </c>
      <c r="DH74" s="112">
        <v>1040</v>
      </c>
      <c r="DI74" s="112">
        <v>6</v>
      </c>
      <c r="DJ74" s="112" t="s">
        <v>677</v>
      </c>
      <c r="DK74" s="112">
        <v>10</v>
      </c>
      <c r="DL74" s="112">
        <v>1</v>
      </c>
      <c r="DM74" s="112">
        <v>10</v>
      </c>
      <c r="DN74" s="112">
        <v>1</v>
      </c>
      <c r="DO74" s="112" t="s">
        <v>677</v>
      </c>
      <c r="DP74" s="112">
        <v>4</v>
      </c>
      <c r="DQ74" s="112">
        <v>22</v>
      </c>
      <c r="DR74" s="112" t="s">
        <v>677</v>
      </c>
      <c r="DS74" s="112" t="s">
        <v>677</v>
      </c>
      <c r="DT74" s="112" t="s">
        <v>677</v>
      </c>
      <c r="DU74" s="112" t="s">
        <v>677</v>
      </c>
      <c r="DV74" s="112">
        <v>1</v>
      </c>
      <c r="DW74" s="112" t="s">
        <v>677</v>
      </c>
      <c r="DX74" s="112">
        <v>3</v>
      </c>
      <c r="DY74" s="112" t="s">
        <v>677</v>
      </c>
    </row>
    <row r="75" spans="1:129" s="17" customFormat="1" ht="21" customHeight="1" x14ac:dyDescent="0.3">
      <c r="A75" s="46" t="s">
        <v>786</v>
      </c>
      <c r="B75" s="332">
        <v>104</v>
      </c>
      <c r="C75" s="112">
        <v>1078</v>
      </c>
      <c r="D75" s="112" t="s">
        <v>677</v>
      </c>
      <c r="E75" s="112" t="s">
        <v>677</v>
      </c>
      <c r="F75" s="143" t="s">
        <v>677</v>
      </c>
      <c r="G75" s="143" t="s">
        <v>677</v>
      </c>
      <c r="H75" s="143" t="s">
        <v>677</v>
      </c>
      <c r="I75" s="143" t="s">
        <v>677</v>
      </c>
      <c r="J75" s="112">
        <v>8</v>
      </c>
      <c r="K75" s="112">
        <v>51</v>
      </c>
      <c r="L75" s="112">
        <v>2</v>
      </c>
      <c r="M75" s="112">
        <v>3</v>
      </c>
      <c r="N75" s="112">
        <v>3</v>
      </c>
      <c r="O75" s="112">
        <v>3</v>
      </c>
      <c r="P75" s="112">
        <v>11</v>
      </c>
      <c r="Q75" s="112" t="s">
        <v>677</v>
      </c>
      <c r="R75" s="112" t="s">
        <v>677</v>
      </c>
      <c r="S75" s="112">
        <v>1</v>
      </c>
      <c r="T75" s="112" t="s">
        <v>677</v>
      </c>
      <c r="U75" s="112" t="s">
        <v>677</v>
      </c>
      <c r="V75" s="112" t="s">
        <v>677</v>
      </c>
      <c r="W75" s="112" t="s">
        <v>677</v>
      </c>
      <c r="X75" s="112">
        <v>1</v>
      </c>
      <c r="Y75" s="112" t="s">
        <v>677</v>
      </c>
      <c r="Z75" s="112" t="s">
        <v>677</v>
      </c>
      <c r="AA75" s="112">
        <v>1</v>
      </c>
      <c r="AB75" s="112" t="s">
        <v>677</v>
      </c>
      <c r="AC75" s="112" t="s">
        <v>677</v>
      </c>
      <c r="AD75" s="112" t="s">
        <v>677</v>
      </c>
      <c r="AE75" s="112" t="s">
        <v>677</v>
      </c>
      <c r="AF75" s="112" t="s">
        <v>677</v>
      </c>
      <c r="AG75" s="143" t="s">
        <v>677</v>
      </c>
      <c r="AH75" s="143" t="s">
        <v>677</v>
      </c>
      <c r="AI75" s="143" t="s">
        <v>677</v>
      </c>
      <c r="AJ75" s="143" t="s">
        <v>677</v>
      </c>
      <c r="AK75" s="143" t="s">
        <v>677</v>
      </c>
      <c r="AL75" s="143" t="s">
        <v>677</v>
      </c>
      <c r="AM75" s="143" t="s">
        <v>677</v>
      </c>
      <c r="AN75" s="143" t="s">
        <v>677</v>
      </c>
      <c r="AO75" s="143" t="s">
        <v>677</v>
      </c>
      <c r="AP75" s="143" t="s">
        <v>677</v>
      </c>
      <c r="AQ75" s="143" t="s">
        <v>677</v>
      </c>
      <c r="AR75" s="143" t="s">
        <v>677</v>
      </c>
      <c r="AS75" s="143" t="s">
        <v>677</v>
      </c>
      <c r="AT75" s="143" t="s">
        <v>677</v>
      </c>
      <c r="AU75" s="143" t="s">
        <v>677</v>
      </c>
      <c r="AV75" s="143" t="s">
        <v>677</v>
      </c>
      <c r="AW75" s="143" t="s">
        <v>677</v>
      </c>
      <c r="AX75" s="143" t="s">
        <v>677</v>
      </c>
      <c r="AY75" s="143" t="s">
        <v>677</v>
      </c>
      <c r="AZ75" s="143" t="s">
        <v>677</v>
      </c>
      <c r="BA75" s="143" t="s">
        <v>677</v>
      </c>
      <c r="BB75" s="112">
        <v>5</v>
      </c>
      <c r="BC75" s="112">
        <v>172</v>
      </c>
      <c r="BD75" s="143" t="s">
        <v>677</v>
      </c>
      <c r="BE75" s="112">
        <v>3</v>
      </c>
      <c r="BF75" s="112">
        <v>1</v>
      </c>
      <c r="BG75" s="143" t="s">
        <v>677</v>
      </c>
      <c r="BH75" s="143" t="s">
        <v>677</v>
      </c>
      <c r="BI75" s="143" t="s">
        <v>677</v>
      </c>
      <c r="BJ75" s="112">
        <v>1</v>
      </c>
      <c r="BK75" s="143" t="s">
        <v>677</v>
      </c>
      <c r="BL75" s="112">
        <v>32</v>
      </c>
      <c r="BM75" s="112">
        <v>205</v>
      </c>
      <c r="BN75" s="143" t="s">
        <v>677</v>
      </c>
      <c r="BO75" s="143" t="s">
        <v>677</v>
      </c>
      <c r="BP75" s="112">
        <v>1</v>
      </c>
      <c r="BQ75" s="112">
        <v>5</v>
      </c>
      <c r="BR75" s="112">
        <v>2</v>
      </c>
      <c r="BS75" s="112">
        <v>4</v>
      </c>
      <c r="BT75" s="143" t="s">
        <v>677</v>
      </c>
      <c r="BU75" s="112">
        <v>1</v>
      </c>
      <c r="BV75" s="112">
        <v>4</v>
      </c>
      <c r="BW75" s="112">
        <v>2</v>
      </c>
      <c r="BX75" s="112">
        <v>11</v>
      </c>
      <c r="BY75" s="112">
        <v>2</v>
      </c>
      <c r="BZ75" s="112">
        <v>2</v>
      </c>
      <c r="CA75" s="112">
        <v>5</v>
      </c>
      <c r="CB75" s="143" t="s">
        <v>677</v>
      </c>
      <c r="CC75" s="143" t="s">
        <v>677</v>
      </c>
      <c r="CD75" s="143" t="s">
        <v>677</v>
      </c>
      <c r="CE75" s="143" t="s">
        <v>677</v>
      </c>
      <c r="CF75" s="143" t="s">
        <v>677</v>
      </c>
      <c r="CG75" s="112">
        <v>2</v>
      </c>
      <c r="CH75" s="112">
        <v>11</v>
      </c>
      <c r="CI75" s="112">
        <v>32</v>
      </c>
      <c r="CJ75" s="112">
        <v>2</v>
      </c>
      <c r="CK75" s="112">
        <v>9</v>
      </c>
      <c r="CL75" s="143" t="s">
        <v>677</v>
      </c>
      <c r="CM75" s="112">
        <v>3</v>
      </c>
      <c r="CN75" s="112">
        <v>9</v>
      </c>
      <c r="CO75" s="143" t="s">
        <v>677</v>
      </c>
      <c r="CP75" s="112">
        <v>2</v>
      </c>
      <c r="CQ75" s="143" t="s">
        <v>677</v>
      </c>
      <c r="CR75" s="112">
        <v>1</v>
      </c>
      <c r="CS75" s="112">
        <v>9</v>
      </c>
      <c r="CT75" s="112">
        <v>32</v>
      </c>
      <c r="CU75" s="112" t="s">
        <v>677</v>
      </c>
      <c r="CV75" s="112">
        <v>7</v>
      </c>
      <c r="CW75" s="112">
        <v>2</v>
      </c>
      <c r="CX75" s="112">
        <v>7</v>
      </c>
      <c r="CY75" s="112">
        <v>18</v>
      </c>
      <c r="CZ75" s="112">
        <v>5</v>
      </c>
      <c r="DA75" s="112">
        <v>2</v>
      </c>
      <c r="DB75" s="112" t="s">
        <v>677</v>
      </c>
      <c r="DC75" s="112">
        <v>3</v>
      </c>
      <c r="DD75" s="112">
        <v>42</v>
      </c>
      <c r="DE75" s="112">
        <v>1</v>
      </c>
      <c r="DF75" s="112">
        <v>2</v>
      </c>
      <c r="DG75" s="112">
        <v>15</v>
      </c>
      <c r="DH75" s="112">
        <v>401</v>
      </c>
      <c r="DI75" s="112">
        <v>9</v>
      </c>
      <c r="DJ75" s="112" t="s">
        <v>677</v>
      </c>
      <c r="DK75" s="112">
        <v>6</v>
      </c>
      <c r="DL75" s="112" t="s">
        <v>677</v>
      </c>
      <c r="DM75" s="112" t="s">
        <v>677</v>
      </c>
      <c r="DN75" s="112" t="s">
        <v>677</v>
      </c>
      <c r="DO75" s="112" t="s">
        <v>677</v>
      </c>
      <c r="DP75" s="112">
        <v>6</v>
      </c>
      <c r="DQ75" s="112">
        <v>100</v>
      </c>
      <c r="DR75" s="112">
        <v>1</v>
      </c>
      <c r="DS75" s="112">
        <v>2</v>
      </c>
      <c r="DT75" s="112" t="s">
        <v>677</v>
      </c>
      <c r="DU75" s="112">
        <v>1</v>
      </c>
      <c r="DV75" s="112">
        <v>2</v>
      </c>
      <c r="DW75" s="112" t="s">
        <v>677</v>
      </c>
      <c r="DX75" s="112" t="s">
        <v>677</v>
      </c>
      <c r="DY75" s="112" t="s">
        <v>677</v>
      </c>
    </row>
    <row r="76" spans="1:129" s="17" customFormat="1" ht="21" customHeight="1" x14ac:dyDescent="0.3">
      <c r="A76" s="45" t="s">
        <v>787</v>
      </c>
      <c r="B76" s="337">
        <v>124</v>
      </c>
      <c r="C76" s="143">
        <v>1260</v>
      </c>
      <c r="D76" s="143" t="s">
        <v>677</v>
      </c>
      <c r="E76" s="143" t="s">
        <v>677</v>
      </c>
      <c r="F76" s="143" t="s">
        <v>677</v>
      </c>
      <c r="G76" s="143" t="s">
        <v>677</v>
      </c>
      <c r="H76" s="143" t="s">
        <v>677</v>
      </c>
      <c r="I76" s="143" t="s">
        <v>677</v>
      </c>
      <c r="J76" s="143">
        <v>16</v>
      </c>
      <c r="K76" s="143">
        <v>108</v>
      </c>
      <c r="L76" s="143">
        <v>5</v>
      </c>
      <c r="M76" s="143">
        <v>9</v>
      </c>
      <c r="N76" s="143">
        <v>2</v>
      </c>
      <c r="O76" s="143">
        <v>4</v>
      </c>
      <c r="P76" s="143">
        <v>35</v>
      </c>
      <c r="Q76" s="143" t="s">
        <v>677</v>
      </c>
      <c r="R76" s="143" t="s">
        <v>677</v>
      </c>
      <c r="S76" s="143">
        <v>1</v>
      </c>
      <c r="T76" s="143" t="s">
        <v>677</v>
      </c>
      <c r="U76" s="143" t="s">
        <v>677</v>
      </c>
      <c r="V76" s="143" t="s">
        <v>677</v>
      </c>
      <c r="W76" s="143" t="s">
        <v>677</v>
      </c>
      <c r="X76" s="143" t="s">
        <v>677</v>
      </c>
      <c r="Y76" s="143" t="s">
        <v>677</v>
      </c>
      <c r="Z76" s="143" t="s">
        <v>677</v>
      </c>
      <c r="AA76" s="143" t="s">
        <v>677</v>
      </c>
      <c r="AB76" s="143">
        <v>1</v>
      </c>
      <c r="AC76" s="143" t="s">
        <v>677</v>
      </c>
      <c r="AD76" s="143" t="s">
        <v>677</v>
      </c>
      <c r="AE76" s="143" t="s">
        <v>677</v>
      </c>
      <c r="AF76" s="143" t="s">
        <v>677</v>
      </c>
      <c r="AG76" s="143" t="s">
        <v>677</v>
      </c>
      <c r="AH76" s="143" t="s">
        <v>677</v>
      </c>
      <c r="AI76" s="143" t="s">
        <v>677</v>
      </c>
      <c r="AJ76" s="143" t="s">
        <v>677</v>
      </c>
      <c r="AK76" s="143">
        <v>1</v>
      </c>
      <c r="AL76" s="143" t="s">
        <v>677</v>
      </c>
      <c r="AM76" s="143" t="s">
        <v>677</v>
      </c>
      <c r="AN76" s="143">
        <v>1</v>
      </c>
      <c r="AO76" s="143" t="s">
        <v>677</v>
      </c>
      <c r="AP76" s="143" t="s">
        <v>677</v>
      </c>
      <c r="AQ76" s="143" t="s">
        <v>677</v>
      </c>
      <c r="AR76" s="143" t="s">
        <v>677</v>
      </c>
      <c r="AS76" s="143" t="s">
        <v>677</v>
      </c>
      <c r="AT76" s="143" t="s">
        <v>677</v>
      </c>
      <c r="AU76" s="143">
        <v>4</v>
      </c>
      <c r="AV76" s="143">
        <v>39</v>
      </c>
      <c r="AW76" s="143" t="s">
        <v>677</v>
      </c>
      <c r="AX76" s="143" t="s">
        <v>677</v>
      </c>
      <c r="AY76" s="143" t="s">
        <v>677</v>
      </c>
      <c r="AZ76" s="143" t="s">
        <v>677</v>
      </c>
      <c r="BA76" s="143">
        <v>4</v>
      </c>
      <c r="BB76" s="143">
        <v>4</v>
      </c>
      <c r="BC76" s="143">
        <v>15</v>
      </c>
      <c r="BD76" s="143" t="s">
        <v>677</v>
      </c>
      <c r="BE76" s="143" t="s">
        <v>677</v>
      </c>
      <c r="BF76" s="143">
        <v>3</v>
      </c>
      <c r="BG76" s="143" t="s">
        <v>677</v>
      </c>
      <c r="BH76" s="143" t="s">
        <v>677</v>
      </c>
      <c r="BI76" s="143">
        <v>1</v>
      </c>
      <c r="BJ76" s="143" t="s">
        <v>677</v>
      </c>
      <c r="BK76" s="143" t="s">
        <v>677</v>
      </c>
      <c r="BL76" s="143">
        <v>37</v>
      </c>
      <c r="BM76" s="143">
        <v>253</v>
      </c>
      <c r="BN76" s="143" t="s">
        <v>677</v>
      </c>
      <c r="BO76" s="143" t="s">
        <v>677</v>
      </c>
      <c r="BP76" s="143">
        <v>2</v>
      </c>
      <c r="BQ76" s="143">
        <v>7</v>
      </c>
      <c r="BR76" s="143">
        <v>4</v>
      </c>
      <c r="BS76" s="143">
        <v>2</v>
      </c>
      <c r="BT76" s="143" t="s">
        <v>677</v>
      </c>
      <c r="BU76" s="143">
        <v>1</v>
      </c>
      <c r="BV76" s="143">
        <v>4</v>
      </c>
      <c r="BW76" s="143">
        <v>6</v>
      </c>
      <c r="BX76" s="143">
        <v>8</v>
      </c>
      <c r="BY76" s="143">
        <v>3</v>
      </c>
      <c r="BZ76" s="143">
        <v>1</v>
      </c>
      <c r="CA76" s="143">
        <v>5</v>
      </c>
      <c r="CB76" s="143" t="s">
        <v>677</v>
      </c>
      <c r="CC76" s="143" t="s">
        <v>677</v>
      </c>
      <c r="CD76" s="143" t="s">
        <v>677</v>
      </c>
      <c r="CE76" s="143" t="s">
        <v>677</v>
      </c>
      <c r="CF76" s="143" t="s">
        <v>677</v>
      </c>
      <c r="CG76" s="143">
        <v>1</v>
      </c>
      <c r="CH76" s="143">
        <v>13</v>
      </c>
      <c r="CI76" s="143">
        <v>27</v>
      </c>
      <c r="CJ76" s="143">
        <v>1</v>
      </c>
      <c r="CK76" s="143">
        <v>12</v>
      </c>
      <c r="CL76" s="143" t="s">
        <v>677</v>
      </c>
      <c r="CM76" s="143">
        <v>4</v>
      </c>
      <c r="CN76" s="143">
        <v>105</v>
      </c>
      <c r="CO76" s="143" t="s">
        <v>677</v>
      </c>
      <c r="CP76" s="143">
        <v>1</v>
      </c>
      <c r="CQ76" s="143" t="s">
        <v>677</v>
      </c>
      <c r="CR76" s="143">
        <v>3</v>
      </c>
      <c r="CS76" s="143">
        <v>12</v>
      </c>
      <c r="CT76" s="143">
        <v>50</v>
      </c>
      <c r="CU76" s="143" t="s">
        <v>677</v>
      </c>
      <c r="CV76" s="143">
        <v>9</v>
      </c>
      <c r="CW76" s="143">
        <v>3</v>
      </c>
      <c r="CX76" s="143">
        <v>11</v>
      </c>
      <c r="CY76" s="143">
        <v>72</v>
      </c>
      <c r="CZ76" s="143">
        <v>7</v>
      </c>
      <c r="DA76" s="143">
        <v>4</v>
      </c>
      <c r="DB76" s="143" t="s">
        <v>677</v>
      </c>
      <c r="DC76" s="143">
        <v>4</v>
      </c>
      <c r="DD76" s="143">
        <v>14</v>
      </c>
      <c r="DE76" s="143" t="s">
        <v>677</v>
      </c>
      <c r="DF76" s="143">
        <v>4</v>
      </c>
      <c r="DG76" s="143">
        <v>8</v>
      </c>
      <c r="DH76" s="143">
        <v>84</v>
      </c>
      <c r="DI76" s="143">
        <v>4</v>
      </c>
      <c r="DJ76" s="143" t="s">
        <v>677</v>
      </c>
      <c r="DK76" s="143">
        <v>4</v>
      </c>
      <c r="DL76" s="143">
        <v>2</v>
      </c>
      <c r="DM76" s="143">
        <v>297</v>
      </c>
      <c r="DN76" s="143">
        <v>2</v>
      </c>
      <c r="DO76" s="143" t="s">
        <v>677</v>
      </c>
      <c r="DP76" s="143">
        <v>4</v>
      </c>
      <c r="DQ76" s="143">
        <v>156</v>
      </c>
      <c r="DR76" s="143">
        <v>1</v>
      </c>
      <c r="DS76" s="143" t="s">
        <v>677</v>
      </c>
      <c r="DT76" s="143">
        <v>1</v>
      </c>
      <c r="DU76" s="143" t="s">
        <v>677</v>
      </c>
      <c r="DV76" s="143">
        <v>2</v>
      </c>
      <c r="DW76" s="143" t="s">
        <v>677</v>
      </c>
      <c r="DX76" s="143" t="s">
        <v>677</v>
      </c>
      <c r="DY76" s="143" t="s">
        <v>677</v>
      </c>
    </row>
    <row r="77" spans="1:129" s="17" customFormat="1" ht="21" customHeight="1" x14ac:dyDescent="0.3">
      <c r="A77" s="46" t="s">
        <v>788</v>
      </c>
      <c r="B77" s="332">
        <v>44</v>
      </c>
      <c r="C77" s="112">
        <v>827</v>
      </c>
      <c r="D77" s="112" t="s">
        <v>677</v>
      </c>
      <c r="E77" s="112" t="s">
        <v>677</v>
      </c>
      <c r="F77" s="143" t="s">
        <v>677</v>
      </c>
      <c r="G77" s="143" t="s">
        <v>677</v>
      </c>
      <c r="H77" s="143" t="s">
        <v>677</v>
      </c>
      <c r="I77" s="143" t="s">
        <v>677</v>
      </c>
      <c r="J77" s="112">
        <v>4</v>
      </c>
      <c r="K77" s="112">
        <v>15</v>
      </c>
      <c r="L77" s="112">
        <v>1</v>
      </c>
      <c r="M77" s="112">
        <v>3</v>
      </c>
      <c r="N77" s="112" t="s">
        <v>677</v>
      </c>
      <c r="O77" s="112">
        <v>1</v>
      </c>
      <c r="P77" s="112">
        <v>25</v>
      </c>
      <c r="Q77" s="112" t="s">
        <v>677</v>
      </c>
      <c r="R77" s="112" t="s">
        <v>677</v>
      </c>
      <c r="S77" s="112" t="s">
        <v>677</v>
      </c>
      <c r="T77" s="112" t="s">
        <v>677</v>
      </c>
      <c r="U77" s="112" t="s">
        <v>677</v>
      </c>
      <c r="V77" s="112" t="s">
        <v>677</v>
      </c>
      <c r="W77" s="112" t="s">
        <v>677</v>
      </c>
      <c r="X77" s="112" t="s">
        <v>677</v>
      </c>
      <c r="Y77" s="112" t="s">
        <v>677</v>
      </c>
      <c r="Z77" s="112" t="s">
        <v>677</v>
      </c>
      <c r="AA77" s="112" t="s">
        <v>677</v>
      </c>
      <c r="AB77" s="112" t="s">
        <v>677</v>
      </c>
      <c r="AC77" s="112" t="s">
        <v>677</v>
      </c>
      <c r="AD77" s="112" t="s">
        <v>677</v>
      </c>
      <c r="AE77" s="112" t="s">
        <v>677</v>
      </c>
      <c r="AF77" s="112" t="s">
        <v>677</v>
      </c>
      <c r="AG77" s="143" t="s">
        <v>677</v>
      </c>
      <c r="AH77" s="143" t="s">
        <v>677</v>
      </c>
      <c r="AI77" s="143" t="s">
        <v>677</v>
      </c>
      <c r="AJ77" s="143" t="s">
        <v>677</v>
      </c>
      <c r="AK77" s="112">
        <v>1</v>
      </c>
      <c r="AL77" s="143" t="s">
        <v>677</v>
      </c>
      <c r="AM77" s="143" t="s">
        <v>677</v>
      </c>
      <c r="AN77" s="143" t="s">
        <v>677</v>
      </c>
      <c r="AO77" s="143" t="s">
        <v>677</v>
      </c>
      <c r="AP77" s="143" t="s">
        <v>677</v>
      </c>
      <c r="AQ77" s="143" t="s">
        <v>677</v>
      </c>
      <c r="AR77" s="143" t="s">
        <v>677</v>
      </c>
      <c r="AS77" s="143" t="s">
        <v>677</v>
      </c>
      <c r="AT77" s="143" t="s">
        <v>677</v>
      </c>
      <c r="AU77" s="112">
        <v>2</v>
      </c>
      <c r="AV77" s="112">
        <v>30</v>
      </c>
      <c r="AW77" s="143" t="s">
        <v>677</v>
      </c>
      <c r="AX77" s="143" t="s">
        <v>677</v>
      </c>
      <c r="AY77" s="143" t="s">
        <v>677</v>
      </c>
      <c r="AZ77" s="143" t="s">
        <v>677</v>
      </c>
      <c r="BA77" s="112">
        <v>2</v>
      </c>
      <c r="BB77" s="112">
        <v>2</v>
      </c>
      <c r="BC77" s="112">
        <v>8</v>
      </c>
      <c r="BD77" s="143" t="s">
        <v>677</v>
      </c>
      <c r="BE77" s="143" t="s">
        <v>677</v>
      </c>
      <c r="BF77" s="112">
        <v>1</v>
      </c>
      <c r="BG77" s="143" t="s">
        <v>677</v>
      </c>
      <c r="BH77" s="143" t="s">
        <v>677</v>
      </c>
      <c r="BI77" s="112">
        <v>1</v>
      </c>
      <c r="BJ77" s="143" t="s">
        <v>677</v>
      </c>
      <c r="BK77" s="143" t="s">
        <v>677</v>
      </c>
      <c r="BL77" s="112">
        <v>12</v>
      </c>
      <c r="BM77" s="112">
        <v>128</v>
      </c>
      <c r="BN77" s="143" t="s">
        <v>677</v>
      </c>
      <c r="BO77" s="143" t="s">
        <v>677</v>
      </c>
      <c r="BP77" s="112">
        <v>1</v>
      </c>
      <c r="BQ77" s="112">
        <v>2</v>
      </c>
      <c r="BR77" s="143" t="s">
        <v>677</v>
      </c>
      <c r="BS77" s="143" t="s">
        <v>677</v>
      </c>
      <c r="BT77" s="143" t="s">
        <v>677</v>
      </c>
      <c r="BU77" s="143" t="s">
        <v>677</v>
      </c>
      <c r="BV77" s="112">
        <v>3</v>
      </c>
      <c r="BW77" s="112">
        <v>2</v>
      </c>
      <c r="BX77" s="112">
        <v>3</v>
      </c>
      <c r="BY77" s="112">
        <v>1</v>
      </c>
      <c r="BZ77" s="143" t="s">
        <v>677</v>
      </c>
      <c r="CA77" s="143" t="s">
        <v>677</v>
      </c>
      <c r="CB77" s="143" t="s">
        <v>677</v>
      </c>
      <c r="CC77" s="143" t="s">
        <v>677</v>
      </c>
      <c r="CD77" s="143" t="s">
        <v>677</v>
      </c>
      <c r="CE77" s="143" t="s">
        <v>677</v>
      </c>
      <c r="CF77" s="143" t="s">
        <v>677</v>
      </c>
      <c r="CG77" s="143" t="s">
        <v>677</v>
      </c>
      <c r="CH77" s="112">
        <v>6</v>
      </c>
      <c r="CI77" s="112">
        <v>13</v>
      </c>
      <c r="CJ77" s="112">
        <v>1</v>
      </c>
      <c r="CK77" s="112">
        <v>5</v>
      </c>
      <c r="CL77" s="143" t="s">
        <v>677</v>
      </c>
      <c r="CM77" s="112">
        <v>1</v>
      </c>
      <c r="CN77" s="112">
        <v>69</v>
      </c>
      <c r="CO77" s="143" t="s">
        <v>677</v>
      </c>
      <c r="CP77" s="143" t="s">
        <v>677</v>
      </c>
      <c r="CQ77" s="143" t="s">
        <v>677</v>
      </c>
      <c r="CR77" s="112">
        <v>1</v>
      </c>
      <c r="CS77" s="112">
        <v>4</v>
      </c>
      <c r="CT77" s="112">
        <v>19</v>
      </c>
      <c r="CU77" s="143" t="s">
        <v>677</v>
      </c>
      <c r="CV77" s="112">
        <v>2</v>
      </c>
      <c r="CW77" s="112">
        <v>2</v>
      </c>
      <c r="CX77" s="112">
        <v>1</v>
      </c>
      <c r="CY77" s="112">
        <v>10</v>
      </c>
      <c r="CZ77" s="143" t="s">
        <v>677</v>
      </c>
      <c r="DA77" s="112">
        <v>1</v>
      </c>
      <c r="DB77" s="143" t="s">
        <v>677</v>
      </c>
      <c r="DC77" s="112">
        <v>1</v>
      </c>
      <c r="DD77" s="112">
        <v>1</v>
      </c>
      <c r="DE77" s="143" t="s">
        <v>677</v>
      </c>
      <c r="DF77" s="112">
        <v>1</v>
      </c>
      <c r="DG77" s="112">
        <v>6</v>
      </c>
      <c r="DH77" s="112">
        <v>73</v>
      </c>
      <c r="DI77" s="112">
        <v>2</v>
      </c>
      <c r="DJ77" s="143" t="s">
        <v>677</v>
      </c>
      <c r="DK77" s="112">
        <v>4</v>
      </c>
      <c r="DL77" s="112">
        <v>2</v>
      </c>
      <c r="DM77" s="112">
        <v>297</v>
      </c>
      <c r="DN77" s="112">
        <v>2</v>
      </c>
      <c r="DO77" s="143" t="s">
        <v>677</v>
      </c>
      <c r="DP77" s="112">
        <v>2</v>
      </c>
      <c r="DQ77" s="112">
        <v>139</v>
      </c>
      <c r="DR77" s="112">
        <v>1</v>
      </c>
      <c r="DS77" s="143" t="s">
        <v>677</v>
      </c>
      <c r="DT77" s="112">
        <v>1</v>
      </c>
      <c r="DU77" s="143" t="s">
        <v>677</v>
      </c>
      <c r="DV77" s="143" t="s">
        <v>677</v>
      </c>
      <c r="DW77" s="143" t="s">
        <v>677</v>
      </c>
      <c r="DX77" s="143" t="s">
        <v>677</v>
      </c>
      <c r="DY77" s="143" t="s">
        <v>677</v>
      </c>
    </row>
    <row r="78" spans="1:129" s="17" customFormat="1" ht="21" customHeight="1" x14ac:dyDescent="0.3">
      <c r="A78" s="46" t="s">
        <v>789</v>
      </c>
      <c r="B78" s="332">
        <v>80</v>
      </c>
      <c r="C78" s="112">
        <v>433</v>
      </c>
      <c r="D78" s="112" t="s">
        <v>677</v>
      </c>
      <c r="E78" s="112" t="s">
        <v>677</v>
      </c>
      <c r="F78" s="143" t="s">
        <v>677</v>
      </c>
      <c r="G78" s="143" t="s">
        <v>677</v>
      </c>
      <c r="H78" s="143" t="s">
        <v>677</v>
      </c>
      <c r="I78" s="143" t="s">
        <v>677</v>
      </c>
      <c r="J78" s="112">
        <v>12</v>
      </c>
      <c r="K78" s="112">
        <v>93</v>
      </c>
      <c r="L78" s="112">
        <v>4</v>
      </c>
      <c r="M78" s="112">
        <v>6</v>
      </c>
      <c r="N78" s="112">
        <v>2</v>
      </c>
      <c r="O78" s="112">
        <v>3</v>
      </c>
      <c r="P78" s="112">
        <v>10</v>
      </c>
      <c r="Q78" s="112" t="s">
        <v>677</v>
      </c>
      <c r="R78" s="112" t="s">
        <v>677</v>
      </c>
      <c r="S78" s="112">
        <v>1</v>
      </c>
      <c r="T78" s="112" t="s">
        <v>677</v>
      </c>
      <c r="U78" s="112" t="s">
        <v>677</v>
      </c>
      <c r="V78" s="112" t="s">
        <v>677</v>
      </c>
      <c r="W78" s="112" t="s">
        <v>677</v>
      </c>
      <c r="X78" s="112" t="s">
        <v>677</v>
      </c>
      <c r="Y78" s="112" t="s">
        <v>677</v>
      </c>
      <c r="Z78" s="112" t="s">
        <v>677</v>
      </c>
      <c r="AA78" s="112" t="s">
        <v>677</v>
      </c>
      <c r="AB78" s="112">
        <v>1</v>
      </c>
      <c r="AC78" s="112" t="s">
        <v>677</v>
      </c>
      <c r="AD78" s="112" t="s">
        <v>677</v>
      </c>
      <c r="AE78" s="112" t="s">
        <v>677</v>
      </c>
      <c r="AF78" s="112" t="s">
        <v>677</v>
      </c>
      <c r="AG78" s="143" t="s">
        <v>677</v>
      </c>
      <c r="AH78" s="143" t="s">
        <v>677</v>
      </c>
      <c r="AI78" s="143" t="s">
        <v>677</v>
      </c>
      <c r="AJ78" s="143" t="s">
        <v>677</v>
      </c>
      <c r="AK78" s="143" t="s">
        <v>677</v>
      </c>
      <c r="AL78" s="143" t="s">
        <v>677</v>
      </c>
      <c r="AM78" s="143" t="s">
        <v>677</v>
      </c>
      <c r="AN78" s="112">
        <v>1</v>
      </c>
      <c r="AO78" s="143" t="s">
        <v>677</v>
      </c>
      <c r="AP78" s="143" t="s">
        <v>677</v>
      </c>
      <c r="AQ78" s="143" t="s">
        <v>677</v>
      </c>
      <c r="AR78" s="143" t="s">
        <v>677</v>
      </c>
      <c r="AS78" s="143" t="s">
        <v>677</v>
      </c>
      <c r="AT78" s="143" t="s">
        <v>677</v>
      </c>
      <c r="AU78" s="112">
        <v>2</v>
      </c>
      <c r="AV78" s="112">
        <v>9</v>
      </c>
      <c r="AW78" s="143" t="s">
        <v>677</v>
      </c>
      <c r="AX78" s="143" t="s">
        <v>677</v>
      </c>
      <c r="AY78" s="143" t="s">
        <v>677</v>
      </c>
      <c r="AZ78" s="143" t="s">
        <v>677</v>
      </c>
      <c r="BA78" s="112">
        <v>2</v>
      </c>
      <c r="BB78" s="112">
        <v>2</v>
      </c>
      <c r="BC78" s="112">
        <v>7</v>
      </c>
      <c r="BD78" s="143" t="s">
        <v>677</v>
      </c>
      <c r="BE78" s="143" t="s">
        <v>677</v>
      </c>
      <c r="BF78" s="112">
        <v>2</v>
      </c>
      <c r="BG78" s="143" t="s">
        <v>677</v>
      </c>
      <c r="BH78" s="143" t="s">
        <v>677</v>
      </c>
      <c r="BI78" s="143" t="s">
        <v>677</v>
      </c>
      <c r="BJ78" s="143" t="s">
        <v>677</v>
      </c>
      <c r="BK78" s="143" t="s">
        <v>677</v>
      </c>
      <c r="BL78" s="112">
        <v>25</v>
      </c>
      <c r="BM78" s="112">
        <v>125</v>
      </c>
      <c r="BN78" s="143" t="s">
        <v>677</v>
      </c>
      <c r="BO78" s="143" t="s">
        <v>677</v>
      </c>
      <c r="BP78" s="112">
        <v>1</v>
      </c>
      <c r="BQ78" s="112">
        <v>5</v>
      </c>
      <c r="BR78" s="112">
        <v>4</v>
      </c>
      <c r="BS78" s="112">
        <v>2</v>
      </c>
      <c r="BT78" s="143" t="s">
        <v>677</v>
      </c>
      <c r="BU78" s="112">
        <v>1</v>
      </c>
      <c r="BV78" s="112">
        <v>1</v>
      </c>
      <c r="BW78" s="112">
        <v>4</v>
      </c>
      <c r="BX78" s="112">
        <v>5</v>
      </c>
      <c r="BY78" s="112">
        <v>2</v>
      </c>
      <c r="BZ78" s="112">
        <v>1</v>
      </c>
      <c r="CA78" s="112">
        <v>5</v>
      </c>
      <c r="CB78" s="143" t="s">
        <v>677</v>
      </c>
      <c r="CC78" s="143" t="s">
        <v>677</v>
      </c>
      <c r="CD78" s="143" t="s">
        <v>677</v>
      </c>
      <c r="CE78" s="143" t="s">
        <v>677</v>
      </c>
      <c r="CF78" s="143" t="s">
        <v>677</v>
      </c>
      <c r="CG78" s="112">
        <v>1</v>
      </c>
      <c r="CH78" s="112">
        <v>7</v>
      </c>
      <c r="CI78" s="112">
        <v>14</v>
      </c>
      <c r="CJ78" s="143" t="s">
        <v>677</v>
      </c>
      <c r="CK78" s="112">
        <v>7</v>
      </c>
      <c r="CL78" s="143" t="s">
        <v>677</v>
      </c>
      <c r="CM78" s="112">
        <v>3</v>
      </c>
      <c r="CN78" s="112">
        <v>36</v>
      </c>
      <c r="CO78" s="143" t="s">
        <v>677</v>
      </c>
      <c r="CP78" s="112">
        <v>1</v>
      </c>
      <c r="CQ78" s="143" t="s">
        <v>677</v>
      </c>
      <c r="CR78" s="112">
        <v>2</v>
      </c>
      <c r="CS78" s="112">
        <v>8</v>
      </c>
      <c r="CT78" s="112">
        <v>31</v>
      </c>
      <c r="CU78" s="143" t="s">
        <v>677</v>
      </c>
      <c r="CV78" s="112">
        <v>7</v>
      </c>
      <c r="CW78" s="112">
        <v>1</v>
      </c>
      <c r="CX78" s="112">
        <v>10</v>
      </c>
      <c r="CY78" s="112">
        <v>62</v>
      </c>
      <c r="CZ78" s="112">
        <v>7</v>
      </c>
      <c r="DA78" s="112">
        <v>3</v>
      </c>
      <c r="DB78" s="143" t="s">
        <v>677</v>
      </c>
      <c r="DC78" s="112">
        <v>3</v>
      </c>
      <c r="DD78" s="112">
        <v>13</v>
      </c>
      <c r="DE78" s="143" t="s">
        <v>677</v>
      </c>
      <c r="DF78" s="112">
        <v>3</v>
      </c>
      <c r="DG78" s="112">
        <v>2</v>
      </c>
      <c r="DH78" s="112">
        <v>11</v>
      </c>
      <c r="DI78" s="112">
        <v>2</v>
      </c>
      <c r="DJ78" s="143" t="s">
        <v>677</v>
      </c>
      <c r="DK78" s="143" t="s">
        <v>677</v>
      </c>
      <c r="DL78" s="143" t="s">
        <v>677</v>
      </c>
      <c r="DM78" s="143" t="s">
        <v>677</v>
      </c>
      <c r="DN78" s="143" t="s">
        <v>677</v>
      </c>
      <c r="DO78" s="143" t="s">
        <v>677</v>
      </c>
      <c r="DP78" s="112">
        <v>2</v>
      </c>
      <c r="DQ78" s="112">
        <v>17</v>
      </c>
      <c r="DR78" s="143" t="s">
        <v>677</v>
      </c>
      <c r="DS78" s="143" t="s">
        <v>677</v>
      </c>
      <c r="DT78" s="143" t="s">
        <v>677</v>
      </c>
      <c r="DU78" s="143" t="s">
        <v>677</v>
      </c>
      <c r="DV78" s="112">
        <v>2</v>
      </c>
      <c r="DW78" s="143" t="s">
        <v>677</v>
      </c>
      <c r="DX78" s="143" t="s">
        <v>677</v>
      </c>
      <c r="DY78" s="143" t="s">
        <v>677</v>
      </c>
    </row>
    <row r="79" spans="1:129" s="17" customFormat="1" ht="21" customHeight="1" x14ac:dyDescent="0.3">
      <c r="A79" s="45" t="s">
        <v>790</v>
      </c>
      <c r="B79" s="337">
        <v>693</v>
      </c>
      <c r="C79" s="143">
        <v>3695</v>
      </c>
      <c r="D79" s="143" t="s">
        <v>677</v>
      </c>
      <c r="E79" s="143" t="s">
        <v>677</v>
      </c>
      <c r="F79" s="143" t="s">
        <v>677</v>
      </c>
      <c r="G79" s="143" t="s">
        <v>677</v>
      </c>
      <c r="H79" s="143" t="s">
        <v>677</v>
      </c>
      <c r="I79" s="143" t="s">
        <v>677</v>
      </c>
      <c r="J79" s="143">
        <v>47</v>
      </c>
      <c r="K79" s="143">
        <v>192</v>
      </c>
      <c r="L79" s="143">
        <v>20</v>
      </c>
      <c r="M79" s="143">
        <v>19</v>
      </c>
      <c r="N79" s="143">
        <v>8</v>
      </c>
      <c r="O79" s="143">
        <v>17</v>
      </c>
      <c r="P79" s="143">
        <v>145</v>
      </c>
      <c r="Q79" s="143" t="s">
        <v>677</v>
      </c>
      <c r="R79" s="143" t="s">
        <v>677</v>
      </c>
      <c r="S79" s="143">
        <v>1</v>
      </c>
      <c r="T79" s="143" t="s">
        <v>677</v>
      </c>
      <c r="U79" s="143" t="s">
        <v>677</v>
      </c>
      <c r="V79" s="143" t="s">
        <v>677</v>
      </c>
      <c r="W79" s="143">
        <v>5</v>
      </c>
      <c r="X79" s="143" t="s">
        <v>677</v>
      </c>
      <c r="Y79" s="143" t="s">
        <v>677</v>
      </c>
      <c r="Z79" s="143" t="s">
        <v>677</v>
      </c>
      <c r="AA79" s="143" t="s">
        <v>677</v>
      </c>
      <c r="AB79" s="143" t="s">
        <v>677</v>
      </c>
      <c r="AC79" s="143" t="s">
        <v>677</v>
      </c>
      <c r="AD79" s="143" t="s">
        <v>677</v>
      </c>
      <c r="AE79" s="143" t="s">
        <v>677</v>
      </c>
      <c r="AF79" s="143">
        <v>3</v>
      </c>
      <c r="AG79" s="143">
        <v>1</v>
      </c>
      <c r="AH79" s="143">
        <v>1</v>
      </c>
      <c r="AI79" s="143">
        <v>1</v>
      </c>
      <c r="AJ79" s="143">
        <v>1</v>
      </c>
      <c r="AK79" s="143">
        <v>1</v>
      </c>
      <c r="AL79" s="143" t="s">
        <v>677</v>
      </c>
      <c r="AM79" s="143" t="s">
        <v>677</v>
      </c>
      <c r="AN79" s="143">
        <v>3</v>
      </c>
      <c r="AO79" s="143" t="s">
        <v>677</v>
      </c>
      <c r="AP79" s="143" t="s">
        <v>677</v>
      </c>
      <c r="AQ79" s="143" t="s">
        <v>677</v>
      </c>
      <c r="AR79" s="143" t="s">
        <v>677</v>
      </c>
      <c r="AS79" s="143" t="s">
        <v>677</v>
      </c>
      <c r="AT79" s="143" t="s">
        <v>677</v>
      </c>
      <c r="AU79" s="143">
        <v>11</v>
      </c>
      <c r="AV79" s="143">
        <v>50</v>
      </c>
      <c r="AW79" s="143" t="s">
        <v>677</v>
      </c>
      <c r="AX79" s="143" t="s">
        <v>677</v>
      </c>
      <c r="AY79" s="143">
        <v>3</v>
      </c>
      <c r="AZ79" s="143" t="s">
        <v>677</v>
      </c>
      <c r="BA79" s="143">
        <v>8</v>
      </c>
      <c r="BB79" s="143">
        <v>10</v>
      </c>
      <c r="BC79" s="143">
        <v>56</v>
      </c>
      <c r="BD79" s="143">
        <v>1</v>
      </c>
      <c r="BE79" s="143">
        <v>3</v>
      </c>
      <c r="BF79" s="143">
        <v>6</v>
      </c>
      <c r="BG79" s="143" t="s">
        <v>677</v>
      </c>
      <c r="BH79" s="143" t="s">
        <v>677</v>
      </c>
      <c r="BI79" s="143" t="s">
        <v>677</v>
      </c>
      <c r="BJ79" s="143" t="s">
        <v>677</v>
      </c>
      <c r="BK79" s="143" t="s">
        <v>677</v>
      </c>
      <c r="BL79" s="143">
        <v>160</v>
      </c>
      <c r="BM79" s="143">
        <v>959</v>
      </c>
      <c r="BN79" s="112" t="s">
        <v>677</v>
      </c>
      <c r="BO79" s="143">
        <v>1</v>
      </c>
      <c r="BP79" s="143">
        <v>3</v>
      </c>
      <c r="BQ79" s="143">
        <v>7</v>
      </c>
      <c r="BR79" s="143">
        <v>7</v>
      </c>
      <c r="BS79" s="143">
        <v>7</v>
      </c>
      <c r="BT79" s="143" t="s">
        <v>677</v>
      </c>
      <c r="BU79" s="143">
        <v>19</v>
      </c>
      <c r="BV79" s="143">
        <v>52</v>
      </c>
      <c r="BW79" s="143">
        <v>15</v>
      </c>
      <c r="BX79" s="143">
        <v>47</v>
      </c>
      <c r="BY79" s="143">
        <v>2</v>
      </c>
      <c r="BZ79" s="143">
        <v>4</v>
      </c>
      <c r="CA79" s="143">
        <v>57</v>
      </c>
      <c r="CB79" s="143">
        <v>1</v>
      </c>
      <c r="CC79" s="143">
        <v>2</v>
      </c>
      <c r="CD79" s="143" t="s">
        <v>677</v>
      </c>
      <c r="CE79" s="143" t="s">
        <v>677</v>
      </c>
      <c r="CF79" s="143" t="s">
        <v>677</v>
      </c>
      <c r="CG79" s="143">
        <v>1</v>
      </c>
      <c r="CH79" s="143">
        <v>75</v>
      </c>
      <c r="CI79" s="143">
        <v>216</v>
      </c>
      <c r="CJ79" s="143">
        <v>15</v>
      </c>
      <c r="CK79" s="143">
        <v>59</v>
      </c>
      <c r="CL79" s="143">
        <v>1</v>
      </c>
      <c r="CM79" s="143">
        <v>39</v>
      </c>
      <c r="CN79" s="143">
        <v>121</v>
      </c>
      <c r="CO79" s="143" t="s">
        <v>677</v>
      </c>
      <c r="CP79" s="143">
        <v>24</v>
      </c>
      <c r="CQ79" s="143">
        <v>3</v>
      </c>
      <c r="CR79" s="143">
        <v>12</v>
      </c>
      <c r="CS79" s="143">
        <v>122</v>
      </c>
      <c r="CT79" s="143">
        <v>531</v>
      </c>
      <c r="CU79" s="143">
        <v>1</v>
      </c>
      <c r="CV79" s="143">
        <v>111</v>
      </c>
      <c r="CW79" s="143">
        <v>10</v>
      </c>
      <c r="CX79" s="143">
        <v>68</v>
      </c>
      <c r="CY79" s="143">
        <v>240</v>
      </c>
      <c r="CZ79" s="143">
        <v>52</v>
      </c>
      <c r="DA79" s="143">
        <v>8</v>
      </c>
      <c r="DB79" s="143">
        <v>8</v>
      </c>
      <c r="DC79" s="143">
        <v>28</v>
      </c>
      <c r="DD79" s="143">
        <v>163</v>
      </c>
      <c r="DE79" s="143">
        <v>1</v>
      </c>
      <c r="DF79" s="143">
        <v>27</v>
      </c>
      <c r="DG79" s="143">
        <v>88</v>
      </c>
      <c r="DH79" s="143">
        <v>786</v>
      </c>
      <c r="DI79" s="143">
        <v>62</v>
      </c>
      <c r="DJ79" s="112" t="s">
        <v>677</v>
      </c>
      <c r="DK79" s="143">
        <v>26</v>
      </c>
      <c r="DL79" s="143">
        <v>1</v>
      </c>
      <c r="DM79" s="143">
        <v>11</v>
      </c>
      <c r="DN79" s="143">
        <v>1</v>
      </c>
      <c r="DO79" s="112" t="s">
        <v>677</v>
      </c>
      <c r="DP79" s="143">
        <v>23</v>
      </c>
      <c r="DQ79" s="143">
        <v>168</v>
      </c>
      <c r="DR79" s="143">
        <v>3</v>
      </c>
      <c r="DS79" s="143">
        <v>1</v>
      </c>
      <c r="DT79" s="143">
        <v>4</v>
      </c>
      <c r="DU79" s="143">
        <v>1</v>
      </c>
      <c r="DV79" s="143">
        <v>7</v>
      </c>
      <c r="DW79" s="143">
        <v>3</v>
      </c>
      <c r="DX79" s="143">
        <v>4</v>
      </c>
      <c r="DY79" s="112" t="s">
        <v>677</v>
      </c>
    </row>
    <row r="80" spans="1:129" s="17" customFormat="1" ht="21" customHeight="1" x14ac:dyDescent="0.3">
      <c r="A80" s="46" t="s">
        <v>791</v>
      </c>
      <c r="B80" s="332">
        <v>103</v>
      </c>
      <c r="C80" s="112">
        <v>573</v>
      </c>
      <c r="D80" s="112" t="s">
        <v>677</v>
      </c>
      <c r="E80" s="112" t="s">
        <v>677</v>
      </c>
      <c r="F80" s="143" t="s">
        <v>677</v>
      </c>
      <c r="G80" s="143" t="s">
        <v>677</v>
      </c>
      <c r="H80" s="143" t="s">
        <v>677</v>
      </c>
      <c r="I80" s="143" t="s">
        <v>677</v>
      </c>
      <c r="J80" s="112">
        <v>11</v>
      </c>
      <c r="K80" s="112">
        <v>63</v>
      </c>
      <c r="L80" s="112">
        <v>4</v>
      </c>
      <c r="M80" s="112">
        <v>5</v>
      </c>
      <c r="N80" s="112">
        <v>2</v>
      </c>
      <c r="O80" s="112">
        <v>3</v>
      </c>
      <c r="P80" s="112">
        <v>14</v>
      </c>
      <c r="Q80" s="112" t="s">
        <v>677</v>
      </c>
      <c r="R80" s="112" t="s">
        <v>677</v>
      </c>
      <c r="S80" s="112" t="s">
        <v>677</v>
      </c>
      <c r="T80" s="112" t="s">
        <v>677</v>
      </c>
      <c r="U80" s="112" t="s">
        <v>677</v>
      </c>
      <c r="V80" s="112" t="s">
        <v>677</v>
      </c>
      <c r="W80" s="112">
        <v>2</v>
      </c>
      <c r="X80" s="112" t="s">
        <v>677</v>
      </c>
      <c r="Y80" s="112" t="s">
        <v>677</v>
      </c>
      <c r="Z80" s="112" t="s">
        <v>677</v>
      </c>
      <c r="AA80" s="112" t="s">
        <v>677</v>
      </c>
      <c r="AB80" s="112" t="s">
        <v>677</v>
      </c>
      <c r="AC80" s="112" t="s">
        <v>677</v>
      </c>
      <c r="AD80" s="112" t="s">
        <v>677</v>
      </c>
      <c r="AE80" s="112" t="s">
        <v>677</v>
      </c>
      <c r="AF80" s="112" t="s">
        <v>677</v>
      </c>
      <c r="AG80" s="143" t="s">
        <v>677</v>
      </c>
      <c r="AH80" s="143" t="s">
        <v>677</v>
      </c>
      <c r="AI80" s="143" t="s">
        <v>677</v>
      </c>
      <c r="AJ80" s="143" t="s">
        <v>677</v>
      </c>
      <c r="AK80" s="143" t="s">
        <v>677</v>
      </c>
      <c r="AL80" s="143" t="s">
        <v>677</v>
      </c>
      <c r="AM80" s="143" t="s">
        <v>677</v>
      </c>
      <c r="AN80" s="112">
        <v>1</v>
      </c>
      <c r="AO80" s="143" t="s">
        <v>677</v>
      </c>
      <c r="AP80" s="143" t="s">
        <v>677</v>
      </c>
      <c r="AQ80" s="143" t="s">
        <v>677</v>
      </c>
      <c r="AR80" s="143" t="s">
        <v>677</v>
      </c>
      <c r="AS80" s="143" t="s">
        <v>677</v>
      </c>
      <c r="AT80" s="143" t="s">
        <v>677</v>
      </c>
      <c r="AU80" s="112">
        <v>3</v>
      </c>
      <c r="AV80" s="112">
        <v>8</v>
      </c>
      <c r="AW80" s="143" t="s">
        <v>677</v>
      </c>
      <c r="AX80" s="143" t="s">
        <v>677</v>
      </c>
      <c r="AY80" s="143" t="s">
        <v>677</v>
      </c>
      <c r="AZ80" s="143" t="s">
        <v>677</v>
      </c>
      <c r="BA80" s="112">
        <v>3</v>
      </c>
      <c r="BB80" s="112">
        <v>7</v>
      </c>
      <c r="BC80" s="112">
        <v>37</v>
      </c>
      <c r="BD80" s="143" t="s">
        <v>677</v>
      </c>
      <c r="BE80" s="112">
        <v>3</v>
      </c>
      <c r="BF80" s="112">
        <v>4</v>
      </c>
      <c r="BG80" s="143" t="s">
        <v>677</v>
      </c>
      <c r="BH80" s="143" t="s">
        <v>677</v>
      </c>
      <c r="BI80" s="143" t="s">
        <v>677</v>
      </c>
      <c r="BJ80" s="143" t="s">
        <v>677</v>
      </c>
      <c r="BK80" s="143" t="s">
        <v>677</v>
      </c>
      <c r="BL80" s="112">
        <v>26</v>
      </c>
      <c r="BM80" s="112">
        <v>205</v>
      </c>
      <c r="BN80" s="112" t="s">
        <v>677</v>
      </c>
      <c r="BO80" s="143" t="s">
        <v>677</v>
      </c>
      <c r="BP80" s="143" t="s">
        <v>677</v>
      </c>
      <c r="BQ80" s="143" t="s">
        <v>677</v>
      </c>
      <c r="BR80" s="112">
        <v>3</v>
      </c>
      <c r="BS80" s="112">
        <v>4</v>
      </c>
      <c r="BT80" s="143" t="s">
        <v>677</v>
      </c>
      <c r="BU80" s="143" t="s">
        <v>677</v>
      </c>
      <c r="BV80" s="112">
        <v>9</v>
      </c>
      <c r="BW80" s="112">
        <v>1</v>
      </c>
      <c r="BX80" s="112">
        <v>9</v>
      </c>
      <c r="BY80" s="143" t="s">
        <v>677</v>
      </c>
      <c r="BZ80" s="143" t="s">
        <v>677</v>
      </c>
      <c r="CA80" s="143" t="s">
        <v>677</v>
      </c>
      <c r="CB80" s="143" t="s">
        <v>677</v>
      </c>
      <c r="CC80" s="143" t="s">
        <v>677</v>
      </c>
      <c r="CD80" s="143" t="s">
        <v>677</v>
      </c>
      <c r="CE80" s="143" t="s">
        <v>677</v>
      </c>
      <c r="CF80" s="143" t="s">
        <v>677</v>
      </c>
      <c r="CG80" s="143" t="s">
        <v>677</v>
      </c>
      <c r="CH80" s="112">
        <v>9</v>
      </c>
      <c r="CI80" s="112">
        <v>18</v>
      </c>
      <c r="CJ80" s="112">
        <v>2</v>
      </c>
      <c r="CK80" s="112">
        <v>7</v>
      </c>
      <c r="CL80" s="143" t="s">
        <v>677</v>
      </c>
      <c r="CM80" s="112">
        <v>13</v>
      </c>
      <c r="CN80" s="112">
        <v>48</v>
      </c>
      <c r="CO80" s="143" t="s">
        <v>677</v>
      </c>
      <c r="CP80" s="112">
        <v>9</v>
      </c>
      <c r="CQ80" s="112">
        <v>1</v>
      </c>
      <c r="CR80" s="112">
        <v>3</v>
      </c>
      <c r="CS80" s="112">
        <v>10</v>
      </c>
      <c r="CT80" s="112">
        <v>37</v>
      </c>
      <c r="CU80" s="112" t="s">
        <v>677</v>
      </c>
      <c r="CV80" s="112">
        <v>8</v>
      </c>
      <c r="CW80" s="112">
        <v>2</v>
      </c>
      <c r="CX80" s="112">
        <v>8</v>
      </c>
      <c r="CY80" s="112">
        <v>33</v>
      </c>
      <c r="CZ80" s="112">
        <v>6</v>
      </c>
      <c r="DA80" s="112">
        <v>2</v>
      </c>
      <c r="DB80" s="112" t="s">
        <v>677</v>
      </c>
      <c r="DC80" s="112" t="s">
        <v>677</v>
      </c>
      <c r="DD80" s="112" t="s">
        <v>677</v>
      </c>
      <c r="DE80" s="112" t="s">
        <v>677</v>
      </c>
      <c r="DF80" s="112" t="s">
        <v>677</v>
      </c>
      <c r="DG80" s="112">
        <v>8</v>
      </c>
      <c r="DH80" s="112">
        <v>98</v>
      </c>
      <c r="DI80" s="112">
        <v>6</v>
      </c>
      <c r="DJ80" s="112" t="s">
        <v>677</v>
      </c>
      <c r="DK80" s="112">
        <v>2</v>
      </c>
      <c r="DL80" s="112" t="s">
        <v>677</v>
      </c>
      <c r="DM80" s="112" t="s">
        <v>677</v>
      </c>
      <c r="DN80" s="112" t="s">
        <v>677</v>
      </c>
      <c r="DO80" s="112" t="s">
        <v>677</v>
      </c>
      <c r="DP80" s="112">
        <v>5</v>
      </c>
      <c r="DQ80" s="112">
        <v>12</v>
      </c>
      <c r="DR80" s="112">
        <v>1</v>
      </c>
      <c r="DS80" s="112" t="s">
        <v>677</v>
      </c>
      <c r="DT80" s="112" t="s">
        <v>677</v>
      </c>
      <c r="DU80" s="112" t="s">
        <v>677</v>
      </c>
      <c r="DV80" s="112">
        <v>1</v>
      </c>
      <c r="DW80" s="112">
        <v>1</v>
      </c>
      <c r="DX80" s="112">
        <v>2</v>
      </c>
      <c r="DY80" s="112" t="s">
        <v>677</v>
      </c>
    </row>
    <row r="81" spans="1:129" s="17" customFormat="1" ht="21" customHeight="1" x14ac:dyDescent="0.3">
      <c r="A81" s="46" t="s">
        <v>792</v>
      </c>
      <c r="B81" s="332">
        <v>55</v>
      </c>
      <c r="C81" s="112">
        <v>242</v>
      </c>
      <c r="D81" s="112" t="s">
        <v>677</v>
      </c>
      <c r="E81" s="112" t="s">
        <v>677</v>
      </c>
      <c r="F81" s="143" t="s">
        <v>677</v>
      </c>
      <c r="G81" s="143" t="s">
        <v>677</v>
      </c>
      <c r="H81" s="143" t="s">
        <v>677</v>
      </c>
      <c r="I81" s="143" t="s">
        <v>677</v>
      </c>
      <c r="J81" s="112">
        <v>6</v>
      </c>
      <c r="K81" s="112">
        <v>13</v>
      </c>
      <c r="L81" s="112">
        <v>1</v>
      </c>
      <c r="M81" s="112">
        <v>4</v>
      </c>
      <c r="N81" s="112">
        <v>1</v>
      </c>
      <c r="O81" s="112">
        <v>4</v>
      </c>
      <c r="P81" s="112">
        <v>14</v>
      </c>
      <c r="Q81" s="112" t="s">
        <v>677</v>
      </c>
      <c r="R81" s="112" t="s">
        <v>677</v>
      </c>
      <c r="S81" s="112" t="s">
        <v>677</v>
      </c>
      <c r="T81" s="112" t="s">
        <v>677</v>
      </c>
      <c r="U81" s="112" t="s">
        <v>677</v>
      </c>
      <c r="V81" s="112" t="s">
        <v>677</v>
      </c>
      <c r="W81" s="112" t="s">
        <v>677</v>
      </c>
      <c r="X81" s="112" t="s">
        <v>677</v>
      </c>
      <c r="Y81" s="112" t="s">
        <v>677</v>
      </c>
      <c r="Z81" s="112" t="s">
        <v>677</v>
      </c>
      <c r="AA81" s="112" t="s">
        <v>677</v>
      </c>
      <c r="AB81" s="112" t="s">
        <v>677</v>
      </c>
      <c r="AC81" s="112" t="s">
        <v>677</v>
      </c>
      <c r="AD81" s="112" t="s">
        <v>677</v>
      </c>
      <c r="AE81" s="112" t="s">
        <v>677</v>
      </c>
      <c r="AF81" s="112">
        <v>2</v>
      </c>
      <c r="AG81" s="112">
        <v>1</v>
      </c>
      <c r="AH81" s="112">
        <v>1</v>
      </c>
      <c r="AI81" s="143" t="s">
        <v>677</v>
      </c>
      <c r="AJ81" s="143" t="s">
        <v>677</v>
      </c>
      <c r="AK81" s="143" t="s">
        <v>677</v>
      </c>
      <c r="AL81" s="143" t="s">
        <v>677</v>
      </c>
      <c r="AM81" s="143" t="s">
        <v>677</v>
      </c>
      <c r="AN81" s="143" t="s">
        <v>677</v>
      </c>
      <c r="AO81" s="143" t="s">
        <v>677</v>
      </c>
      <c r="AP81" s="143" t="s">
        <v>677</v>
      </c>
      <c r="AQ81" s="143" t="s">
        <v>677</v>
      </c>
      <c r="AR81" s="143" t="s">
        <v>677</v>
      </c>
      <c r="AS81" s="143" t="s">
        <v>677</v>
      </c>
      <c r="AT81" s="143" t="s">
        <v>677</v>
      </c>
      <c r="AU81" s="112">
        <v>2</v>
      </c>
      <c r="AV81" s="112">
        <v>21</v>
      </c>
      <c r="AW81" s="143" t="s">
        <v>677</v>
      </c>
      <c r="AX81" s="143" t="s">
        <v>677</v>
      </c>
      <c r="AY81" s="112">
        <v>1</v>
      </c>
      <c r="AZ81" s="143" t="s">
        <v>677</v>
      </c>
      <c r="BA81" s="112">
        <v>1</v>
      </c>
      <c r="BB81" s="112">
        <v>1</v>
      </c>
      <c r="BC81" s="112">
        <v>8</v>
      </c>
      <c r="BD81" s="143" t="s">
        <v>677</v>
      </c>
      <c r="BE81" s="143" t="s">
        <v>677</v>
      </c>
      <c r="BF81" s="112">
        <v>1</v>
      </c>
      <c r="BG81" s="143" t="s">
        <v>677</v>
      </c>
      <c r="BH81" s="143" t="s">
        <v>677</v>
      </c>
      <c r="BI81" s="143" t="s">
        <v>677</v>
      </c>
      <c r="BJ81" s="143" t="s">
        <v>677</v>
      </c>
      <c r="BK81" s="143" t="s">
        <v>677</v>
      </c>
      <c r="BL81" s="112">
        <v>13</v>
      </c>
      <c r="BM81" s="112">
        <v>89</v>
      </c>
      <c r="BN81" s="112" t="s">
        <v>677</v>
      </c>
      <c r="BO81" s="143" t="s">
        <v>677</v>
      </c>
      <c r="BP81" s="112">
        <v>2</v>
      </c>
      <c r="BQ81" s="112">
        <v>1</v>
      </c>
      <c r="BR81" s="112">
        <v>2</v>
      </c>
      <c r="BS81" s="143" t="s">
        <v>677</v>
      </c>
      <c r="BT81" s="143" t="s">
        <v>677</v>
      </c>
      <c r="BU81" s="143" t="s">
        <v>677</v>
      </c>
      <c r="BV81" s="112">
        <v>4</v>
      </c>
      <c r="BW81" s="112">
        <v>2</v>
      </c>
      <c r="BX81" s="112">
        <v>2</v>
      </c>
      <c r="BY81" s="143" t="s">
        <v>677</v>
      </c>
      <c r="BZ81" s="112">
        <v>1</v>
      </c>
      <c r="CA81" s="112">
        <v>2</v>
      </c>
      <c r="CB81" s="143" t="s">
        <v>677</v>
      </c>
      <c r="CC81" s="143" t="s">
        <v>677</v>
      </c>
      <c r="CD81" s="143" t="s">
        <v>677</v>
      </c>
      <c r="CE81" s="143" t="s">
        <v>677</v>
      </c>
      <c r="CF81" s="143" t="s">
        <v>677</v>
      </c>
      <c r="CG81" s="112">
        <v>1</v>
      </c>
      <c r="CH81" s="112">
        <v>14</v>
      </c>
      <c r="CI81" s="112">
        <v>29</v>
      </c>
      <c r="CJ81" s="112">
        <v>1</v>
      </c>
      <c r="CK81" s="112">
        <v>13</v>
      </c>
      <c r="CL81" s="143" t="s">
        <v>677</v>
      </c>
      <c r="CM81" s="112">
        <v>3</v>
      </c>
      <c r="CN81" s="112">
        <v>12</v>
      </c>
      <c r="CO81" s="143" t="s">
        <v>677</v>
      </c>
      <c r="CP81" s="112">
        <v>1</v>
      </c>
      <c r="CQ81" s="112">
        <v>2</v>
      </c>
      <c r="CR81" s="143" t="s">
        <v>677</v>
      </c>
      <c r="CS81" s="112">
        <v>2</v>
      </c>
      <c r="CT81" s="112">
        <v>17</v>
      </c>
      <c r="CU81" s="112" t="s">
        <v>677</v>
      </c>
      <c r="CV81" s="112">
        <v>2</v>
      </c>
      <c r="CW81" s="112" t="s">
        <v>677</v>
      </c>
      <c r="CX81" s="112">
        <v>3</v>
      </c>
      <c r="CY81" s="112">
        <v>4</v>
      </c>
      <c r="CZ81" s="112">
        <v>3</v>
      </c>
      <c r="DA81" s="112" t="s">
        <v>677</v>
      </c>
      <c r="DB81" s="112" t="s">
        <v>677</v>
      </c>
      <c r="DC81" s="112">
        <v>3</v>
      </c>
      <c r="DD81" s="112">
        <v>6</v>
      </c>
      <c r="DE81" s="112" t="s">
        <v>677</v>
      </c>
      <c r="DF81" s="112">
        <v>3</v>
      </c>
      <c r="DG81" s="112">
        <v>3</v>
      </c>
      <c r="DH81" s="112">
        <v>27</v>
      </c>
      <c r="DI81" s="112">
        <v>1</v>
      </c>
      <c r="DJ81" s="112" t="s">
        <v>677</v>
      </c>
      <c r="DK81" s="112">
        <v>2</v>
      </c>
      <c r="DL81" s="112" t="s">
        <v>677</v>
      </c>
      <c r="DM81" s="112" t="s">
        <v>677</v>
      </c>
      <c r="DN81" s="112" t="s">
        <v>677</v>
      </c>
      <c r="DO81" s="112" t="s">
        <v>677</v>
      </c>
      <c r="DP81" s="112" t="s">
        <v>677</v>
      </c>
      <c r="DQ81" s="112" t="s">
        <v>677</v>
      </c>
      <c r="DR81" s="112" t="s">
        <v>677</v>
      </c>
      <c r="DS81" s="112" t="s">
        <v>677</v>
      </c>
      <c r="DT81" s="112" t="s">
        <v>677</v>
      </c>
      <c r="DU81" s="112" t="s">
        <v>677</v>
      </c>
      <c r="DV81" s="112" t="s">
        <v>677</v>
      </c>
      <c r="DW81" s="112" t="s">
        <v>677</v>
      </c>
      <c r="DX81" s="112" t="s">
        <v>677</v>
      </c>
      <c r="DY81" s="112" t="s">
        <v>677</v>
      </c>
    </row>
    <row r="82" spans="1:129" s="17" customFormat="1" ht="21" customHeight="1" x14ac:dyDescent="0.3">
      <c r="A82" s="46" t="s">
        <v>793</v>
      </c>
      <c r="B82" s="332">
        <v>58</v>
      </c>
      <c r="C82" s="112">
        <v>240</v>
      </c>
      <c r="D82" s="112" t="s">
        <v>677</v>
      </c>
      <c r="E82" s="112" t="s">
        <v>677</v>
      </c>
      <c r="F82" s="143" t="s">
        <v>677</v>
      </c>
      <c r="G82" s="143" t="s">
        <v>677</v>
      </c>
      <c r="H82" s="143" t="s">
        <v>677</v>
      </c>
      <c r="I82" s="143" t="s">
        <v>677</v>
      </c>
      <c r="J82" s="112">
        <v>7</v>
      </c>
      <c r="K82" s="112">
        <v>16</v>
      </c>
      <c r="L82" s="112">
        <v>2</v>
      </c>
      <c r="M82" s="112">
        <v>3</v>
      </c>
      <c r="N82" s="112">
        <v>2</v>
      </c>
      <c r="O82" s="112">
        <v>2</v>
      </c>
      <c r="P82" s="112">
        <v>3</v>
      </c>
      <c r="Q82" s="112" t="s">
        <v>677</v>
      </c>
      <c r="R82" s="112" t="s">
        <v>677</v>
      </c>
      <c r="S82" s="112" t="s">
        <v>677</v>
      </c>
      <c r="T82" s="112" t="s">
        <v>677</v>
      </c>
      <c r="U82" s="112" t="s">
        <v>677</v>
      </c>
      <c r="V82" s="112" t="s">
        <v>677</v>
      </c>
      <c r="W82" s="112">
        <v>1</v>
      </c>
      <c r="X82" s="112" t="s">
        <v>677</v>
      </c>
      <c r="Y82" s="112" t="s">
        <v>677</v>
      </c>
      <c r="Z82" s="112" t="s">
        <v>677</v>
      </c>
      <c r="AA82" s="112" t="s">
        <v>677</v>
      </c>
      <c r="AB82" s="112" t="s">
        <v>677</v>
      </c>
      <c r="AC82" s="112" t="s">
        <v>677</v>
      </c>
      <c r="AD82" s="112" t="s">
        <v>677</v>
      </c>
      <c r="AE82" s="112" t="s">
        <v>677</v>
      </c>
      <c r="AF82" s="112" t="s">
        <v>677</v>
      </c>
      <c r="AG82" s="143" t="s">
        <v>677</v>
      </c>
      <c r="AH82" s="143" t="s">
        <v>677</v>
      </c>
      <c r="AI82" s="143" t="s">
        <v>677</v>
      </c>
      <c r="AJ82" s="143" t="s">
        <v>677</v>
      </c>
      <c r="AK82" s="143" t="s">
        <v>677</v>
      </c>
      <c r="AL82" s="143" t="s">
        <v>677</v>
      </c>
      <c r="AM82" s="143" t="s">
        <v>677</v>
      </c>
      <c r="AN82" s="112">
        <v>1</v>
      </c>
      <c r="AO82" s="143" t="s">
        <v>677</v>
      </c>
      <c r="AP82" s="143" t="s">
        <v>677</v>
      </c>
      <c r="AQ82" s="143" t="s">
        <v>677</v>
      </c>
      <c r="AR82" s="143" t="s">
        <v>677</v>
      </c>
      <c r="AS82" s="143" t="s">
        <v>677</v>
      </c>
      <c r="AT82" s="143" t="s">
        <v>677</v>
      </c>
      <c r="AU82" s="112">
        <v>3</v>
      </c>
      <c r="AV82" s="112">
        <v>5</v>
      </c>
      <c r="AW82" s="143" t="s">
        <v>677</v>
      </c>
      <c r="AX82" s="143" t="s">
        <v>677</v>
      </c>
      <c r="AY82" s="112">
        <v>2</v>
      </c>
      <c r="AZ82" s="143" t="s">
        <v>677</v>
      </c>
      <c r="BA82" s="112">
        <v>1</v>
      </c>
      <c r="BB82" s="143" t="s">
        <v>677</v>
      </c>
      <c r="BC82" s="143" t="s">
        <v>677</v>
      </c>
      <c r="BD82" s="143" t="s">
        <v>677</v>
      </c>
      <c r="BE82" s="143" t="s">
        <v>677</v>
      </c>
      <c r="BF82" s="143" t="s">
        <v>677</v>
      </c>
      <c r="BG82" s="143" t="s">
        <v>677</v>
      </c>
      <c r="BH82" s="143" t="s">
        <v>677</v>
      </c>
      <c r="BI82" s="143" t="s">
        <v>677</v>
      </c>
      <c r="BJ82" s="143" t="s">
        <v>677</v>
      </c>
      <c r="BK82" s="143" t="s">
        <v>677</v>
      </c>
      <c r="BL82" s="112">
        <v>6</v>
      </c>
      <c r="BM82" s="112">
        <v>27</v>
      </c>
      <c r="BN82" s="112" t="s">
        <v>677</v>
      </c>
      <c r="BO82" s="143" t="s">
        <v>677</v>
      </c>
      <c r="BP82" s="143" t="s">
        <v>677</v>
      </c>
      <c r="BQ82" s="143" t="s">
        <v>677</v>
      </c>
      <c r="BR82" s="143" t="s">
        <v>677</v>
      </c>
      <c r="BS82" s="143" t="s">
        <v>677</v>
      </c>
      <c r="BT82" s="143" t="s">
        <v>677</v>
      </c>
      <c r="BU82" s="143" t="s">
        <v>677</v>
      </c>
      <c r="BV82" s="112">
        <v>3</v>
      </c>
      <c r="BW82" s="143" t="s">
        <v>677</v>
      </c>
      <c r="BX82" s="112">
        <v>3</v>
      </c>
      <c r="BY82" s="143" t="s">
        <v>677</v>
      </c>
      <c r="BZ82" s="143" t="s">
        <v>677</v>
      </c>
      <c r="CA82" s="143" t="s">
        <v>677</v>
      </c>
      <c r="CB82" s="143" t="s">
        <v>677</v>
      </c>
      <c r="CC82" s="143" t="s">
        <v>677</v>
      </c>
      <c r="CD82" s="143" t="s">
        <v>677</v>
      </c>
      <c r="CE82" s="143" t="s">
        <v>677</v>
      </c>
      <c r="CF82" s="143" t="s">
        <v>677</v>
      </c>
      <c r="CG82" s="143" t="s">
        <v>677</v>
      </c>
      <c r="CH82" s="112">
        <v>5</v>
      </c>
      <c r="CI82" s="112">
        <v>13</v>
      </c>
      <c r="CJ82" s="143" t="s">
        <v>677</v>
      </c>
      <c r="CK82" s="112">
        <v>5</v>
      </c>
      <c r="CL82" s="143" t="s">
        <v>677</v>
      </c>
      <c r="CM82" s="112">
        <v>4</v>
      </c>
      <c r="CN82" s="112">
        <v>11</v>
      </c>
      <c r="CO82" s="143" t="s">
        <v>677</v>
      </c>
      <c r="CP82" s="112">
        <v>3</v>
      </c>
      <c r="CQ82" s="143" t="s">
        <v>677</v>
      </c>
      <c r="CR82" s="112">
        <v>1</v>
      </c>
      <c r="CS82" s="112">
        <v>10</v>
      </c>
      <c r="CT82" s="112">
        <v>21</v>
      </c>
      <c r="CU82" s="112" t="s">
        <v>677</v>
      </c>
      <c r="CV82" s="112">
        <v>9</v>
      </c>
      <c r="CW82" s="112">
        <v>1</v>
      </c>
      <c r="CX82" s="112">
        <v>9</v>
      </c>
      <c r="CY82" s="112">
        <v>33</v>
      </c>
      <c r="CZ82" s="112">
        <v>7</v>
      </c>
      <c r="DA82" s="112">
        <v>2</v>
      </c>
      <c r="DB82" s="112" t="s">
        <v>677</v>
      </c>
      <c r="DC82" s="112">
        <v>2</v>
      </c>
      <c r="DD82" s="112">
        <v>17</v>
      </c>
      <c r="DE82" s="112" t="s">
        <v>677</v>
      </c>
      <c r="DF82" s="112">
        <v>2</v>
      </c>
      <c r="DG82" s="112">
        <v>6</v>
      </c>
      <c r="DH82" s="112">
        <v>69</v>
      </c>
      <c r="DI82" s="112">
        <v>5</v>
      </c>
      <c r="DJ82" s="112" t="s">
        <v>677</v>
      </c>
      <c r="DK82" s="112">
        <v>1</v>
      </c>
      <c r="DL82" s="112" t="s">
        <v>677</v>
      </c>
      <c r="DM82" s="112" t="s">
        <v>677</v>
      </c>
      <c r="DN82" s="112" t="s">
        <v>677</v>
      </c>
      <c r="DO82" s="112" t="s">
        <v>677</v>
      </c>
      <c r="DP82" s="112">
        <v>4</v>
      </c>
      <c r="DQ82" s="112">
        <v>25</v>
      </c>
      <c r="DR82" s="112">
        <v>1</v>
      </c>
      <c r="DS82" s="112" t="s">
        <v>677</v>
      </c>
      <c r="DT82" s="112">
        <v>1</v>
      </c>
      <c r="DU82" s="112" t="s">
        <v>677</v>
      </c>
      <c r="DV82" s="112">
        <v>2</v>
      </c>
      <c r="DW82" s="112" t="s">
        <v>677</v>
      </c>
      <c r="DX82" s="112" t="s">
        <v>677</v>
      </c>
      <c r="DY82" s="112" t="s">
        <v>677</v>
      </c>
    </row>
    <row r="83" spans="1:129" s="17" customFormat="1" ht="21" customHeight="1" x14ac:dyDescent="0.3">
      <c r="A83" s="46" t="s">
        <v>794</v>
      </c>
      <c r="B83" s="332">
        <v>64</v>
      </c>
      <c r="C83" s="112">
        <v>505</v>
      </c>
      <c r="D83" s="112" t="s">
        <v>677</v>
      </c>
      <c r="E83" s="112" t="s">
        <v>677</v>
      </c>
      <c r="F83" s="143" t="s">
        <v>677</v>
      </c>
      <c r="G83" s="143" t="s">
        <v>677</v>
      </c>
      <c r="H83" s="143" t="s">
        <v>677</v>
      </c>
      <c r="I83" s="143" t="s">
        <v>677</v>
      </c>
      <c r="J83" s="112">
        <v>11</v>
      </c>
      <c r="K83" s="112">
        <v>56</v>
      </c>
      <c r="L83" s="112">
        <v>6</v>
      </c>
      <c r="M83" s="112">
        <v>3</v>
      </c>
      <c r="N83" s="112">
        <v>2</v>
      </c>
      <c r="O83" s="112">
        <v>3</v>
      </c>
      <c r="P83" s="112">
        <v>79</v>
      </c>
      <c r="Q83" s="112" t="s">
        <v>677</v>
      </c>
      <c r="R83" s="112" t="s">
        <v>677</v>
      </c>
      <c r="S83" s="112" t="s">
        <v>677</v>
      </c>
      <c r="T83" s="112" t="s">
        <v>677</v>
      </c>
      <c r="U83" s="112" t="s">
        <v>677</v>
      </c>
      <c r="V83" s="112" t="s">
        <v>677</v>
      </c>
      <c r="W83" s="112">
        <v>1</v>
      </c>
      <c r="X83" s="112" t="s">
        <v>677</v>
      </c>
      <c r="Y83" s="112" t="s">
        <v>677</v>
      </c>
      <c r="Z83" s="112" t="s">
        <v>677</v>
      </c>
      <c r="AA83" s="112" t="s">
        <v>677</v>
      </c>
      <c r="AB83" s="112" t="s">
        <v>677</v>
      </c>
      <c r="AC83" s="112" t="s">
        <v>677</v>
      </c>
      <c r="AD83" s="112" t="s">
        <v>677</v>
      </c>
      <c r="AE83" s="112" t="s">
        <v>677</v>
      </c>
      <c r="AF83" s="112">
        <v>1</v>
      </c>
      <c r="AG83" s="143" t="s">
        <v>677</v>
      </c>
      <c r="AH83" s="143" t="s">
        <v>677</v>
      </c>
      <c r="AI83" s="143" t="s">
        <v>677</v>
      </c>
      <c r="AJ83" s="143" t="s">
        <v>677</v>
      </c>
      <c r="AK83" s="112">
        <v>1</v>
      </c>
      <c r="AL83" s="143" t="s">
        <v>677</v>
      </c>
      <c r="AM83" s="143" t="s">
        <v>677</v>
      </c>
      <c r="AN83" s="143" t="s">
        <v>677</v>
      </c>
      <c r="AO83" s="143" t="s">
        <v>677</v>
      </c>
      <c r="AP83" s="143" t="s">
        <v>677</v>
      </c>
      <c r="AQ83" s="143" t="s">
        <v>677</v>
      </c>
      <c r="AR83" s="143" t="s">
        <v>677</v>
      </c>
      <c r="AS83" s="143" t="s">
        <v>677</v>
      </c>
      <c r="AT83" s="143" t="s">
        <v>677</v>
      </c>
      <c r="AU83" s="143" t="s">
        <v>677</v>
      </c>
      <c r="AV83" s="143" t="s">
        <v>677</v>
      </c>
      <c r="AW83" s="143" t="s">
        <v>677</v>
      </c>
      <c r="AX83" s="143" t="s">
        <v>677</v>
      </c>
      <c r="AY83" s="143" t="s">
        <v>677</v>
      </c>
      <c r="AZ83" s="143" t="s">
        <v>677</v>
      </c>
      <c r="BA83" s="143" t="s">
        <v>677</v>
      </c>
      <c r="BB83" s="112" t="s">
        <v>677</v>
      </c>
      <c r="BC83" s="112" t="s">
        <v>677</v>
      </c>
      <c r="BD83" s="143" t="s">
        <v>677</v>
      </c>
      <c r="BE83" s="143" t="s">
        <v>677</v>
      </c>
      <c r="BF83" s="112" t="s">
        <v>677</v>
      </c>
      <c r="BG83" s="143" t="s">
        <v>677</v>
      </c>
      <c r="BH83" s="143" t="s">
        <v>677</v>
      </c>
      <c r="BI83" s="143" t="s">
        <v>677</v>
      </c>
      <c r="BJ83" s="143" t="s">
        <v>677</v>
      </c>
      <c r="BK83" s="143" t="s">
        <v>677</v>
      </c>
      <c r="BL83" s="112">
        <v>8</v>
      </c>
      <c r="BM83" s="112">
        <v>34</v>
      </c>
      <c r="BN83" s="112" t="s">
        <v>677</v>
      </c>
      <c r="BO83" s="143" t="s">
        <v>677</v>
      </c>
      <c r="BP83" s="143" t="s">
        <v>677</v>
      </c>
      <c r="BQ83" s="112">
        <v>2</v>
      </c>
      <c r="BR83" s="112">
        <v>1</v>
      </c>
      <c r="BS83" s="112">
        <v>1</v>
      </c>
      <c r="BT83" s="143" t="s">
        <v>677</v>
      </c>
      <c r="BU83" s="143" t="s">
        <v>677</v>
      </c>
      <c r="BV83" s="143" t="s">
        <v>677</v>
      </c>
      <c r="BW83" s="112">
        <v>1</v>
      </c>
      <c r="BX83" s="112">
        <v>3</v>
      </c>
      <c r="BY83" s="143" t="s">
        <v>677</v>
      </c>
      <c r="BZ83" s="143" t="s">
        <v>677</v>
      </c>
      <c r="CA83" s="143" t="s">
        <v>677</v>
      </c>
      <c r="CB83" s="143" t="s">
        <v>677</v>
      </c>
      <c r="CC83" s="143" t="s">
        <v>677</v>
      </c>
      <c r="CD83" s="143" t="s">
        <v>677</v>
      </c>
      <c r="CE83" s="143" t="s">
        <v>677</v>
      </c>
      <c r="CF83" s="143" t="s">
        <v>677</v>
      </c>
      <c r="CG83" s="143" t="s">
        <v>677</v>
      </c>
      <c r="CH83" s="112">
        <v>17</v>
      </c>
      <c r="CI83" s="112">
        <v>53</v>
      </c>
      <c r="CJ83" s="112">
        <v>3</v>
      </c>
      <c r="CK83" s="112">
        <v>14</v>
      </c>
      <c r="CL83" s="143" t="s">
        <v>677</v>
      </c>
      <c r="CM83" s="112">
        <v>5</v>
      </c>
      <c r="CN83" s="112">
        <v>16</v>
      </c>
      <c r="CO83" s="143" t="s">
        <v>677</v>
      </c>
      <c r="CP83" s="112">
        <v>2</v>
      </c>
      <c r="CQ83" s="143" t="s">
        <v>677</v>
      </c>
      <c r="CR83" s="112">
        <v>3</v>
      </c>
      <c r="CS83" s="143" t="s">
        <v>677</v>
      </c>
      <c r="CT83" s="143" t="s">
        <v>677</v>
      </c>
      <c r="CU83" s="112" t="s">
        <v>677</v>
      </c>
      <c r="CV83" s="112" t="s">
        <v>677</v>
      </c>
      <c r="CW83" s="112" t="s">
        <v>677</v>
      </c>
      <c r="CX83" s="112">
        <v>1</v>
      </c>
      <c r="CY83" s="112">
        <v>1</v>
      </c>
      <c r="CZ83" s="112">
        <v>1</v>
      </c>
      <c r="DA83" s="112" t="s">
        <v>677</v>
      </c>
      <c r="DB83" s="112" t="s">
        <v>677</v>
      </c>
      <c r="DC83" s="112">
        <v>3</v>
      </c>
      <c r="DD83" s="112">
        <v>25</v>
      </c>
      <c r="DE83" s="112" t="s">
        <v>677</v>
      </c>
      <c r="DF83" s="112">
        <v>3</v>
      </c>
      <c r="DG83" s="112">
        <v>10</v>
      </c>
      <c r="DH83" s="112">
        <v>131</v>
      </c>
      <c r="DI83" s="112">
        <v>5</v>
      </c>
      <c r="DJ83" s="112" t="s">
        <v>677</v>
      </c>
      <c r="DK83" s="112">
        <v>5</v>
      </c>
      <c r="DL83" s="112" t="s">
        <v>677</v>
      </c>
      <c r="DM83" s="112" t="s">
        <v>677</v>
      </c>
      <c r="DN83" s="112" t="s">
        <v>677</v>
      </c>
      <c r="DO83" s="112" t="s">
        <v>677</v>
      </c>
      <c r="DP83" s="112">
        <v>6</v>
      </c>
      <c r="DQ83" s="112">
        <v>110</v>
      </c>
      <c r="DR83" s="112" t="s">
        <v>677</v>
      </c>
      <c r="DS83" s="112" t="s">
        <v>677</v>
      </c>
      <c r="DT83" s="112">
        <v>1</v>
      </c>
      <c r="DU83" s="112">
        <v>1</v>
      </c>
      <c r="DV83" s="112">
        <v>4</v>
      </c>
      <c r="DW83" s="112" t="s">
        <v>677</v>
      </c>
      <c r="DX83" s="112" t="s">
        <v>677</v>
      </c>
      <c r="DY83" s="112" t="s">
        <v>677</v>
      </c>
    </row>
    <row r="84" spans="1:129" s="17" customFormat="1" ht="21" customHeight="1" x14ac:dyDescent="0.3">
      <c r="A84" s="46" t="s">
        <v>795</v>
      </c>
      <c r="B84" s="332">
        <v>252</v>
      </c>
      <c r="C84" s="112">
        <v>1234</v>
      </c>
      <c r="D84" s="112" t="s">
        <v>677</v>
      </c>
      <c r="E84" s="112" t="s">
        <v>677</v>
      </c>
      <c r="F84" s="143" t="s">
        <v>677</v>
      </c>
      <c r="G84" s="143" t="s">
        <v>677</v>
      </c>
      <c r="H84" s="143" t="s">
        <v>677</v>
      </c>
      <c r="I84" s="143" t="s">
        <v>677</v>
      </c>
      <c r="J84" s="112">
        <v>6</v>
      </c>
      <c r="K84" s="112">
        <v>24</v>
      </c>
      <c r="L84" s="112">
        <v>2</v>
      </c>
      <c r="M84" s="112">
        <v>3</v>
      </c>
      <c r="N84" s="112">
        <v>1</v>
      </c>
      <c r="O84" s="112" t="s">
        <v>677</v>
      </c>
      <c r="P84" s="112" t="s">
        <v>677</v>
      </c>
      <c r="Q84" s="112" t="s">
        <v>677</v>
      </c>
      <c r="R84" s="112" t="s">
        <v>677</v>
      </c>
      <c r="S84" s="112" t="s">
        <v>677</v>
      </c>
      <c r="T84" s="112" t="s">
        <v>677</v>
      </c>
      <c r="U84" s="112" t="s">
        <v>677</v>
      </c>
      <c r="V84" s="112" t="s">
        <v>677</v>
      </c>
      <c r="W84" s="112" t="s">
        <v>677</v>
      </c>
      <c r="X84" s="112" t="s">
        <v>677</v>
      </c>
      <c r="Y84" s="112" t="s">
        <v>677</v>
      </c>
      <c r="Z84" s="112" t="s">
        <v>677</v>
      </c>
      <c r="AA84" s="112" t="s">
        <v>677</v>
      </c>
      <c r="AB84" s="112" t="s">
        <v>677</v>
      </c>
      <c r="AC84" s="112" t="s">
        <v>677</v>
      </c>
      <c r="AD84" s="112" t="s">
        <v>677</v>
      </c>
      <c r="AE84" s="112" t="s">
        <v>677</v>
      </c>
      <c r="AF84" s="112" t="s">
        <v>677</v>
      </c>
      <c r="AG84" s="143" t="s">
        <v>677</v>
      </c>
      <c r="AH84" s="143" t="s">
        <v>677</v>
      </c>
      <c r="AI84" s="143" t="s">
        <v>677</v>
      </c>
      <c r="AJ84" s="143" t="s">
        <v>677</v>
      </c>
      <c r="AK84" s="143" t="s">
        <v>677</v>
      </c>
      <c r="AL84" s="143" t="s">
        <v>677</v>
      </c>
      <c r="AM84" s="143" t="s">
        <v>677</v>
      </c>
      <c r="AN84" s="143" t="s">
        <v>677</v>
      </c>
      <c r="AO84" s="143" t="s">
        <v>677</v>
      </c>
      <c r="AP84" s="143" t="s">
        <v>677</v>
      </c>
      <c r="AQ84" s="143" t="s">
        <v>677</v>
      </c>
      <c r="AR84" s="143" t="s">
        <v>677</v>
      </c>
      <c r="AS84" s="143" t="s">
        <v>677</v>
      </c>
      <c r="AT84" s="143" t="s">
        <v>677</v>
      </c>
      <c r="AU84" s="143" t="s">
        <v>677</v>
      </c>
      <c r="AV84" s="143" t="s">
        <v>677</v>
      </c>
      <c r="AW84" s="143" t="s">
        <v>677</v>
      </c>
      <c r="AX84" s="143" t="s">
        <v>677</v>
      </c>
      <c r="AY84" s="143" t="s">
        <v>677</v>
      </c>
      <c r="AZ84" s="143" t="s">
        <v>677</v>
      </c>
      <c r="BA84" s="143" t="s">
        <v>677</v>
      </c>
      <c r="BB84" s="112">
        <v>1</v>
      </c>
      <c r="BC84" s="112">
        <v>6</v>
      </c>
      <c r="BD84" s="143" t="s">
        <v>677</v>
      </c>
      <c r="BE84" s="143" t="s">
        <v>677</v>
      </c>
      <c r="BF84" s="112">
        <v>1</v>
      </c>
      <c r="BG84" s="143" t="s">
        <v>677</v>
      </c>
      <c r="BH84" s="143" t="s">
        <v>677</v>
      </c>
      <c r="BI84" s="143" t="s">
        <v>677</v>
      </c>
      <c r="BJ84" s="143" t="s">
        <v>677</v>
      </c>
      <c r="BK84" s="143" t="s">
        <v>677</v>
      </c>
      <c r="BL84" s="112">
        <v>65</v>
      </c>
      <c r="BM84" s="112">
        <v>286</v>
      </c>
      <c r="BN84" s="112" t="s">
        <v>677</v>
      </c>
      <c r="BO84" s="112">
        <v>1</v>
      </c>
      <c r="BP84" s="112">
        <v>1</v>
      </c>
      <c r="BQ84" s="112">
        <v>2</v>
      </c>
      <c r="BR84" s="112">
        <v>1</v>
      </c>
      <c r="BS84" s="112">
        <v>1</v>
      </c>
      <c r="BT84" s="143" t="s">
        <v>677</v>
      </c>
      <c r="BU84" s="112">
        <v>15</v>
      </c>
      <c r="BV84" s="112">
        <v>20</v>
      </c>
      <c r="BW84" s="112">
        <v>6</v>
      </c>
      <c r="BX84" s="112">
        <v>17</v>
      </c>
      <c r="BY84" s="112">
        <v>1</v>
      </c>
      <c r="BZ84" s="112">
        <v>1</v>
      </c>
      <c r="CA84" s="112">
        <v>28</v>
      </c>
      <c r="CB84" s="112">
        <v>1</v>
      </c>
      <c r="CC84" s="143" t="s">
        <v>677</v>
      </c>
      <c r="CD84" s="143" t="s">
        <v>677</v>
      </c>
      <c r="CE84" s="143" t="s">
        <v>677</v>
      </c>
      <c r="CF84" s="143" t="s">
        <v>677</v>
      </c>
      <c r="CG84" s="143" t="s">
        <v>677</v>
      </c>
      <c r="CH84" s="112">
        <v>15</v>
      </c>
      <c r="CI84" s="112">
        <v>69</v>
      </c>
      <c r="CJ84" s="112">
        <v>8</v>
      </c>
      <c r="CK84" s="112">
        <v>7</v>
      </c>
      <c r="CL84" s="143" t="s">
        <v>677</v>
      </c>
      <c r="CM84" s="112">
        <v>5</v>
      </c>
      <c r="CN84" s="112">
        <v>21</v>
      </c>
      <c r="CO84" s="143" t="s">
        <v>677</v>
      </c>
      <c r="CP84" s="112">
        <v>5</v>
      </c>
      <c r="CQ84" s="143" t="s">
        <v>677</v>
      </c>
      <c r="CR84" s="143" t="s">
        <v>677</v>
      </c>
      <c r="CS84" s="112">
        <v>82</v>
      </c>
      <c r="CT84" s="112">
        <v>369</v>
      </c>
      <c r="CU84" s="112">
        <v>1</v>
      </c>
      <c r="CV84" s="112">
        <v>76</v>
      </c>
      <c r="CW84" s="112">
        <v>5</v>
      </c>
      <c r="CX84" s="112">
        <v>27</v>
      </c>
      <c r="CY84" s="112">
        <v>102</v>
      </c>
      <c r="CZ84" s="112">
        <v>20</v>
      </c>
      <c r="DA84" s="112">
        <v>1</v>
      </c>
      <c r="DB84" s="112">
        <v>6</v>
      </c>
      <c r="DC84" s="112">
        <v>11</v>
      </c>
      <c r="DD84" s="112">
        <v>79</v>
      </c>
      <c r="DE84" s="112">
        <v>1</v>
      </c>
      <c r="DF84" s="112">
        <v>10</v>
      </c>
      <c r="DG84" s="112">
        <v>34</v>
      </c>
      <c r="DH84" s="112">
        <v>232</v>
      </c>
      <c r="DI84" s="112">
        <v>26</v>
      </c>
      <c r="DJ84" s="112" t="s">
        <v>677</v>
      </c>
      <c r="DK84" s="112">
        <v>8</v>
      </c>
      <c r="DL84" s="112">
        <v>1</v>
      </c>
      <c r="DM84" s="112">
        <v>11</v>
      </c>
      <c r="DN84" s="112">
        <v>1</v>
      </c>
      <c r="DO84" s="112" t="s">
        <v>677</v>
      </c>
      <c r="DP84" s="112">
        <v>4</v>
      </c>
      <c r="DQ84" s="112">
        <v>7</v>
      </c>
      <c r="DR84" s="112" t="s">
        <v>677</v>
      </c>
      <c r="DS84" s="112">
        <v>1</v>
      </c>
      <c r="DT84" s="112">
        <v>1</v>
      </c>
      <c r="DU84" s="112" t="s">
        <v>677</v>
      </c>
      <c r="DV84" s="112" t="s">
        <v>677</v>
      </c>
      <c r="DW84" s="112">
        <v>1</v>
      </c>
      <c r="DX84" s="112">
        <v>1</v>
      </c>
      <c r="DY84" s="112" t="s">
        <v>677</v>
      </c>
    </row>
    <row r="85" spans="1:129" s="17" customFormat="1" ht="21" customHeight="1" x14ac:dyDescent="0.3">
      <c r="A85" s="46" t="s">
        <v>796</v>
      </c>
      <c r="B85" s="332">
        <v>161</v>
      </c>
      <c r="C85" s="112">
        <v>901</v>
      </c>
      <c r="D85" s="112" t="s">
        <v>677</v>
      </c>
      <c r="E85" s="112" t="s">
        <v>677</v>
      </c>
      <c r="F85" s="143" t="s">
        <v>677</v>
      </c>
      <c r="G85" s="143" t="s">
        <v>677</v>
      </c>
      <c r="H85" s="143" t="s">
        <v>677</v>
      </c>
      <c r="I85" s="143" t="s">
        <v>677</v>
      </c>
      <c r="J85" s="112">
        <v>6</v>
      </c>
      <c r="K85" s="112">
        <v>20</v>
      </c>
      <c r="L85" s="112">
        <v>5</v>
      </c>
      <c r="M85" s="112">
        <v>1</v>
      </c>
      <c r="N85" s="112" t="s">
        <v>677</v>
      </c>
      <c r="O85" s="112">
        <v>5</v>
      </c>
      <c r="P85" s="112">
        <v>35</v>
      </c>
      <c r="Q85" s="112" t="s">
        <v>677</v>
      </c>
      <c r="R85" s="112" t="s">
        <v>677</v>
      </c>
      <c r="S85" s="112">
        <v>1</v>
      </c>
      <c r="T85" s="112" t="s">
        <v>677</v>
      </c>
      <c r="U85" s="112" t="s">
        <v>677</v>
      </c>
      <c r="V85" s="112" t="s">
        <v>677</v>
      </c>
      <c r="W85" s="112">
        <v>1</v>
      </c>
      <c r="X85" s="112" t="s">
        <v>677</v>
      </c>
      <c r="Y85" s="112" t="s">
        <v>677</v>
      </c>
      <c r="Z85" s="112" t="s">
        <v>677</v>
      </c>
      <c r="AA85" s="112" t="s">
        <v>677</v>
      </c>
      <c r="AB85" s="112" t="s">
        <v>677</v>
      </c>
      <c r="AC85" s="112" t="s">
        <v>677</v>
      </c>
      <c r="AD85" s="112" t="s">
        <v>677</v>
      </c>
      <c r="AE85" s="112" t="s">
        <v>677</v>
      </c>
      <c r="AF85" s="112" t="s">
        <v>677</v>
      </c>
      <c r="AG85" s="143" t="s">
        <v>677</v>
      </c>
      <c r="AH85" s="143" t="s">
        <v>677</v>
      </c>
      <c r="AI85" s="112">
        <v>1</v>
      </c>
      <c r="AJ85" s="112">
        <v>1</v>
      </c>
      <c r="AK85" s="143" t="s">
        <v>677</v>
      </c>
      <c r="AL85" s="143" t="s">
        <v>677</v>
      </c>
      <c r="AM85" s="143" t="s">
        <v>677</v>
      </c>
      <c r="AN85" s="112">
        <v>1</v>
      </c>
      <c r="AO85" s="143" t="s">
        <v>677</v>
      </c>
      <c r="AP85" s="143" t="s">
        <v>677</v>
      </c>
      <c r="AQ85" s="143" t="s">
        <v>677</v>
      </c>
      <c r="AR85" s="143" t="s">
        <v>677</v>
      </c>
      <c r="AS85" s="143" t="s">
        <v>677</v>
      </c>
      <c r="AT85" s="143" t="s">
        <v>677</v>
      </c>
      <c r="AU85" s="112">
        <v>3</v>
      </c>
      <c r="AV85" s="112">
        <v>16</v>
      </c>
      <c r="AW85" s="143" t="s">
        <v>677</v>
      </c>
      <c r="AX85" s="143" t="s">
        <v>677</v>
      </c>
      <c r="AY85" s="143" t="s">
        <v>677</v>
      </c>
      <c r="AZ85" s="143" t="s">
        <v>677</v>
      </c>
      <c r="BA85" s="112">
        <v>3</v>
      </c>
      <c r="BB85" s="112">
        <v>1</v>
      </c>
      <c r="BC85" s="112">
        <v>5</v>
      </c>
      <c r="BD85" s="112">
        <v>1</v>
      </c>
      <c r="BE85" s="143" t="s">
        <v>677</v>
      </c>
      <c r="BF85" s="143" t="s">
        <v>677</v>
      </c>
      <c r="BG85" s="143" t="s">
        <v>677</v>
      </c>
      <c r="BH85" s="143" t="s">
        <v>677</v>
      </c>
      <c r="BI85" s="143" t="s">
        <v>677</v>
      </c>
      <c r="BJ85" s="143" t="s">
        <v>677</v>
      </c>
      <c r="BK85" s="143" t="s">
        <v>677</v>
      </c>
      <c r="BL85" s="112">
        <v>42</v>
      </c>
      <c r="BM85" s="112">
        <v>318</v>
      </c>
      <c r="BN85" s="112" t="s">
        <v>677</v>
      </c>
      <c r="BO85" s="143" t="s">
        <v>677</v>
      </c>
      <c r="BP85" s="112"/>
      <c r="BQ85" s="112">
        <v>2</v>
      </c>
      <c r="BR85" s="112" t="s">
        <v>677</v>
      </c>
      <c r="BS85" s="143">
        <v>1</v>
      </c>
      <c r="BT85" s="143" t="s">
        <v>677</v>
      </c>
      <c r="BU85" s="143">
        <v>4</v>
      </c>
      <c r="BV85" s="112">
        <v>16</v>
      </c>
      <c r="BW85" s="112">
        <v>5</v>
      </c>
      <c r="BX85" s="112">
        <v>13</v>
      </c>
      <c r="BY85" s="143">
        <v>1</v>
      </c>
      <c r="BZ85" s="112">
        <v>2</v>
      </c>
      <c r="CA85" s="112">
        <v>27</v>
      </c>
      <c r="CB85" s="143" t="s">
        <v>677</v>
      </c>
      <c r="CC85" s="143">
        <v>2</v>
      </c>
      <c r="CD85" s="143" t="s">
        <v>677</v>
      </c>
      <c r="CE85" s="143" t="s">
        <v>677</v>
      </c>
      <c r="CF85" s="143" t="s">
        <v>677</v>
      </c>
      <c r="CG85" s="112" t="s">
        <v>677</v>
      </c>
      <c r="CH85" s="112">
        <v>15</v>
      </c>
      <c r="CI85" s="112">
        <v>34</v>
      </c>
      <c r="CJ85" s="112">
        <v>1</v>
      </c>
      <c r="CK85" s="112">
        <v>13</v>
      </c>
      <c r="CL85" s="143">
        <v>1</v>
      </c>
      <c r="CM85" s="112">
        <v>9</v>
      </c>
      <c r="CN85" s="112">
        <v>13</v>
      </c>
      <c r="CO85" s="143" t="s">
        <v>677</v>
      </c>
      <c r="CP85" s="112">
        <v>4</v>
      </c>
      <c r="CQ85" s="112" t="s">
        <v>677</v>
      </c>
      <c r="CR85" s="143">
        <v>5</v>
      </c>
      <c r="CS85" s="112">
        <v>18</v>
      </c>
      <c r="CT85" s="112">
        <v>87</v>
      </c>
      <c r="CU85" s="112" t="s">
        <v>677</v>
      </c>
      <c r="CV85" s="112">
        <v>16</v>
      </c>
      <c r="CW85" s="112">
        <v>2</v>
      </c>
      <c r="CX85" s="112">
        <v>20</v>
      </c>
      <c r="CY85" s="112">
        <v>67</v>
      </c>
      <c r="CZ85" s="112">
        <v>15</v>
      </c>
      <c r="DA85" s="112">
        <v>3</v>
      </c>
      <c r="DB85" s="112">
        <v>2</v>
      </c>
      <c r="DC85" s="112">
        <v>9</v>
      </c>
      <c r="DD85" s="112">
        <v>36</v>
      </c>
      <c r="DE85" s="112" t="s">
        <v>677</v>
      </c>
      <c r="DF85" s="112">
        <v>9</v>
      </c>
      <c r="DG85" s="112">
        <v>27</v>
      </c>
      <c r="DH85" s="112">
        <v>229</v>
      </c>
      <c r="DI85" s="112">
        <v>19</v>
      </c>
      <c r="DJ85" s="112" t="s">
        <v>677</v>
      </c>
      <c r="DK85" s="112">
        <v>8</v>
      </c>
      <c r="DL85" s="112" t="s">
        <v>677</v>
      </c>
      <c r="DM85" s="112" t="s">
        <v>677</v>
      </c>
      <c r="DN85" s="112" t="s">
        <v>677</v>
      </c>
      <c r="DO85" s="112" t="s">
        <v>677</v>
      </c>
      <c r="DP85" s="112">
        <v>4</v>
      </c>
      <c r="DQ85" s="112">
        <v>14</v>
      </c>
      <c r="DR85" s="112">
        <v>1</v>
      </c>
      <c r="DS85" s="112" t="s">
        <v>677</v>
      </c>
      <c r="DT85" s="112">
        <v>1</v>
      </c>
      <c r="DU85" s="112" t="s">
        <v>677</v>
      </c>
      <c r="DV85" s="112" t="s">
        <v>677</v>
      </c>
      <c r="DW85" s="112">
        <v>1</v>
      </c>
      <c r="DX85" s="112">
        <v>1</v>
      </c>
      <c r="DY85" s="112" t="s">
        <v>677</v>
      </c>
    </row>
    <row r="86" spans="1:129" s="17" customFormat="1" ht="21" customHeight="1" x14ac:dyDescent="0.3">
      <c r="A86" s="45" t="s">
        <v>797</v>
      </c>
      <c r="B86" s="337">
        <v>394</v>
      </c>
      <c r="C86" s="143">
        <v>1733</v>
      </c>
      <c r="D86" s="143" t="s">
        <v>677</v>
      </c>
      <c r="E86" s="143" t="s">
        <v>677</v>
      </c>
      <c r="F86" s="143" t="s">
        <v>677</v>
      </c>
      <c r="G86" s="143" t="s">
        <v>677</v>
      </c>
      <c r="H86" s="143" t="s">
        <v>677</v>
      </c>
      <c r="I86" s="143" t="s">
        <v>677</v>
      </c>
      <c r="J86" s="143">
        <v>39</v>
      </c>
      <c r="K86" s="143">
        <v>233</v>
      </c>
      <c r="L86" s="143">
        <v>16</v>
      </c>
      <c r="M86" s="143">
        <v>18</v>
      </c>
      <c r="N86" s="143">
        <v>5</v>
      </c>
      <c r="O86" s="143">
        <v>12</v>
      </c>
      <c r="P86" s="143">
        <v>55</v>
      </c>
      <c r="Q86" s="143" t="s">
        <v>677</v>
      </c>
      <c r="R86" s="143" t="s">
        <v>677</v>
      </c>
      <c r="S86" s="143" t="s">
        <v>677</v>
      </c>
      <c r="T86" s="143" t="s">
        <v>677</v>
      </c>
      <c r="U86" s="143">
        <v>2</v>
      </c>
      <c r="V86" s="112" t="s">
        <v>677</v>
      </c>
      <c r="W86" s="143">
        <v>6</v>
      </c>
      <c r="X86" s="143">
        <v>1</v>
      </c>
      <c r="Y86" s="143" t="s">
        <v>677</v>
      </c>
      <c r="Z86" s="143" t="s">
        <v>677</v>
      </c>
      <c r="AA86" s="143" t="s">
        <v>677</v>
      </c>
      <c r="AB86" s="143" t="s">
        <v>677</v>
      </c>
      <c r="AC86" s="143" t="s">
        <v>677</v>
      </c>
      <c r="AD86" s="143" t="s">
        <v>677</v>
      </c>
      <c r="AE86" s="143" t="s">
        <v>677</v>
      </c>
      <c r="AF86" s="143">
        <v>3</v>
      </c>
      <c r="AG86" s="143" t="s">
        <v>677</v>
      </c>
      <c r="AH86" s="143" t="s">
        <v>677</v>
      </c>
      <c r="AI86" s="143" t="s">
        <v>677</v>
      </c>
      <c r="AJ86" s="143" t="s">
        <v>677</v>
      </c>
      <c r="AK86" s="143" t="s">
        <v>677</v>
      </c>
      <c r="AL86" s="143" t="s">
        <v>677</v>
      </c>
      <c r="AM86" s="143" t="s">
        <v>677</v>
      </c>
      <c r="AN86" s="143" t="s">
        <v>677</v>
      </c>
      <c r="AO86" s="143" t="s">
        <v>677</v>
      </c>
      <c r="AP86" s="143" t="s">
        <v>677</v>
      </c>
      <c r="AQ86" s="143" t="s">
        <v>677</v>
      </c>
      <c r="AR86" s="143" t="s">
        <v>677</v>
      </c>
      <c r="AS86" s="143" t="s">
        <v>677</v>
      </c>
      <c r="AT86" s="143" t="s">
        <v>677</v>
      </c>
      <c r="AU86" s="143">
        <v>10</v>
      </c>
      <c r="AV86" s="143">
        <v>16</v>
      </c>
      <c r="AW86" s="143" t="s">
        <v>677</v>
      </c>
      <c r="AX86" s="143" t="s">
        <v>677</v>
      </c>
      <c r="AY86" s="143">
        <v>4</v>
      </c>
      <c r="AZ86" s="143">
        <v>2</v>
      </c>
      <c r="BA86" s="143">
        <v>4</v>
      </c>
      <c r="BB86" s="143">
        <v>6</v>
      </c>
      <c r="BC86" s="143">
        <v>231</v>
      </c>
      <c r="BD86" s="143" t="s">
        <v>677</v>
      </c>
      <c r="BE86" s="143">
        <v>4</v>
      </c>
      <c r="BF86" s="143">
        <v>2</v>
      </c>
      <c r="BG86" s="143" t="s">
        <v>677</v>
      </c>
      <c r="BH86" s="143" t="s">
        <v>677</v>
      </c>
      <c r="BI86" s="143" t="s">
        <v>677</v>
      </c>
      <c r="BJ86" s="143" t="s">
        <v>677</v>
      </c>
      <c r="BK86" s="143" t="s">
        <v>677</v>
      </c>
      <c r="BL86" s="143">
        <v>69</v>
      </c>
      <c r="BM86" s="143">
        <v>377</v>
      </c>
      <c r="BN86" s="143" t="s">
        <v>677</v>
      </c>
      <c r="BO86" s="143">
        <v>2</v>
      </c>
      <c r="BP86" s="143">
        <v>3</v>
      </c>
      <c r="BQ86" s="143">
        <v>5</v>
      </c>
      <c r="BR86" s="143">
        <v>4</v>
      </c>
      <c r="BS86" s="143">
        <v>4</v>
      </c>
      <c r="BT86" s="143" t="s">
        <v>677</v>
      </c>
      <c r="BU86" s="143">
        <v>5</v>
      </c>
      <c r="BV86" s="143">
        <v>14</v>
      </c>
      <c r="BW86" s="143">
        <v>4</v>
      </c>
      <c r="BX86" s="143">
        <v>23</v>
      </c>
      <c r="BY86" s="143">
        <v>5</v>
      </c>
      <c r="BZ86" s="143" t="s">
        <v>677</v>
      </c>
      <c r="CA86" s="143" t="s">
        <v>677</v>
      </c>
      <c r="CB86" s="143" t="s">
        <v>677</v>
      </c>
      <c r="CC86" s="143" t="s">
        <v>677</v>
      </c>
      <c r="CD86" s="143" t="s">
        <v>677</v>
      </c>
      <c r="CE86" s="143" t="s">
        <v>677</v>
      </c>
      <c r="CF86" s="143" t="s">
        <v>677</v>
      </c>
      <c r="CG86" s="143" t="s">
        <v>677</v>
      </c>
      <c r="CH86" s="143">
        <v>114</v>
      </c>
      <c r="CI86" s="143">
        <v>234</v>
      </c>
      <c r="CJ86" s="143">
        <v>15</v>
      </c>
      <c r="CK86" s="143">
        <v>99</v>
      </c>
      <c r="CL86" s="143" t="s">
        <v>677</v>
      </c>
      <c r="CM86" s="143">
        <v>26</v>
      </c>
      <c r="CN86" s="143">
        <v>48</v>
      </c>
      <c r="CO86" s="143">
        <v>1</v>
      </c>
      <c r="CP86" s="143">
        <v>13</v>
      </c>
      <c r="CQ86" s="143">
        <v>1</v>
      </c>
      <c r="CR86" s="143">
        <v>11</v>
      </c>
      <c r="CS86" s="143">
        <v>32</v>
      </c>
      <c r="CT86" s="143">
        <v>124</v>
      </c>
      <c r="CU86" s="112" t="s">
        <v>677</v>
      </c>
      <c r="CV86" s="143">
        <v>24</v>
      </c>
      <c r="CW86" s="143">
        <v>8</v>
      </c>
      <c r="CX86" s="143">
        <v>31</v>
      </c>
      <c r="CY86" s="143">
        <v>62</v>
      </c>
      <c r="CZ86" s="143">
        <v>22</v>
      </c>
      <c r="DA86" s="143">
        <v>6</v>
      </c>
      <c r="DB86" s="143">
        <v>3</v>
      </c>
      <c r="DC86" s="143">
        <v>8</v>
      </c>
      <c r="DD86" s="143">
        <v>54</v>
      </c>
      <c r="DE86" s="143">
        <v>1</v>
      </c>
      <c r="DF86" s="143">
        <v>7</v>
      </c>
      <c r="DG86" s="143">
        <v>33</v>
      </c>
      <c r="DH86" s="143">
        <v>263</v>
      </c>
      <c r="DI86" s="143">
        <v>26</v>
      </c>
      <c r="DJ86" s="112" t="s">
        <v>677</v>
      </c>
      <c r="DK86" s="143">
        <v>7</v>
      </c>
      <c r="DL86" s="143">
        <v>1</v>
      </c>
      <c r="DM86" s="143">
        <v>7</v>
      </c>
      <c r="DN86" s="143">
        <v>1</v>
      </c>
      <c r="DO86" s="112" t="s">
        <v>677</v>
      </c>
      <c r="DP86" s="143">
        <v>13</v>
      </c>
      <c r="DQ86" s="143">
        <v>29</v>
      </c>
      <c r="DR86" s="112" t="s">
        <v>677</v>
      </c>
      <c r="DS86" s="143">
        <v>1</v>
      </c>
      <c r="DT86" s="143">
        <v>3</v>
      </c>
      <c r="DU86" s="112" t="s">
        <v>677</v>
      </c>
      <c r="DV86" s="143">
        <v>2</v>
      </c>
      <c r="DW86" s="143">
        <v>3</v>
      </c>
      <c r="DX86" s="143">
        <v>4</v>
      </c>
      <c r="DY86" s="112" t="s">
        <v>677</v>
      </c>
    </row>
    <row r="87" spans="1:129" s="17" customFormat="1" ht="21" customHeight="1" x14ac:dyDescent="0.3">
      <c r="A87" s="46" t="s">
        <v>798</v>
      </c>
      <c r="B87" s="332">
        <v>201</v>
      </c>
      <c r="C87" s="112">
        <v>958</v>
      </c>
      <c r="D87" s="112" t="s">
        <v>677</v>
      </c>
      <c r="E87" s="112" t="s">
        <v>677</v>
      </c>
      <c r="F87" s="143" t="s">
        <v>677</v>
      </c>
      <c r="G87" s="143" t="s">
        <v>677</v>
      </c>
      <c r="H87" s="143" t="s">
        <v>677</v>
      </c>
      <c r="I87" s="143" t="s">
        <v>677</v>
      </c>
      <c r="J87" s="112">
        <v>18</v>
      </c>
      <c r="K87" s="112">
        <v>137</v>
      </c>
      <c r="L87" s="112">
        <v>9</v>
      </c>
      <c r="M87" s="112">
        <v>6</v>
      </c>
      <c r="N87" s="112">
        <v>3</v>
      </c>
      <c r="O87" s="112">
        <v>5</v>
      </c>
      <c r="P87" s="112">
        <v>27</v>
      </c>
      <c r="Q87" s="112" t="s">
        <v>677</v>
      </c>
      <c r="R87" s="112" t="s">
        <v>677</v>
      </c>
      <c r="S87" s="112" t="s">
        <v>677</v>
      </c>
      <c r="T87" s="112" t="s">
        <v>677</v>
      </c>
      <c r="U87" s="112">
        <v>1</v>
      </c>
      <c r="V87" s="112" t="s">
        <v>677</v>
      </c>
      <c r="W87" s="112">
        <v>2</v>
      </c>
      <c r="X87" s="112">
        <v>1</v>
      </c>
      <c r="Y87" s="112" t="s">
        <v>677</v>
      </c>
      <c r="Z87" s="112" t="s">
        <v>677</v>
      </c>
      <c r="AA87" s="112" t="s">
        <v>677</v>
      </c>
      <c r="AB87" s="112" t="s">
        <v>677</v>
      </c>
      <c r="AC87" s="112" t="s">
        <v>677</v>
      </c>
      <c r="AD87" s="112" t="s">
        <v>677</v>
      </c>
      <c r="AE87" s="112" t="s">
        <v>677</v>
      </c>
      <c r="AF87" s="112">
        <v>1</v>
      </c>
      <c r="AG87" s="143" t="s">
        <v>677</v>
      </c>
      <c r="AH87" s="143" t="s">
        <v>677</v>
      </c>
      <c r="AI87" s="143" t="s">
        <v>677</v>
      </c>
      <c r="AJ87" s="143" t="s">
        <v>677</v>
      </c>
      <c r="AK87" s="143" t="s">
        <v>677</v>
      </c>
      <c r="AL87" s="143" t="s">
        <v>677</v>
      </c>
      <c r="AM87" s="143" t="s">
        <v>677</v>
      </c>
      <c r="AN87" s="143" t="s">
        <v>677</v>
      </c>
      <c r="AO87" s="143" t="s">
        <v>677</v>
      </c>
      <c r="AP87" s="143" t="s">
        <v>677</v>
      </c>
      <c r="AQ87" s="143" t="s">
        <v>677</v>
      </c>
      <c r="AR87" s="143" t="s">
        <v>677</v>
      </c>
      <c r="AS87" s="143" t="s">
        <v>677</v>
      </c>
      <c r="AT87" s="143" t="s">
        <v>677</v>
      </c>
      <c r="AU87" s="112">
        <v>7</v>
      </c>
      <c r="AV87" s="112">
        <v>11</v>
      </c>
      <c r="AW87" s="143" t="s">
        <v>677</v>
      </c>
      <c r="AX87" s="143" t="s">
        <v>677</v>
      </c>
      <c r="AY87" s="112">
        <v>2</v>
      </c>
      <c r="AZ87" s="112">
        <v>2</v>
      </c>
      <c r="BA87" s="112">
        <v>3</v>
      </c>
      <c r="BB87" s="112">
        <v>3</v>
      </c>
      <c r="BC87" s="112">
        <v>217</v>
      </c>
      <c r="BD87" s="143" t="s">
        <v>677</v>
      </c>
      <c r="BE87" s="112">
        <v>2</v>
      </c>
      <c r="BF87" s="112">
        <v>1</v>
      </c>
      <c r="BG87" s="143" t="s">
        <v>677</v>
      </c>
      <c r="BH87" s="143" t="s">
        <v>677</v>
      </c>
      <c r="BI87" s="143" t="s">
        <v>677</v>
      </c>
      <c r="BJ87" s="143" t="s">
        <v>677</v>
      </c>
      <c r="BK87" s="143" t="s">
        <v>677</v>
      </c>
      <c r="BL87" s="112">
        <v>34</v>
      </c>
      <c r="BM87" s="112">
        <v>167</v>
      </c>
      <c r="BN87" s="143" t="s">
        <v>677</v>
      </c>
      <c r="BO87" s="112">
        <v>1</v>
      </c>
      <c r="BP87" s="112">
        <v>2</v>
      </c>
      <c r="BQ87" s="112">
        <v>3</v>
      </c>
      <c r="BR87" s="112">
        <v>1</v>
      </c>
      <c r="BS87" s="112">
        <v>3</v>
      </c>
      <c r="BT87" s="143" t="s">
        <v>677</v>
      </c>
      <c r="BU87" s="112">
        <v>4</v>
      </c>
      <c r="BV87" s="112">
        <v>6</v>
      </c>
      <c r="BW87" s="143" t="s">
        <v>677</v>
      </c>
      <c r="BX87" s="112">
        <v>13</v>
      </c>
      <c r="BY87" s="112">
        <v>1</v>
      </c>
      <c r="BZ87" s="143" t="s">
        <v>677</v>
      </c>
      <c r="CA87" s="143" t="s">
        <v>677</v>
      </c>
      <c r="CB87" s="143" t="s">
        <v>677</v>
      </c>
      <c r="CC87" s="143" t="s">
        <v>677</v>
      </c>
      <c r="CD87" s="143" t="s">
        <v>677</v>
      </c>
      <c r="CE87" s="143" t="s">
        <v>677</v>
      </c>
      <c r="CF87" s="143" t="s">
        <v>677</v>
      </c>
      <c r="CG87" s="143" t="s">
        <v>677</v>
      </c>
      <c r="CH87" s="112">
        <v>66</v>
      </c>
      <c r="CI87" s="112">
        <v>141</v>
      </c>
      <c r="CJ87" s="112">
        <v>10</v>
      </c>
      <c r="CK87" s="112">
        <v>56</v>
      </c>
      <c r="CL87" s="143" t="s">
        <v>677</v>
      </c>
      <c r="CM87" s="112">
        <v>15</v>
      </c>
      <c r="CN87" s="112">
        <v>29</v>
      </c>
      <c r="CO87" s="112">
        <v>1</v>
      </c>
      <c r="CP87" s="112">
        <v>6</v>
      </c>
      <c r="CQ87" s="143" t="s">
        <v>677</v>
      </c>
      <c r="CR87" s="112">
        <v>8</v>
      </c>
      <c r="CS87" s="112">
        <v>15</v>
      </c>
      <c r="CT87" s="112">
        <v>63</v>
      </c>
      <c r="CU87" s="112" t="s">
        <v>677</v>
      </c>
      <c r="CV87" s="112">
        <v>11</v>
      </c>
      <c r="CW87" s="112">
        <v>4</v>
      </c>
      <c r="CX87" s="112">
        <v>16</v>
      </c>
      <c r="CY87" s="112">
        <v>35</v>
      </c>
      <c r="CZ87" s="112">
        <v>11</v>
      </c>
      <c r="DA87" s="112">
        <v>4</v>
      </c>
      <c r="DB87" s="112">
        <v>1</v>
      </c>
      <c r="DC87" s="112">
        <v>1</v>
      </c>
      <c r="DD87" s="112">
        <v>7</v>
      </c>
      <c r="DE87" s="112" t="s">
        <v>677</v>
      </c>
      <c r="DF87" s="112">
        <v>1</v>
      </c>
      <c r="DG87" s="112">
        <v>15</v>
      </c>
      <c r="DH87" s="112">
        <v>105</v>
      </c>
      <c r="DI87" s="112">
        <v>14</v>
      </c>
      <c r="DJ87" s="112" t="s">
        <v>677</v>
      </c>
      <c r="DK87" s="112">
        <v>1</v>
      </c>
      <c r="DL87" s="112">
        <v>1</v>
      </c>
      <c r="DM87" s="112">
        <v>7</v>
      </c>
      <c r="DN87" s="112">
        <v>1</v>
      </c>
      <c r="DO87" s="112" t="s">
        <v>677</v>
      </c>
      <c r="DP87" s="112">
        <v>5</v>
      </c>
      <c r="DQ87" s="112">
        <v>12</v>
      </c>
      <c r="DR87" s="112" t="s">
        <v>677</v>
      </c>
      <c r="DS87" s="112" t="s">
        <v>677</v>
      </c>
      <c r="DT87" s="112">
        <v>1</v>
      </c>
      <c r="DU87" s="112" t="s">
        <v>677</v>
      </c>
      <c r="DV87" s="112">
        <v>2</v>
      </c>
      <c r="DW87" s="112">
        <v>1</v>
      </c>
      <c r="DX87" s="112">
        <v>1</v>
      </c>
      <c r="DY87" s="112" t="s">
        <v>677</v>
      </c>
    </row>
    <row r="88" spans="1:129" s="17" customFormat="1" ht="21" customHeight="1" x14ac:dyDescent="0.3">
      <c r="A88" s="46" t="s">
        <v>799</v>
      </c>
      <c r="B88" s="332">
        <v>53</v>
      </c>
      <c r="C88" s="112">
        <v>244</v>
      </c>
      <c r="D88" s="112" t="s">
        <v>677</v>
      </c>
      <c r="E88" s="112" t="s">
        <v>677</v>
      </c>
      <c r="F88" s="143" t="s">
        <v>677</v>
      </c>
      <c r="G88" s="143" t="s">
        <v>677</v>
      </c>
      <c r="H88" s="143" t="s">
        <v>677</v>
      </c>
      <c r="I88" s="143" t="s">
        <v>677</v>
      </c>
      <c r="J88" s="112">
        <v>10</v>
      </c>
      <c r="K88" s="112">
        <v>46</v>
      </c>
      <c r="L88" s="112">
        <v>3</v>
      </c>
      <c r="M88" s="112">
        <v>6</v>
      </c>
      <c r="N88" s="112">
        <v>1</v>
      </c>
      <c r="O88" s="112">
        <v>2</v>
      </c>
      <c r="P88" s="112">
        <v>13</v>
      </c>
      <c r="Q88" s="112" t="s">
        <v>677</v>
      </c>
      <c r="R88" s="112" t="s">
        <v>677</v>
      </c>
      <c r="S88" s="112" t="s">
        <v>677</v>
      </c>
      <c r="T88" s="112" t="s">
        <v>677</v>
      </c>
      <c r="U88" s="112" t="s">
        <v>677</v>
      </c>
      <c r="V88" s="112" t="s">
        <v>677</v>
      </c>
      <c r="W88" s="112" t="s">
        <v>677</v>
      </c>
      <c r="X88" s="112" t="s">
        <v>677</v>
      </c>
      <c r="Y88" s="112" t="s">
        <v>677</v>
      </c>
      <c r="Z88" s="112" t="s">
        <v>677</v>
      </c>
      <c r="AA88" s="112" t="s">
        <v>677</v>
      </c>
      <c r="AB88" s="112" t="s">
        <v>677</v>
      </c>
      <c r="AC88" s="112" t="s">
        <v>677</v>
      </c>
      <c r="AD88" s="112" t="s">
        <v>677</v>
      </c>
      <c r="AE88" s="112" t="s">
        <v>677</v>
      </c>
      <c r="AF88" s="112">
        <v>2</v>
      </c>
      <c r="AG88" s="143" t="s">
        <v>677</v>
      </c>
      <c r="AH88" s="143" t="s">
        <v>677</v>
      </c>
      <c r="AI88" s="143" t="s">
        <v>677</v>
      </c>
      <c r="AJ88" s="143" t="s">
        <v>677</v>
      </c>
      <c r="AK88" s="143" t="s">
        <v>677</v>
      </c>
      <c r="AL88" s="143" t="s">
        <v>677</v>
      </c>
      <c r="AM88" s="143" t="s">
        <v>677</v>
      </c>
      <c r="AN88" s="143" t="s">
        <v>677</v>
      </c>
      <c r="AO88" s="143" t="s">
        <v>677</v>
      </c>
      <c r="AP88" s="143" t="s">
        <v>677</v>
      </c>
      <c r="AQ88" s="143" t="s">
        <v>677</v>
      </c>
      <c r="AR88" s="143" t="s">
        <v>677</v>
      </c>
      <c r="AS88" s="143" t="s">
        <v>677</v>
      </c>
      <c r="AT88" s="143" t="s">
        <v>677</v>
      </c>
      <c r="AU88" s="112">
        <v>1</v>
      </c>
      <c r="AV88" s="112">
        <v>1</v>
      </c>
      <c r="AW88" s="143" t="s">
        <v>677</v>
      </c>
      <c r="AX88" s="143" t="s">
        <v>677</v>
      </c>
      <c r="AY88" s="143" t="s">
        <v>677</v>
      </c>
      <c r="AZ88" s="143" t="s">
        <v>677</v>
      </c>
      <c r="BA88" s="112">
        <v>1</v>
      </c>
      <c r="BB88" s="112">
        <v>1</v>
      </c>
      <c r="BC88" s="112">
        <v>2</v>
      </c>
      <c r="BD88" s="143" t="s">
        <v>677</v>
      </c>
      <c r="BE88" s="112">
        <v>1</v>
      </c>
      <c r="BF88" s="143" t="s">
        <v>677</v>
      </c>
      <c r="BG88" s="143" t="s">
        <v>677</v>
      </c>
      <c r="BH88" s="143" t="s">
        <v>677</v>
      </c>
      <c r="BI88" s="143" t="s">
        <v>677</v>
      </c>
      <c r="BJ88" s="143" t="s">
        <v>677</v>
      </c>
      <c r="BK88" s="143" t="s">
        <v>677</v>
      </c>
      <c r="BL88" s="112">
        <v>13</v>
      </c>
      <c r="BM88" s="112">
        <v>69</v>
      </c>
      <c r="BN88" s="143" t="s">
        <v>677</v>
      </c>
      <c r="BO88" s="112">
        <v>1</v>
      </c>
      <c r="BP88" s="112">
        <v>1</v>
      </c>
      <c r="BQ88" s="143" t="s">
        <v>677</v>
      </c>
      <c r="BR88" s="112">
        <v>2</v>
      </c>
      <c r="BS88" s="143" t="s">
        <v>677</v>
      </c>
      <c r="BT88" s="143" t="s">
        <v>677</v>
      </c>
      <c r="BU88" s="143" t="s">
        <v>677</v>
      </c>
      <c r="BV88" s="112">
        <v>2</v>
      </c>
      <c r="BW88" s="112">
        <v>2</v>
      </c>
      <c r="BX88" s="112">
        <v>4</v>
      </c>
      <c r="BY88" s="112">
        <v>1</v>
      </c>
      <c r="BZ88" s="143" t="s">
        <v>677</v>
      </c>
      <c r="CA88" s="143" t="s">
        <v>677</v>
      </c>
      <c r="CB88" s="143" t="s">
        <v>677</v>
      </c>
      <c r="CC88" s="143" t="s">
        <v>677</v>
      </c>
      <c r="CD88" s="143" t="s">
        <v>677</v>
      </c>
      <c r="CE88" s="143" t="s">
        <v>677</v>
      </c>
      <c r="CF88" s="143" t="s">
        <v>677</v>
      </c>
      <c r="CG88" s="143" t="s">
        <v>677</v>
      </c>
      <c r="CH88" s="112">
        <v>9</v>
      </c>
      <c r="CI88" s="112">
        <v>24</v>
      </c>
      <c r="CJ88" s="112">
        <v>2</v>
      </c>
      <c r="CK88" s="112">
        <v>7</v>
      </c>
      <c r="CL88" s="143" t="s">
        <v>677</v>
      </c>
      <c r="CM88" s="112">
        <v>3</v>
      </c>
      <c r="CN88" s="112">
        <v>5</v>
      </c>
      <c r="CO88" s="143" t="s">
        <v>677</v>
      </c>
      <c r="CP88" s="112">
        <v>1</v>
      </c>
      <c r="CQ88" s="112">
        <v>1</v>
      </c>
      <c r="CR88" s="112">
        <v>1</v>
      </c>
      <c r="CS88" s="112">
        <v>5</v>
      </c>
      <c r="CT88" s="112">
        <v>27</v>
      </c>
      <c r="CU88" s="112" t="s">
        <v>677</v>
      </c>
      <c r="CV88" s="112">
        <v>3</v>
      </c>
      <c r="CW88" s="112">
        <v>2</v>
      </c>
      <c r="CX88" s="112">
        <v>3</v>
      </c>
      <c r="CY88" s="112">
        <v>5</v>
      </c>
      <c r="CZ88" s="112">
        <v>2</v>
      </c>
      <c r="DA88" s="112" t="s">
        <v>677</v>
      </c>
      <c r="DB88" s="112">
        <v>1</v>
      </c>
      <c r="DC88" s="112">
        <v>1</v>
      </c>
      <c r="DD88" s="112">
        <v>32</v>
      </c>
      <c r="DE88" s="112">
        <v>1</v>
      </c>
      <c r="DF88" s="112" t="s">
        <v>677</v>
      </c>
      <c r="DG88" s="112">
        <v>4</v>
      </c>
      <c r="DH88" s="112">
        <v>19</v>
      </c>
      <c r="DI88" s="112">
        <v>3</v>
      </c>
      <c r="DJ88" s="112" t="s">
        <v>677</v>
      </c>
      <c r="DK88" s="112">
        <v>1</v>
      </c>
      <c r="DL88" s="112" t="s">
        <v>677</v>
      </c>
      <c r="DM88" s="112" t="s">
        <v>677</v>
      </c>
      <c r="DN88" s="112" t="s">
        <v>677</v>
      </c>
      <c r="DO88" s="112" t="s">
        <v>677</v>
      </c>
      <c r="DP88" s="112">
        <v>1</v>
      </c>
      <c r="DQ88" s="112">
        <v>1</v>
      </c>
      <c r="DR88" s="112" t="s">
        <v>677</v>
      </c>
      <c r="DS88" s="112" t="s">
        <v>677</v>
      </c>
      <c r="DT88" s="112" t="s">
        <v>677</v>
      </c>
      <c r="DU88" s="112" t="s">
        <v>677</v>
      </c>
      <c r="DV88" s="112" t="s">
        <v>677</v>
      </c>
      <c r="DW88" s="112" t="s">
        <v>677</v>
      </c>
      <c r="DX88" s="112">
        <v>1</v>
      </c>
      <c r="DY88" s="112" t="s">
        <v>677</v>
      </c>
    </row>
    <row r="89" spans="1:129" s="17" customFormat="1" ht="21" customHeight="1" x14ac:dyDescent="0.3">
      <c r="A89" s="46" t="s">
        <v>800</v>
      </c>
      <c r="B89" s="332">
        <v>85</v>
      </c>
      <c r="C89" s="112">
        <v>313</v>
      </c>
      <c r="D89" s="112" t="s">
        <v>677</v>
      </c>
      <c r="E89" s="112" t="s">
        <v>677</v>
      </c>
      <c r="F89" s="143" t="s">
        <v>677</v>
      </c>
      <c r="G89" s="143" t="s">
        <v>677</v>
      </c>
      <c r="H89" s="143" t="s">
        <v>677</v>
      </c>
      <c r="I89" s="143" t="s">
        <v>677</v>
      </c>
      <c r="J89" s="112">
        <v>5</v>
      </c>
      <c r="K89" s="112">
        <v>33</v>
      </c>
      <c r="L89" s="112">
        <v>1</v>
      </c>
      <c r="M89" s="112">
        <v>4</v>
      </c>
      <c r="N89" s="112" t="s">
        <v>677</v>
      </c>
      <c r="O89" s="112">
        <v>4</v>
      </c>
      <c r="P89" s="112">
        <v>13</v>
      </c>
      <c r="Q89" s="112" t="s">
        <v>677</v>
      </c>
      <c r="R89" s="112" t="s">
        <v>677</v>
      </c>
      <c r="S89" s="112" t="s">
        <v>677</v>
      </c>
      <c r="T89" s="112" t="s">
        <v>677</v>
      </c>
      <c r="U89" s="112" t="s">
        <v>677</v>
      </c>
      <c r="V89" s="112" t="s">
        <v>677</v>
      </c>
      <c r="W89" s="112">
        <v>4</v>
      </c>
      <c r="X89" s="112" t="s">
        <v>677</v>
      </c>
      <c r="Y89" s="112" t="s">
        <v>677</v>
      </c>
      <c r="Z89" s="112" t="s">
        <v>677</v>
      </c>
      <c r="AA89" s="112" t="s">
        <v>677</v>
      </c>
      <c r="AB89" s="112" t="s">
        <v>677</v>
      </c>
      <c r="AC89" s="112" t="s">
        <v>677</v>
      </c>
      <c r="AD89" s="112" t="s">
        <v>677</v>
      </c>
      <c r="AE89" s="112" t="s">
        <v>677</v>
      </c>
      <c r="AF89" s="112" t="s">
        <v>677</v>
      </c>
      <c r="AG89" s="143" t="s">
        <v>677</v>
      </c>
      <c r="AH89" s="143" t="s">
        <v>677</v>
      </c>
      <c r="AI89" s="143" t="s">
        <v>677</v>
      </c>
      <c r="AJ89" s="143" t="s">
        <v>677</v>
      </c>
      <c r="AK89" s="143" t="s">
        <v>677</v>
      </c>
      <c r="AL89" s="143" t="s">
        <v>677</v>
      </c>
      <c r="AM89" s="143" t="s">
        <v>677</v>
      </c>
      <c r="AN89" s="143" t="s">
        <v>677</v>
      </c>
      <c r="AO89" s="143" t="s">
        <v>677</v>
      </c>
      <c r="AP89" s="143" t="s">
        <v>677</v>
      </c>
      <c r="AQ89" s="143" t="s">
        <v>677</v>
      </c>
      <c r="AR89" s="143" t="s">
        <v>677</v>
      </c>
      <c r="AS89" s="143" t="s">
        <v>677</v>
      </c>
      <c r="AT89" s="143" t="s">
        <v>677</v>
      </c>
      <c r="AU89" s="112">
        <v>2</v>
      </c>
      <c r="AV89" s="112">
        <v>4</v>
      </c>
      <c r="AW89" s="143" t="s">
        <v>677</v>
      </c>
      <c r="AX89" s="143" t="s">
        <v>677</v>
      </c>
      <c r="AY89" s="112">
        <v>2</v>
      </c>
      <c r="AZ89" s="143" t="s">
        <v>677</v>
      </c>
      <c r="BA89" s="143" t="s">
        <v>677</v>
      </c>
      <c r="BB89" s="112">
        <v>1</v>
      </c>
      <c r="BC89" s="112">
        <v>1</v>
      </c>
      <c r="BD89" s="143" t="s">
        <v>677</v>
      </c>
      <c r="BE89" s="143" t="s">
        <v>677</v>
      </c>
      <c r="BF89" s="112">
        <v>1</v>
      </c>
      <c r="BG89" s="143" t="s">
        <v>677</v>
      </c>
      <c r="BH89" s="143" t="s">
        <v>677</v>
      </c>
      <c r="BI89" s="143" t="s">
        <v>677</v>
      </c>
      <c r="BJ89" s="143" t="s">
        <v>677</v>
      </c>
      <c r="BK89" s="143" t="s">
        <v>677</v>
      </c>
      <c r="BL89" s="112">
        <v>18</v>
      </c>
      <c r="BM89" s="112">
        <v>100</v>
      </c>
      <c r="BN89" s="143" t="s">
        <v>677</v>
      </c>
      <c r="BO89" s="143" t="s">
        <v>677</v>
      </c>
      <c r="BP89" s="143" t="s">
        <v>677</v>
      </c>
      <c r="BQ89" s="112">
        <v>1</v>
      </c>
      <c r="BR89" s="112">
        <v>1</v>
      </c>
      <c r="BS89" s="112">
        <v>1</v>
      </c>
      <c r="BT89" s="143" t="s">
        <v>677</v>
      </c>
      <c r="BU89" s="112">
        <v>1</v>
      </c>
      <c r="BV89" s="112">
        <v>4</v>
      </c>
      <c r="BW89" s="112">
        <v>2</v>
      </c>
      <c r="BX89" s="112">
        <v>6</v>
      </c>
      <c r="BY89" s="112">
        <v>2</v>
      </c>
      <c r="BZ89" s="143" t="s">
        <v>677</v>
      </c>
      <c r="CA89" s="143" t="s">
        <v>677</v>
      </c>
      <c r="CB89" s="143" t="s">
        <v>677</v>
      </c>
      <c r="CC89" s="143" t="s">
        <v>677</v>
      </c>
      <c r="CD89" s="143" t="s">
        <v>677</v>
      </c>
      <c r="CE89" s="143" t="s">
        <v>677</v>
      </c>
      <c r="CF89" s="143" t="s">
        <v>677</v>
      </c>
      <c r="CG89" s="143" t="s">
        <v>677</v>
      </c>
      <c r="CH89" s="112">
        <v>25</v>
      </c>
      <c r="CI89" s="112">
        <v>39</v>
      </c>
      <c r="CJ89" s="112">
        <v>2</v>
      </c>
      <c r="CK89" s="112">
        <v>23</v>
      </c>
      <c r="CL89" s="143" t="s">
        <v>677</v>
      </c>
      <c r="CM89" s="112">
        <v>4</v>
      </c>
      <c r="CN89" s="112">
        <v>5</v>
      </c>
      <c r="CO89" s="143" t="s">
        <v>677</v>
      </c>
      <c r="CP89" s="112">
        <v>2</v>
      </c>
      <c r="CQ89" s="143" t="s">
        <v>677</v>
      </c>
      <c r="CR89" s="112">
        <v>2</v>
      </c>
      <c r="CS89" s="112">
        <v>6</v>
      </c>
      <c r="CT89" s="112">
        <v>14</v>
      </c>
      <c r="CU89" s="112" t="s">
        <v>677</v>
      </c>
      <c r="CV89" s="112">
        <v>6</v>
      </c>
      <c r="CW89" s="112" t="s">
        <v>677</v>
      </c>
      <c r="CX89" s="112">
        <v>7</v>
      </c>
      <c r="CY89" s="112">
        <v>12</v>
      </c>
      <c r="CZ89" s="112">
        <v>6</v>
      </c>
      <c r="DA89" s="112">
        <v>1</v>
      </c>
      <c r="DB89" s="112" t="s">
        <v>677</v>
      </c>
      <c r="DC89" s="112" t="s">
        <v>677</v>
      </c>
      <c r="DD89" s="112" t="s">
        <v>677</v>
      </c>
      <c r="DE89" s="112" t="s">
        <v>677</v>
      </c>
      <c r="DF89" s="112" t="s">
        <v>677</v>
      </c>
      <c r="DG89" s="112">
        <v>9</v>
      </c>
      <c r="DH89" s="112">
        <v>73</v>
      </c>
      <c r="DI89" s="112">
        <v>7</v>
      </c>
      <c r="DJ89" s="112" t="s">
        <v>677</v>
      </c>
      <c r="DK89" s="112">
        <v>2</v>
      </c>
      <c r="DL89" s="112" t="s">
        <v>677</v>
      </c>
      <c r="DM89" s="112" t="s">
        <v>677</v>
      </c>
      <c r="DN89" s="112" t="s">
        <v>677</v>
      </c>
      <c r="DO89" s="112" t="s">
        <v>677</v>
      </c>
      <c r="DP89" s="112">
        <v>4</v>
      </c>
      <c r="DQ89" s="112">
        <v>9</v>
      </c>
      <c r="DR89" s="112" t="s">
        <v>677</v>
      </c>
      <c r="DS89" s="112" t="s">
        <v>677</v>
      </c>
      <c r="DT89" s="112">
        <v>2</v>
      </c>
      <c r="DU89" s="112" t="s">
        <v>677</v>
      </c>
      <c r="DV89" s="112" t="s">
        <v>677</v>
      </c>
      <c r="DW89" s="112">
        <v>2</v>
      </c>
      <c r="DX89" s="112" t="s">
        <v>677</v>
      </c>
      <c r="DY89" s="112" t="s">
        <v>677</v>
      </c>
    </row>
    <row r="90" spans="1:129" s="17" customFormat="1" ht="21" customHeight="1" x14ac:dyDescent="0.3">
      <c r="A90" s="46" t="s">
        <v>801</v>
      </c>
      <c r="B90" s="332">
        <v>55</v>
      </c>
      <c r="C90" s="112">
        <v>218</v>
      </c>
      <c r="D90" s="112" t="s">
        <v>677</v>
      </c>
      <c r="E90" s="112" t="s">
        <v>677</v>
      </c>
      <c r="F90" s="143" t="s">
        <v>677</v>
      </c>
      <c r="G90" s="143" t="s">
        <v>677</v>
      </c>
      <c r="H90" s="143" t="s">
        <v>677</v>
      </c>
      <c r="I90" s="143" t="s">
        <v>677</v>
      </c>
      <c r="J90" s="112">
        <v>6</v>
      </c>
      <c r="K90" s="112">
        <v>17</v>
      </c>
      <c r="L90" s="112">
        <v>3</v>
      </c>
      <c r="M90" s="112">
        <v>2</v>
      </c>
      <c r="N90" s="112">
        <v>1</v>
      </c>
      <c r="O90" s="112">
        <v>1</v>
      </c>
      <c r="P90" s="112">
        <v>2</v>
      </c>
      <c r="Q90" s="112" t="s">
        <v>677</v>
      </c>
      <c r="R90" s="112" t="s">
        <v>677</v>
      </c>
      <c r="S90" s="112" t="s">
        <v>677</v>
      </c>
      <c r="T90" s="112" t="s">
        <v>677</v>
      </c>
      <c r="U90" s="112">
        <v>1</v>
      </c>
      <c r="V90" s="112" t="s">
        <v>677</v>
      </c>
      <c r="W90" s="112" t="s">
        <v>677</v>
      </c>
      <c r="X90" s="112" t="s">
        <v>677</v>
      </c>
      <c r="Y90" s="112" t="s">
        <v>677</v>
      </c>
      <c r="Z90" s="112" t="s">
        <v>677</v>
      </c>
      <c r="AA90" s="112" t="s">
        <v>677</v>
      </c>
      <c r="AB90" s="112" t="s">
        <v>677</v>
      </c>
      <c r="AC90" s="112" t="s">
        <v>677</v>
      </c>
      <c r="AD90" s="112" t="s">
        <v>677</v>
      </c>
      <c r="AE90" s="112" t="s">
        <v>677</v>
      </c>
      <c r="AF90" s="112" t="s">
        <v>677</v>
      </c>
      <c r="AG90" s="143" t="s">
        <v>677</v>
      </c>
      <c r="AH90" s="143" t="s">
        <v>677</v>
      </c>
      <c r="AI90" s="143" t="s">
        <v>677</v>
      </c>
      <c r="AJ90" s="143" t="s">
        <v>677</v>
      </c>
      <c r="AK90" s="143" t="s">
        <v>677</v>
      </c>
      <c r="AL90" s="143" t="s">
        <v>677</v>
      </c>
      <c r="AM90" s="143" t="s">
        <v>677</v>
      </c>
      <c r="AN90" s="143" t="s">
        <v>677</v>
      </c>
      <c r="AO90" s="143" t="s">
        <v>677</v>
      </c>
      <c r="AP90" s="143" t="s">
        <v>677</v>
      </c>
      <c r="AQ90" s="143" t="s">
        <v>677</v>
      </c>
      <c r="AR90" s="143" t="s">
        <v>677</v>
      </c>
      <c r="AS90" s="143" t="s">
        <v>677</v>
      </c>
      <c r="AT90" s="143" t="s">
        <v>677</v>
      </c>
      <c r="AU90" s="143" t="s">
        <v>677</v>
      </c>
      <c r="AV90" s="143" t="s">
        <v>677</v>
      </c>
      <c r="AW90" s="143" t="s">
        <v>677</v>
      </c>
      <c r="AX90" s="143" t="s">
        <v>677</v>
      </c>
      <c r="AY90" s="143" t="s">
        <v>677</v>
      </c>
      <c r="AZ90" s="143" t="s">
        <v>677</v>
      </c>
      <c r="BA90" s="143" t="s">
        <v>677</v>
      </c>
      <c r="BB90" s="143" t="s">
        <v>677</v>
      </c>
      <c r="BC90" s="112">
        <v>1</v>
      </c>
      <c r="BD90" s="112" t="s">
        <v>677</v>
      </c>
      <c r="BE90" s="112">
        <v>1</v>
      </c>
      <c r="BF90" s="143" t="s">
        <v>677</v>
      </c>
      <c r="BG90" s="143" t="s">
        <v>677</v>
      </c>
      <c r="BH90" s="143" t="s">
        <v>677</v>
      </c>
      <c r="BI90" s="143" t="s">
        <v>677</v>
      </c>
      <c r="BJ90" s="143" t="s">
        <v>677</v>
      </c>
      <c r="BK90" s="143" t="s">
        <v>677</v>
      </c>
      <c r="BL90" s="112">
        <v>4</v>
      </c>
      <c r="BM90" s="112">
        <v>41</v>
      </c>
      <c r="BN90" s="143" t="s">
        <v>677</v>
      </c>
      <c r="BO90" s="143" t="s">
        <v>677</v>
      </c>
      <c r="BP90" s="143" t="s">
        <v>677</v>
      </c>
      <c r="BQ90" s="112">
        <v>1</v>
      </c>
      <c r="BR90" s="143" t="s">
        <v>677</v>
      </c>
      <c r="BS90" s="143" t="s">
        <v>677</v>
      </c>
      <c r="BT90" s="143" t="s">
        <v>677</v>
      </c>
      <c r="BU90" s="143" t="s">
        <v>677</v>
      </c>
      <c r="BV90" s="112">
        <v>2</v>
      </c>
      <c r="BW90" s="143" t="s">
        <v>677</v>
      </c>
      <c r="BX90" s="143" t="s">
        <v>677</v>
      </c>
      <c r="BY90" s="112">
        <v>1</v>
      </c>
      <c r="BZ90" s="143" t="s">
        <v>677</v>
      </c>
      <c r="CA90" s="143" t="s">
        <v>677</v>
      </c>
      <c r="CB90" s="143" t="s">
        <v>677</v>
      </c>
      <c r="CC90" s="143" t="s">
        <v>677</v>
      </c>
      <c r="CD90" s="143" t="s">
        <v>677</v>
      </c>
      <c r="CE90" s="143" t="s">
        <v>677</v>
      </c>
      <c r="CF90" s="143" t="s">
        <v>677</v>
      </c>
      <c r="CG90" s="143" t="s">
        <v>677</v>
      </c>
      <c r="CH90" s="112">
        <v>14</v>
      </c>
      <c r="CI90" s="112">
        <v>30</v>
      </c>
      <c r="CJ90" s="112">
        <v>1</v>
      </c>
      <c r="CK90" s="112">
        <v>13</v>
      </c>
      <c r="CL90" s="143" t="s">
        <v>677</v>
      </c>
      <c r="CM90" s="112">
        <v>4</v>
      </c>
      <c r="CN90" s="112">
        <v>9</v>
      </c>
      <c r="CO90" s="143" t="s">
        <v>677</v>
      </c>
      <c r="CP90" s="112">
        <v>4</v>
      </c>
      <c r="CQ90" s="143" t="s">
        <v>677</v>
      </c>
      <c r="CR90" s="143" t="s">
        <v>677</v>
      </c>
      <c r="CS90" s="112">
        <v>6</v>
      </c>
      <c r="CT90" s="112">
        <v>20</v>
      </c>
      <c r="CU90" s="112" t="s">
        <v>677</v>
      </c>
      <c r="CV90" s="112">
        <v>4</v>
      </c>
      <c r="CW90" s="112">
        <v>2</v>
      </c>
      <c r="CX90" s="112">
        <v>5</v>
      </c>
      <c r="CY90" s="112">
        <v>10</v>
      </c>
      <c r="CZ90" s="112">
        <v>3</v>
      </c>
      <c r="DA90" s="112">
        <v>1</v>
      </c>
      <c r="DB90" s="112">
        <v>1</v>
      </c>
      <c r="DC90" s="112">
        <v>6</v>
      </c>
      <c r="DD90" s="112">
        <v>15</v>
      </c>
      <c r="DE90" s="112" t="s">
        <v>677</v>
      </c>
      <c r="DF90" s="112">
        <v>6</v>
      </c>
      <c r="DG90" s="112">
        <v>5</v>
      </c>
      <c r="DH90" s="112">
        <v>66</v>
      </c>
      <c r="DI90" s="112">
        <v>2</v>
      </c>
      <c r="DJ90" s="112" t="s">
        <v>677</v>
      </c>
      <c r="DK90" s="112">
        <v>3</v>
      </c>
      <c r="DL90" s="112" t="s">
        <v>677</v>
      </c>
      <c r="DM90" s="112" t="s">
        <v>677</v>
      </c>
      <c r="DN90" s="112" t="s">
        <v>677</v>
      </c>
      <c r="DO90" s="112" t="s">
        <v>677</v>
      </c>
      <c r="DP90" s="112">
        <v>3</v>
      </c>
      <c r="DQ90" s="112">
        <v>7</v>
      </c>
      <c r="DR90" s="112" t="s">
        <v>677</v>
      </c>
      <c r="DS90" s="112">
        <v>1</v>
      </c>
      <c r="DT90" s="112" t="s">
        <v>677</v>
      </c>
      <c r="DU90" s="112" t="s">
        <v>677</v>
      </c>
      <c r="DV90" s="112" t="s">
        <v>677</v>
      </c>
      <c r="DW90" s="112" t="s">
        <v>677</v>
      </c>
      <c r="DX90" s="112">
        <v>2</v>
      </c>
      <c r="DY90" s="112" t="s">
        <v>677</v>
      </c>
    </row>
    <row r="91" spans="1:129" s="17" customFormat="1" ht="21" customHeight="1" x14ac:dyDescent="0.3">
      <c r="A91" s="45" t="s">
        <v>802</v>
      </c>
      <c r="B91" s="337">
        <v>306</v>
      </c>
      <c r="C91" s="143">
        <v>1200</v>
      </c>
      <c r="D91" s="112" t="s">
        <v>677</v>
      </c>
      <c r="E91" s="112" t="s">
        <v>677</v>
      </c>
      <c r="F91" s="143" t="s">
        <v>677</v>
      </c>
      <c r="G91" s="143" t="s">
        <v>677</v>
      </c>
      <c r="H91" s="143" t="s">
        <v>677</v>
      </c>
      <c r="I91" s="143" t="s">
        <v>677</v>
      </c>
      <c r="J91" s="143">
        <v>25</v>
      </c>
      <c r="K91" s="143">
        <v>101</v>
      </c>
      <c r="L91" s="143">
        <v>10</v>
      </c>
      <c r="M91" s="143">
        <v>8</v>
      </c>
      <c r="N91" s="143">
        <v>7</v>
      </c>
      <c r="O91" s="143">
        <v>12</v>
      </c>
      <c r="P91" s="143">
        <v>78</v>
      </c>
      <c r="Q91" s="143">
        <v>1</v>
      </c>
      <c r="R91" s="143" t="s">
        <v>677</v>
      </c>
      <c r="S91" s="143">
        <v>1</v>
      </c>
      <c r="T91" s="143" t="s">
        <v>677</v>
      </c>
      <c r="U91" s="143" t="s">
        <v>677</v>
      </c>
      <c r="V91" s="143">
        <v>2</v>
      </c>
      <c r="W91" s="143">
        <v>2</v>
      </c>
      <c r="X91" s="143" t="s">
        <v>677</v>
      </c>
      <c r="Y91" s="143" t="s">
        <v>677</v>
      </c>
      <c r="Z91" s="143">
        <v>1</v>
      </c>
      <c r="AA91" s="143" t="s">
        <v>677</v>
      </c>
      <c r="AB91" s="143" t="s">
        <v>677</v>
      </c>
      <c r="AC91" s="143" t="s">
        <v>677</v>
      </c>
      <c r="AD91" s="143" t="s">
        <v>677</v>
      </c>
      <c r="AE91" s="143" t="s">
        <v>677</v>
      </c>
      <c r="AF91" s="143" t="s">
        <v>677</v>
      </c>
      <c r="AG91" s="143" t="s">
        <v>677</v>
      </c>
      <c r="AH91" s="143" t="s">
        <v>677</v>
      </c>
      <c r="AI91" s="143">
        <v>1</v>
      </c>
      <c r="AJ91" s="143" t="s">
        <v>677</v>
      </c>
      <c r="AK91" s="143">
        <v>1</v>
      </c>
      <c r="AL91" s="143" t="s">
        <v>677</v>
      </c>
      <c r="AM91" s="143" t="s">
        <v>677</v>
      </c>
      <c r="AN91" s="143">
        <v>3</v>
      </c>
      <c r="AO91" s="143" t="s">
        <v>677</v>
      </c>
      <c r="AP91" s="143" t="s">
        <v>677</v>
      </c>
      <c r="AQ91" s="143" t="s">
        <v>677</v>
      </c>
      <c r="AR91" s="143" t="s">
        <v>677</v>
      </c>
      <c r="AS91" s="143" t="s">
        <v>677</v>
      </c>
      <c r="AT91" s="143" t="s">
        <v>677</v>
      </c>
      <c r="AU91" s="143">
        <v>2</v>
      </c>
      <c r="AV91" s="143">
        <v>2</v>
      </c>
      <c r="AW91" s="143" t="s">
        <v>677</v>
      </c>
      <c r="AX91" s="143" t="s">
        <v>677</v>
      </c>
      <c r="AY91" s="143">
        <v>2</v>
      </c>
      <c r="AZ91" s="143" t="s">
        <v>677</v>
      </c>
      <c r="BA91" s="143" t="s">
        <v>677</v>
      </c>
      <c r="BB91" s="143">
        <v>1</v>
      </c>
      <c r="BC91" s="143">
        <v>1</v>
      </c>
      <c r="BD91" s="143" t="s">
        <v>677</v>
      </c>
      <c r="BE91" s="143">
        <v>1</v>
      </c>
      <c r="BF91" s="143" t="s">
        <v>677</v>
      </c>
      <c r="BG91" s="143" t="s">
        <v>677</v>
      </c>
      <c r="BH91" s="143" t="s">
        <v>677</v>
      </c>
      <c r="BI91" s="143" t="s">
        <v>677</v>
      </c>
      <c r="BJ91" s="143" t="s">
        <v>677</v>
      </c>
      <c r="BK91" s="143" t="s">
        <v>677</v>
      </c>
      <c r="BL91" s="143">
        <v>67</v>
      </c>
      <c r="BM91" s="143">
        <v>312</v>
      </c>
      <c r="BN91" s="143" t="s">
        <v>677</v>
      </c>
      <c r="BO91" s="143">
        <v>1</v>
      </c>
      <c r="BP91" s="143" t="s">
        <v>677</v>
      </c>
      <c r="BQ91" s="143" t="s">
        <v>677</v>
      </c>
      <c r="BR91" s="143">
        <v>2</v>
      </c>
      <c r="BS91" s="143">
        <v>3</v>
      </c>
      <c r="BT91" s="143" t="s">
        <v>677</v>
      </c>
      <c r="BU91" s="143">
        <v>8</v>
      </c>
      <c r="BV91" s="143">
        <v>31</v>
      </c>
      <c r="BW91" s="143">
        <v>2</v>
      </c>
      <c r="BX91" s="143">
        <v>17</v>
      </c>
      <c r="BY91" s="143">
        <v>3</v>
      </c>
      <c r="BZ91" s="143">
        <v>1</v>
      </c>
      <c r="CA91" s="143">
        <v>14</v>
      </c>
      <c r="CB91" s="143" t="s">
        <v>677</v>
      </c>
      <c r="CC91" s="143">
        <v>1</v>
      </c>
      <c r="CD91" s="143" t="s">
        <v>677</v>
      </c>
      <c r="CE91" s="143" t="s">
        <v>677</v>
      </c>
      <c r="CF91" s="143" t="s">
        <v>677</v>
      </c>
      <c r="CG91" s="143" t="s">
        <v>677</v>
      </c>
      <c r="CH91" s="143">
        <v>33</v>
      </c>
      <c r="CI91" s="143">
        <v>78</v>
      </c>
      <c r="CJ91" s="143">
        <v>6</v>
      </c>
      <c r="CK91" s="143">
        <v>26</v>
      </c>
      <c r="CL91" s="143">
        <v>1</v>
      </c>
      <c r="CM91" s="143">
        <v>23</v>
      </c>
      <c r="CN91" s="143">
        <v>38</v>
      </c>
      <c r="CO91" s="143" t="s">
        <v>677</v>
      </c>
      <c r="CP91" s="143">
        <v>16</v>
      </c>
      <c r="CQ91" s="143" t="s">
        <v>677</v>
      </c>
      <c r="CR91" s="143">
        <v>7</v>
      </c>
      <c r="CS91" s="143">
        <v>36</v>
      </c>
      <c r="CT91" s="143">
        <v>123</v>
      </c>
      <c r="CU91" s="143">
        <v>1</v>
      </c>
      <c r="CV91" s="143">
        <v>31</v>
      </c>
      <c r="CW91" s="143">
        <v>4</v>
      </c>
      <c r="CX91" s="143">
        <v>39</v>
      </c>
      <c r="CY91" s="143">
        <v>110</v>
      </c>
      <c r="CZ91" s="143">
        <v>32</v>
      </c>
      <c r="DA91" s="143">
        <v>3</v>
      </c>
      <c r="DB91" s="143">
        <v>4</v>
      </c>
      <c r="DC91" s="143">
        <v>13</v>
      </c>
      <c r="DD91" s="143">
        <v>44</v>
      </c>
      <c r="DE91" s="143">
        <v>1</v>
      </c>
      <c r="DF91" s="143">
        <v>12</v>
      </c>
      <c r="DG91" s="143">
        <v>39</v>
      </c>
      <c r="DH91" s="143">
        <v>266</v>
      </c>
      <c r="DI91" s="143">
        <v>24</v>
      </c>
      <c r="DJ91" s="112" t="s">
        <v>677</v>
      </c>
      <c r="DK91" s="143">
        <v>15</v>
      </c>
      <c r="DL91" s="143">
        <v>1</v>
      </c>
      <c r="DM91" s="143">
        <v>5</v>
      </c>
      <c r="DN91" s="143">
        <v>1</v>
      </c>
      <c r="DO91" s="112" t="s">
        <v>677</v>
      </c>
      <c r="DP91" s="143">
        <v>14</v>
      </c>
      <c r="DQ91" s="143">
        <v>28</v>
      </c>
      <c r="DR91" s="112" t="s">
        <v>677</v>
      </c>
      <c r="DS91" s="143">
        <v>1</v>
      </c>
      <c r="DT91" s="143">
        <v>3</v>
      </c>
      <c r="DU91" s="112" t="s">
        <v>677</v>
      </c>
      <c r="DV91" s="143">
        <v>5</v>
      </c>
      <c r="DW91" s="112" t="s">
        <v>677</v>
      </c>
      <c r="DX91" s="143">
        <v>5</v>
      </c>
      <c r="DY91" s="112" t="s">
        <v>677</v>
      </c>
    </row>
    <row r="92" spans="1:129" s="17" customFormat="1" ht="21" customHeight="1" x14ac:dyDescent="0.3">
      <c r="A92" s="46" t="s">
        <v>803</v>
      </c>
      <c r="B92" s="332">
        <v>75</v>
      </c>
      <c r="C92" s="112">
        <v>275</v>
      </c>
      <c r="D92" s="112" t="s">
        <v>677</v>
      </c>
      <c r="E92" s="112" t="s">
        <v>677</v>
      </c>
      <c r="F92" s="143" t="s">
        <v>677</v>
      </c>
      <c r="G92" s="143" t="s">
        <v>677</v>
      </c>
      <c r="H92" s="143" t="s">
        <v>677</v>
      </c>
      <c r="I92" s="143" t="s">
        <v>677</v>
      </c>
      <c r="J92" s="112">
        <v>6</v>
      </c>
      <c r="K92" s="112">
        <v>31</v>
      </c>
      <c r="L92" s="112">
        <v>1</v>
      </c>
      <c r="M92" s="112">
        <v>3</v>
      </c>
      <c r="N92" s="112">
        <v>2</v>
      </c>
      <c r="O92" s="112">
        <v>3</v>
      </c>
      <c r="P92" s="112">
        <v>9</v>
      </c>
      <c r="Q92" s="112" t="s">
        <v>677</v>
      </c>
      <c r="R92" s="112" t="s">
        <v>677</v>
      </c>
      <c r="S92" s="112" t="s">
        <v>677</v>
      </c>
      <c r="T92" s="112" t="s">
        <v>677</v>
      </c>
      <c r="U92" s="112" t="s">
        <v>677</v>
      </c>
      <c r="V92" s="112" t="s">
        <v>677</v>
      </c>
      <c r="W92" s="112">
        <v>1</v>
      </c>
      <c r="X92" s="112" t="s">
        <v>677</v>
      </c>
      <c r="Y92" s="112" t="s">
        <v>677</v>
      </c>
      <c r="Z92" s="112">
        <v>1</v>
      </c>
      <c r="AA92" s="112" t="s">
        <v>677</v>
      </c>
      <c r="AB92" s="112" t="s">
        <v>677</v>
      </c>
      <c r="AC92" s="112" t="s">
        <v>677</v>
      </c>
      <c r="AD92" s="112" t="s">
        <v>677</v>
      </c>
      <c r="AE92" s="112" t="s">
        <v>677</v>
      </c>
      <c r="AF92" s="112" t="s">
        <v>677</v>
      </c>
      <c r="AG92" s="143" t="s">
        <v>677</v>
      </c>
      <c r="AH92" s="143" t="s">
        <v>677</v>
      </c>
      <c r="AI92" s="143" t="s">
        <v>677</v>
      </c>
      <c r="AJ92" s="143" t="s">
        <v>677</v>
      </c>
      <c r="AK92" s="143" t="s">
        <v>677</v>
      </c>
      <c r="AL92" s="143" t="s">
        <v>677</v>
      </c>
      <c r="AM92" s="143" t="s">
        <v>677</v>
      </c>
      <c r="AN92" s="112">
        <v>1</v>
      </c>
      <c r="AO92" s="143" t="s">
        <v>677</v>
      </c>
      <c r="AP92" s="143" t="s">
        <v>677</v>
      </c>
      <c r="AQ92" s="143" t="s">
        <v>677</v>
      </c>
      <c r="AR92" s="143" t="s">
        <v>677</v>
      </c>
      <c r="AS92" s="143" t="s">
        <v>677</v>
      </c>
      <c r="AT92" s="143" t="s">
        <v>677</v>
      </c>
      <c r="AU92" s="112">
        <v>2</v>
      </c>
      <c r="AV92" s="112">
        <v>2</v>
      </c>
      <c r="AW92" s="143" t="s">
        <v>677</v>
      </c>
      <c r="AX92" s="143" t="s">
        <v>677</v>
      </c>
      <c r="AY92" s="112">
        <v>2</v>
      </c>
      <c r="AZ92" s="143" t="s">
        <v>677</v>
      </c>
      <c r="BA92" s="143" t="s">
        <v>677</v>
      </c>
      <c r="BB92" s="143" t="s">
        <v>677</v>
      </c>
      <c r="BC92" s="143" t="s">
        <v>677</v>
      </c>
      <c r="BD92" s="143" t="s">
        <v>677</v>
      </c>
      <c r="BE92" s="143" t="s">
        <v>677</v>
      </c>
      <c r="BF92" s="143" t="s">
        <v>677</v>
      </c>
      <c r="BG92" s="143" t="s">
        <v>677</v>
      </c>
      <c r="BH92" s="143" t="s">
        <v>677</v>
      </c>
      <c r="BI92" s="143" t="s">
        <v>677</v>
      </c>
      <c r="BJ92" s="143" t="s">
        <v>677</v>
      </c>
      <c r="BK92" s="143" t="s">
        <v>677</v>
      </c>
      <c r="BL92" s="112">
        <v>15</v>
      </c>
      <c r="BM92" s="112">
        <v>76</v>
      </c>
      <c r="BN92" s="143" t="s">
        <v>677</v>
      </c>
      <c r="BO92" s="112">
        <v>1</v>
      </c>
      <c r="BP92" s="143" t="s">
        <v>677</v>
      </c>
      <c r="BQ92" s="143" t="s">
        <v>677</v>
      </c>
      <c r="BR92" s="143" t="s">
        <v>677</v>
      </c>
      <c r="BS92" s="112">
        <v>2</v>
      </c>
      <c r="BT92" s="143" t="s">
        <v>677</v>
      </c>
      <c r="BU92" s="112">
        <v>2</v>
      </c>
      <c r="BV92" s="112">
        <v>4</v>
      </c>
      <c r="BW92" s="143" t="s">
        <v>677</v>
      </c>
      <c r="BX92" s="112">
        <v>4</v>
      </c>
      <c r="BY92" s="112">
        <v>2</v>
      </c>
      <c r="BZ92" s="143" t="s">
        <v>677</v>
      </c>
      <c r="CA92" s="143" t="s">
        <v>677</v>
      </c>
      <c r="CB92" s="143" t="s">
        <v>677</v>
      </c>
      <c r="CC92" s="143" t="s">
        <v>677</v>
      </c>
      <c r="CD92" s="143" t="s">
        <v>677</v>
      </c>
      <c r="CE92" s="143" t="s">
        <v>677</v>
      </c>
      <c r="CF92" s="143" t="s">
        <v>677</v>
      </c>
      <c r="CG92" s="143" t="s">
        <v>677</v>
      </c>
      <c r="CH92" s="112">
        <v>9</v>
      </c>
      <c r="CI92" s="112">
        <v>17</v>
      </c>
      <c r="CJ92" s="143" t="s">
        <v>677</v>
      </c>
      <c r="CK92" s="112">
        <v>9</v>
      </c>
      <c r="CL92" s="143" t="s">
        <v>677</v>
      </c>
      <c r="CM92" s="112">
        <v>7</v>
      </c>
      <c r="CN92" s="112">
        <v>11</v>
      </c>
      <c r="CO92" s="143" t="s">
        <v>677</v>
      </c>
      <c r="CP92" s="112">
        <v>7</v>
      </c>
      <c r="CQ92" s="143" t="s">
        <v>677</v>
      </c>
      <c r="CR92" s="143" t="s">
        <v>677</v>
      </c>
      <c r="CS92" s="112">
        <v>8</v>
      </c>
      <c r="CT92" s="112">
        <v>29</v>
      </c>
      <c r="CU92" s="112">
        <v>1</v>
      </c>
      <c r="CV92" s="112">
        <v>5</v>
      </c>
      <c r="CW92" s="112">
        <v>2</v>
      </c>
      <c r="CX92" s="112">
        <v>8</v>
      </c>
      <c r="CY92" s="112">
        <v>20</v>
      </c>
      <c r="CZ92" s="112">
        <v>6</v>
      </c>
      <c r="DA92" s="112">
        <v>2</v>
      </c>
      <c r="DB92" s="112" t="s">
        <v>677</v>
      </c>
      <c r="DC92" s="112">
        <v>4</v>
      </c>
      <c r="DD92" s="112">
        <v>7</v>
      </c>
      <c r="DE92" s="112" t="s">
        <v>677</v>
      </c>
      <c r="DF92" s="112">
        <v>4</v>
      </c>
      <c r="DG92" s="112">
        <v>9</v>
      </c>
      <c r="DH92" s="112">
        <v>63</v>
      </c>
      <c r="DI92" s="112">
        <v>5</v>
      </c>
      <c r="DJ92" s="112" t="s">
        <v>677</v>
      </c>
      <c r="DK92" s="112">
        <v>4</v>
      </c>
      <c r="DL92" s="112" t="s">
        <v>677</v>
      </c>
      <c r="DM92" s="112" t="s">
        <v>677</v>
      </c>
      <c r="DN92" s="112" t="s">
        <v>677</v>
      </c>
      <c r="DO92" s="112" t="s">
        <v>677</v>
      </c>
      <c r="DP92" s="112">
        <v>4</v>
      </c>
      <c r="DQ92" s="112">
        <v>10</v>
      </c>
      <c r="DR92" s="112" t="s">
        <v>677</v>
      </c>
      <c r="DS92" s="112" t="s">
        <v>677</v>
      </c>
      <c r="DT92" s="112">
        <v>1</v>
      </c>
      <c r="DU92" s="112" t="s">
        <v>677</v>
      </c>
      <c r="DV92" s="112">
        <v>2</v>
      </c>
      <c r="DW92" s="112" t="s">
        <v>677</v>
      </c>
      <c r="DX92" s="112">
        <v>1</v>
      </c>
      <c r="DY92" s="112" t="s">
        <v>677</v>
      </c>
    </row>
    <row r="93" spans="1:129" s="17" customFormat="1" ht="21" customHeight="1" x14ac:dyDescent="0.3">
      <c r="A93" s="46" t="s">
        <v>804</v>
      </c>
      <c r="B93" s="332">
        <v>66</v>
      </c>
      <c r="C93" s="112">
        <v>269</v>
      </c>
      <c r="D93" s="112" t="s">
        <v>677</v>
      </c>
      <c r="E93" s="112" t="s">
        <v>677</v>
      </c>
      <c r="F93" s="143" t="s">
        <v>677</v>
      </c>
      <c r="G93" s="143" t="s">
        <v>677</v>
      </c>
      <c r="H93" s="143" t="s">
        <v>677</v>
      </c>
      <c r="I93" s="143" t="s">
        <v>677</v>
      </c>
      <c r="J93" s="112">
        <v>8</v>
      </c>
      <c r="K93" s="112">
        <v>22</v>
      </c>
      <c r="L93" s="112">
        <v>3</v>
      </c>
      <c r="M93" s="112">
        <v>3</v>
      </c>
      <c r="N93" s="112">
        <v>2</v>
      </c>
      <c r="O93" s="112">
        <v>5</v>
      </c>
      <c r="P93" s="112">
        <v>59</v>
      </c>
      <c r="Q93" s="112">
        <v>1</v>
      </c>
      <c r="R93" s="112" t="s">
        <v>677</v>
      </c>
      <c r="S93" s="112" t="s">
        <v>677</v>
      </c>
      <c r="T93" s="112" t="s">
        <v>677</v>
      </c>
      <c r="U93" s="112" t="s">
        <v>677</v>
      </c>
      <c r="V93" s="112">
        <v>2</v>
      </c>
      <c r="W93" s="112" t="s">
        <v>677</v>
      </c>
      <c r="X93" s="112" t="s">
        <v>677</v>
      </c>
      <c r="Y93" s="112" t="s">
        <v>677</v>
      </c>
      <c r="Z93" s="112" t="s">
        <v>677</v>
      </c>
      <c r="AA93" s="112" t="s">
        <v>677</v>
      </c>
      <c r="AB93" s="112" t="s">
        <v>677</v>
      </c>
      <c r="AC93" s="112" t="s">
        <v>677</v>
      </c>
      <c r="AD93" s="112" t="s">
        <v>677</v>
      </c>
      <c r="AE93" s="112" t="s">
        <v>677</v>
      </c>
      <c r="AF93" s="112" t="s">
        <v>677</v>
      </c>
      <c r="AG93" s="143" t="s">
        <v>677</v>
      </c>
      <c r="AH93" s="143" t="s">
        <v>677</v>
      </c>
      <c r="AI93" s="112">
        <v>1</v>
      </c>
      <c r="AJ93" s="143" t="s">
        <v>677</v>
      </c>
      <c r="AK93" s="112">
        <v>1</v>
      </c>
      <c r="AL93" s="143" t="s">
        <v>677</v>
      </c>
      <c r="AM93" s="143" t="s">
        <v>677</v>
      </c>
      <c r="AN93" s="143" t="s">
        <v>677</v>
      </c>
      <c r="AO93" s="143" t="s">
        <v>677</v>
      </c>
      <c r="AP93" s="143" t="s">
        <v>677</v>
      </c>
      <c r="AQ93" s="143" t="s">
        <v>677</v>
      </c>
      <c r="AR93" s="143" t="s">
        <v>677</v>
      </c>
      <c r="AS93" s="143" t="s">
        <v>677</v>
      </c>
      <c r="AT93" s="143" t="s">
        <v>677</v>
      </c>
      <c r="AU93" s="143" t="s">
        <v>677</v>
      </c>
      <c r="AV93" s="143" t="s">
        <v>677</v>
      </c>
      <c r="AW93" s="143" t="s">
        <v>677</v>
      </c>
      <c r="AX93" s="143" t="s">
        <v>677</v>
      </c>
      <c r="AY93" s="143" t="s">
        <v>677</v>
      </c>
      <c r="AZ93" s="143" t="s">
        <v>677</v>
      </c>
      <c r="BA93" s="143" t="s">
        <v>677</v>
      </c>
      <c r="BB93" s="112">
        <v>1</v>
      </c>
      <c r="BC93" s="112">
        <v>1</v>
      </c>
      <c r="BD93" s="143" t="s">
        <v>677</v>
      </c>
      <c r="BE93" s="112">
        <v>1</v>
      </c>
      <c r="BF93" s="143" t="s">
        <v>677</v>
      </c>
      <c r="BG93" s="143" t="s">
        <v>677</v>
      </c>
      <c r="BH93" s="143" t="s">
        <v>677</v>
      </c>
      <c r="BI93" s="143" t="s">
        <v>677</v>
      </c>
      <c r="BJ93" s="143" t="s">
        <v>677</v>
      </c>
      <c r="BK93" s="143" t="s">
        <v>677</v>
      </c>
      <c r="BL93" s="112">
        <v>14</v>
      </c>
      <c r="BM93" s="112">
        <v>88</v>
      </c>
      <c r="BN93" s="143" t="s">
        <v>677</v>
      </c>
      <c r="BO93" s="143" t="s">
        <v>677</v>
      </c>
      <c r="BP93" s="143" t="s">
        <v>677</v>
      </c>
      <c r="BQ93" s="143" t="s">
        <v>677</v>
      </c>
      <c r="BR93" s="112">
        <v>2</v>
      </c>
      <c r="BS93" s="143" t="s">
        <v>677</v>
      </c>
      <c r="BT93" s="143" t="s">
        <v>677</v>
      </c>
      <c r="BU93" s="143" t="s">
        <v>677</v>
      </c>
      <c r="BV93" s="112">
        <v>7</v>
      </c>
      <c r="BW93" s="112">
        <v>1</v>
      </c>
      <c r="BX93" s="112">
        <v>3</v>
      </c>
      <c r="BY93" s="112">
        <v>1</v>
      </c>
      <c r="BZ93" s="143" t="s">
        <v>677</v>
      </c>
      <c r="CA93" s="143" t="s">
        <v>677</v>
      </c>
      <c r="CB93" s="143" t="s">
        <v>677</v>
      </c>
      <c r="CC93" s="143" t="s">
        <v>677</v>
      </c>
      <c r="CD93" s="143" t="s">
        <v>677</v>
      </c>
      <c r="CE93" s="143" t="s">
        <v>677</v>
      </c>
      <c r="CF93" s="143" t="s">
        <v>677</v>
      </c>
      <c r="CG93" s="143" t="s">
        <v>677</v>
      </c>
      <c r="CH93" s="112">
        <v>7</v>
      </c>
      <c r="CI93" s="112">
        <v>14</v>
      </c>
      <c r="CJ93" s="143" t="s">
        <v>677</v>
      </c>
      <c r="CK93" s="112">
        <v>7</v>
      </c>
      <c r="CL93" s="143" t="s">
        <v>677</v>
      </c>
      <c r="CM93" s="112">
        <v>8</v>
      </c>
      <c r="CN93" s="112">
        <v>12</v>
      </c>
      <c r="CO93" s="143" t="s">
        <v>677</v>
      </c>
      <c r="CP93" s="112">
        <v>6</v>
      </c>
      <c r="CQ93" s="143" t="s">
        <v>677</v>
      </c>
      <c r="CR93" s="112">
        <v>2</v>
      </c>
      <c r="CS93" s="112">
        <v>3</v>
      </c>
      <c r="CT93" s="112">
        <v>12</v>
      </c>
      <c r="CU93" s="112" t="s">
        <v>677</v>
      </c>
      <c r="CV93" s="112">
        <v>3</v>
      </c>
      <c r="CW93" s="112" t="s">
        <v>677</v>
      </c>
      <c r="CX93" s="112">
        <v>9</v>
      </c>
      <c r="CY93" s="112">
        <v>19</v>
      </c>
      <c r="CZ93" s="112">
        <v>7</v>
      </c>
      <c r="DA93" s="112">
        <v>1</v>
      </c>
      <c r="DB93" s="112">
        <v>1</v>
      </c>
      <c r="DC93" s="112">
        <v>2</v>
      </c>
      <c r="DD93" s="112">
        <v>2</v>
      </c>
      <c r="DE93" s="112" t="s">
        <v>677</v>
      </c>
      <c r="DF93" s="112">
        <v>2</v>
      </c>
      <c r="DG93" s="112">
        <v>5</v>
      </c>
      <c r="DH93" s="112">
        <v>34</v>
      </c>
      <c r="DI93" s="112">
        <v>3</v>
      </c>
      <c r="DJ93" s="112" t="s">
        <v>677</v>
      </c>
      <c r="DK93" s="112">
        <v>2</v>
      </c>
      <c r="DL93" s="112" t="s">
        <v>677</v>
      </c>
      <c r="DM93" s="112" t="s">
        <v>677</v>
      </c>
      <c r="DN93" s="112" t="s">
        <v>677</v>
      </c>
      <c r="DO93" s="112" t="s">
        <v>677</v>
      </c>
      <c r="DP93" s="112">
        <v>4</v>
      </c>
      <c r="DQ93" s="112">
        <v>6</v>
      </c>
      <c r="DR93" s="112" t="s">
        <v>677</v>
      </c>
      <c r="DS93" s="112" t="s">
        <v>677</v>
      </c>
      <c r="DT93" s="112" t="s">
        <v>677</v>
      </c>
      <c r="DU93" s="112" t="s">
        <v>677</v>
      </c>
      <c r="DV93" s="112">
        <v>3</v>
      </c>
      <c r="DW93" s="112" t="s">
        <v>677</v>
      </c>
      <c r="DX93" s="112">
        <v>1</v>
      </c>
      <c r="DY93" s="112" t="s">
        <v>677</v>
      </c>
    </row>
    <row r="94" spans="1:129" s="17" customFormat="1" ht="21" customHeight="1" x14ac:dyDescent="0.3">
      <c r="A94" s="46" t="s">
        <v>805</v>
      </c>
      <c r="B94" s="332">
        <v>165</v>
      </c>
      <c r="C94" s="112">
        <v>656</v>
      </c>
      <c r="D94" s="112" t="s">
        <v>677</v>
      </c>
      <c r="E94" s="112" t="s">
        <v>677</v>
      </c>
      <c r="F94" s="143" t="s">
        <v>677</v>
      </c>
      <c r="G94" s="143" t="s">
        <v>677</v>
      </c>
      <c r="H94" s="143" t="s">
        <v>677</v>
      </c>
      <c r="I94" s="143" t="s">
        <v>677</v>
      </c>
      <c r="J94" s="112">
        <v>11</v>
      </c>
      <c r="K94" s="112">
        <v>48</v>
      </c>
      <c r="L94" s="112">
        <v>6</v>
      </c>
      <c r="M94" s="112">
        <v>2</v>
      </c>
      <c r="N94" s="112">
        <v>3</v>
      </c>
      <c r="O94" s="112">
        <v>4</v>
      </c>
      <c r="P94" s="112">
        <v>10</v>
      </c>
      <c r="Q94" s="112" t="s">
        <v>677</v>
      </c>
      <c r="R94" s="112" t="s">
        <v>677</v>
      </c>
      <c r="S94" s="112">
        <v>1</v>
      </c>
      <c r="T94" s="112" t="s">
        <v>677</v>
      </c>
      <c r="U94" s="112" t="s">
        <v>677</v>
      </c>
      <c r="V94" s="112" t="s">
        <v>677</v>
      </c>
      <c r="W94" s="112">
        <v>1</v>
      </c>
      <c r="X94" s="112" t="s">
        <v>677</v>
      </c>
      <c r="Y94" s="112" t="s">
        <v>677</v>
      </c>
      <c r="Z94" s="112" t="s">
        <v>677</v>
      </c>
      <c r="AA94" s="112" t="s">
        <v>677</v>
      </c>
      <c r="AB94" s="112" t="s">
        <v>677</v>
      </c>
      <c r="AC94" s="112" t="s">
        <v>677</v>
      </c>
      <c r="AD94" s="112" t="s">
        <v>677</v>
      </c>
      <c r="AE94" s="112" t="s">
        <v>677</v>
      </c>
      <c r="AF94" s="112" t="s">
        <v>677</v>
      </c>
      <c r="AG94" s="143" t="s">
        <v>677</v>
      </c>
      <c r="AH94" s="143" t="s">
        <v>677</v>
      </c>
      <c r="AI94" s="143" t="s">
        <v>677</v>
      </c>
      <c r="AJ94" s="143" t="s">
        <v>677</v>
      </c>
      <c r="AK94" s="143" t="s">
        <v>677</v>
      </c>
      <c r="AL94" s="143" t="s">
        <v>677</v>
      </c>
      <c r="AM94" s="143" t="s">
        <v>677</v>
      </c>
      <c r="AN94" s="112">
        <v>2</v>
      </c>
      <c r="AO94" s="143" t="s">
        <v>677</v>
      </c>
      <c r="AP94" s="143" t="s">
        <v>677</v>
      </c>
      <c r="AQ94" s="143" t="s">
        <v>677</v>
      </c>
      <c r="AR94" s="143" t="s">
        <v>677</v>
      </c>
      <c r="AS94" s="143" t="s">
        <v>677</v>
      </c>
      <c r="AT94" s="143" t="s">
        <v>677</v>
      </c>
      <c r="AU94" s="143" t="s">
        <v>677</v>
      </c>
      <c r="AV94" s="143" t="s">
        <v>677</v>
      </c>
      <c r="AW94" s="143" t="s">
        <v>677</v>
      </c>
      <c r="AX94" s="143" t="s">
        <v>677</v>
      </c>
      <c r="AY94" s="143" t="s">
        <v>677</v>
      </c>
      <c r="AZ94" s="143" t="s">
        <v>677</v>
      </c>
      <c r="BA94" s="143" t="s">
        <v>677</v>
      </c>
      <c r="BB94" s="143" t="s">
        <v>677</v>
      </c>
      <c r="BC94" s="143" t="s">
        <v>677</v>
      </c>
      <c r="BD94" s="143" t="s">
        <v>677</v>
      </c>
      <c r="BE94" s="143" t="s">
        <v>677</v>
      </c>
      <c r="BF94" s="143" t="s">
        <v>677</v>
      </c>
      <c r="BG94" s="143" t="s">
        <v>677</v>
      </c>
      <c r="BH94" s="143" t="s">
        <v>677</v>
      </c>
      <c r="BI94" s="143" t="s">
        <v>677</v>
      </c>
      <c r="BJ94" s="143" t="s">
        <v>677</v>
      </c>
      <c r="BK94" s="143" t="s">
        <v>677</v>
      </c>
      <c r="BL94" s="112">
        <v>38</v>
      </c>
      <c r="BM94" s="112">
        <v>148</v>
      </c>
      <c r="BN94" s="143" t="s">
        <v>677</v>
      </c>
      <c r="BO94" s="143" t="s">
        <v>677</v>
      </c>
      <c r="BP94" s="143" t="s">
        <v>677</v>
      </c>
      <c r="BQ94" s="143" t="s">
        <v>677</v>
      </c>
      <c r="BR94" s="143" t="s">
        <v>677</v>
      </c>
      <c r="BS94" s="112">
        <v>1</v>
      </c>
      <c r="BT94" s="143" t="s">
        <v>677</v>
      </c>
      <c r="BU94" s="112">
        <v>6</v>
      </c>
      <c r="BV94" s="112">
        <v>20</v>
      </c>
      <c r="BW94" s="112">
        <v>1</v>
      </c>
      <c r="BX94" s="112">
        <v>10</v>
      </c>
      <c r="BY94" s="143" t="s">
        <v>677</v>
      </c>
      <c r="BZ94" s="112">
        <v>1</v>
      </c>
      <c r="CA94" s="112">
        <v>14</v>
      </c>
      <c r="CB94" s="143" t="s">
        <v>677</v>
      </c>
      <c r="CC94" s="112">
        <v>1</v>
      </c>
      <c r="CD94" s="143" t="s">
        <v>677</v>
      </c>
      <c r="CE94" s="143" t="s">
        <v>677</v>
      </c>
      <c r="CF94" s="143" t="s">
        <v>677</v>
      </c>
      <c r="CG94" s="143" t="s">
        <v>677</v>
      </c>
      <c r="CH94" s="112">
        <v>17</v>
      </c>
      <c r="CI94" s="112">
        <v>47</v>
      </c>
      <c r="CJ94" s="112">
        <v>6</v>
      </c>
      <c r="CK94" s="112">
        <v>10</v>
      </c>
      <c r="CL94" s="112">
        <v>1</v>
      </c>
      <c r="CM94" s="112">
        <v>8</v>
      </c>
      <c r="CN94" s="112">
        <v>15</v>
      </c>
      <c r="CO94" s="143" t="s">
        <v>677</v>
      </c>
      <c r="CP94" s="112">
        <v>3</v>
      </c>
      <c r="CQ94" s="143" t="s">
        <v>677</v>
      </c>
      <c r="CR94" s="112">
        <v>5</v>
      </c>
      <c r="CS94" s="112">
        <v>25</v>
      </c>
      <c r="CT94" s="112">
        <v>82</v>
      </c>
      <c r="CU94" s="112" t="s">
        <v>677</v>
      </c>
      <c r="CV94" s="112">
        <v>23</v>
      </c>
      <c r="CW94" s="112">
        <v>2</v>
      </c>
      <c r="CX94" s="112">
        <v>22</v>
      </c>
      <c r="CY94" s="112">
        <v>71</v>
      </c>
      <c r="CZ94" s="112">
        <v>19</v>
      </c>
      <c r="DA94" s="112" t="s">
        <v>677</v>
      </c>
      <c r="DB94" s="112">
        <v>3</v>
      </c>
      <c r="DC94" s="112">
        <v>7</v>
      </c>
      <c r="DD94" s="112">
        <v>35</v>
      </c>
      <c r="DE94" s="112">
        <v>1</v>
      </c>
      <c r="DF94" s="112">
        <v>6</v>
      </c>
      <c r="DG94" s="112">
        <v>25</v>
      </c>
      <c r="DH94" s="112">
        <v>169</v>
      </c>
      <c r="DI94" s="112">
        <v>16</v>
      </c>
      <c r="DJ94" s="112" t="s">
        <v>677</v>
      </c>
      <c r="DK94" s="112">
        <v>9</v>
      </c>
      <c r="DL94" s="112">
        <v>1</v>
      </c>
      <c r="DM94" s="112">
        <v>5</v>
      </c>
      <c r="DN94" s="112">
        <v>1</v>
      </c>
      <c r="DO94" s="112" t="s">
        <v>677</v>
      </c>
      <c r="DP94" s="112">
        <v>6</v>
      </c>
      <c r="DQ94" s="112">
        <v>12</v>
      </c>
      <c r="DR94" s="112" t="s">
        <v>677</v>
      </c>
      <c r="DS94" s="112">
        <v>1</v>
      </c>
      <c r="DT94" s="112">
        <v>2</v>
      </c>
      <c r="DU94" s="112" t="s">
        <v>677</v>
      </c>
      <c r="DV94" s="112" t="s">
        <v>677</v>
      </c>
      <c r="DW94" s="112" t="s">
        <v>677</v>
      </c>
      <c r="DX94" s="112">
        <v>3</v>
      </c>
      <c r="DY94" s="112" t="s">
        <v>677</v>
      </c>
    </row>
    <row r="95" spans="1:129" s="17" customFormat="1" ht="21" customHeight="1" x14ac:dyDescent="0.3">
      <c r="A95" s="45" t="s">
        <v>806</v>
      </c>
      <c r="B95" s="337">
        <v>161</v>
      </c>
      <c r="C95" s="143">
        <v>1003</v>
      </c>
      <c r="D95" s="112" t="s">
        <v>677</v>
      </c>
      <c r="E95" s="112" t="s">
        <v>677</v>
      </c>
      <c r="F95" s="143" t="s">
        <v>677</v>
      </c>
      <c r="G95" s="143" t="s">
        <v>677</v>
      </c>
      <c r="H95" s="143" t="s">
        <v>677</v>
      </c>
      <c r="I95" s="143" t="s">
        <v>677</v>
      </c>
      <c r="J95" s="143">
        <v>17</v>
      </c>
      <c r="K95" s="143">
        <v>104</v>
      </c>
      <c r="L95" s="143">
        <v>7</v>
      </c>
      <c r="M95" s="143">
        <v>9</v>
      </c>
      <c r="N95" s="143">
        <v>1</v>
      </c>
      <c r="O95" s="143" t="s">
        <v>677</v>
      </c>
      <c r="P95" s="143" t="s">
        <v>677</v>
      </c>
      <c r="Q95" s="143" t="s">
        <v>677</v>
      </c>
      <c r="R95" s="143" t="s">
        <v>677</v>
      </c>
      <c r="S95" s="145" t="s">
        <v>677</v>
      </c>
      <c r="T95" s="143" t="s">
        <v>677</v>
      </c>
      <c r="U95" s="143" t="s">
        <v>677</v>
      </c>
      <c r="V95" s="143" t="s">
        <v>677</v>
      </c>
      <c r="W95" s="143" t="s">
        <v>677</v>
      </c>
      <c r="X95" s="143" t="s">
        <v>677</v>
      </c>
      <c r="Y95" s="143" t="s">
        <v>677</v>
      </c>
      <c r="Z95" s="143" t="s">
        <v>677</v>
      </c>
      <c r="AA95" s="143" t="s">
        <v>677</v>
      </c>
      <c r="AB95" s="143" t="s">
        <v>677</v>
      </c>
      <c r="AC95" s="143" t="s">
        <v>677</v>
      </c>
      <c r="AD95" s="143" t="s">
        <v>677</v>
      </c>
      <c r="AE95" s="143" t="s">
        <v>677</v>
      </c>
      <c r="AF95" s="143" t="s">
        <v>677</v>
      </c>
      <c r="AG95" s="143" t="s">
        <v>677</v>
      </c>
      <c r="AH95" s="143" t="s">
        <v>677</v>
      </c>
      <c r="AI95" s="143" t="s">
        <v>677</v>
      </c>
      <c r="AJ95" s="143" t="s">
        <v>677</v>
      </c>
      <c r="AK95" s="143" t="s">
        <v>677</v>
      </c>
      <c r="AL95" s="143" t="s">
        <v>677</v>
      </c>
      <c r="AM95" s="143" t="s">
        <v>677</v>
      </c>
      <c r="AN95" s="143" t="s">
        <v>677</v>
      </c>
      <c r="AO95" s="143" t="s">
        <v>677</v>
      </c>
      <c r="AP95" s="143" t="s">
        <v>677</v>
      </c>
      <c r="AQ95" s="143" t="s">
        <v>677</v>
      </c>
      <c r="AR95" s="143" t="s">
        <v>677</v>
      </c>
      <c r="AS95" s="143" t="s">
        <v>677</v>
      </c>
      <c r="AT95" s="143" t="s">
        <v>677</v>
      </c>
      <c r="AU95" s="143">
        <v>2</v>
      </c>
      <c r="AV95" s="143">
        <v>3</v>
      </c>
      <c r="AW95" s="143" t="s">
        <v>677</v>
      </c>
      <c r="AX95" s="143" t="s">
        <v>677</v>
      </c>
      <c r="AY95" s="143">
        <v>1</v>
      </c>
      <c r="AZ95" s="143" t="s">
        <v>677</v>
      </c>
      <c r="BA95" s="143">
        <v>1</v>
      </c>
      <c r="BB95" s="143">
        <v>1</v>
      </c>
      <c r="BC95" s="143">
        <v>1</v>
      </c>
      <c r="BD95" s="143" t="s">
        <v>677</v>
      </c>
      <c r="BE95" s="143" t="s">
        <v>677</v>
      </c>
      <c r="BF95" s="143">
        <v>1</v>
      </c>
      <c r="BG95" s="143" t="s">
        <v>677</v>
      </c>
      <c r="BH95" s="143" t="s">
        <v>677</v>
      </c>
      <c r="BI95" s="143" t="s">
        <v>677</v>
      </c>
      <c r="BJ95" s="143" t="s">
        <v>677</v>
      </c>
      <c r="BK95" s="143" t="s">
        <v>677</v>
      </c>
      <c r="BL95" s="143">
        <v>27</v>
      </c>
      <c r="BM95" s="143">
        <v>191</v>
      </c>
      <c r="BN95" s="143" t="s">
        <v>677</v>
      </c>
      <c r="BO95" s="143">
        <v>1</v>
      </c>
      <c r="BP95" s="143" t="s">
        <v>677</v>
      </c>
      <c r="BQ95" s="143">
        <v>1</v>
      </c>
      <c r="BR95" s="143">
        <v>2</v>
      </c>
      <c r="BS95" s="143">
        <v>1</v>
      </c>
      <c r="BT95" s="143" t="s">
        <v>677</v>
      </c>
      <c r="BU95" s="143">
        <v>4</v>
      </c>
      <c r="BV95" s="143">
        <v>9</v>
      </c>
      <c r="BW95" s="143">
        <v>2</v>
      </c>
      <c r="BX95" s="143">
        <v>6</v>
      </c>
      <c r="BY95" s="143">
        <v>1</v>
      </c>
      <c r="BZ95" s="143">
        <v>3</v>
      </c>
      <c r="CA95" s="143">
        <v>39</v>
      </c>
      <c r="CB95" s="143">
        <v>1</v>
      </c>
      <c r="CC95" s="143" t="s">
        <v>677</v>
      </c>
      <c r="CD95" s="143" t="s">
        <v>677</v>
      </c>
      <c r="CE95" s="143">
        <v>2</v>
      </c>
      <c r="CF95" s="143" t="s">
        <v>677</v>
      </c>
      <c r="CG95" s="143" t="s">
        <v>677</v>
      </c>
      <c r="CH95" s="143">
        <v>23</v>
      </c>
      <c r="CI95" s="143">
        <v>64</v>
      </c>
      <c r="CJ95" s="143">
        <v>3</v>
      </c>
      <c r="CK95" s="143">
        <v>19</v>
      </c>
      <c r="CL95" s="143">
        <v>1</v>
      </c>
      <c r="CM95" s="143">
        <v>9</v>
      </c>
      <c r="CN95" s="143">
        <v>28</v>
      </c>
      <c r="CO95" s="143">
        <v>1</v>
      </c>
      <c r="CP95" s="143">
        <v>3</v>
      </c>
      <c r="CQ95" s="143" t="s">
        <v>677</v>
      </c>
      <c r="CR95" s="143">
        <v>5</v>
      </c>
      <c r="CS95" s="143">
        <v>16</v>
      </c>
      <c r="CT95" s="143">
        <v>60</v>
      </c>
      <c r="CU95" s="143" t="s">
        <v>677</v>
      </c>
      <c r="CV95" s="143">
        <v>11</v>
      </c>
      <c r="CW95" s="143">
        <v>5</v>
      </c>
      <c r="CX95" s="143">
        <v>26</v>
      </c>
      <c r="CY95" s="143">
        <v>55</v>
      </c>
      <c r="CZ95" s="143">
        <v>22</v>
      </c>
      <c r="DA95" s="143">
        <v>4</v>
      </c>
      <c r="DB95" s="143" t="s">
        <v>677</v>
      </c>
      <c r="DC95" s="143">
        <v>5</v>
      </c>
      <c r="DD95" s="143">
        <v>66</v>
      </c>
      <c r="DE95" s="143" t="s">
        <v>677</v>
      </c>
      <c r="DF95" s="143">
        <v>5</v>
      </c>
      <c r="DG95" s="143">
        <v>22</v>
      </c>
      <c r="DH95" s="143">
        <v>281</v>
      </c>
      <c r="DI95" s="143">
        <v>11</v>
      </c>
      <c r="DJ95" s="143" t="s">
        <v>677</v>
      </c>
      <c r="DK95" s="143">
        <v>10</v>
      </c>
      <c r="DL95" s="143">
        <v>1</v>
      </c>
      <c r="DM95" s="143">
        <v>7</v>
      </c>
      <c r="DN95" s="143">
        <v>1</v>
      </c>
      <c r="DO95" s="143" t="s">
        <v>677</v>
      </c>
      <c r="DP95" s="143">
        <v>9</v>
      </c>
      <c r="DQ95" s="143">
        <v>104</v>
      </c>
      <c r="DR95" s="143">
        <v>2</v>
      </c>
      <c r="DS95" s="143" t="s">
        <v>677</v>
      </c>
      <c r="DT95" s="143" t="s">
        <v>677</v>
      </c>
      <c r="DU95" s="143" t="s">
        <v>677</v>
      </c>
      <c r="DV95" s="143">
        <v>4</v>
      </c>
      <c r="DW95" s="143" t="s">
        <v>677</v>
      </c>
      <c r="DX95" s="143">
        <v>3</v>
      </c>
      <c r="DY95" s="143" t="s">
        <v>677</v>
      </c>
    </row>
    <row r="96" spans="1:129" s="17" customFormat="1" ht="21" customHeight="1" x14ac:dyDescent="0.3">
      <c r="A96" s="46" t="s">
        <v>807</v>
      </c>
      <c r="B96" s="332">
        <v>55</v>
      </c>
      <c r="C96" s="112">
        <v>415</v>
      </c>
      <c r="D96" s="112" t="s">
        <v>677</v>
      </c>
      <c r="E96" s="112" t="s">
        <v>677</v>
      </c>
      <c r="F96" s="143" t="s">
        <v>677</v>
      </c>
      <c r="G96" s="143" t="s">
        <v>677</v>
      </c>
      <c r="H96" s="143" t="s">
        <v>677</v>
      </c>
      <c r="I96" s="143" t="s">
        <v>677</v>
      </c>
      <c r="J96" s="112">
        <v>7</v>
      </c>
      <c r="K96" s="112">
        <v>60</v>
      </c>
      <c r="L96" s="112">
        <v>4</v>
      </c>
      <c r="M96" s="112">
        <v>2</v>
      </c>
      <c r="N96" s="112">
        <v>1</v>
      </c>
      <c r="O96" s="112" t="s">
        <v>677</v>
      </c>
      <c r="P96" s="112" t="s">
        <v>677</v>
      </c>
      <c r="Q96" s="112" t="s">
        <v>677</v>
      </c>
      <c r="R96" s="112" t="s">
        <v>677</v>
      </c>
      <c r="S96" s="112" t="s">
        <v>677</v>
      </c>
      <c r="T96" s="112" t="s">
        <v>677</v>
      </c>
      <c r="U96" s="112" t="s">
        <v>677</v>
      </c>
      <c r="V96" s="112" t="s">
        <v>677</v>
      </c>
      <c r="W96" s="112" t="s">
        <v>677</v>
      </c>
      <c r="X96" s="112" t="s">
        <v>677</v>
      </c>
      <c r="Y96" s="112" t="s">
        <v>677</v>
      </c>
      <c r="Z96" s="112" t="s">
        <v>677</v>
      </c>
      <c r="AA96" s="112" t="s">
        <v>677</v>
      </c>
      <c r="AB96" s="112" t="s">
        <v>677</v>
      </c>
      <c r="AC96" s="112" t="s">
        <v>677</v>
      </c>
      <c r="AD96" s="112" t="s">
        <v>677</v>
      </c>
      <c r="AE96" s="112" t="s">
        <v>677</v>
      </c>
      <c r="AF96" s="112" t="s">
        <v>677</v>
      </c>
      <c r="AG96" s="143" t="s">
        <v>677</v>
      </c>
      <c r="AH96" s="143" t="s">
        <v>677</v>
      </c>
      <c r="AI96" s="143" t="s">
        <v>677</v>
      </c>
      <c r="AJ96" s="143" t="s">
        <v>677</v>
      </c>
      <c r="AK96" s="143" t="s">
        <v>677</v>
      </c>
      <c r="AL96" s="143" t="s">
        <v>677</v>
      </c>
      <c r="AM96" s="143" t="s">
        <v>677</v>
      </c>
      <c r="AN96" s="143" t="s">
        <v>677</v>
      </c>
      <c r="AO96" s="143" t="s">
        <v>677</v>
      </c>
      <c r="AP96" s="143" t="s">
        <v>677</v>
      </c>
      <c r="AQ96" s="143" t="s">
        <v>677</v>
      </c>
      <c r="AR96" s="143" t="s">
        <v>677</v>
      </c>
      <c r="AS96" s="143" t="s">
        <v>677</v>
      </c>
      <c r="AT96" s="143" t="s">
        <v>677</v>
      </c>
      <c r="AU96" s="112">
        <v>1</v>
      </c>
      <c r="AV96" s="112">
        <v>2</v>
      </c>
      <c r="AW96" s="143" t="s">
        <v>677</v>
      </c>
      <c r="AX96" s="143" t="s">
        <v>677</v>
      </c>
      <c r="AY96" s="143" t="s">
        <v>677</v>
      </c>
      <c r="AZ96" s="143" t="s">
        <v>677</v>
      </c>
      <c r="BA96" s="112">
        <v>1</v>
      </c>
      <c r="BB96" s="143" t="s">
        <v>677</v>
      </c>
      <c r="BC96" s="143" t="s">
        <v>677</v>
      </c>
      <c r="BD96" s="143" t="s">
        <v>677</v>
      </c>
      <c r="BE96" s="143" t="s">
        <v>677</v>
      </c>
      <c r="BF96" s="143" t="s">
        <v>677</v>
      </c>
      <c r="BG96" s="143" t="s">
        <v>677</v>
      </c>
      <c r="BH96" s="143" t="s">
        <v>677</v>
      </c>
      <c r="BI96" s="143" t="s">
        <v>677</v>
      </c>
      <c r="BJ96" s="143" t="s">
        <v>677</v>
      </c>
      <c r="BK96" s="143" t="s">
        <v>677</v>
      </c>
      <c r="BL96" s="112">
        <v>8</v>
      </c>
      <c r="BM96" s="112">
        <v>51</v>
      </c>
      <c r="BN96" s="143" t="s">
        <v>677</v>
      </c>
      <c r="BO96" s="143" t="s">
        <v>677</v>
      </c>
      <c r="BP96" s="143" t="s">
        <v>677</v>
      </c>
      <c r="BQ96" s="112">
        <v>1</v>
      </c>
      <c r="BR96" s="143" t="s">
        <v>677</v>
      </c>
      <c r="BS96" s="143" t="s">
        <v>677</v>
      </c>
      <c r="BT96" s="143" t="s">
        <v>677</v>
      </c>
      <c r="BU96" s="112">
        <v>3</v>
      </c>
      <c r="BV96" s="112">
        <v>4</v>
      </c>
      <c r="BW96" s="143" t="s">
        <v>677</v>
      </c>
      <c r="BX96" s="143" t="s">
        <v>677</v>
      </c>
      <c r="BY96" s="143" t="s">
        <v>677</v>
      </c>
      <c r="BZ96" s="143" t="s">
        <v>677</v>
      </c>
      <c r="CA96" s="143" t="s">
        <v>677</v>
      </c>
      <c r="CB96" s="143" t="s">
        <v>677</v>
      </c>
      <c r="CC96" s="143" t="s">
        <v>677</v>
      </c>
      <c r="CD96" s="143" t="s">
        <v>677</v>
      </c>
      <c r="CE96" s="143" t="s">
        <v>677</v>
      </c>
      <c r="CF96" s="143" t="s">
        <v>677</v>
      </c>
      <c r="CG96" s="143" t="s">
        <v>677</v>
      </c>
      <c r="CH96" s="112">
        <v>6</v>
      </c>
      <c r="CI96" s="112">
        <v>20</v>
      </c>
      <c r="CJ96" s="143" t="s">
        <v>677</v>
      </c>
      <c r="CK96" s="112">
        <v>6</v>
      </c>
      <c r="CL96" s="143" t="s">
        <v>677</v>
      </c>
      <c r="CM96" s="112">
        <v>4</v>
      </c>
      <c r="CN96" s="112">
        <v>8</v>
      </c>
      <c r="CO96" s="143" t="s">
        <v>677</v>
      </c>
      <c r="CP96" s="112">
        <v>1</v>
      </c>
      <c r="CQ96" s="143" t="s">
        <v>677</v>
      </c>
      <c r="CR96" s="112">
        <v>3</v>
      </c>
      <c r="CS96" s="112">
        <v>1</v>
      </c>
      <c r="CT96" s="112">
        <v>5</v>
      </c>
      <c r="CU96" s="143" t="s">
        <v>677</v>
      </c>
      <c r="CV96" s="143" t="s">
        <v>677</v>
      </c>
      <c r="CW96" s="112">
        <v>1</v>
      </c>
      <c r="CX96" s="112">
        <v>8</v>
      </c>
      <c r="CY96" s="112">
        <v>15</v>
      </c>
      <c r="CZ96" s="112">
        <v>7</v>
      </c>
      <c r="DA96" s="112">
        <v>1</v>
      </c>
      <c r="DB96" s="143" t="s">
        <v>677</v>
      </c>
      <c r="DC96" s="112">
        <v>3</v>
      </c>
      <c r="DD96" s="112">
        <v>17</v>
      </c>
      <c r="DE96" s="143" t="s">
        <v>677</v>
      </c>
      <c r="DF96" s="112">
        <v>3</v>
      </c>
      <c r="DG96" s="112">
        <v>11</v>
      </c>
      <c r="DH96" s="112">
        <v>156</v>
      </c>
      <c r="DI96" s="112">
        <v>4</v>
      </c>
      <c r="DJ96" s="143" t="s">
        <v>677</v>
      </c>
      <c r="DK96" s="112">
        <v>7</v>
      </c>
      <c r="DL96" s="143" t="s">
        <v>677</v>
      </c>
      <c r="DM96" s="143" t="s">
        <v>677</v>
      </c>
      <c r="DN96" s="143" t="s">
        <v>677</v>
      </c>
      <c r="DO96" s="143" t="s">
        <v>677</v>
      </c>
      <c r="DP96" s="112">
        <v>6</v>
      </c>
      <c r="DQ96" s="112">
        <v>81</v>
      </c>
      <c r="DR96" s="143" t="s">
        <v>677</v>
      </c>
      <c r="DS96" s="143" t="s">
        <v>677</v>
      </c>
      <c r="DT96" s="143" t="s">
        <v>677</v>
      </c>
      <c r="DU96" s="143" t="s">
        <v>677</v>
      </c>
      <c r="DV96" s="112">
        <v>4</v>
      </c>
      <c r="DW96" s="143" t="s">
        <v>677</v>
      </c>
      <c r="DX96" s="112">
        <v>2</v>
      </c>
      <c r="DY96" s="143" t="s">
        <v>677</v>
      </c>
    </row>
    <row r="97" spans="1:129" s="17" customFormat="1" ht="21" customHeight="1" x14ac:dyDescent="0.3">
      <c r="A97" s="46" t="s">
        <v>808</v>
      </c>
      <c r="B97" s="332">
        <v>71</v>
      </c>
      <c r="C97" s="112">
        <v>360</v>
      </c>
      <c r="D97" s="112" t="s">
        <v>677</v>
      </c>
      <c r="E97" s="112" t="s">
        <v>677</v>
      </c>
      <c r="F97" s="143" t="s">
        <v>677</v>
      </c>
      <c r="G97" s="143" t="s">
        <v>677</v>
      </c>
      <c r="H97" s="143" t="s">
        <v>677</v>
      </c>
      <c r="I97" s="143" t="s">
        <v>677</v>
      </c>
      <c r="J97" s="112">
        <v>6</v>
      </c>
      <c r="K97" s="112">
        <v>37</v>
      </c>
      <c r="L97" s="112">
        <v>2</v>
      </c>
      <c r="M97" s="112">
        <v>4</v>
      </c>
      <c r="N97" s="112" t="s">
        <v>677</v>
      </c>
      <c r="O97" s="112" t="s">
        <v>677</v>
      </c>
      <c r="P97" s="112" t="s">
        <v>677</v>
      </c>
      <c r="Q97" s="112" t="s">
        <v>677</v>
      </c>
      <c r="R97" s="112" t="s">
        <v>677</v>
      </c>
      <c r="S97" s="112" t="s">
        <v>677</v>
      </c>
      <c r="T97" s="112" t="s">
        <v>677</v>
      </c>
      <c r="U97" s="112" t="s">
        <v>677</v>
      </c>
      <c r="V97" s="112" t="s">
        <v>677</v>
      </c>
      <c r="W97" s="112" t="s">
        <v>677</v>
      </c>
      <c r="X97" s="112" t="s">
        <v>677</v>
      </c>
      <c r="Y97" s="112" t="s">
        <v>677</v>
      </c>
      <c r="Z97" s="112" t="s">
        <v>677</v>
      </c>
      <c r="AA97" s="112" t="s">
        <v>677</v>
      </c>
      <c r="AB97" s="112" t="s">
        <v>677</v>
      </c>
      <c r="AC97" s="112" t="s">
        <v>677</v>
      </c>
      <c r="AD97" s="112" t="s">
        <v>677</v>
      </c>
      <c r="AE97" s="112" t="s">
        <v>677</v>
      </c>
      <c r="AF97" s="112" t="s">
        <v>677</v>
      </c>
      <c r="AG97" s="143" t="s">
        <v>677</v>
      </c>
      <c r="AH97" s="143" t="s">
        <v>677</v>
      </c>
      <c r="AI97" s="143" t="s">
        <v>677</v>
      </c>
      <c r="AJ97" s="143" t="s">
        <v>677</v>
      </c>
      <c r="AK97" s="143" t="s">
        <v>677</v>
      </c>
      <c r="AL97" s="143" t="s">
        <v>677</v>
      </c>
      <c r="AM97" s="143" t="s">
        <v>677</v>
      </c>
      <c r="AN97" s="143" t="s">
        <v>677</v>
      </c>
      <c r="AO97" s="143" t="s">
        <v>677</v>
      </c>
      <c r="AP97" s="143" t="s">
        <v>677</v>
      </c>
      <c r="AQ97" s="143" t="s">
        <v>677</v>
      </c>
      <c r="AR97" s="143" t="s">
        <v>677</v>
      </c>
      <c r="AS97" s="143" t="s">
        <v>677</v>
      </c>
      <c r="AT97" s="143" t="s">
        <v>677</v>
      </c>
      <c r="AU97" s="143" t="s">
        <v>677</v>
      </c>
      <c r="AV97" s="143" t="s">
        <v>677</v>
      </c>
      <c r="AW97" s="143" t="s">
        <v>677</v>
      </c>
      <c r="AX97" s="143" t="s">
        <v>677</v>
      </c>
      <c r="AY97" s="143" t="s">
        <v>677</v>
      </c>
      <c r="AZ97" s="143" t="s">
        <v>677</v>
      </c>
      <c r="BA97" s="143" t="s">
        <v>677</v>
      </c>
      <c r="BB97" s="143" t="s">
        <v>677</v>
      </c>
      <c r="BC97" s="143" t="s">
        <v>677</v>
      </c>
      <c r="BD97" s="143" t="s">
        <v>677</v>
      </c>
      <c r="BE97" s="143" t="s">
        <v>677</v>
      </c>
      <c r="BF97" s="143" t="s">
        <v>677</v>
      </c>
      <c r="BG97" s="143" t="s">
        <v>677</v>
      </c>
      <c r="BH97" s="143" t="s">
        <v>677</v>
      </c>
      <c r="BI97" s="143" t="s">
        <v>677</v>
      </c>
      <c r="BJ97" s="143" t="s">
        <v>677</v>
      </c>
      <c r="BK97" s="143" t="s">
        <v>677</v>
      </c>
      <c r="BL97" s="112">
        <v>11</v>
      </c>
      <c r="BM97" s="112">
        <v>50</v>
      </c>
      <c r="BN97" s="143" t="s">
        <v>677</v>
      </c>
      <c r="BO97" s="112">
        <v>1</v>
      </c>
      <c r="BP97" s="143" t="s">
        <v>677</v>
      </c>
      <c r="BQ97" s="143" t="s">
        <v>677</v>
      </c>
      <c r="BR97" s="112">
        <v>1</v>
      </c>
      <c r="BS97" s="112">
        <v>1</v>
      </c>
      <c r="BT97" s="143" t="s">
        <v>677</v>
      </c>
      <c r="BU97" s="143" t="s">
        <v>677</v>
      </c>
      <c r="BV97" s="112">
        <v>3</v>
      </c>
      <c r="BW97" s="112">
        <v>1</v>
      </c>
      <c r="BX97" s="112">
        <v>3</v>
      </c>
      <c r="BY97" s="112">
        <v>1</v>
      </c>
      <c r="BZ97" s="112">
        <v>3</v>
      </c>
      <c r="CA97" s="112">
        <v>39</v>
      </c>
      <c r="CB97" s="112">
        <v>1</v>
      </c>
      <c r="CC97" s="143" t="s">
        <v>677</v>
      </c>
      <c r="CD97" s="143" t="s">
        <v>677</v>
      </c>
      <c r="CE97" s="112">
        <v>2</v>
      </c>
      <c r="CF97" s="143" t="s">
        <v>677</v>
      </c>
      <c r="CG97" s="143" t="s">
        <v>677</v>
      </c>
      <c r="CH97" s="112">
        <v>14</v>
      </c>
      <c r="CI97" s="112">
        <v>31</v>
      </c>
      <c r="CJ97" s="112">
        <v>3</v>
      </c>
      <c r="CK97" s="112">
        <v>10</v>
      </c>
      <c r="CL97" s="112">
        <v>1</v>
      </c>
      <c r="CM97" s="112">
        <v>3</v>
      </c>
      <c r="CN97" s="112">
        <v>16</v>
      </c>
      <c r="CO97" s="112">
        <v>1</v>
      </c>
      <c r="CP97" s="112">
        <v>1</v>
      </c>
      <c r="CQ97" s="143" t="s">
        <v>677</v>
      </c>
      <c r="CR97" s="112">
        <v>1</v>
      </c>
      <c r="CS97" s="112">
        <v>9</v>
      </c>
      <c r="CT97" s="112">
        <v>32</v>
      </c>
      <c r="CU97" s="143" t="s">
        <v>677</v>
      </c>
      <c r="CV97" s="112">
        <v>6</v>
      </c>
      <c r="CW97" s="112">
        <v>3</v>
      </c>
      <c r="CX97" s="112">
        <v>11</v>
      </c>
      <c r="CY97" s="112">
        <v>27</v>
      </c>
      <c r="CZ97" s="112">
        <v>8</v>
      </c>
      <c r="DA97" s="112">
        <v>3</v>
      </c>
      <c r="DB97" s="143" t="s">
        <v>677</v>
      </c>
      <c r="DC97" s="112">
        <v>1</v>
      </c>
      <c r="DD97" s="112">
        <v>1</v>
      </c>
      <c r="DE97" s="143" t="s">
        <v>677</v>
      </c>
      <c r="DF97" s="112">
        <v>1</v>
      </c>
      <c r="DG97" s="112">
        <v>9</v>
      </c>
      <c r="DH97" s="112">
        <v>97</v>
      </c>
      <c r="DI97" s="112">
        <v>6</v>
      </c>
      <c r="DJ97" s="143" t="s">
        <v>677</v>
      </c>
      <c r="DK97" s="112">
        <v>2</v>
      </c>
      <c r="DL97" s="112">
        <v>1</v>
      </c>
      <c r="DM97" s="112">
        <v>7</v>
      </c>
      <c r="DN97" s="112">
        <v>1</v>
      </c>
      <c r="DO97" s="143" t="s">
        <v>677</v>
      </c>
      <c r="DP97" s="112">
        <v>3</v>
      </c>
      <c r="DQ97" s="112">
        <v>23</v>
      </c>
      <c r="DR97" s="112">
        <v>2</v>
      </c>
      <c r="DS97" s="143" t="s">
        <v>677</v>
      </c>
      <c r="DT97" s="143" t="s">
        <v>677</v>
      </c>
      <c r="DU97" s="143" t="s">
        <v>677</v>
      </c>
      <c r="DV97" s="143" t="s">
        <v>677</v>
      </c>
      <c r="DW97" s="143" t="s">
        <v>677</v>
      </c>
      <c r="DX97" s="112">
        <v>1</v>
      </c>
      <c r="DY97" s="143" t="s">
        <v>677</v>
      </c>
    </row>
    <row r="98" spans="1:129" s="17" customFormat="1" ht="21" customHeight="1" x14ac:dyDescent="0.3">
      <c r="A98" s="46" t="s">
        <v>809</v>
      </c>
      <c r="B98" s="332">
        <v>35</v>
      </c>
      <c r="C98" s="112">
        <v>228</v>
      </c>
      <c r="D98" s="112" t="s">
        <v>677</v>
      </c>
      <c r="E98" s="112" t="s">
        <v>677</v>
      </c>
      <c r="F98" s="143" t="s">
        <v>677</v>
      </c>
      <c r="G98" s="143" t="s">
        <v>677</v>
      </c>
      <c r="H98" s="143" t="s">
        <v>677</v>
      </c>
      <c r="I98" s="143" t="s">
        <v>677</v>
      </c>
      <c r="J98" s="112">
        <v>4</v>
      </c>
      <c r="K98" s="112">
        <v>7</v>
      </c>
      <c r="L98" s="112">
        <v>1</v>
      </c>
      <c r="M98" s="112">
        <v>3</v>
      </c>
      <c r="N98" s="112" t="s">
        <v>677</v>
      </c>
      <c r="O98" s="112" t="s">
        <v>677</v>
      </c>
      <c r="P98" s="112" t="s">
        <v>677</v>
      </c>
      <c r="Q98" s="112" t="s">
        <v>677</v>
      </c>
      <c r="R98" s="112" t="s">
        <v>677</v>
      </c>
      <c r="S98" s="112" t="s">
        <v>677</v>
      </c>
      <c r="T98" s="112" t="s">
        <v>677</v>
      </c>
      <c r="U98" s="112" t="s">
        <v>677</v>
      </c>
      <c r="V98" s="112" t="s">
        <v>677</v>
      </c>
      <c r="W98" s="112" t="s">
        <v>677</v>
      </c>
      <c r="X98" s="112" t="s">
        <v>677</v>
      </c>
      <c r="Y98" s="112" t="s">
        <v>677</v>
      </c>
      <c r="Z98" s="112" t="s">
        <v>677</v>
      </c>
      <c r="AA98" s="112" t="s">
        <v>677</v>
      </c>
      <c r="AB98" s="112" t="s">
        <v>677</v>
      </c>
      <c r="AC98" s="112" t="s">
        <v>677</v>
      </c>
      <c r="AD98" s="112" t="s">
        <v>677</v>
      </c>
      <c r="AE98" s="112" t="s">
        <v>677</v>
      </c>
      <c r="AF98" s="112" t="s">
        <v>677</v>
      </c>
      <c r="AG98" s="143" t="s">
        <v>677</v>
      </c>
      <c r="AH98" s="143" t="s">
        <v>677</v>
      </c>
      <c r="AI98" s="143" t="s">
        <v>677</v>
      </c>
      <c r="AJ98" s="143" t="s">
        <v>677</v>
      </c>
      <c r="AK98" s="143" t="s">
        <v>677</v>
      </c>
      <c r="AL98" s="143" t="s">
        <v>677</v>
      </c>
      <c r="AM98" s="143" t="s">
        <v>677</v>
      </c>
      <c r="AN98" s="143" t="s">
        <v>677</v>
      </c>
      <c r="AO98" s="143" t="s">
        <v>677</v>
      </c>
      <c r="AP98" s="143" t="s">
        <v>677</v>
      </c>
      <c r="AQ98" s="143" t="s">
        <v>677</v>
      </c>
      <c r="AR98" s="143" t="s">
        <v>677</v>
      </c>
      <c r="AS98" s="143" t="s">
        <v>677</v>
      </c>
      <c r="AT98" s="143" t="s">
        <v>677</v>
      </c>
      <c r="AU98" s="112">
        <v>1</v>
      </c>
      <c r="AV98" s="112">
        <v>1</v>
      </c>
      <c r="AW98" s="143" t="s">
        <v>677</v>
      </c>
      <c r="AX98" s="143" t="s">
        <v>677</v>
      </c>
      <c r="AY98" s="112">
        <v>1</v>
      </c>
      <c r="AZ98" s="143" t="s">
        <v>677</v>
      </c>
      <c r="BA98" s="143" t="s">
        <v>677</v>
      </c>
      <c r="BB98" s="112">
        <v>1</v>
      </c>
      <c r="BC98" s="112">
        <v>1</v>
      </c>
      <c r="BD98" s="143" t="s">
        <v>677</v>
      </c>
      <c r="BE98" s="143" t="s">
        <v>677</v>
      </c>
      <c r="BF98" s="112">
        <v>1</v>
      </c>
      <c r="BG98" s="143" t="s">
        <v>677</v>
      </c>
      <c r="BH98" s="143" t="s">
        <v>677</v>
      </c>
      <c r="BI98" s="143" t="s">
        <v>677</v>
      </c>
      <c r="BJ98" s="143" t="s">
        <v>677</v>
      </c>
      <c r="BK98" s="143" t="s">
        <v>677</v>
      </c>
      <c r="BL98" s="112">
        <v>8</v>
      </c>
      <c r="BM98" s="112">
        <v>90</v>
      </c>
      <c r="BN98" s="143" t="s">
        <v>677</v>
      </c>
      <c r="BO98" s="143" t="s">
        <v>677</v>
      </c>
      <c r="BP98" s="143" t="s">
        <v>677</v>
      </c>
      <c r="BQ98" s="143" t="s">
        <v>677</v>
      </c>
      <c r="BR98" s="112">
        <v>1</v>
      </c>
      <c r="BS98" s="143" t="s">
        <v>677</v>
      </c>
      <c r="BT98" s="143" t="s">
        <v>677</v>
      </c>
      <c r="BU98" s="112">
        <v>1</v>
      </c>
      <c r="BV98" s="112">
        <v>2</v>
      </c>
      <c r="BW98" s="112">
        <v>1</v>
      </c>
      <c r="BX98" s="112">
        <v>3</v>
      </c>
      <c r="BY98" s="143" t="s">
        <v>677</v>
      </c>
      <c r="BZ98" s="143" t="s">
        <v>677</v>
      </c>
      <c r="CA98" s="143" t="s">
        <v>677</v>
      </c>
      <c r="CB98" s="143" t="s">
        <v>677</v>
      </c>
      <c r="CC98" s="143" t="s">
        <v>677</v>
      </c>
      <c r="CD98" s="143" t="s">
        <v>677</v>
      </c>
      <c r="CE98" s="143" t="s">
        <v>677</v>
      </c>
      <c r="CF98" s="143" t="s">
        <v>677</v>
      </c>
      <c r="CG98" s="143" t="s">
        <v>677</v>
      </c>
      <c r="CH98" s="112">
        <v>3</v>
      </c>
      <c r="CI98" s="112">
        <v>13</v>
      </c>
      <c r="CJ98" s="143" t="s">
        <v>677</v>
      </c>
      <c r="CK98" s="112">
        <v>3</v>
      </c>
      <c r="CL98" s="143" t="s">
        <v>677</v>
      </c>
      <c r="CM98" s="112">
        <v>2</v>
      </c>
      <c r="CN98" s="112">
        <v>4</v>
      </c>
      <c r="CO98" s="143" t="s">
        <v>677</v>
      </c>
      <c r="CP98" s="112">
        <v>1</v>
      </c>
      <c r="CQ98" s="143" t="s">
        <v>677</v>
      </c>
      <c r="CR98" s="112">
        <v>1</v>
      </c>
      <c r="CS98" s="112">
        <v>6</v>
      </c>
      <c r="CT98" s="112">
        <v>23</v>
      </c>
      <c r="CU98" s="143" t="s">
        <v>677</v>
      </c>
      <c r="CV98" s="112">
        <v>5</v>
      </c>
      <c r="CW98" s="112">
        <v>1</v>
      </c>
      <c r="CX98" s="112">
        <v>7</v>
      </c>
      <c r="CY98" s="112">
        <v>13</v>
      </c>
      <c r="CZ98" s="112">
        <v>7</v>
      </c>
      <c r="DA98" s="143" t="s">
        <v>677</v>
      </c>
      <c r="DB98" s="143" t="s">
        <v>677</v>
      </c>
      <c r="DC98" s="112">
        <v>1</v>
      </c>
      <c r="DD98" s="112">
        <v>48</v>
      </c>
      <c r="DE98" s="143" t="s">
        <v>677</v>
      </c>
      <c r="DF98" s="112">
        <v>1</v>
      </c>
      <c r="DG98" s="112">
        <v>2</v>
      </c>
      <c r="DH98" s="112">
        <v>28</v>
      </c>
      <c r="DI98" s="112">
        <v>1</v>
      </c>
      <c r="DJ98" s="143" t="s">
        <v>677</v>
      </c>
      <c r="DK98" s="112">
        <v>1</v>
      </c>
      <c r="DL98" s="143" t="s">
        <v>677</v>
      </c>
      <c r="DM98" s="143" t="s">
        <v>677</v>
      </c>
      <c r="DN98" s="143" t="s">
        <v>677</v>
      </c>
      <c r="DO98" s="143" t="s">
        <v>677</v>
      </c>
      <c r="DP98" s="143" t="s">
        <v>677</v>
      </c>
      <c r="DQ98" s="143" t="s">
        <v>677</v>
      </c>
      <c r="DR98" s="143" t="s">
        <v>677</v>
      </c>
      <c r="DS98" s="143" t="s">
        <v>677</v>
      </c>
      <c r="DT98" s="143" t="s">
        <v>677</v>
      </c>
      <c r="DU98" s="143" t="s">
        <v>677</v>
      </c>
      <c r="DV98" s="143" t="s">
        <v>677</v>
      </c>
      <c r="DW98" s="143" t="s">
        <v>677</v>
      </c>
      <c r="DX98" s="143" t="s">
        <v>677</v>
      </c>
      <c r="DY98" s="143" t="s">
        <v>677</v>
      </c>
    </row>
    <row r="99" spans="1:129" s="17" customFormat="1" ht="21" customHeight="1" x14ac:dyDescent="0.3">
      <c r="A99" s="45" t="s">
        <v>810</v>
      </c>
      <c r="B99" s="337">
        <v>548</v>
      </c>
      <c r="C99" s="143">
        <v>3028</v>
      </c>
      <c r="D99" s="112" t="s">
        <v>677</v>
      </c>
      <c r="E99" s="112" t="s">
        <v>677</v>
      </c>
      <c r="F99" s="143" t="s">
        <v>677</v>
      </c>
      <c r="G99" s="143" t="s">
        <v>677</v>
      </c>
      <c r="H99" s="143" t="s">
        <v>677</v>
      </c>
      <c r="I99" s="143" t="s">
        <v>677</v>
      </c>
      <c r="J99" s="143">
        <v>51</v>
      </c>
      <c r="K99" s="143">
        <v>242</v>
      </c>
      <c r="L99" s="143">
        <v>16</v>
      </c>
      <c r="M99" s="143">
        <v>20</v>
      </c>
      <c r="N99" s="143">
        <v>15</v>
      </c>
      <c r="O99" s="143">
        <v>16</v>
      </c>
      <c r="P99" s="143">
        <v>88</v>
      </c>
      <c r="Q99" s="143" t="s">
        <v>677</v>
      </c>
      <c r="R99" s="143" t="s">
        <v>677</v>
      </c>
      <c r="S99" s="143">
        <v>2</v>
      </c>
      <c r="T99" s="143" t="s">
        <v>677</v>
      </c>
      <c r="U99" s="143" t="s">
        <v>677</v>
      </c>
      <c r="V99" s="143">
        <v>1</v>
      </c>
      <c r="W99" s="143">
        <v>2</v>
      </c>
      <c r="X99" s="143">
        <v>1</v>
      </c>
      <c r="Y99" s="143" t="s">
        <v>677</v>
      </c>
      <c r="Z99" s="143" t="s">
        <v>677</v>
      </c>
      <c r="AA99" s="143" t="s">
        <v>677</v>
      </c>
      <c r="AB99" s="143" t="s">
        <v>677</v>
      </c>
      <c r="AC99" s="143" t="s">
        <v>677</v>
      </c>
      <c r="AD99" s="143" t="s">
        <v>677</v>
      </c>
      <c r="AE99" s="143" t="s">
        <v>677</v>
      </c>
      <c r="AF99" s="143">
        <v>1</v>
      </c>
      <c r="AG99" s="143" t="s">
        <v>677</v>
      </c>
      <c r="AH99" s="143">
        <v>1</v>
      </c>
      <c r="AI99" s="143">
        <v>2</v>
      </c>
      <c r="AJ99" s="143">
        <v>2</v>
      </c>
      <c r="AK99" s="143">
        <v>1</v>
      </c>
      <c r="AL99" s="143" t="s">
        <v>677</v>
      </c>
      <c r="AM99" s="143" t="s">
        <v>677</v>
      </c>
      <c r="AN99" s="143">
        <v>3</v>
      </c>
      <c r="AO99" s="143" t="s">
        <v>677</v>
      </c>
      <c r="AP99" s="143" t="s">
        <v>677</v>
      </c>
      <c r="AQ99" s="143" t="s">
        <v>677</v>
      </c>
      <c r="AR99" s="143" t="s">
        <v>677</v>
      </c>
      <c r="AS99" s="143" t="s">
        <v>677</v>
      </c>
      <c r="AT99" s="143" t="s">
        <v>677</v>
      </c>
      <c r="AU99" s="143">
        <v>12</v>
      </c>
      <c r="AV99" s="143">
        <v>47</v>
      </c>
      <c r="AW99" s="143">
        <v>1</v>
      </c>
      <c r="AX99" s="143" t="s">
        <v>677</v>
      </c>
      <c r="AY99" s="143">
        <v>3</v>
      </c>
      <c r="AZ99" s="143">
        <v>1</v>
      </c>
      <c r="BA99" s="143">
        <v>7</v>
      </c>
      <c r="BB99" s="143">
        <v>8</v>
      </c>
      <c r="BC99" s="143">
        <v>70</v>
      </c>
      <c r="BD99" s="143">
        <v>2</v>
      </c>
      <c r="BE99" s="143">
        <v>3</v>
      </c>
      <c r="BF99" s="143">
        <v>3</v>
      </c>
      <c r="BG99" s="143" t="s">
        <v>677</v>
      </c>
      <c r="BH99" s="143" t="s">
        <v>677</v>
      </c>
      <c r="BI99" s="143" t="s">
        <v>677</v>
      </c>
      <c r="BJ99" s="143" t="s">
        <v>677</v>
      </c>
      <c r="BK99" s="143" t="s">
        <v>677</v>
      </c>
      <c r="BL99" s="143">
        <v>121</v>
      </c>
      <c r="BM99" s="143">
        <v>903</v>
      </c>
      <c r="BN99" s="112" t="s">
        <v>677</v>
      </c>
      <c r="BO99" s="143">
        <v>4</v>
      </c>
      <c r="BP99" s="143">
        <v>3</v>
      </c>
      <c r="BQ99" s="143">
        <v>1</v>
      </c>
      <c r="BR99" s="143">
        <v>5</v>
      </c>
      <c r="BS99" s="143">
        <v>8</v>
      </c>
      <c r="BT99" s="112" t="s">
        <v>677</v>
      </c>
      <c r="BU99" s="143">
        <v>8</v>
      </c>
      <c r="BV99" s="143">
        <v>31</v>
      </c>
      <c r="BW99" s="143">
        <v>15</v>
      </c>
      <c r="BX99" s="143">
        <v>42</v>
      </c>
      <c r="BY99" s="143">
        <v>4</v>
      </c>
      <c r="BZ99" s="143">
        <v>7</v>
      </c>
      <c r="CA99" s="143">
        <v>24</v>
      </c>
      <c r="CB99" s="112" t="s">
        <v>677</v>
      </c>
      <c r="CC99" s="143">
        <v>1</v>
      </c>
      <c r="CD99" s="112" t="s">
        <v>677</v>
      </c>
      <c r="CE99" s="143">
        <v>2</v>
      </c>
      <c r="CF99" s="112" t="s">
        <v>677</v>
      </c>
      <c r="CG99" s="143">
        <v>4</v>
      </c>
      <c r="CH99" s="143">
        <v>70</v>
      </c>
      <c r="CI99" s="143">
        <v>256</v>
      </c>
      <c r="CJ99" s="143">
        <v>18</v>
      </c>
      <c r="CK99" s="143">
        <v>49</v>
      </c>
      <c r="CL99" s="143">
        <v>3</v>
      </c>
      <c r="CM99" s="143">
        <v>26</v>
      </c>
      <c r="CN99" s="143">
        <v>64</v>
      </c>
      <c r="CO99" s="112" t="s">
        <v>677</v>
      </c>
      <c r="CP99" s="143">
        <v>17</v>
      </c>
      <c r="CQ99" s="112" t="s">
        <v>677</v>
      </c>
      <c r="CR99" s="143">
        <v>9</v>
      </c>
      <c r="CS99" s="143">
        <v>85</v>
      </c>
      <c r="CT99" s="143">
        <v>459</v>
      </c>
      <c r="CU99" s="143">
        <v>3</v>
      </c>
      <c r="CV99" s="143">
        <v>78</v>
      </c>
      <c r="CW99" s="143">
        <v>4</v>
      </c>
      <c r="CX99" s="143">
        <v>52</v>
      </c>
      <c r="CY99" s="143">
        <v>255</v>
      </c>
      <c r="CZ99" s="143">
        <v>39</v>
      </c>
      <c r="DA99" s="143">
        <v>7</v>
      </c>
      <c r="DB99" s="143">
        <v>6</v>
      </c>
      <c r="DC99" s="143">
        <v>25</v>
      </c>
      <c r="DD99" s="143">
        <v>133</v>
      </c>
      <c r="DE99" s="143">
        <v>1</v>
      </c>
      <c r="DF99" s="143">
        <v>24</v>
      </c>
      <c r="DG99" s="143">
        <v>59</v>
      </c>
      <c r="DH99" s="143">
        <v>414</v>
      </c>
      <c r="DI99" s="143">
        <v>45</v>
      </c>
      <c r="DJ99" s="143">
        <v>1</v>
      </c>
      <c r="DK99" s="143">
        <v>13</v>
      </c>
      <c r="DL99" s="143">
        <v>3</v>
      </c>
      <c r="DM99" s="143">
        <v>19</v>
      </c>
      <c r="DN99" s="143">
        <v>3</v>
      </c>
      <c r="DO99" s="143" t="s">
        <v>677</v>
      </c>
      <c r="DP99" s="143">
        <v>13</v>
      </c>
      <c r="DQ99" s="143">
        <v>54</v>
      </c>
      <c r="DR99" s="143">
        <v>1</v>
      </c>
      <c r="DS99" s="143" t="s">
        <v>677</v>
      </c>
      <c r="DT99" s="143">
        <v>3</v>
      </c>
      <c r="DU99" s="143">
        <v>1</v>
      </c>
      <c r="DV99" s="143">
        <v>5</v>
      </c>
      <c r="DW99" s="143" t="s">
        <v>677</v>
      </c>
      <c r="DX99" s="143">
        <v>3</v>
      </c>
      <c r="DY99" s="143" t="s">
        <v>677</v>
      </c>
    </row>
    <row r="100" spans="1:129" s="17" customFormat="1" ht="21" customHeight="1" x14ac:dyDescent="0.3">
      <c r="A100" s="46" t="s">
        <v>811</v>
      </c>
      <c r="B100" s="332">
        <v>108</v>
      </c>
      <c r="C100" s="112">
        <v>608</v>
      </c>
      <c r="D100" s="112" t="s">
        <v>677</v>
      </c>
      <c r="E100" s="112" t="s">
        <v>677</v>
      </c>
      <c r="F100" s="143" t="s">
        <v>677</v>
      </c>
      <c r="G100" s="143" t="s">
        <v>677</v>
      </c>
      <c r="H100" s="143" t="s">
        <v>677</v>
      </c>
      <c r="I100" s="143" t="s">
        <v>677</v>
      </c>
      <c r="J100" s="112">
        <v>18</v>
      </c>
      <c r="K100" s="112">
        <v>78</v>
      </c>
      <c r="L100" s="112">
        <v>4</v>
      </c>
      <c r="M100" s="112">
        <v>7</v>
      </c>
      <c r="N100" s="112">
        <v>7</v>
      </c>
      <c r="O100" s="112">
        <v>2</v>
      </c>
      <c r="P100" s="112">
        <v>21</v>
      </c>
      <c r="Q100" s="112" t="s">
        <v>677</v>
      </c>
      <c r="R100" s="112" t="s">
        <v>677</v>
      </c>
      <c r="S100" s="112" t="s">
        <v>677</v>
      </c>
      <c r="T100" s="112" t="s">
        <v>677</v>
      </c>
      <c r="U100" s="112" t="s">
        <v>677</v>
      </c>
      <c r="V100" s="112" t="s">
        <v>677</v>
      </c>
      <c r="W100" s="112" t="s">
        <v>677</v>
      </c>
      <c r="X100" s="112">
        <v>1</v>
      </c>
      <c r="Y100" s="112" t="s">
        <v>677</v>
      </c>
      <c r="Z100" s="112" t="s">
        <v>677</v>
      </c>
      <c r="AA100" s="112" t="s">
        <v>677</v>
      </c>
      <c r="AB100" s="112" t="s">
        <v>677</v>
      </c>
      <c r="AC100" s="112" t="s">
        <v>677</v>
      </c>
      <c r="AD100" s="112" t="s">
        <v>677</v>
      </c>
      <c r="AE100" s="112" t="s">
        <v>677</v>
      </c>
      <c r="AF100" s="112" t="s">
        <v>677</v>
      </c>
      <c r="AG100" s="143" t="s">
        <v>677</v>
      </c>
      <c r="AH100" s="143" t="s">
        <v>677</v>
      </c>
      <c r="AI100" s="112">
        <v>1</v>
      </c>
      <c r="AJ100" s="143" t="s">
        <v>677</v>
      </c>
      <c r="AK100" s="143" t="s">
        <v>677</v>
      </c>
      <c r="AL100" s="143" t="s">
        <v>677</v>
      </c>
      <c r="AM100" s="143" t="s">
        <v>677</v>
      </c>
      <c r="AN100" s="143" t="s">
        <v>677</v>
      </c>
      <c r="AO100" s="143" t="s">
        <v>677</v>
      </c>
      <c r="AP100" s="143" t="s">
        <v>677</v>
      </c>
      <c r="AQ100" s="143" t="s">
        <v>677</v>
      </c>
      <c r="AR100" s="143" t="s">
        <v>677</v>
      </c>
      <c r="AS100" s="143" t="s">
        <v>677</v>
      </c>
      <c r="AT100" s="143" t="s">
        <v>677</v>
      </c>
      <c r="AU100" s="112">
        <v>1</v>
      </c>
      <c r="AV100" s="112">
        <v>1</v>
      </c>
      <c r="AW100" s="143" t="s">
        <v>677</v>
      </c>
      <c r="AX100" s="143" t="s">
        <v>677</v>
      </c>
      <c r="AY100" s="112">
        <v>1</v>
      </c>
      <c r="AZ100" s="143" t="s">
        <v>677</v>
      </c>
      <c r="BA100" s="143" t="s">
        <v>677</v>
      </c>
      <c r="BB100" s="112">
        <v>1</v>
      </c>
      <c r="BC100" s="112">
        <v>5</v>
      </c>
      <c r="BD100" s="112">
        <v>1</v>
      </c>
      <c r="BE100" s="143" t="s">
        <v>677</v>
      </c>
      <c r="BF100" s="143" t="s">
        <v>677</v>
      </c>
      <c r="BG100" s="143" t="s">
        <v>677</v>
      </c>
      <c r="BH100" s="143" t="s">
        <v>677</v>
      </c>
      <c r="BI100" s="143" t="s">
        <v>677</v>
      </c>
      <c r="BJ100" s="143" t="s">
        <v>677</v>
      </c>
      <c r="BK100" s="143" t="s">
        <v>677</v>
      </c>
      <c r="BL100" s="112">
        <v>23</v>
      </c>
      <c r="BM100" s="112">
        <v>288</v>
      </c>
      <c r="BN100" s="112" t="s">
        <v>677</v>
      </c>
      <c r="BO100" s="112" t="s">
        <v>677</v>
      </c>
      <c r="BP100" s="112" t="s">
        <v>677</v>
      </c>
      <c r="BQ100" s="112" t="s">
        <v>677</v>
      </c>
      <c r="BR100" s="112">
        <v>1</v>
      </c>
      <c r="BS100" s="112">
        <v>2</v>
      </c>
      <c r="BT100" s="112" t="s">
        <v>677</v>
      </c>
      <c r="BU100" s="112">
        <v>1</v>
      </c>
      <c r="BV100" s="112">
        <v>9</v>
      </c>
      <c r="BW100" s="112">
        <v>2</v>
      </c>
      <c r="BX100" s="112">
        <v>8</v>
      </c>
      <c r="BY100" s="112" t="s">
        <v>677</v>
      </c>
      <c r="BZ100" s="112" t="s">
        <v>677</v>
      </c>
      <c r="CA100" s="112" t="s">
        <v>677</v>
      </c>
      <c r="CB100" s="112" t="s">
        <v>677</v>
      </c>
      <c r="CC100" s="112" t="s">
        <v>677</v>
      </c>
      <c r="CD100" s="112" t="s">
        <v>677</v>
      </c>
      <c r="CE100" s="112" t="s">
        <v>677</v>
      </c>
      <c r="CF100" s="112" t="s">
        <v>677</v>
      </c>
      <c r="CG100" s="112" t="s">
        <v>677</v>
      </c>
      <c r="CH100" s="112">
        <v>15</v>
      </c>
      <c r="CI100" s="112">
        <v>42</v>
      </c>
      <c r="CJ100" s="112">
        <v>1</v>
      </c>
      <c r="CK100" s="112">
        <v>14</v>
      </c>
      <c r="CL100" s="112" t="s">
        <v>677</v>
      </c>
      <c r="CM100" s="112">
        <v>8</v>
      </c>
      <c r="CN100" s="112">
        <v>17</v>
      </c>
      <c r="CO100" s="112" t="s">
        <v>677</v>
      </c>
      <c r="CP100" s="112">
        <v>4</v>
      </c>
      <c r="CQ100" s="112" t="s">
        <v>677</v>
      </c>
      <c r="CR100" s="112">
        <v>4</v>
      </c>
      <c r="CS100" s="112">
        <v>14</v>
      </c>
      <c r="CT100" s="112">
        <v>67</v>
      </c>
      <c r="CU100" s="112">
        <v>2</v>
      </c>
      <c r="CV100" s="112">
        <v>12</v>
      </c>
      <c r="CW100" s="143" t="s">
        <v>677</v>
      </c>
      <c r="CX100" s="112">
        <v>7</v>
      </c>
      <c r="CY100" s="112">
        <v>21</v>
      </c>
      <c r="CZ100" s="112">
        <v>5</v>
      </c>
      <c r="DA100" s="112">
        <v>1</v>
      </c>
      <c r="DB100" s="112">
        <v>1</v>
      </c>
      <c r="DC100" s="112">
        <v>3</v>
      </c>
      <c r="DD100" s="112">
        <v>7</v>
      </c>
      <c r="DE100" s="143" t="s">
        <v>677</v>
      </c>
      <c r="DF100" s="112">
        <v>3</v>
      </c>
      <c r="DG100" s="112">
        <v>12</v>
      </c>
      <c r="DH100" s="112">
        <v>43</v>
      </c>
      <c r="DI100" s="112">
        <v>10</v>
      </c>
      <c r="DJ100" s="143" t="s">
        <v>677</v>
      </c>
      <c r="DK100" s="112">
        <v>2</v>
      </c>
      <c r="DL100" s="143" t="s">
        <v>677</v>
      </c>
      <c r="DM100" s="143" t="s">
        <v>677</v>
      </c>
      <c r="DN100" s="143" t="s">
        <v>677</v>
      </c>
      <c r="DO100" s="143" t="s">
        <v>677</v>
      </c>
      <c r="DP100" s="112">
        <v>4</v>
      </c>
      <c r="DQ100" s="112">
        <v>18</v>
      </c>
      <c r="DR100" s="143" t="s">
        <v>677</v>
      </c>
      <c r="DS100" s="143" t="s">
        <v>677</v>
      </c>
      <c r="DT100" s="112">
        <v>2</v>
      </c>
      <c r="DU100" s="112">
        <v>1</v>
      </c>
      <c r="DV100" s="112">
        <v>1</v>
      </c>
      <c r="DW100" s="143" t="s">
        <v>677</v>
      </c>
      <c r="DX100" s="143" t="s">
        <v>677</v>
      </c>
      <c r="DY100" s="143" t="s">
        <v>677</v>
      </c>
    </row>
    <row r="101" spans="1:129" s="17" customFormat="1" ht="21" customHeight="1" x14ac:dyDescent="0.3">
      <c r="A101" s="46" t="s">
        <v>812</v>
      </c>
      <c r="B101" s="332">
        <v>41</v>
      </c>
      <c r="C101" s="112">
        <v>298</v>
      </c>
      <c r="D101" s="112" t="s">
        <v>677</v>
      </c>
      <c r="E101" s="112" t="s">
        <v>677</v>
      </c>
      <c r="F101" s="143" t="s">
        <v>677</v>
      </c>
      <c r="G101" s="143" t="s">
        <v>677</v>
      </c>
      <c r="H101" s="143" t="s">
        <v>677</v>
      </c>
      <c r="I101" s="143" t="s">
        <v>677</v>
      </c>
      <c r="J101" s="112">
        <v>3</v>
      </c>
      <c r="K101" s="112">
        <v>15</v>
      </c>
      <c r="L101" s="112">
        <v>1</v>
      </c>
      <c r="M101" s="112">
        <v>2</v>
      </c>
      <c r="N101" s="112" t="s">
        <v>677</v>
      </c>
      <c r="O101" s="112">
        <v>6</v>
      </c>
      <c r="P101" s="112">
        <v>23</v>
      </c>
      <c r="Q101" s="112" t="s">
        <v>677</v>
      </c>
      <c r="R101" s="112" t="s">
        <v>677</v>
      </c>
      <c r="S101" s="112">
        <v>1</v>
      </c>
      <c r="T101" s="112" t="s">
        <v>677</v>
      </c>
      <c r="U101" s="112" t="s">
        <v>677</v>
      </c>
      <c r="V101" s="112" t="s">
        <v>677</v>
      </c>
      <c r="W101" s="112" t="s">
        <v>677</v>
      </c>
      <c r="X101" s="112" t="s">
        <v>677</v>
      </c>
      <c r="Y101" s="112" t="s">
        <v>677</v>
      </c>
      <c r="Z101" s="112" t="s">
        <v>677</v>
      </c>
      <c r="AA101" s="112" t="s">
        <v>677</v>
      </c>
      <c r="AB101" s="112" t="s">
        <v>677</v>
      </c>
      <c r="AC101" s="112" t="s">
        <v>677</v>
      </c>
      <c r="AD101" s="112" t="s">
        <v>677</v>
      </c>
      <c r="AE101" s="112" t="s">
        <v>677</v>
      </c>
      <c r="AF101" s="112">
        <v>1</v>
      </c>
      <c r="AG101" s="143" t="s">
        <v>677</v>
      </c>
      <c r="AH101" s="112">
        <v>1</v>
      </c>
      <c r="AI101" s="143" t="s">
        <v>677</v>
      </c>
      <c r="AJ101" s="112">
        <v>1</v>
      </c>
      <c r="AK101" s="143" t="s">
        <v>677</v>
      </c>
      <c r="AL101" s="143" t="s">
        <v>677</v>
      </c>
      <c r="AM101" s="143" t="s">
        <v>677</v>
      </c>
      <c r="AN101" s="112">
        <v>2</v>
      </c>
      <c r="AO101" s="143" t="s">
        <v>677</v>
      </c>
      <c r="AP101" s="143" t="s">
        <v>677</v>
      </c>
      <c r="AQ101" s="143" t="s">
        <v>677</v>
      </c>
      <c r="AR101" s="143" t="s">
        <v>677</v>
      </c>
      <c r="AS101" s="143" t="s">
        <v>677</v>
      </c>
      <c r="AT101" s="143" t="s">
        <v>677</v>
      </c>
      <c r="AU101" s="143" t="s">
        <v>677</v>
      </c>
      <c r="AV101" s="143" t="s">
        <v>677</v>
      </c>
      <c r="AW101" s="143" t="s">
        <v>677</v>
      </c>
      <c r="AX101" s="143" t="s">
        <v>677</v>
      </c>
      <c r="AY101" s="143" t="s">
        <v>677</v>
      </c>
      <c r="AZ101" s="143" t="s">
        <v>677</v>
      </c>
      <c r="BA101" s="143" t="s">
        <v>677</v>
      </c>
      <c r="BB101" s="143" t="s">
        <v>677</v>
      </c>
      <c r="BC101" s="143" t="s">
        <v>677</v>
      </c>
      <c r="BD101" s="143" t="s">
        <v>677</v>
      </c>
      <c r="BE101" s="143" t="s">
        <v>677</v>
      </c>
      <c r="BF101" s="143" t="s">
        <v>677</v>
      </c>
      <c r="BG101" s="143" t="s">
        <v>677</v>
      </c>
      <c r="BH101" s="143" t="s">
        <v>677</v>
      </c>
      <c r="BI101" s="143" t="s">
        <v>677</v>
      </c>
      <c r="BJ101" s="143" t="s">
        <v>677</v>
      </c>
      <c r="BK101" s="143" t="s">
        <v>677</v>
      </c>
      <c r="BL101" s="112">
        <v>10</v>
      </c>
      <c r="BM101" s="112">
        <v>95</v>
      </c>
      <c r="BN101" s="112" t="s">
        <v>677</v>
      </c>
      <c r="BO101" s="112" t="s">
        <v>677</v>
      </c>
      <c r="BP101" s="112" t="s">
        <v>677</v>
      </c>
      <c r="BQ101" s="112" t="s">
        <v>677</v>
      </c>
      <c r="BR101" s="112">
        <v>2</v>
      </c>
      <c r="BS101" s="112" t="s">
        <v>677</v>
      </c>
      <c r="BT101" s="112" t="s">
        <v>677</v>
      </c>
      <c r="BU101" s="112" t="s">
        <v>677</v>
      </c>
      <c r="BV101" s="112">
        <v>2</v>
      </c>
      <c r="BW101" s="112">
        <v>2</v>
      </c>
      <c r="BX101" s="112">
        <v>3</v>
      </c>
      <c r="BY101" s="112">
        <v>1</v>
      </c>
      <c r="BZ101" s="112" t="s">
        <v>677</v>
      </c>
      <c r="CA101" s="112" t="s">
        <v>677</v>
      </c>
      <c r="CB101" s="112" t="s">
        <v>677</v>
      </c>
      <c r="CC101" s="112" t="s">
        <v>677</v>
      </c>
      <c r="CD101" s="112" t="s">
        <v>677</v>
      </c>
      <c r="CE101" s="112" t="s">
        <v>677</v>
      </c>
      <c r="CF101" s="112" t="s">
        <v>677</v>
      </c>
      <c r="CG101" s="112" t="s">
        <v>677</v>
      </c>
      <c r="CH101" s="112">
        <v>5</v>
      </c>
      <c r="CI101" s="112">
        <v>29</v>
      </c>
      <c r="CJ101" s="112">
        <v>1</v>
      </c>
      <c r="CK101" s="112">
        <v>2</v>
      </c>
      <c r="CL101" s="112">
        <v>2</v>
      </c>
      <c r="CM101" s="112">
        <v>4</v>
      </c>
      <c r="CN101" s="112">
        <v>12</v>
      </c>
      <c r="CO101" s="112" t="s">
        <v>677</v>
      </c>
      <c r="CP101" s="112">
        <v>4</v>
      </c>
      <c r="CQ101" s="112" t="s">
        <v>677</v>
      </c>
      <c r="CR101" s="112" t="s">
        <v>677</v>
      </c>
      <c r="CS101" s="112">
        <v>2</v>
      </c>
      <c r="CT101" s="112">
        <v>8</v>
      </c>
      <c r="CU101" s="112">
        <v>1</v>
      </c>
      <c r="CV101" s="112">
        <v>1</v>
      </c>
      <c r="CW101" s="143" t="s">
        <v>677</v>
      </c>
      <c r="CX101" s="112">
        <v>4</v>
      </c>
      <c r="CY101" s="112">
        <v>76</v>
      </c>
      <c r="CZ101" s="112">
        <v>2</v>
      </c>
      <c r="DA101" s="112">
        <v>1</v>
      </c>
      <c r="DB101" s="112">
        <v>1</v>
      </c>
      <c r="DC101" s="112">
        <v>1</v>
      </c>
      <c r="DD101" s="112">
        <v>1</v>
      </c>
      <c r="DE101" s="143" t="s">
        <v>677</v>
      </c>
      <c r="DF101" s="112">
        <v>1</v>
      </c>
      <c r="DG101" s="112">
        <v>3</v>
      </c>
      <c r="DH101" s="112">
        <v>15</v>
      </c>
      <c r="DI101" s="112">
        <v>3</v>
      </c>
      <c r="DJ101" s="143" t="s">
        <v>677</v>
      </c>
      <c r="DK101" s="143" t="s">
        <v>677</v>
      </c>
      <c r="DL101" s="112">
        <v>1</v>
      </c>
      <c r="DM101" s="112">
        <v>5</v>
      </c>
      <c r="DN101" s="112">
        <v>1</v>
      </c>
      <c r="DO101" s="143" t="s">
        <v>677</v>
      </c>
      <c r="DP101" s="112">
        <v>2</v>
      </c>
      <c r="DQ101" s="112">
        <v>19</v>
      </c>
      <c r="DR101" s="143" t="s">
        <v>677</v>
      </c>
      <c r="DS101" s="143" t="s">
        <v>677</v>
      </c>
      <c r="DT101" s="143" t="s">
        <v>677</v>
      </c>
      <c r="DU101" s="143" t="s">
        <v>677</v>
      </c>
      <c r="DV101" s="112">
        <v>1</v>
      </c>
      <c r="DW101" s="143" t="s">
        <v>677</v>
      </c>
      <c r="DX101" s="112">
        <v>1</v>
      </c>
      <c r="DY101" s="143" t="s">
        <v>677</v>
      </c>
    </row>
    <row r="102" spans="1:129" s="17" customFormat="1" ht="21" customHeight="1" x14ac:dyDescent="0.3">
      <c r="A102" s="46" t="s">
        <v>813</v>
      </c>
      <c r="B102" s="332">
        <v>225</v>
      </c>
      <c r="C102" s="112">
        <v>1301</v>
      </c>
      <c r="D102" s="112" t="s">
        <v>677</v>
      </c>
      <c r="E102" s="112" t="s">
        <v>677</v>
      </c>
      <c r="F102" s="143" t="s">
        <v>677</v>
      </c>
      <c r="G102" s="143" t="s">
        <v>677</v>
      </c>
      <c r="H102" s="143" t="s">
        <v>677</v>
      </c>
      <c r="I102" s="143" t="s">
        <v>677</v>
      </c>
      <c r="J102" s="112">
        <v>10</v>
      </c>
      <c r="K102" s="112">
        <v>61</v>
      </c>
      <c r="L102" s="112">
        <v>6</v>
      </c>
      <c r="M102" s="112">
        <v>2</v>
      </c>
      <c r="N102" s="112">
        <v>2</v>
      </c>
      <c r="O102" s="112">
        <v>1</v>
      </c>
      <c r="P102" s="112">
        <v>2</v>
      </c>
      <c r="Q102" s="112" t="s">
        <v>677</v>
      </c>
      <c r="R102" s="112" t="s">
        <v>677</v>
      </c>
      <c r="S102" s="112" t="s">
        <v>677</v>
      </c>
      <c r="T102" s="112" t="s">
        <v>677</v>
      </c>
      <c r="U102" s="112" t="s">
        <v>677</v>
      </c>
      <c r="V102" s="112" t="s">
        <v>677</v>
      </c>
      <c r="W102" s="112">
        <v>1</v>
      </c>
      <c r="X102" s="112" t="s">
        <v>677</v>
      </c>
      <c r="Y102" s="112" t="s">
        <v>677</v>
      </c>
      <c r="Z102" s="112"/>
      <c r="AA102" s="112" t="s">
        <v>677</v>
      </c>
      <c r="AB102" s="112" t="s">
        <v>677</v>
      </c>
      <c r="AC102" s="112" t="s">
        <v>677</v>
      </c>
      <c r="AD102" s="112" t="s">
        <v>677</v>
      </c>
      <c r="AE102" s="112" t="s">
        <v>677</v>
      </c>
      <c r="AF102" s="112" t="s">
        <v>677</v>
      </c>
      <c r="AG102" s="143" t="s">
        <v>677</v>
      </c>
      <c r="AH102" s="143" t="s">
        <v>677</v>
      </c>
      <c r="AI102" s="143" t="s">
        <v>677</v>
      </c>
      <c r="AJ102" s="143" t="s">
        <v>677</v>
      </c>
      <c r="AK102" s="143" t="s">
        <v>677</v>
      </c>
      <c r="AL102" s="143" t="s">
        <v>677</v>
      </c>
      <c r="AM102" s="143" t="s">
        <v>677</v>
      </c>
      <c r="AN102" s="143" t="s">
        <v>677</v>
      </c>
      <c r="AO102" s="143" t="s">
        <v>677</v>
      </c>
      <c r="AP102" s="143" t="s">
        <v>677</v>
      </c>
      <c r="AQ102" s="143" t="s">
        <v>677</v>
      </c>
      <c r="AR102" s="143" t="s">
        <v>677</v>
      </c>
      <c r="AS102" s="143" t="s">
        <v>677</v>
      </c>
      <c r="AT102" s="143" t="s">
        <v>677</v>
      </c>
      <c r="AU102" s="112">
        <v>4</v>
      </c>
      <c r="AV102" s="112">
        <v>24</v>
      </c>
      <c r="AW102" s="112">
        <v>1</v>
      </c>
      <c r="AX102" s="143" t="s">
        <v>677</v>
      </c>
      <c r="AY102" s="143" t="s">
        <v>677</v>
      </c>
      <c r="AZ102" s="143" t="s">
        <v>677</v>
      </c>
      <c r="BA102" s="112">
        <v>3</v>
      </c>
      <c r="BB102" s="112">
        <v>5</v>
      </c>
      <c r="BC102" s="112">
        <v>60</v>
      </c>
      <c r="BD102" s="112">
        <v>1</v>
      </c>
      <c r="BE102" s="112">
        <v>2</v>
      </c>
      <c r="BF102" s="112">
        <v>2</v>
      </c>
      <c r="BG102" s="143" t="s">
        <v>677</v>
      </c>
      <c r="BH102" s="143" t="s">
        <v>677</v>
      </c>
      <c r="BI102" s="143" t="s">
        <v>677</v>
      </c>
      <c r="BJ102" s="143" t="s">
        <v>677</v>
      </c>
      <c r="BK102" s="143" t="s">
        <v>677</v>
      </c>
      <c r="BL102" s="112">
        <v>56</v>
      </c>
      <c r="BM102" s="112">
        <v>374</v>
      </c>
      <c r="BN102" s="112" t="s">
        <v>677</v>
      </c>
      <c r="BO102" s="112">
        <v>1</v>
      </c>
      <c r="BP102" s="112">
        <v>1</v>
      </c>
      <c r="BQ102" s="112">
        <v>1</v>
      </c>
      <c r="BR102" s="112">
        <v>1</v>
      </c>
      <c r="BS102" s="112">
        <v>3</v>
      </c>
      <c r="BT102" s="112" t="s">
        <v>677</v>
      </c>
      <c r="BU102" s="112">
        <v>3</v>
      </c>
      <c r="BV102" s="112">
        <v>13</v>
      </c>
      <c r="BW102" s="112">
        <v>7</v>
      </c>
      <c r="BX102" s="112">
        <v>24</v>
      </c>
      <c r="BY102" s="112">
        <v>2</v>
      </c>
      <c r="BZ102" s="112">
        <v>3</v>
      </c>
      <c r="CA102" s="112">
        <v>7</v>
      </c>
      <c r="CB102" s="112" t="s">
        <v>677</v>
      </c>
      <c r="CC102" s="112" t="s">
        <v>677</v>
      </c>
      <c r="CD102" s="112" t="s">
        <v>677</v>
      </c>
      <c r="CE102" s="112">
        <v>1</v>
      </c>
      <c r="CF102" s="112" t="s">
        <v>677</v>
      </c>
      <c r="CG102" s="112">
        <v>2</v>
      </c>
      <c r="CH102" s="112">
        <v>24</v>
      </c>
      <c r="CI102" s="112">
        <v>108</v>
      </c>
      <c r="CJ102" s="112">
        <v>8</v>
      </c>
      <c r="CK102" s="112">
        <v>15</v>
      </c>
      <c r="CL102" s="112">
        <v>1</v>
      </c>
      <c r="CM102" s="112">
        <v>5</v>
      </c>
      <c r="CN102" s="112">
        <v>13</v>
      </c>
      <c r="CO102" s="112" t="s">
        <v>677</v>
      </c>
      <c r="CP102" s="112">
        <v>4</v>
      </c>
      <c r="CQ102" s="112" t="s">
        <v>677</v>
      </c>
      <c r="CR102" s="112">
        <v>1</v>
      </c>
      <c r="CS102" s="112">
        <v>45</v>
      </c>
      <c r="CT102" s="112">
        <v>250</v>
      </c>
      <c r="CU102" s="143" t="s">
        <v>677</v>
      </c>
      <c r="CV102" s="112">
        <v>43</v>
      </c>
      <c r="CW102" s="112">
        <v>2</v>
      </c>
      <c r="CX102" s="112">
        <v>29</v>
      </c>
      <c r="CY102" s="112">
        <v>96</v>
      </c>
      <c r="CZ102" s="112">
        <v>23</v>
      </c>
      <c r="DA102" s="112">
        <v>4</v>
      </c>
      <c r="DB102" s="112">
        <v>2</v>
      </c>
      <c r="DC102" s="112">
        <v>12</v>
      </c>
      <c r="DD102" s="112">
        <v>68</v>
      </c>
      <c r="DE102" s="112">
        <v>1</v>
      </c>
      <c r="DF102" s="112">
        <v>11</v>
      </c>
      <c r="DG102" s="112">
        <v>27</v>
      </c>
      <c r="DH102" s="112">
        <v>231</v>
      </c>
      <c r="DI102" s="112">
        <v>22</v>
      </c>
      <c r="DJ102" s="143" t="s">
        <v>677</v>
      </c>
      <c r="DK102" s="112">
        <v>5</v>
      </c>
      <c r="DL102" s="143" t="s">
        <v>677</v>
      </c>
      <c r="DM102" s="143" t="s">
        <v>677</v>
      </c>
      <c r="DN102" s="143" t="s">
        <v>677</v>
      </c>
      <c r="DO102" s="143" t="s">
        <v>677</v>
      </c>
      <c r="DP102" s="112">
        <v>4</v>
      </c>
      <c r="DQ102" s="112">
        <v>7</v>
      </c>
      <c r="DR102" s="143" t="s">
        <v>677</v>
      </c>
      <c r="DS102" s="143" t="s">
        <v>677</v>
      </c>
      <c r="DT102" s="112">
        <v>1</v>
      </c>
      <c r="DU102" s="143" t="s">
        <v>677</v>
      </c>
      <c r="DV102" s="112">
        <v>2</v>
      </c>
      <c r="DW102" s="143" t="s">
        <v>677</v>
      </c>
      <c r="DX102" s="112">
        <v>1</v>
      </c>
      <c r="DY102" s="143" t="s">
        <v>677</v>
      </c>
    </row>
    <row r="103" spans="1:129" s="17" customFormat="1" ht="21" customHeight="1" x14ac:dyDescent="0.3">
      <c r="A103" s="46" t="s">
        <v>814</v>
      </c>
      <c r="B103" s="332">
        <v>89</v>
      </c>
      <c r="C103" s="112">
        <v>393</v>
      </c>
      <c r="D103" s="112" t="s">
        <v>677</v>
      </c>
      <c r="E103" s="112" t="s">
        <v>677</v>
      </c>
      <c r="F103" s="143" t="s">
        <v>677</v>
      </c>
      <c r="G103" s="143" t="s">
        <v>677</v>
      </c>
      <c r="H103" s="143" t="s">
        <v>677</v>
      </c>
      <c r="I103" s="143" t="s">
        <v>677</v>
      </c>
      <c r="J103" s="112">
        <v>3</v>
      </c>
      <c r="K103" s="112">
        <v>6</v>
      </c>
      <c r="L103" s="112">
        <v>1</v>
      </c>
      <c r="M103" s="112" t="s">
        <v>677</v>
      </c>
      <c r="N103" s="112">
        <v>2</v>
      </c>
      <c r="O103" s="112">
        <v>1</v>
      </c>
      <c r="P103" s="112">
        <v>1</v>
      </c>
      <c r="Q103" s="112" t="s">
        <v>677</v>
      </c>
      <c r="R103" s="112" t="s">
        <v>677</v>
      </c>
      <c r="S103" s="112" t="s">
        <v>677</v>
      </c>
      <c r="T103" s="112" t="s">
        <v>677</v>
      </c>
      <c r="U103" s="112" t="s">
        <v>677</v>
      </c>
      <c r="V103" s="112" t="s">
        <v>677</v>
      </c>
      <c r="W103" s="112" t="s">
        <v>677</v>
      </c>
      <c r="X103" s="112" t="s">
        <v>677</v>
      </c>
      <c r="Y103" s="112" t="s">
        <v>677</v>
      </c>
      <c r="Z103" s="112" t="s">
        <v>677</v>
      </c>
      <c r="AA103" s="112" t="s">
        <v>677</v>
      </c>
      <c r="AB103" s="112" t="s">
        <v>677</v>
      </c>
      <c r="AC103" s="112" t="s">
        <v>677</v>
      </c>
      <c r="AD103" s="112" t="s">
        <v>677</v>
      </c>
      <c r="AE103" s="112" t="s">
        <v>677</v>
      </c>
      <c r="AF103" s="112" t="s">
        <v>677</v>
      </c>
      <c r="AG103" s="143" t="s">
        <v>677</v>
      </c>
      <c r="AH103" s="143" t="s">
        <v>677</v>
      </c>
      <c r="AI103" s="143" t="s">
        <v>677</v>
      </c>
      <c r="AJ103" s="143" t="s">
        <v>677</v>
      </c>
      <c r="AK103" s="112">
        <v>1</v>
      </c>
      <c r="AL103" s="143" t="s">
        <v>677</v>
      </c>
      <c r="AM103" s="143" t="s">
        <v>677</v>
      </c>
      <c r="AN103" s="143" t="s">
        <v>677</v>
      </c>
      <c r="AO103" s="143" t="s">
        <v>677</v>
      </c>
      <c r="AP103" s="143" t="s">
        <v>677</v>
      </c>
      <c r="AQ103" s="143" t="s">
        <v>677</v>
      </c>
      <c r="AR103" s="143" t="s">
        <v>677</v>
      </c>
      <c r="AS103" s="143" t="s">
        <v>677</v>
      </c>
      <c r="AT103" s="143" t="s">
        <v>677</v>
      </c>
      <c r="AU103" s="112">
        <v>2</v>
      </c>
      <c r="AV103" s="112">
        <v>7</v>
      </c>
      <c r="AW103" s="143" t="s">
        <v>677</v>
      </c>
      <c r="AX103" s="143" t="s">
        <v>677</v>
      </c>
      <c r="AY103" s="112">
        <v>1</v>
      </c>
      <c r="AZ103" s="143" t="s">
        <v>677</v>
      </c>
      <c r="BA103" s="112">
        <v>1</v>
      </c>
      <c r="BB103" s="143" t="s">
        <v>677</v>
      </c>
      <c r="BC103" s="143" t="s">
        <v>677</v>
      </c>
      <c r="BD103" s="143" t="s">
        <v>677</v>
      </c>
      <c r="BE103" s="143" t="s">
        <v>677</v>
      </c>
      <c r="BF103" s="143" t="s">
        <v>677</v>
      </c>
      <c r="BG103" s="143" t="s">
        <v>677</v>
      </c>
      <c r="BH103" s="143" t="s">
        <v>677</v>
      </c>
      <c r="BI103" s="143" t="s">
        <v>677</v>
      </c>
      <c r="BJ103" s="143" t="s">
        <v>677</v>
      </c>
      <c r="BK103" s="143" t="s">
        <v>677</v>
      </c>
      <c r="BL103" s="112">
        <v>14</v>
      </c>
      <c r="BM103" s="112">
        <v>33</v>
      </c>
      <c r="BN103" s="112" t="s">
        <v>677</v>
      </c>
      <c r="BO103" s="112">
        <v>1</v>
      </c>
      <c r="BP103" s="112" t="s">
        <v>677</v>
      </c>
      <c r="BQ103" s="112" t="s">
        <v>677</v>
      </c>
      <c r="BR103" s="112" t="s">
        <v>677</v>
      </c>
      <c r="BS103" s="112" t="s">
        <v>677</v>
      </c>
      <c r="BT103" s="112" t="s">
        <v>677</v>
      </c>
      <c r="BU103" s="112">
        <v>3</v>
      </c>
      <c r="BV103" s="112">
        <v>4</v>
      </c>
      <c r="BW103" s="112">
        <v>3</v>
      </c>
      <c r="BX103" s="112">
        <v>3</v>
      </c>
      <c r="BY103" s="112" t="s">
        <v>677</v>
      </c>
      <c r="BZ103" s="112">
        <v>3</v>
      </c>
      <c r="CA103" s="112">
        <v>14</v>
      </c>
      <c r="CB103" s="112" t="s">
        <v>677</v>
      </c>
      <c r="CC103" s="112">
        <v>1</v>
      </c>
      <c r="CD103" s="112" t="s">
        <v>677</v>
      </c>
      <c r="CE103" s="112">
        <v>1</v>
      </c>
      <c r="CF103" s="112" t="s">
        <v>677</v>
      </c>
      <c r="CG103" s="112">
        <v>1</v>
      </c>
      <c r="CH103" s="112">
        <v>13</v>
      </c>
      <c r="CI103" s="112">
        <v>48</v>
      </c>
      <c r="CJ103" s="112">
        <v>7</v>
      </c>
      <c r="CK103" s="112">
        <v>6</v>
      </c>
      <c r="CL103" s="112" t="s">
        <v>677</v>
      </c>
      <c r="CM103" s="112">
        <v>1</v>
      </c>
      <c r="CN103" s="112">
        <v>1</v>
      </c>
      <c r="CO103" s="112" t="s">
        <v>677</v>
      </c>
      <c r="CP103" s="112">
        <v>1</v>
      </c>
      <c r="CQ103" s="112" t="s">
        <v>677</v>
      </c>
      <c r="CR103" s="112" t="s">
        <v>677</v>
      </c>
      <c r="CS103" s="112">
        <v>22</v>
      </c>
      <c r="CT103" s="112">
        <v>95</v>
      </c>
      <c r="CU103" s="143" t="s">
        <v>677</v>
      </c>
      <c r="CV103" s="112">
        <v>20</v>
      </c>
      <c r="CW103" s="112">
        <v>2</v>
      </c>
      <c r="CX103" s="112">
        <v>10</v>
      </c>
      <c r="CY103" s="112">
        <v>58</v>
      </c>
      <c r="CZ103" s="112">
        <v>8</v>
      </c>
      <c r="DA103" s="143" t="s">
        <v>677</v>
      </c>
      <c r="DB103" s="112">
        <v>2</v>
      </c>
      <c r="DC103" s="112">
        <v>4</v>
      </c>
      <c r="DD103" s="112">
        <v>33</v>
      </c>
      <c r="DE103" s="143" t="s">
        <v>677</v>
      </c>
      <c r="DF103" s="112">
        <v>4</v>
      </c>
      <c r="DG103" s="112">
        <v>13</v>
      </c>
      <c r="DH103" s="112">
        <v>82</v>
      </c>
      <c r="DI103" s="112">
        <v>9</v>
      </c>
      <c r="DJ103" s="143" t="s">
        <v>677</v>
      </c>
      <c r="DK103" s="112">
        <v>4</v>
      </c>
      <c r="DL103" s="112">
        <v>1</v>
      </c>
      <c r="DM103" s="112">
        <v>8</v>
      </c>
      <c r="DN103" s="112">
        <v>1</v>
      </c>
      <c r="DO103" s="143" t="s">
        <v>677</v>
      </c>
      <c r="DP103" s="112">
        <v>2</v>
      </c>
      <c r="DQ103" s="112">
        <v>7</v>
      </c>
      <c r="DR103" s="112">
        <v>1</v>
      </c>
      <c r="DS103" s="143" t="s">
        <v>677</v>
      </c>
      <c r="DT103" s="143" t="s">
        <v>677</v>
      </c>
      <c r="DU103" s="143" t="s">
        <v>677</v>
      </c>
      <c r="DV103" s="143" t="s">
        <v>677</v>
      </c>
      <c r="DW103" s="143" t="s">
        <v>677</v>
      </c>
      <c r="DX103" s="112">
        <v>1</v>
      </c>
      <c r="DY103" s="143" t="s">
        <v>677</v>
      </c>
    </row>
    <row r="104" spans="1:129" s="17" customFormat="1" ht="21" customHeight="1" x14ac:dyDescent="0.3">
      <c r="A104" s="46" t="s">
        <v>815</v>
      </c>
      <c r="B104" s="332">
        <v>43</v>
      </c>
      <c r="C104" s="112">
        <v>189</v>
      </c>
      <c r="D104" s="112" t="s">
        <v>677</v>
      </c>
      <c r="E104" s="112" t="s">
        <v>677</v>
      </c>
      <c r="F104" s="143" t="s">
        <v>677</v>
      </c>
      <c r="G104" s="143" t="s">
        <v>677</v>
      </c>
      <c r="H104" s="143" t="s">
        <v>677</v>
      </c>
      <c r="I104" s="143" t="s">
        <v>677</v>
      </c>
      <c r="J104" s="112">
        <v>10</v>
      </c>
      <c r="K104" s="112">
        <v>34</v>
      </c>
      <c r="L104" s="112">
        <v>4</v>
      </c>
      <c r="M104" s="112">
        <v>5</v>
      </c>
      <c r="N104" s="112">
        <v>1</v>
      </c>
      <c r="O104" s="112">
        <v>3</v>
      </c>
      <c r="P104" s="112">
        <v>7</v>
      </c>
      <c r="Q104" s="112" t="s">
        <v>677</v>
      </c>
      <c r="R104" s="112" t="s">
        <v>677</v>
      </c>
      <c r="S104" s="112">
        <v>1</v>
      </c>
      <c r="T104" s="112" t="s">
        <v>677</v>
      </c>
      <c r="U104" s="112" t="s">
        <v>677</v>
      </c>
      <c r="V104" s="112" t="s">
        <v>677</v>
      </c>
      <c r="W104" s="112" t="s">
        <v>677</v>
      </c>
      <c r="X104" s="112" t="s">
        <v>677</v>
      </c>
      <c r="Y104" s="112" t="s">
        <v>677</v>
      </c>
      <c r="Z104" s="112" t="s">
        <v>677</v>
      </c>
      <c r="AA104" s="112" t="s">
        <v>677</v>
      </c>
      <c r="AB104" s="112" t="s">
        <v>677</v>
      </c>
      <c r="AC104" s="112" t="s">
        <v>677</v>
      </c>
      <c r="AD104" s="112" t="s">
        <v>677</v>
      </c>
      <c r="AE104" s="112" t="s">
        <v>677</v>
      </c>
      <c r="AF104" s="112" t="s">
        <v>677</v>
      </c>
      <c r="AG104" s="143" t="s">
        <v>677</v>
      </c>
      <c r="AH104" s="143" t="s">
        <v>677</v>
      </c>
      <c r="AI104" s="143" t="s">
        <v>677</v>
      </c>
      <c r="AJ104" s="112">
        <v>1</v>
      </c>
      <c r="AK104" s="143" t="s">
        <v>677</v>
      </c>
      <c r="AL104" s="143" t="s">
        <v>677</v>
      </c>
      <c r="AM104" s="143" t="s">
        <v>677</v>
      </c>
      <c r="AN104" s="112">
        <v>1</v>
      </c>
      <c r="AO104" s="143" t="s">
        <v>677</v>
      </c>
      <c r="AP104" s="143" t="s">
        <v>677</v>
      </c>
      <c r="AQ104" s="143" t="s">
        <v>677</v>
      </c>
      <c r="AR104" s="143" t="s">
        <v>677</v>
      </c>
      <c r="AS104" s="143" t="s">
        <v>677</v>
      </c>
      <c r="AT104" s="143" t="s">
        <v>677</v>
      </c>
      <c r="AU104" s="112">
        <v>1</v>
      </c>
      <c r="AV104" s="112">
        <v>3</v>
      </c>
      <c r="AW104" s="143" t="s">
        <v>677</v>
      </c>
      <c r="AX104" s="143" t="s">
        <v>677</v>
      </c>
      <c r="AY104" s="143" t="s">
        <v>677</v>
      </c>
      <c r="AZ104" s="112" t="s">
        <v>677</v>
      </c>
      <c r="BA104" s="112">
        <v>1</v>
      </c>
      <c r="BB104" s="112">
        <v>1</v>
      </c>
      <c r="BC104" s="112">
        <v>1</v>
      </c>
      <c r="BD104" s="112" t="s">
        <v>677</v>
      </c>
      <c r="BE104" s="143">
        <v>1</v>
      </c>
      <c r="BF104" s="112" t="s">
        <v>677</v>
      </c>
      <c r="BG104" s="143" t="s">
        <v>677</v>
      </c>
      <c r="BH104" s="143" t="s">
        <v>677</v>
      </c>
      <c r="BI104" s="143" t="s">
        <v>677</v>
      </c>
      <c r="BJ104" s="143" t="s">
        <v>677</v>
      </c>
      <c r="BK104" s="143" t="s">
        <v>677</v>
      </c>
      <c r="BL104" s="112">
        <v>10</v>
      </c>
      <c r="BM104" s="112">
        <v>61</v>
      </c>
      <c r="BN104" s="112" t="s">
        <v>677</v>
      </c>
      <c r="BO104" s="112">
        <v>1</v>
      </c>
      <c r="BP104" s="112" t="s">
        <v>677</v>
      </c>
      <c r="BQ104" s="112" t="s">
        <v>677</v>
      </c>
      <c r="BR104" s="112" t="s">
        <v>677</v>
      </c>
      <c r="BS104" s="112">
        <v>2</v>
      </c>
      <c r="BT104" s="112" t="s">
        <v>677</v>
      </c>
      <c r="BU104" s="112">
        <v>1</v>
      </c>
      <c r="BV104" s="112">
        <v>2</v>
      </c>
      <c r="BW104" s="112" t="s">
        <v>677</v>
      </c>
      <c r="BX104" s="112">
        <v>3</v>
      </c>
      <c r="BY104" s="112">
        <v>1</v>
      </c>
      <c r="BZ104" s="112" t="s">
        <v>677</v>
      </c>
      <c r="CA104" s="112" t="s">
        <v>677</v>
      </c>
      <c r="CB104" s="112" t="s">
        <v>677</v>
      </c>
      <c r="CC104" s="112" t="s">
        <v>677</v>
      </c>
      <c r="CD104" s="112" t="s">
        <v>677</v>
      </c>
      <c r="CE104" s="112" t="s">
        <v>677</v>
      </c>
      <c r="CF104" s="112" t="s">
        <v>677</v>
      </c>
      <c r="CG104" s="112" t="s">
        <v>677</v>
      </c>
      <c r="CH104" s="112">
        <v>7</v>
      </c>
      <c r="CI104" s="112">
        <v>15</v>
      </c>
      <c r="CJ104" s="112" t="s">
        <v>677</v>
      </c>
      <c r="CK104" s="112">
        <v>7</v>
      </c>
      <c r="CL104" s="112" t="s">
        <v>677</v>
      </c>
      <c r="CM104" s="112">
        <v>5</v>
      </c>
      <c r="CN104" s="112">
        <v>15</v>
      </c>
      <c r="CO104" s="112" t="s">
        <v>677</v>
      </c>
      <c r="CP104" s="112">
        <v>2</v>
      </c>
      <c r="CQ104" s="112" t="s">
        <v>677</v>
      </c>
      <c r="CR104" s="112">
        <v>3</v>
      </c>
      <c r="CS104" s="112">
        <v>1</v>
      </c>
      <c r="CT104" s="112">
        <v>15</v>
      </c>
      <c r="CU104" s="143" t="s">
        <v>677</v>
      </c>
      <c r="CV104" s="112">
        <v>1</v>
      </c>
      <c r="CW104" s="143" t="s">
        <v>677</v>
      </c>
      <c r="CX104" s="143" t="s">
        <v>677</v>
      </c>
      <c r="CY104" s="143" t="s">
        <v>677</v>
      </c>
      <c r="CZ104" s="143" t="s">
        <v>677</v>
      </c>
      <c r="DA104" s="143" t="s">
        <v>677</v>
      </c>
      <c r="DB104" s="143" t="s">
        <v>677</v>
      </c>
      <c r="DC104" s="112">
        <v>1</v>
      </c>
      <c r="DD104" s="112">
        <v>7</v>
      </c>
      <c r="DE104" s="143" t="s">
        <v>677</v>
      </c>
      <c r="DF104" s="112">
        <v>1</v>
      </c>
      <c r="DG104" s="112">
        <v>2</v>
      </c>
      <c r="DH104" s="112">
        <v>22</v>
      </c>
      <c r="DI104" s="112">
        <v>1</v>
      </c>
      <c r="DJ104" s="112">
        <v>1</v>
      </c>
      <c r="DK104" s="143" t="s">
        <v>677</v>
      </c>
      <c r="DL104" s="112">
        <v>1</v>
      </c>
      <c r="DM104" s="112">
        <v>6</v>
      </c>
      <c r="DN104" s="112">
        <v>1</v>
      </c>
      <c r="DO104" s="143" t="s">
        <v>677</v>
      </c>
      <c r="DP104" s="112">
        <v>1</v>
      </c>
      <c r="DQ104" s="112">
        <v>3</v>
      </c>
      <c r="DR104" s="143" t="s">
        <v>677</v>
      </c>
      <c r="DS104" s="143" t="s">
        <v>677</v>
      </c>
      <c r="DT104" s="143" t="s">
        <v>677</v>
      </c>
      <c r="DU104" s="143" t="s">
        <v>677</v>
      </c>
      <c r="DV104" s="112">
        <v>1</v>
      </c>
      <c r="DW104" s="143" t="s">
        <v>677</v>
      </c>
      <c r="DX104" s="143" t="s">
        <v>677</v>
      </c>
      <c r="DY104" s="143" t="s">
        <v>677</v>
      </c>
    </row>
    <row r="105" spans="1:129" s="17" customFormat="1" ht="21" customHeight="1" x14ac:dyDescent="0.3">
      <c r="A105" s="46" t="s">
        <v>816</v>
      </c>
      <c r="B105" s="332">
        <v>42</v>
      </c>
      <c r="C105" s="112">
        <v>239</v>
      </c>
      <c r="D105" s="112" t="s">
        <v>677</v>
      </c>
      <c r="E105" s="112" t="s">
        <v>677</v>
      </c>
      <c r="F105" s="143" t="s">
        <v>677</v>
      </c>
      <c r="G105" s="143" t="s">
        <v>677</v>
      </c>
      <c r="H105" s="143" t="s">
        <v>677</v>
      </c>
      <c r="I105" s="143" t="s">
        <v>677</v>
      </c>
      <c r="J105" s="112">
        <v>7</v>
      </c>
      <c r="K105" s="112">
        <v>48</v>
      </c>
      <c r="L105" s="112" t="s">
        <v>677</v>
      </c>
      <c r="M105" s="112">
        <v>4</v>
      </c>
      <c r="N105" s="112">
        <v>3</v>
      </c>
      <c r="O105" s="112">
        <v>3</v>
      </c>
      <c r="P105" s="112">
        <v>34</v>
      </c>
      <c r="Q105" s="112" t="s">
        <v>677</v>
      </c>
      <c r="R105" s="112" t="s">
        <v>677</v>
      </c>
      <c r="S105" s="112" t="s">
        <v>677</v>
      </c>
      <c r="T105" s="112" t="s">
        <v>677</v>
      </c>
      <c r="U105" s="112" t="s">
        <v>677</v>
      </c>
      <c r="V105" s="112">
        <v>1</v>
      </c>
      <c r="W105" s="112">
        <v>1</v>
      </c>
      <c r="X105" s="112" t="s">
        <v>677</v>
      </c>
      <c r="Y105" s="112" t="s">
        <v>677</v>
      </c>
      <c r="Z105" s="112" t="s">
        <v>677</v>
      </c>
      <c r="AA105" s="112" t="s">
        <v>677</v>
      </c>
      <c r="AB105" s="112" t="s">
        <v>677</v>
      </c>
      <c r="AC105" s="112" t="s">
        <v>677</v>
      </c>
      <c r="AD105" s="112" t="s">
        <v>677</v>
      </c>
      <c r="AE105" s="112" t="s">
        <v>677</v>
      </c>
      <c r="AF105" s="112" t="s">
        <v>677</v>
      </c>
      <c r="AG105" s="143" t="s">
        <v>677</v>
      </c>
      <c r="AH105" s="143" t="s">
        <v>677</v>
      </c>
      <c r="AI105" s="112">
        <v>1</v>
      </c>
      <c r="AJ105" s="143" t="s">
        <v>677</v>
      </c>
      <c r="AK105" s="143" t="s">
        <v>677</v>
      </c>
      <c r="AL105" s="143" t="s">
        <v>677</v>
      </c>
      <c r="AM105" s="143" t="s">
        <v>677</v>
      </c>
      <c r="AN105" s="143" t="s">
        <v>677</v>
      </c>
      <c r="AO105" s="143" t="s">
        <v>677</v>
      </c>
      <c r="AP105" s="143" t="s">
        <v>677</v>
      </c>
      <c r="AQ105" s="143" t="s">
        <v>677</v>
      </c>
      <c r="AR105" s="143" t="s">
        <v>677</v>
      </c>
      <c r="AS105" s="143" t="s">
        <v>677</v>
      </c>
      <c r="AT105" s="143" t="s">
        <v>677</v>
      </c>
      <c r="AU105" s="112">
        <v>4</v>
      </c>
      <c r="AV105" s="112">
        <v>12</v>
      </c>
      <c r="AW105" s="143" t="s">
        <v>677</v>
      </c>
      <c r="AX105" s="143" t="s">
        <v>677</v>
      </c>
      <c r="AY105" s="112">
        <v>1</v>
      </c>
      <c r="AZ105" s="112">
        <v>1</v>
      </c>
      <c r="BA105" s="112">
        <v>2</v>
      </c>
      <c r="BB105" s="112">
        <v>1</v>
      </c>
      <c r="BC105" s="112">
        <v>4</v>
      </c>
      <c r="BD105" s="143" t="s">
        <v>677</v>
      </c>
      <c r="BE105" s="143" t="s">
        <v>677</v>
      </c>
      <c r="BF105" s="112">
        <v>1</v>
      </c>
      <c r="BG105" s="143" t="s">
        <v>677</v>
      </c>
      <c r="BH105" s="143" t="s">
        <v>677</v>
      </c>
      <c r="BI105" s="143" t="s">
        <v>677</v>
      </c>
      <c r="BJ105" s="143" t="s">
        <v>677</v>
      </c>
      <c r="BK105" s="143" t="s">
        <v>677</v>
      </c>
      <c r="BL105" s="112">
        <v>8</v>
      </c>
      <c r="BM105" s="112">
        <v>52</v>
      </c>
      <c r="BN105" s="112" t="s">
        <v>677</v>
      </c>
      <c r="BO105" s="112">
        <v>1</v>
      </c>
      <c r="BP105" s="112">
        <v>2</v>
      </c>
      <c r="BQ105" s="112" t="s">
        <v>677</v>
      </c>
      <c r="BR105" s="112">
        <v>1</v>
      </c>
      <c r="BS105" s="112">
        <v>1</v>
      </c>
      <c r="BT105" s="112" t="s">
        <v>677</v>
      </c>
      <c r="BU105" s="112" t="s">
        <v>677</v>
      </c>
      <c r="BV105" s="112">
        <v>1</v>
      </c>
      <c r="BW105" s="112">
        <v>1</v>
      </c>
      <c r="BX105" s="112">
        <v>1</v>
      </c>
      <c r="BY105" s="112" t="s">
        <v>677</v>
      </c>
      <c r="BZ105" s="112">
        <v>1</v>
      </c>
      <c r="CA105" s="112">
        <v>3</v>
      </c>
      <c r="CB105" s="112" t="s">
        <v>677</v>
      </c>
      <c r="CC105" s="112" t="s">
        <v>677</v>
      </c>
      <c r="CD105" s="112" t="s">
        <v>677</v>
      </c>
      <c r="CE105" s="112" t="s">
        <v>677</v>
      </c>
      <c r="CF105" s="112" t="s">
        <v>677</v>
      </c>
      <c r="CG105" s="112">
        <v>1</v>
      </c>
      <c r="CH105" s="112">
        <v>6</v>
      </c>
      <c r="CI105" s="112">
        <v>14</v>
      </c>
      <c r="CJ105" s="112">
        <v>1</v>
      </c>
      <c r="CK105" s="112">
        <v>5</v>
      </c>
      <c r="CL105" s="112" t="s">
        <v>677</v>
      </c>
      <c r="CM105" s="112">
        <v>3</v>
      </c>
      <c r="CN105" s="112">
        <v>6</v>
      </c>
      <c r="CO105" s="112" t="s">
        <v>677</v>
      </c>
      <c r="CP105" s="112">
        <v>2</v>
      </c>
      <c r="CQ105" s="112" t="s">
        <v>677</v>
      </c>
      <c r="CR105" s="112">
        <v>1</v>
      </c>
      <c r="CS105" s="112">
        <v>1</v>
      </c>
      <c r="CT105" s="112">
        <v>24</v>
      </c>
      <c r="CU105" s="143" t="s">
        <v>677</v>
      </c>
      <c r="CV105" s="112">
        <v>1</v>
      </c>
      <c r="CW105" s="143" t="s">
        <v>677</v>
      </c>
      <c r="CX105" s="112">
        <v>2</v>
      </c>
      <c r="CY105" s="112">
        <v>4</v>
      </c>
      <c r="CZ105" s="112">
        <v>1</v>
      </c>
      <c r="DA105" s="112">
        <v>1</v>
      </c>
      <c r="DB105" s="143" t="s">
        <v>677</v>
      </c>
      <c r="DC105" s="112">
        <v>4</v>
      </c>
      <c r="DD105" s="112">
        <v>17</v>
      </c>
      <c r="DE105" s="143" t="s">
        <v>677</v>
      </c>
      <c r="DF105" s="112">
        <v>4</v>
      </c>
      <c r="DG105" s="112">
        <v>2</v>
      </c>
      <c r="DH105" s="112">
        <v>21</v>
      </c>
      <c r="DI105" s="143" t="s">
        <v>677</v>
      </c>
      <c r="DJ105" s="143" t="s">
        <v>677</v>
      </c>
      <c r="DK105" s="112">
        <v>2</v>
      </c>
      <c r="DL105" s="143" t="s">
        <v>677</v>
      </c>
      <c r="DM105" s="143" t="s">
        <v>677</v>
      </c>
      <c r="DN105" s="143" t="s">
        <v>677</v>
      </c>
      <c r="DO105" s="143" t="s">
        <v>677</v>
      </c>
      <c r="DP105" s="143" t="s">
        <v>677</v>
      </c>
      <c r="DQ105" s="143" t="s">
        <v>677</v>
      </c>
      <c r="DR105" s="143" t="s">
        <v>677</v>
      </c>
      <c r="DS105" s="143" t="s">
        <v>677</v>
      </c>
      <c r="DT105" s="143" t="s">
        <v>677</v>
      </c>
      <c r="DU105" s="143" t="s">
        <v>677</v>
      </c>
      <c r="DV105" s="143" t="s">
        <v>677</v>
      </c>
      <c r="DW105" s="143" t="s">
        <v>677</v>
      </c>
      <c r="DX105" s="143" t="s">
        <v>677</v>
      </c>
      <c r="DY105" s="143" t="s">
        <v>677</v>
      </c>
    </row>
    <row r="106" spans="1:129" s="17" customFormat="1" ht="21" customHeight="1" x14ac:dyDescent="0.3">
      <c r="A106" s="45" t="s">
        <v>817</v>
      </c>
      <c r="B106" s="337">
        <v>262</v>
      </c>
      <c r="C106" s="143">
        <v>1796</v>
      </c>
      <c r="D106" s="112" t="s">
        <v>677</v>
      </c>
      <c r="E106" s="112" t="s">
        <v>677</v>
      </c>
      <c r="F106" s="143" t="s">
        <v>677</v>
      </c>
      <c r="G106" s="143" t="s">
        <v>677</v>
      </c>
      <c r="H106" s="143" t="s">
        <v>677</v>
      </c>
      <c r="I106" s="143" t="s">
        <v>677</v>
      </c>
      <c r="J106" s="143">
        <v>38</v>
      </c>
      <c r="K106" s="143">
        <v>385</v>
      </c>
      <c r="L106" s="143">
        <v>10</v>
      </c>
      <c r="M106" s="143">
        <v>16</v>
      </c>
      <c r="N106" s="143">
        <v>12</v>
      </c>
      <c r="O106" s="143">
        <v>5</v>
      </c>
      <c r="P106" s="143">
        <v>41</v>
      </c>
      <c r="Q106" s="143">
        <v>1</v>
      </c>
      <c r="R106" s="143" t="s">
        <v>677</v>
      </c>
      <c r="S106" s="143" t="s">
        <v>677</v>
      </c>
      <c r="T106" s="143" t="s">
        <v>677</v>
      </c>
      <c r="U106" s="143">
        <v>1</v>
      </c>
      <c r="V106" s="143" t="s">
        <v>677</v>
      </c>
      <c r="W106" s="143">
        <v>1</v>
      </c>
      <c r="X106" s="143" t="s">
        <v>677</v>
      </c>
      <c r="Y106" s="143" t="s">
        <v>677</v>
      </c>
      <c r="Z106" s="143" t="s">
        <v>677</v>
      </c>
      <c r="AA106" s="143" t="s">
        <v>677</v>
      </c>
      <c r="AB106" s="143" t="s">
        <v>677</v>
      </c>
      <c r="AC106" s="143" t="s">
        <v>677</v>
      </c>
      <c r="AD106" s="143" t="s">
        <v>677</v>
      </c>
      <c r="AE106" s="143" t="s">
        <v>677</v>
      </c>
      <c r="AF106" s="143" t="s">
        <v>677</v>
      </c>
      <c r="AG106" s="143" t="s">
        <v>677</v>
      </c>
      <c r="AH106" s="143" t="s">
        <v>677</v>
      </c>
      <c r="AI106" s="143" t="s">
        <v>677</v>
      </c>
      <c r="AJ106" s="143" t="s">
        <v>677</v>
      </c>
      <c r="AK106" s="143">
        <v>1</v>
      </c>
      <c r="AL106" s="143" t="s">
        <v>677</v>
      </c>
      <c r="AM106" s="143" t="s">
        <v>677</v>
      </c>
      <c r="AN106" s="143">
        <v>1</v>
      </c>
      <c r="AO106" s="143" t="s">
        <v>677</v>
      </c>
      <c r="AP106" s="143" t="s">
        <v>677</v>
      </c>
      <c r="AQ106" s="143" t="s">
        <v>677</v>
      </c>
      <c r="AR106" s="143" t="s">
        <v>677</v>
      </c>
      <c r="AS106" s="143" t="s">
        <v>677</v>
      </c>
      <c r="AT106" s="143" t="s">
        <v>677</v>
      </c>
      <c r="AU106" s="143">
        <v>11</v>
      </c>
      <c r="AV106" s="143">
        <v>54</v>
      </c>
      <c r="AW106" s="143" t="s">
        <v>677</v>
      </c>
      <c r="AX106" s="143" t="s">
        <v>677</v>
      </c>
      <c r="AY106" s="143">
        <v>4</v>
      </c>
      <c r="AZ106" s="143" t="s">
        <v>677</v>
      </c>
      <c r="BA106" s="143">
        <v>7</v>
      </c>
      <c r="BB106" s="143">
        <v>5</v>
      </c>
      <c r="BC106" s="143">
        <v>75</v>
      </c>
      <c r="BD106" s="143" t="s">
        <v>677</v>
      </c>
      <c r="BE106" s="143">
        <v>2</v>
      </c>
      <c r="BF106" s="143">
        <v>3</v>
      </c>
      <c r="BG106" s="143" t="s">
        <v>677</v>
      </c>
      <c r="BH106" s="143" t="s">
        <v>677</v>
      </c>
      <c r="BI106" s="143" t="s">
        <v>677</v>
      </c>
      <c r="BJ106" s="143" t="s">
        <v>677</v>
      </c>
      <c r="BK106" s="143" t="s">
        <v>677</v>
      </c>
      <c r="BL106" s="143">
        <v>48</v>
      </c>
      <c r="BM106" s="143">
        <v>267</v>
      </c>
      <c r="BN106" s="143" t="s">
        <v>677</v>
      </c>
      <c r="BO106" s="143" t="s">
        <v>677</v>
      </c>
      <c r="BP106" s="143">
        <v>3</v>
      </c>
      <c r="BQ106" s="143">
        <v>2</v>
      </c>
      <c r="BR106" s="143">
        <v>3</v>
      </c>
      <c r="BS106" s="143">
        <v>3</v>
      </c>
      <c r="BT106" s="143" t="s">
        <v>677</v>
      </c>
      <c r="BU106" s="143">
        <v>3</v>
      </c>
      <c r="BV106" s="143">
        <v>10</v>
      </c>
      <c r="BW106" s="143">
        <v>4</v>
      </c>
      <c r="BX106" s="143">
        <v>20</v>
      </c>
      <c r="BY106" s="143" t="s">
        <v>677</v>
      </c>
      <c r="BZ106" s="143">
        <v>2</v>
      </c>
      <c r="CA106" s="143">
        <v>12</v>
      </c>
      <c r="CB106" s="143" t="s">
        <v>677</v>
      </c>
      <c r="CC106" s="143">
        <v>1</v>
      </c>
      <c r="CD106" s="143" t="s">
        <v>677</v>
      </c>
      <c r="CE106" s="143">
        <v>1</v>
      </c>
      <c r="CF106" s="143" t="s">
        <v>677</v>
      </c>
      <c r="CG106" s="143" t="s">
        <v>677</v>
      </c>
      <c r="CH106" s="143">
        <v>33</v>
      </c>
      <c r="CI106" s="143">
        <v>94</v>
      </c>
      <c r="CJ106" s="143">
        <v>3</v>
      </c>
      <c r="CK106" s="143">
        <v>29</v>
      </c>
      <c r="CL106" s="143">
        <v>1</v>
      </c>
      <c r="CM106" s="143">
        <v>17</v>
      </c>
      <c r="CN106" s="143">
        <v>45</v>
      </c>
      <c r="CO106" s="143">
        <v>1</v>
      </c>
      <c r="CP106" s="143">
        <v>13</v>
      </c>
      <c r="CQ106" s="143">
        <v>1</v>
      </c>
      <c r="CR106" s="143">
        <v>2</v>
      </c>
      <c r="CS106" s="143">
        <v>27</v>
      </c>
      <c r="CT106" s="143">
        <v>161</v>
      </c>
      <c r="CU106" s="143" t="s">
        <v>677</v>
      </c>
      <c r="CV106" s="143">
        <v>22</v>
      </c>
      <c r="CW106" s="143">
        <v>5</v>
      </c>
      <c r="CX106" s="143">
        <v>26</v>
      </c>
      <c r="CY106" s="143">
        <v>51</v>
      </c>
      <c r="CZ106" s="143">
        <v>22</v>
      </c>
      <c r="DA106" s="143">
        <v>2</v>
      </c>
      <c r="DB106" s="143">
        <v>2</v>
      </c>
      <c r="DC106" s="143">
        <v>11</v>
      </c>
      <c r="DD106" s="143">
        <v>66</v>
      </c>
      <c r="DE106" s="143" t="s">
        <v>677</v>
      </c>
      <c r="DF106" s="143">
        <v>11</v>
      </c>
      <c r="DG106" s="143">
        <v>35</v>
      </c>
      <c r="DH106" s="143">
        <v>517</v>
      </c>
      <c r="DI106" s="143">
        <v>23</v>
      </c>
      <c r="DJ106" s="143" t="s">
        <v>677</v>
      </c>
      <c r="DK106" s="143">
        <v>12</v>
      </c>
      <c r="DL106" s="143">
        <v>1</v>
      </c>
      <c r="DM106" s="143">
        <v>9</v>
      </c>
      <c r="DN106" s="143">
        <v>1</v>
      </c>
      <c r="DO106" s="143" t="s">
        <v>677</v>
      </c>
      <c r="DP106" s="143">
        <v>3</v>
      </c>
      <c r="DQ106" s="143">
        <v>19</v>
      </c>
      <c r="DR106" s="143" t="s">
        <v>677</v>
      </c>
      <c r="DS106" s="143" t="s">
        <v>677</v>
      </c>
      <c r="DT106" s="143" t="s">
        <v>677</v>
      </c>
      <c r="DU106" s="143" t="s">
        <v>677</v>
      </c>
      <c r="DV106" s="143">
        <v>1</v>
      </c>
      <c r="DW106" s="143" t="s">
        <v>677</v>
      </c>
      <c r="DX106" s="143">
        <v>2</v>
      </c>
      <c r="DY106" s="143" t="s">
        <v>677</v>
      </c>
    </row>
    <row r="107" spans="1:129" s="17" customFormat="1" ht="21" customHeight="1" x14ac:dyDescent="0.3">
      <c r="A107" s="46" t="s">
        <v>818</v>
      </c>
      <c r="B107" s="332">
        <v>32</v>
      </c>
      <c r="C107" s="112">
        <v>197</v>
      </c>
      <c r="D107" s="112" t="s">
        <v>677</v>
      </c>
      <c r="E107" s="112" t="s">
        <v>677</v>
      </c>
      <c r="F107" s="143" t="s">
        <v>677</v>
      </c>
      <c r="G107" s="143" t="s">
        <v>677</v>
      </c>
      <c r="H107" s="143" t="s">
        <v>677</v>
      </c>
      <c r="I107" s="143" t="s">
        <v>677</v>
      </c>
      <c r="J107" s="112">
        <v>4</v>
      </c>
      <c r="K107" s="112">
        <v>32</v>
      </c>
      <c r="L107" s="112" t="s">
        <v>677</v>
      </c>
      <c r="M107" s="112">
        <v>2</v>
      </c>
      <c r="N107" s="112">
        <v>2</v>
      </c>
      <c r="O107" s="112">
        <v>1</v>
      </c>
      <c r="P107" s="112">
        <v>3</v>
      </c>
      <c r="Q107" s="112" t="s">
        <v>677</v>
      </c>
      <c r="R107" s="112" t="s">
        <v>677</v>
      </c>
      <c r="S107" s="112" t="s">
        <v>677</v>
      </c>
      <c r="T107" s="112" t="s">
        <v>677</v>
      </c>
      <c r="U107" s="112">
        <v>1</v>
      </c>
      <c r="V107" s="112" t="s">
        <v>677</v>
      </c>
      <c r="W107" s="112" t="s">
        <v>677</v>
      </c>
      <c r="X107" s="112" t="s">
        <v>677</v>
      </c>
      <c r="Y107" s="112" t="s">
        <v>677</v>
      </c>
      <c r="Z107" s="112" t="s">
        <v>677</v>
      </c>
      <c r="AA107" s="112" t="s">
        <v>677</v>
      </c>
      <c r="AB107" s="112" t="s">
        <v>677</v>
      </c>
      <c r="AC107" s="112" t="s">
        <v>677</v>
      </c>
      <c r="AD107" s="112" t="s">
        <v>677</v>
      </c>
      <c r="AE107" s="112" t="s">
        <v>677</v>
      </c>
      <c r="AF107" s="112" t="s">
        <v>677</v>
      </c>
      <c r="AG107" s="143" t="s">
        <v>677</v>
      </c>
      <c r="AH107" s="143" t="s">
        <v>677</v>
      </c>
      <c r="AI107" s="143" t="s">
        <v>677</v>
      </c>
      <c r="AJ107" s="143" t="s">
        <v>677</v>
      </c>
      <c r="AK107" s="143" t="s">
        <v>677</v>
      </c>
      <c r="AL107" s="143" t="s">
        <v>677</v>
      </c>
      <c r="AM107" s="143" t="s">
        <v>677</v>
      </c>
      <c r="AN107" s="143" t="s">
        <v>677</v>
      </c>
      <c r="AO107" s="143" t="s">
        <v>677</v>
      </c>
      <c r="AP107" s="143" t="s">
        <v>677</v>
      </c>
      <c r="AQ107" s="143" t="s">
        <v>677</v>
      </c>
      <c r="AR107" s="143" t="s">
        <v>677</v>
      </c>
      <c r="AS107" s="143" t="s">
        <v>677</v>
      </c>
      <c r="AT107" s="143" t="s">
        <v>677</v>
      </c>
      <c r="AU107" s="112">
        <v>1</v>
      </c>
      <c r="AV107" s="112">
        <v>2</v>
      </c>
      <c r="AW107" s="143" t="s">
        <v>677</v>
      </c>
      <c r="AX107" s="143" t="s">
        <v>677</v>
      </c>
      <c r="AY107" s="112">
        <v>1</v>
      </c>
      <c r="AZ107" s="143" t="s">
        <v>677</v>
      </c>
      <c r="BA107" s="143" t="s">
        <v>677</v>
      </c>
      <c r="BB107" s="112">
        <v>1</v>
      </c>
      <c r="BC107" s="112">
        <v>31</v>
      </c>
      <c r="BD107" s="143" t="s">
        <v>677</v>
      </c>
      <c r="BE107" s="143" t="s">
        <v>677</v>
      </c>
      <c r="BF107" s="112">
        <v>1</v>
      </c>
      <c r="BG107" s="143" t="s">
        <v>677</v>
      </c>
      <c r="BH107" s="143" t="s">
        <v>677</v>
      </c>
      <c r="BI107" s="143" t="s">
        <v>677</v>
      </c>
      <c r="BJ107" s="143" t="s">
        <v>677</v>
      </c>
      <c r="BK107" s="143" t="s">
        <v>677</v>
      </c>
      <c r="BL107" s="112">
        <v>7</v>
      </c>
      <c r="BM107" s="112">
        <v>28</v>
      </c>
      <c r="BN107" s="143" t="s">
        <v>677</v>
      </c>
      <c r="BO107" s="143" t="s">
        <v>677</v>
      </c>
      <c r="BP107" s="143" t="s">
        <v>677</v>
      </c>
      <c r="BQ107" s="143" t="s">
        <v>677</v>
      </c>
      <c r="BR107" s="143" t="s">
        <v>677</v>
      </c>
      <c r="BS107" s="112">
        <v>1</v>
      </c>
      <c r="BT107" s="143" t="s">
        <v>677</v>
      </c>
      <c r="BU107" s="143" t="s">
        <v>677</v>
      </c>
      <c r="BV107" s="112">
        <v>2</v>
      </c>
      <c r="BW107" s="112">
        <v>1</v>
      </c>
      <c r="BX107" s="112">
        <v>3</v>
      </c>
      <c r="BY107" s="143" t="s">
        <v>677</v>
      </c>
      <c r="BZ107" s="112">
        <v>1</v>
      </c>
      <c r="CA107" s="112">
        <v>10</v>
      </c>
      <c r="CB107" s="143" t="s">
        <v>677</v>
      </c>
      <c r="CC107" s="112">
        <v>1</v>
      </c>
      <c r="CD107" s="143" t="s">
        <v>677</v>
      </c>
      <c r="CE107" s="143" t="s">
        <v>677</v>
      </c>
      <c r="CF107" s="143" t="s">
        <v>677</v>
      </c>
      <c r="CG107" s="143" t="s">
        <v>677</v>
      </c>
      <c r="CH107" s="112">
        <v>5</v>
      </c>
      <c r="CI107" s="112">
        <v>12</v>
      </c>
      <c r="CJ107" s="112">
        <v>1</v>
      </c>
      <c r="CK107" s="112">
        <v>4</v>
      </c>
      <c r="CL107" s="143" t="s">
        <v>677</v>
      </c>
      <c r="CM107" s="112">
        <v>1</v>
      </c>
      <c r="CN107" s="112">
        <v>1</v>
      </c>
      <c r="CO107" s="143" t="s">
        <v>677</v>
      </c>
      <c r="CP107" s="112">
        <v>1</v>
      </c>
      <c r="CQ107" s="143" t="s">
        <v>677</v>
      </c>
      <c r="CR107" s="143" t="s">
        <v>677</v>
      </c>
      <c r="CS107" s="112">
        <v>3</v>
      </c>
      <c r="CT107" s="112">
        <v>16</v>
      </c>
      <c r="CU107" s="143" t="s">
        <v>677</v>
      </c>
      <c r="CV107" s="112">
        <v>1</v>
      </c>
      <c r="CW107" s="112">
        <v>2</v>
      </c>
      <c r="CX107" s="112">
        <v>3</v>
      </c>
      <c r="CY107" s="112">
        <v>5</v>
      </c>
      <c r="CZ107" s="112">
        <v>3</v>
      </c>
      <c r="DA107" s="143" t="s">
        <v>677</v>
      </c>
      <c r="DB107" s="143" t="s">
        <v>677</v>
      </c>
      <c r="DC107" s="112">
        <v>2</v>
      </c>
      <c r="DD107" s="112">
        <v>7</v>
      </c>
      <c r="DE107" s="143" t="s">
        <v>677</v>
      </c>
      <c r="DF107" s="112">
        <v>2</v>
      </c>
      <c r="DG107" s="112">
        <v>3</v>
      </c>
      <c r="DH107" s="112">
        <v>50</v>
      </c>
      <c r="DI107" s="112">
        <v>1</v>
      </c>
      <c r="DJ107" s="143" t="s">
        <v>677</v>
      </c>
      <c r="DK107" s="112">
        <v>2</v>
      </c>
      <c r="DL107" s="143" t="s">
        <v>677</v>
      </c>
      <c r="DM107" s="143" t="s">
        <v>677</v>
      </c>
      <c r="DN107" s="143" t="s">
        <v>677</v>
      </c>
      <c r="DO107" s="143" t="s">
        <v>677</v>
      </c>
      <c r="DP107" s="143" t="s">
        <v>677</v>
      </c>
      <c r="DQ107" s="143" t="s">
        <v>677</v>
      </c>
      <c r="DR107" s="143" t="s">
        <v>677</v>
      </c>
      <c r="DS107" s="143" t="s">
        <v>677</v>
      </c>
      <c r="DT107" s="143" t="s">
        <v>677</v>
      </c>
      <c r="DU107" s="143" t="s">
        <v>677</v>
      </c>
      <c r="DV107" s="143" t="s">
        <v>677</v>
      </c>
      <c r="DW107" s="143" t="s">
        <v>677</v>
      </c>
      <c r="DX107" s="143" t="s">
        <v>677</v>
      </c>
      <c r="DY107" s="143" t="s">
        <v>677</v>
      </c>
    </row>
    <row r="108" spans="1:129" s="17" customFormat="1" ht="21" customHeight="1" x14ac:dyDescent="0.3">
      <c r="A108" s="46" t="s">
        <v>819</v>
      </c>
      <c r="B108" s="332">
        <v>41</v>
      </c>
      <c r="C108" s="112">
        <v>251</v>
      </c>
      <c r="D108" s="112" t="s">
        <v>677</v>
      </c>
      <c r="E108" s="112" t="s">
        <v>677</v>
      </c>
      <c r="F108" s="143" t="s">
        <v>677</v>
      </c>
      <c r="G108" s="143" t="s">
        <v>677</v>
      </c>
      <c r="H108" s="143" t="s">
        <v>677</v>
      </c>
      <c r="I108" s="143" t="s">
        <v>677</v>
      </c>
      <c r="J108" s="112">
        <v>5</v>
      </c>
      <c r="K108" s="112">
        <v>41</v>
      </c>
      <c r="L108" s="112">
        <v>1</v>
      </c>
      <c r="M108" s="112">
        <v>2</v>
      </c>
      <c r="N108" s="112">
        <v>2</v>
      </c>
      <c r="O108" s="112">
        <v>1</v>
      </c>
      <c r="P108" s="112">
        <v>2</v>
      </c>
      <c r="Q108" s="112" t="s">
        <v>677</v>
      </c>
      <c r="R108" s="112" t="s">
        <v>677</v>
      </c>
      <c r="S108" s="112" t="s">
        <v>677</v>
      </c>
      <c r="T108" s="112" t="s">
        <v>677</v>
      </c>
      <c r="U108" s="112" t="s">
        <v>677</v>
      </c>
      <c r="V108" s="112" t="s">
        <v>677</v>
      </c>
      <c r="W108" s="112" t="s">
        <v>677</v>
      </c>
      <c r="X108" s="112" t="s">
        <v>677</v>
      </c>
      <c r="Y108" s="112" t="s">
        <v>677</v>
      </c>
      <c r="Z108" s="112" t="s">
        <v>677</v>
      </c>
      <c r="AA108" s="112" t="s">
        <v>677</v>
      </c>
      <c r="AB108" s="112" t="s">
        <v>677</v>
      </c>
      <c r="AC108" s="112" t="s">
        <v>677</v>
      </c>
      <c r="AD108" s="112" t="s">
        <v>677</v>
      </c>
      <c r="AE108" s="112" t="s">
        <v>677</v>
      </c>
      <c r="AF108" s="112" t="s">
        <v>677</v>
      </c>
      <c r="AG108" s="143" t="s">
        <v>677</v>
      </c>
      <c r="AH108" s="143" t="s">
        <v>677</v>
      </c>
      <c r="AI108" s="143" t="s">
        <v>677</v>
      </c>
      <c r="AJ108" s="143" t="s">
        <v>677</v>
      </c>
      <c r="AK108" s="112">
        <v>1</v>
      </c>
      <c r="AL108" s="143" t="s">
        <v>677</v>
      </c>
      <c r="AM108" s="143" t="s">
        <v>677</v>
      </c>
      <c r="AN108" s="143" t="s">
        <v>677</v>
      </c>
      <c r="AO108" s="143" t="s">
        <v>677</v>
      </c>
      <c r="AP108" s="143" t="s">
        <v>677</v>
      </c>
      <c r="AQ108" s="143" t="s">
        <v>677</v>
      </c>
      <c r="AR108" s="143" t="s">
        <v>677</v>
      </c>
      <c r="AS108" s="143" t="s">
        <v>677</v>
      </c>
      <c r="AT108" s="143" t="s">
        <v>677</v>
      </c>
      <c r="AU108" s="112">
        <v>5</v>
      </c>
      <c r="AV108" s="112">
        <v>10</v>
      </c>
      <c r="AW108" s="143" t="s">
        <v>677</v>
      </c>
      <c r="AX108" s="143" t="s">
        <v>677</v>
      </c>
      <c r="AY108" s="112">
        <v>3</v>
      </c>
      <c r="AZ108" s="143" t="s">
        <v>677</v>
      </c>
      <c r="BA108" s="112">
        <v>2</v>
      </c>
      <c r="BB108" s="112">
        <v>2</v>
      </c>
      <c r="BC108" s="112">
        <v>27</v>
      </c>
      <c r="BD108" s="143" t="s">
        <v>677</v>
      </c>
      <c r="BE108" s="112">
        <v>1</v>
      </c>
      <c r="BF108" s="112">
        <v>1</v>
      </c>
      <c r="BG108" s="143" t="s">
        <v>677</v>
      </c>
      <c r="BH108" s="143" t="s">
        <v>677</v>
      </c>
      <c r="BI108" s="143" t="s">
        <v>677</v>
      </c>
      <c r="BJ108" s="143" t="s">
        <v>677</v>
      </c>
      <c r="BK108" s="143" t="s">
        <v>677</v>
      </c>
      <c r="BL108" s="112">
        <v>7</v>
      </c>
      <c r="BM108" s="112">
        <v>93</v>
      </c>
      <c r="BN108" s="143" t="s">
        <v>677</v>
      </c>
      <c r="BO108" s="143" t="s">
        <v>677</v>
      </c>
      <c r="BP108" s="143" t="s">
        <v>677</v>
      </c>
      <c r="BQ108" s="143" t="s">
        <v>677</v>
      </c>
      <c r="BR108" s="112">
        <v>1</v>
      </c>
      <c r="BS108" s="143" t="s">
        <v>677</v>
      </c>
      <c r="BT108" s="143" t="s">
        <v>677</v>
      </c>
      <c r="BU108" s="143" t="s">
        <v>677</v>
      </c>
      <c r="BV108" s="112">
        <v>3</v>
      </c>
      <c r="BW108" s="112" t="s">
        <v>677</v>
      </c>
      <c r="BX108" s="112">
        <v>3</v>
      </c>
      <c r="BY108" s="112" t="s">
        <v>677</v>
      </c>
      <c r="BZ108" s="143">
        <v>1</v>
      </c>
      <c r="CA108" s="143">
        <v>2</v>
      </c>
      <c r="CB108" s="143" t="s">
        <v>677</v>
      </c>
      <c r="CC108" s="143" t="s">
        <v>677</v>
      </c>
      <c r="CD108" s="143" t="s">
        <v>677</v>
      </c>
      <c r="CE108" s="143">
        <v>1</v>
      </c>
      <c r="CF108" s="143" t="s">
        <v>677</v>
      </c>
      <c r="CG108" s="143" t="s">
        <v>677</v>
      </c>
      <c r="CH108" s="112">
        <v>12</v>
      </c>
      <c r="CI108" s="112">
        <v>31</v>
      </c>
      <c r="CJ108" s="112" t="s">
        <v>677</v>
      </c>
      <c r="CK108" s="112">
        <v>12</v>
      </c>
      <c r="CL108" s="112" t="s">
        <v>677</v>
      </c>
      <c r="CM108" s="112">
        <v>4</v>
      </c>
      <c r="CN108" s="112">
        <v>6</v>
      </c>
      <c r="CO108" s="143" t="s">
        <v>677</v>
      </c>
      <c r="CP108" s="112">
        <v>3</v>
      </c>
      <c r="CQ108" s="143">
        <v>1</v>
      </c>
      <c r="CR108" s="143" t="s">
        <v>677</v>
      </c>
      <c r="CS108" s="112" t="s">
        <v>677</v>
      </c>
      <c r="CT108" s="112" t="s">
        <v>677</v>
      </c>
      <c r="CU108" s="143" t="s">
        <v>677</v>
      </c>
      <c r="CV108" s="143" t="s">
        <v>677</v>
      </c>
      <c r="CW108" s="143" t="s">
        <v>677</v>
      </c>
      <c r="CX108" s="112">
        <v>1</v>
      </c>
      <c r="CY108" s="112">
        <v>2</v>
      </c>
      <c r="CZ108" s="112">
        <v>1</v>
      </c>
      <c r="DA108" s="143" t="s">
        <v>677</v>
      </c>
      <c r="DB108" s="143" t="s">
        <v>677</v>
      </c>
      <c r="DC108" s="112">
        <v>1</v>
      </c>
      <c r="DD108" s="112">
        <v>4</v>
      </c>
      <c r="DE108" s="143" t="s">
        <v>677</v>
      </c>
      <c r="DF108" s="112">
        <v>1</v>
      </c>
      <c r="DG108" s="112">
        <v>2</v>
      </c>
      <c r="DH108" s="112">
        <v>33</v>
      </c>
      <c r="DI108" s="143" t="s">
        <v>677</v>
      </c>
      <c r="DJ108" s="143" t="s">
        <v>677</v>
      </c>
      <c r="DK108" s="112">
        <v>2</v>
      </c>
      <c r="DL108" s="143" t="s">
        <v>677</v>
      </c>
      <c r="DM108" s="143" t="s">
        <v>677</v>
      </c>
      <c r="DN108" s="143" t="s">
        <v>677</v>
      </c>
      <c r="DO108" s="143" t="s">
        <v>677</v>
      </c>
      <c r="DP108" s="143" t="s">
        <v>677</v>
      </c>
      <c r="DQ108" s="143" t="s">
        <v>677</v>
      </c>
      <c r="DR108" s="143" t="s">
        <v>677</v>
      </c>
      <c r="DS108" s="143" t="s">
        <v>677</v>
      </c>
      <c r="DT108" s="143" t="s">
        <v>677</v>
      </c>
      <c r="DU108" s="143" t="s">
        <v>677</v>
      </c>
      <c r="DV108" s="143" t="s">
        <v>677</v>
      </c>
      <c r="DW108" s="143" t="s">
        <v>677</v>
      </c>
      <c r="DX108" s="143" t="s">
        <v>677</v>
      </c>
      <c r="DY108" s="143" t="s">
        <v>677</v>
      </c>
    </row>
    <row r="109" spans="1:129" s="17" customFormat="1" ht="21" customHeight="1" x14ac:dyDescent="0.3">
      <c r="A109" s="46" t="s">
        <v>820</v>
      </c>
      <c r="B109" s="332">
        <v>59</v>
      </c>
      <c r="C109" s="112">
        <v>606</v>
      </c>
      <c r="D109" s="112" t="s">
        <v>677</v>
      </c>
      <c r="E109" s="112" t="s">
        <v>677</v>
      </c>
      <c r="F109" s="143" t="s">
        <v>677</v>
      </c>
      <c r="G109" s="143" t="s">
        <v>677</v>
      </c>
      <c r="H109" s="143" t="s">
        <v>677</v>
      </c>
      <c r="I109" s="143" t="s">
        <v>677</v>
      </c>
      <c r="J109" s="112">
        <v>9</v>
      </c>
      <c r="K109" s="112">
        <v>131</v>
      </c>
      <c r="L109" s="112">
        <v>2</v>
      </c>
      <c r="M109" s="112">
        <v>4</v>
      </c>
      <c r="N109" s="112">
        <v>3</v>
      </c>
      <c r="O109" s="112">
        <v>2</v>
      </c>
      <c r="P109" s="112">
        <v>33</v>
      </c>
      <c r="Q109" s="112">
        <v>1</v>
      </c>
      <c r="R109" s="112" t="s">
        <v>677</v>
      </c>
      <c r="S109" s="112" t="s">
        <v>677</v>
      </c>
      <c r="T109" s="112" t="s">
        <v>677</v>
      </c>
      <c r="U109" s="112" t="s">
        <v>677</v>
      </c>
      <c r="V109" s="112" t="s">
        <v>677</v>
      </c>
      <c r="W109" s="112" t="s">
        <v>677</v>
      </c>
      <c r="X109" s="112" t="s">
        <v>677</v>
      </c>
      <c r="Y109" s="112" t="s">
        <v>677</v>
      </c>
      <c r="Z109" s="112" t="s">
        <v>677</v>
      </c>
      <c r="AA109" s="112" t="s">
        <v>677</v>
      </c>
      <c r="AB109" s="112" t="s">
        <v>677</v>
      </c>
      <c r="AC109" s="112" t="s">
        <v>677</v>
      </c>
      <c r="AD109" s="112" t="s">
        <v>677</v>
      </c>
      <c r="AE109" s="112" t="s">
        <v>677</v>
      </c>
      <c r="AF109" s="112" t="s">
        <v>677</v>
      </c>
      <c r="AG109" s="143" t="s">
        <v>677</v>
      </c>
      <c r="AH109" s="143" t="s">
        <v>677</v>
      </c>
      <c r="AI109" s="143" t="s">
        <v>677</v>
      </c>
      <c r="AJ109" s="143" t="s">
        <v>677</v>
      </c>
      <c r="AK109" s="143" t="s">
        <v>677</v>
      </c>
      <c r="AL109" s="143" t="s">
        <v>677</v>
      </c>
      <c r="AM109" s="143" t="s">
        <v>677</v>
      </c>
      <c r="AN109" s="112">
        <v>1</v>
      </c>
      <c r="AO109" s="143" t="s">
        <v>677</v>
      </c>
      <c r="AP109" s="143" t="s">
        <v>677</v>
      </c>
      <c r="AQ109" s="143" t="s">
        <v>677</v>
      </c>
      <c r="AR109" s="143" t="s">
        <v>677</v>
      </c>
      <c r="AS109" s="143" t="s">
        <v>677</v>
      </c>
      <c r="AT109" s="143" t="s">
        <v>677</v>
      </c>
      <c r="AU109" s="112">
        <v>1</v>
      </c>
      <c r="AV109" s="112">
        <v>2</v>
      </c>
      <c r="AW109" s="143" t="s">
        <v>677</v>
      </c>
      <c r="AX109" s="143" t="s">
        <v>677</v>
      </c>
      <c r="AY109" s="143" t="s">
        <v>677</v>
      </c>
      <c r="AZ109" s="143" t="s">
        <v>677</v>
      </c>
      <c r="BA109" s="112">
        <v>1</v>
      </c>
      <c r="BB109" s="143" t="s">
        <v>677</v>
      </c>
      <c r="BC109" s="143" t="s">
        <v>677</v>
      </c>
      <c r="BD109" s="143" t="s">
        <v>677</v>
      </c>
      <c r="BE109" s="143" t="s">
        <v>677</v>
      </c>
      <c r="BF109" s="143" t="s">
        <v>677</v>
      </c>
      <c r="BG109" s="143" t="s">
        <v>677</v>
      </c>
      <c r="BH109" s="143" t="s">
        <v>677</v>
      </c>
      <c r="BI109" s="143" t="s">
        <v>677</v>
      </c>
      <c r="BJ109" s="143" t="s">
        <v>677</v>
      </c>
      <c r="BK109" s="143" t="s">
        <v>677</v>
      </c>
      <c r="BL109" s="112">
        <v>8</v>
      </c>
      <c r="BM109" s="112">
        <v>62</v>
      </c>
      <c r="BN109" s="143" t="s">
        <v>677</v>
      </c>
      <c r="BO109" s="143" t="s">
        <v>677</v>
      </c>
      <c r="BP109" s="112">
        <v>2</v>
      </c>
      <c r="BQ109" s="143" t="s">
        <v>677</v>
      </c>
      <c r="BR109" s="143" t="s">
        <v>677</v>
      </c>
      <c r="BS109" s="112">
        <v>1</v>
      </c>
      <c r="BT109" s="143" t="s">
        <v>677</v>
      </c>
      <c r="BU109" s="143" t="s">
        <v>677</v>
      </c>
      <c r="BV109" s="112">
        <v>1</v>
      </c>
      <c r="BW109" s="143" t="s">
        <v>677</v>
      </c>
      <c r="BX109" s="112">
        <v>4</v>
      </c>
      <c r="BY109" s="143" t="s">
        <v>677</v>
      </c>
      <c r="BZ109" s="143" t="s">
        <v>677</v>
      </c>
      <c r="CA109" s="143" t="s">
        <v>677</v>
      </c>
      <c r="CB109" s="143" t="s">
        <v>677</v>
      </c>
      <c r="CC109" s="143" t="s">
        <v>677</v>
      </c>
      <c r="CD109" s="143" t="s">
        <v>677</v>
      </c>
      <c r="CE109" s="143" t="s">
        <v>677</v>
      </c>
      <c r="CF109" s="143" t="s">
        <v>677</v>
      </c>
      <c r="CG109" s="143" t="s">
        <v>677</v>
      </c>
      <c r="CH109" s="112">
        <v>6</v>
      </c>
      <c r="CI109" s="112">
        <v>22</v>
      </c>
      <c r="CJ109" s="112">
        <v>1</v>
      </c>
      <c r="CK109" s="112">
        <v>4</v>
      </c>
      <c r="CL109" s="112">
        <v>1</v>
      </c>
      <c r="CM109" s="112">
        <v>2</v>
      </c>
      <c r="CN109" s="112">
        <v>4</v>
      </c>
      <c r="CO109" s="143" t="s">
        <v>677</v>
      </c>
      <c r="CP109" s="112">
        <v>2</v>
      </c>
      <c r="CQ109" s="143" t="s">
        <v>677</v>
      </c>
      <c r="CR109" s="143" t="s">
        <v>677</v>
      </c>
      <c r="CS109" s="112">
        <v>7</v>
      </c>
      <c r="CT109" s="112">
        <v>59</v>
      </c>
      <c r="CU109" s="143" t="s">
        <v>677</v>
      </c>
      <c r="CV109" s="112">
        <v>6</v>
      </c>
      <c r="CW109" s="112">
        <v>1</v>
      </c>
      <c r="CX109" s="112">
        <v>6</v>
      </c>
      <c r="CY109" s="112">
        <v>14</v>
      </c>
      <c r="CZ109" s="112">
        <v>5</v>
      </c>
      <c r="DA109" s="143" t="s">
        <v>677</v>
      </c>
      <c r="DB109" s="112">
        <v>1</v>
      </c>
      <c r="DC109" s="112">
        <v>4</v>
      </c>
      <c r="DD109" s="112">
        <v>36</v>
      </c>
      <c r="DE109" s="143" t="s">
        <v>677</v>
      </c>
      <c r="DF109" s="112">
        <v>4</v>
      </c>
      <c r="DG109" s="112">
        <v>11</v>
      </c>
      <c r="DH109" s="112">
        <v>224</v>
      </c>
      <c r="DI109" s="112">
        <v>7</v>
      </c>
      <c r="DJ109" s="143" t="s">
        <v>677</v>
      </c>
      <c r="DK109" s="112">
        <v>4</v>
      </c>
      <c r="DL109" s="143" t="s">
        <v>677</v>
      </c>
      <c r="DM109" s="143" t="s">
        <v>677</v>
      </c>
      <c r="DN109" s="143" t="s">
        <v>677</v>
      </c>
      <c r="DO109" s="143" t="s">
        <v>677</v>
      </c>
      <c r="DP109" s="112">
        <v>3</v>
      </c>
      <c r="DQ109" s="112">
        <v>19</v>
      </c>
      <c r="DR109" s="143" t="s">
        <v>677</v>
      </c>
      <c r="DS109" s="143" t="s">
        <v>677</v>
      </c>
      <c r="DT109" s="143" t="s">
        <v>677</v>
      </c>
      <c r="DU109" s="143" t="s">
        <v>677</v>
      </c>
      <c r="DV109" s="112">
        <v>1</v>
      </c>
      <c r="DW109" s="143" t="s">
        <v>677</v>
      </c>
      <c r="DX109" s="112">
        <v>2</v>
      </c>
      <c r="DY109" s="143" t="s">
        <v>677</v>
      </c>
    </row>
    <row r="110" spans="1:129" s="17" customFormat="1" ht="21" customHeight="1" x14ac:dyDescent="0.3">
      <c r="A110" s="46" t="s">
        <v>821</v>
      </c>
      <c r="B110" s="332">
        <v>83</v>
      </c>
      <c r="C110" s="112">
        <v>416</v>
      </c>
      <c r="D110" s="112" t="s">
        <v>677</v>
      </c>
      <c r="E110" s="112" t="s">
        <v>677</v>
      </c>
      <c r="F110" s="143" t="s">
        <v>677</v>
      </c>
      <c r="G110" s="143" t="s">
        <v>677</v>
      </c>
      <c r="H110" s="143" t="s">
        <v>677</v>
      </c>
      <c r="I110" s="143" t="s">
        <v>677</v>
      </c>
      <c r="J110" s="112">
        <v>8</v>
      </c>
      <c r="K110" s="112">
        <v>81</v>
      </c>
      <c r="L110" s="112">
        <v>4</v>
      </c>
      <c r="M110" s="112">
        <v>3</v>
      </c>
      <c r="N110" s="112">
        <v>1</v>
      </c>
      <c r="O110" s="112" t="s">
        <v>677</v>
      </c>
      <c r="P110" s="112" t="s">
        <v>677</v>
      </c>
      <c r="Q110" s="112" t="s">
        <v>677</v>
      </c>
      <c r="R110" s="112" t="s">
        <v>677</v>
      </c>
      <c r="S110" s="112" t="s">
        <v>677</v>
      </c>
      <c r="T110" s="112" t="s">
        <v>677</v>
      </c>
      <c r="U110" s="112" t="s">
        <v>677</v>
      </c>
      <c r="V110" s="112" t="s">
        <v>677</v>
      </c>
      <c r="W110" s="112" t="s">
        <v>677</v>
      </c>
      <c r="X110" s="112" t="s">
        <v>677</v>
      </c>
      <c r="Y110" s="112" t="s">
        <v>677</v>
      </c>
      <c r="Z110" s="112" t="s">
        <v>677</v>
      </c>
      <c r="AA110" s="112" t="s">
        <v>677</v>
      </c>
      <c r="AB110" s="112" t="s">
        <v>677</v>
      </c>
      <c r="AC110" s="112" t="s">
        <v>677</v>
      </c>
      <c r="AD110" s="112" t="s">
        <v>677</v>
      </c>
      <c r="AE110" s="112" t="s">
        <v>677</v>
      </c>
      <c r="AF110" s="112" t="s">
        <v>677</v>
      </c>
      <c r="AG110" s="143" t="s">
        <v>677</v>
      </c>
      <c r="AH110" s="143" t="s">
        <v>677</v>
      </c>
      <c r="AI110" s="143" t="s">
        <v>677</v>
      </c>
      <c r="AJ110" s="143" t="s">
        <v>677</v>
      </c>
      <c r="AK110" s="143" t="s">
        <v>677</v>
      </c>
      <c r="AL110" s="143" t="s">
        <v>677</v>
      </c>
      <c r="AM110" s="143" t="s">
        <v>677</v>
      </c>
      <c r="AN110" s="143" t="s">
        <v>677</v>
      </c>
      <c r="AO110" s="143" t="s">
        <v>677</v>
      </c>
      <c r="AP110" s="143" t="s">
        <v>677</v>
      </c>
      <c r="AQ110" s="143" t="s">
        <v>677</v>
      </c>
      <c r="AR110" s="143" t="s">
        <v>677</v>
      </c>
      <c r="AS110" s="143" t="s">
        <v>677</v>
      </c>
      <c r="AT110" s="143" t="s">
        <v>677</v>
      </c>
      <c r="AU110" s="112">
        <v>1</v>
      </c>
      <c r="AV110" s="112">
        <v>3</v>
      </c>
      <c r="AW110" s="143" t="s">
        <v>677</v>
      </c>
      <c r="AX110" s="143" t="s">
        <v>677</v>
      </c>
      <c r="AY110" s="143" t="s">
        <v>677</v>
      </c>
      <c r="AZ110" s="143" t="s">
        <v>677</v>
      </c>
      <c r="BA110" s="112">
        <v>1</v>
      </c>
      <c r="BB110" s="112">
        <v>1</v>
      </c>
      <c r="BC110" s="112">
        <v>1</v>
      </c>
      <c r="BD110" s="143" t="s">
        <v>677</v>
      </c>
      <c r="BE110" s="112">
        <v>1</v>
      </c>
      <c r="BF110" s="143" t="s">
        <v>677</v>
      </c>
      <c r="BG110" s="143" t="s">
        <v>677</v>
      </c>
      <c r="BH110" s="143" t="s">
        <v>677</v>
      </c>
      <c r="BI110" s="143" t="s">
        <v>677</v>
      </c>
      <c r="BJ110" s="143" t="s">
        <v>677</v>
      </c>
      <c r="BK110" s="143" t="s">
        <v>677</v>
      </c>
      <c r="BL110" s="112">
        <v>22</v>
      </c>
      <c r="BM110" s="112">
        <v>70</v>
      </c>
      <c r="BN110" s="143" t="s">
        <v>677</v>
      </c>
      <c r="BO110" s="143" t="s">
        <v>677</v>
      </c>
      <c r="BP110" s="143" t="s">
        <v>677</v>
      </c>
      <c r="BQ110" s="112">
        <v>1</v>
      </c>
      <c r="BR110" s="112">
        <v>1</v>
      </c>
      <c r="BS110" s="112">
        <v>1</v>
      </c>
      <c r="BT110" s="143" t="s">
        <v>677</v>
      </c>
      <c r="BU110" s="112">
        <v>3</v>
      </c>
      <c r="BV110" s="112">
        <v>4</v>
      </c>
      <c r="BW110" s="112">
        <v>2</v>
      </c>
      <c r="BX110" s="112">
        <v>10</v>
      </c>
      <c r="BY110" s="143" t="s">
        <v>677</v>
      </c>
      <c r="BZ110" s="143" t="s">
        <v>677</v>
      </c>
      <c r="CA110" s="143" t="s">
        <v>677</v>
      </c>
      <c r="CB110" s="143" t="s">
        <v>677</v>
      </c>
      <c r="CC110" s="143" t="s">
        <v>677</v>
      </c>
      <c r="CD110" s="143" t="s">
        <v>677</v>
      </c>
      <c r="CE110" s="143" t="s">
        <v>677</v>
      </c>
      <c r="CF110" s="143" t="s">
        <v>677</v>
      </c>
      <c r="CG110" s="143" t="s">
        <v>677</v>
      </c>
      <c r="CH110" s="112">
        <v>4</v>
      </c>
      <c r="CI110" s="112">
        <v>15</v>
      </c>
      <c r="CJ110" s="112">
        <v>1</v>
      </c>
      <c r="CK110" s="112">
        <v>3</v>
      </c>
      <c r="CL110" s="143" t="s">
        <v>677</v>
      </c>
      <c r="CM110" s="112">
        <v>4</v>
      </c>
      <c r="CN110" s="112">
        <v>20</v>
      </c>
      <c r="CO110" s="112">
        <v>1</v>
      </c>
      <c r="CP110" s="112">
        <v>2</v>
      </c>
      <c r="CQ110" s="143" t="s">
        <v>677</v>
      </c>
      <c r="CR110" s="112">
        <v>1</v>
      </c>
      <c r="CS110" s="112">
        <v>13</v>
      </c>
      <c r="CT110" s="112">
        <v>64</v>
      </c>
      <c r="CU110" s="143" t="s">
        <v>677</v>
      </c>
      <c r="CV110" s="112">
        <v>13</v>
      </c>
      <c r="CW110" s="143" t="s">
        <v>677</v>
      </c>
      <c r="CX110" s="112">
        <v>12</v>
      </c>
      <c r="CY110" s="112">
        <v>22</v>
      </c>
      <c r="CZ110" s="112">
        <v>11</v>
      </c>
      <c r="DA110" s="112">
        <v>1</v>
      </c>
      <c r="DB110" s="143" t="s">
        <v>677</v>
      </c>
      <c r="DC110" s="112">
        <v>3</v>
      </c>
      <c r="DD110" s="112">
        <v>18</v>
      </c>
      <c r="DE110" s="143" t="s">
        <v>677</v>
      </c>
      <c r="DF110" s="112">
        <v>3</v>
      </c>
      <c r="DG110" s="112">
        <v>14</v>
      </c>
      <c r="DH110" s="112">
        <v>113</v>
      </c>
      <c r="DI110" s="112">
        <v>12</v>
      </c>
      <c r="DJ110" s="143" t="s">
        <v>677</v>
      </c>
      <c r="DK110" s="112">
        <v>2</v>
      </c>
      <c r="DL110" s="112">
        <v>1</v>
      </c>
      <c r="DM110" s="112">
        <v>9</v>
      </c>
      <c r="DN110" s="112">
        <v>1</v>
      </c>
      <c r="DO110" s="143" t="s">
        <v>677</v>
      </c>
      <c r="DP110" s="143" t="s">
        <v>677</v>
      </c>
      <c r="DQ110" s="143" t="s">
        <v>677</v>
      </c>
      <c r="DR110" s="143" t="s">
        <v>677</v>
      </c>
      <c r="DS110" s="143" t="s">
        <v>677</v>
      </c>
      <c r="DT110" s="143" t="s">
        <v>677</v>
      </c>
      <c r="DU110" s="143" t="s">
        <v>677</v>
      </c>
      <c r="DV110" s="143" t="s">
        <v>677</v>
      </c>
      <c r="DW110" s="143" t="s">
        <v>677</v>
      </c>
      <c r="DX110" s="143" t="s">
        <v>677</v>
      </c>
      <c r="DY110" s="143" t="s">
        <v>677</v>
      </c>
    </row>
    <row r="111" spans="1:129" s="17" customFormat="1" ht="21" customHeight="1" x14ac:dyDescent="0.3">
      <c r="A111" s="46" t="s">
        <v>822</v>
      </c>
      <c r="B111" s="332">
        <v>47</v>
      </c>
      <c r="C111" s="112">
        <v>326</v>
      </c>
      <c r="D111" s="112" t="s">
        <v>677</v>
      </c>
      <c r="E111" s="112" t="s">
        <v>677</v>
      </c>
      <c r="F111" s="143" t="s">
        <v>677</v>
      </c>
      <c r="G111" s="143" t="s">
        <v>677</v>
      </c>
      <c r="H111" s="143" t="s">
        <v>677</v>
      </c>
      <c r="I111" s="143" t="s">
        <v>677</v>
      </c>
      <c r="J111" s="112">
        <v>12</v>
      </c>
      <c r="K111" s="112">
        <v>100</v>
      </c>
      <c r="L111" s="112">
        <v>3</v>
      </c>
      <c r="M111" s="112">
        <v>5</v>
      </c>
      <c r="N111" s="112">
        <v>4</v>
      </c>
      <c r="O111" s="112">
        <v>1</v>
      </c>
      <c r="P111" s="112">
        <v>3</v>
      </c>
      <c r="Q111" s="112" t="s">
        <v>677</v>
      </c>
      <c r="R111" s="112" t="s">
        <v>677</v>
      </c>
      <c r="S111" s="112" t="s">
        <v>677</v>
      </c>
      <c r="T111" s="112" t="s">
        <v>677</v>
      </c>
      <c r="U111" s="112" t="s">
        <v>677</v>
      </c>
      <c r="V111" s="112" t="s">
        <v>677</v>
      </c>
      <c r="W111" s="112">
        <v>1</v>
      </c>
      <c r="X111" s="112" t="s">
        <v>677</v>
      </c>
      <c r="Y111" s="112" t="s">
        <v>677</v>
      </c>
      <c r="Z111" s="112" t="s">
        <v>677</v>
      </c>
      <c r="AA111" s="112" t="s">
        <v>677</v>
      </c>
      <c r="AB111" s="112" t="s">
        <v>677</v>
      </c>
      <c r="AC111" s="112" t="s">
        <v>677</v>
      </c>
      <c r="AD111" s="112" t="s">
        <v>677</v>
      </c>
      <c r="AE111" s="112" t="s">
        <v>677</v>
      </c>
      <c r="AF111" s="112" t="s">
        <v>677</v>
      </c>
      <c r="AG111" s="143" t="s">
        <v>677</v>
      </c>
      <c r="AH111" s="143" t="s">
        <v>677</v>
      </c>
      <c r="AI111" s="143" t="s">
        <v>677</v>
      </c>
      <c r="AJ111" s="143" t="s">
        <v>677</v>
      </c>
      <c r="AK111" s="143" t="s">
        <v>677</v>
      </c>
      <c r="AL111" s="143" t="s">
        <v>677</v>
      </c>
      <c r="AM111" s="143" t="s">
        <v>677</v>
      </c>
      <c r="AN111" s="143" t="s">
        <v>677</v>
      </c>
      <c r="AO111" s="143" t="s">
        <v>677</v>
      </c>
      <c r="AP111" s="143" t="s">
        <v>677</v>
      </c>
      <c r="AQ111" s="143" t="s">
        <v>677</v>
      </c>
      <c r="AR111" s="143" t="s">
        <v>677</v>
      </c>
      <c r="AS111" s="143" t="s">
        <v>677</v>
      </c>
      <c r="AT111" s="143" t="s">
        <v>677</v>
      </c>
      <c r="AU111" s="112">
        <v>3</v>
      </c>
      <c r="AV111" s="112">
        <v>37</v>
      </c>
      <c r="AW111" s="143" t="s">
        <v>677</v>
      </c>
      <c r="AX111" s="143" t="s">
        <v>677</v>
      </c>
      <c r="AY111" s="143" t="s">
        <v>677</v>
      </c>
      <c r="AZ111" s="143" t="s">
        <v>677</v>
      </c>
      <c r="BA111" s="112">
        <v>3</v>
      </c>
      <c r="BB111" s="112">
        <v>1</v>
      </c>
      <c r="BC111" s="112">
        <v>16</v>
      </c>
      <c r="BD111" s="143" t="s">
        <v>677</v>
      </c>
      <c r="BE111" s="143" t="s">
        <v>677</v>
      </c>
      <c r="BF111" s="112">
        <v>1</v>
      </c>
      <c r="BG111" s="143" t="s">
        <v>677</v>
      </c>
      <c r="BH111" s="143" t="s">
        <v>677</v>
      </c>
      <c r="BI111" s="143" t="s">
        <v>677</v>
      </c>
      <c r="BJ111" s="143" t="s">
        <v>677</v>
      </c>
      <c r="BK111" s="143" t="s">
        <v>677</v>
      </c>
      <c r="BL111" s="112">
        <v>4</v>
      </c>
      <c r="BM111" s="112">
        <v>14</v>
      </c>
      <c r="BN111" s="143" t="s">
        <v>677</v>
      </c>
      <c r="BO111" s="143" t="s">
        <v>677</v>
      </c>
      <c r="BP111" s="112">
        <v>1</v>
      </c>
      <c r="BQ111" s="112">
        <v>1</v>
      </c>
      <c r="BR111" s="112">
        <v>1</v>
      </c>
      <c r="BS111" s="143" t="s">
        <v>677</v>
      </c>
      <c r="BT111" s="143" t="s">
        <v>677</v>
      </c>
      <c r="BU111" s="143" t="s">
        <v>677</v>
      </c>
      <c r="BV111" s="143" t="s">
        <v>677</v>
      </c>
      <c r="BW111" s="112">
        <v>1</v>
      </c>
      <c r="BX111" s="143" t="s">
        <v>677</v>
      </c>
      <c r="BY111" s="143" t="s">
        <v>677</v>
      </c>
      <c r="BZ111" s="143" t="s">
        <v>677</v>
      </c>
      <c r="CA111" s="143" t="s">
        <v>677</v>
      </c>
      <c r="CB111" s="143" t="s">
        <v>677</v>
      </c>
      <c r="CC111" s="143" t="s">
        <v>677</v>
      </c>
      <c r="CD111" s="143" t="s">
        <v>677</v>
      </c>
      <c r="CE111" s="143" t="s">
        <v>677</v>
      </c>
      <c r="CF111" s="143" t="s">
        <v>677</v>
      </c>
      <c r="CG111" s="143" t="s">
        <v>677</v>
      </c>
      <c r="CH111" s="112">
        <v>6</v>
      </c>
      <c r="CI111" s="112">
        <v>14</v>
      </c>
      <c r="CJ111" s="143" t="s">
        <v>677</v>
      </c>
      <c r="CK111" s="112">
        <v>6</v>
      </c>
      <c r="CL111" s="143" t="s">
        <v>677</v>
      </c>
      <c r="CM111" s="112">
        <v>6</v>
      </c>
      <c r="CN111" s="112">
        <v>14</v>
      </c>
      <c r="CO111" s="143" t="s">
        <v>677</v>
      </c>
      <c r="CP111" s="112">
        <v>5</v>
      </c>
      <c r="CQ111" s="143" t="s">
        <v>677</v>
      </c>
      <c r="CR111" s="112">
        <v>1</v>
      </c>
      <c r="CS111" s="112">
        <v>4</v>
      </c>
      <c r="CT111" s="112">
        <v>22</v>
      </c>
      <c r="CU111" s="143" t="s">
        <v>677</v>
      </c>
      <c r="CV111" s="112">
        <v>2</v>
      </c>
      <c r="CW111" s="112">
        <v>2</v>
      </c>
      <c r="CX111" s="112">
        <v>4</v>
      </c>
      <c r="CY111" s="112">
        <v>8</v>
      </c>
      <c r="CZ111" s="112">
        <v>2</v>
      </c>
      <c r="DA111" s="112">
        <v>1</v>
      </c>
      <c r="DB111" s="112">
        <v>1</v>
      </c>
      <c r="DC111" s="112">
        <v>1</v>
      </c>
      <c r="DD111" s="112">
        <v>1</v>
      </c>
      <c r="DE111" s="143" t="s">
        <v>677</v>
      </c>
      <c r="DF111" s="112">
        <v>1</v>
      </c>
      <c r="DG111" s="112">
        <v>5</v>
      </c>
      <c r="DH111" s="112">
        <v>97</v>
      </c>
      <c r="DI111" s="112">
        <v>3</v>
      </c>
      <c r="DJ111" s="143" t="s">
        <v>677</v>
      </c>
      <c r="DK111" s="112">
        <v>2</v>
      </c>
      <c r="DL111" s="143" t="s">
        <v>677</v>
      </c>
      <c r="DM111" s="143" t="s">
        <v>677</v>
      </c>
      <c r="DN111" s="143" t="s">
        <v>677</v>
      </c>
      <c r="DO111" s="143" t="s">
        <v>677</v>
      </c>
      <c r="DP111" s="143" t="s">
        <v>677</v>
      </c>
      <c r="DQ111" s="143" t="s">
        <v>677</v>
      </c>
      <c r="DR111" s="143" t="s">
        <v>677</v>
      </c>
      <c r="DS111" s="143" t="s">
        <v>677</v>
      </c>
      <c r="DT111" s="143" t="s">
        <v>677</v>
      </c>
      <c r="DU111" s="143" t="s">
        <v>677</v>
      </c>
      <c r="DV111" s="143" t="s">
        <v>677</v>
      </c>
      <c r="DW111" s="143" t="s">
        <v>677</v>
      </c>
      <c r="DX111" s="143" t="s">
        <v>677</v>
      </c>
      <c r="DY111" s="143" t="s">
        <v>677</v>
      </c>
    </row>
    <row r="112" spans="1:129" s="17" customFormat="1" ht="21" customHeight="1" x14ac:dyDescent="0.3">
      <c r="A112" s="141"/>
      <c r="B112" s="142"/>
      <c r="C112" s="114"/>
      <c r="D112" s="114"/>
      <c r="E112" s="114"/>
      <c r="F112" s="338"/>
      <c r="G112" s="338"/>
      <c r="H112" s="338"/>
      <c r="I112" s="338"/>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338"/>
      <c r="AR112" s="338"/>
      <c r="AS112" s="338"/>
      <c r="AT112" s="114"/>
      <c r="AU112" s="114"/>
      <c r="AV112" s="114"/>
      <c r="AW112" s="114"/>
      <c r="AX112" s="114"/>
      <c r="AY112" s="114"/>
      <c r="AZ112" s="114"/>
      <c r="BA112" s="114"/>
      <c r="BB112" s="114"/>
      <c r="BC112" s="114"/>
      <c r="BD112" s="114"/>
      <c r="BE112" s="114"/>
      <c r="BF112" s="114"/>
      <c r="BG112" s="338"/>
      <c r="BH112" s="338"/>
      <c r="BI112" s="114"/>
      <c r="BJ112" s="114"/>
      <c r="BK112" s="114"/>
      <c r="BL112" s="114"/>
      <c r="BM112" s="114"/>
      <c r="BN112" s="114"/>
      <c r="BO112" s="114"/>
      <c r="BP112" s="114"/>
      <c r="BQ112" s="114"/>
      <c r="BR112" s="114"/>
      <c r="BS112" s="114"/>
      <c r="BT112" s="114"/>
      <c r="BU112" s="114"/>
      <c r="BV112" s="114"/>
      <c r="BW112" s="114"/>
      <c r="BX112" s="114"/>
      <c r="BY112" s="114"/>
      <c r="BZ112" s="114"/>
      <c r="CA112" s="114"/>
      <c r="CB112" s="114"/>
      <c r="CC112" s="114"/>
      <c r="CD112" s="114"/>
      <c r="CE112" s="114"/>
      <c r="CF112" s="114"/>
      <c r="CG112" s="114"/>
      <c r="CH112" s="114"/>
      <c r="CI112" s="114"/>
      <c r="CJ112" s="114"/>
      <c r="CK112" s="114"/>
      <c r="CL112" s="114"/>
      <c r="CM112" s="114"/>
      <c r="CN112" s="114"/>
      <c r="CO112" s="114"/>
      <c r="CP112" s="114"/>
      <c r="CQ112" s="114"/>
      <c r="CR112" s="114"/>
      <c r="CS112" s="114"/>
      <c r="CT112" s="114"/>
      <c r="CU112" s="114"/>
      <c r="CV112" s="114"/>
      <c r="CW112" s="114"/>
      <c r="CX112" s="114"/>
      <c r="CY112" s="114"/>
      <c r="CZ112" s="114"/>
      <c r="DA112" s="114"/>
      <c r="DB112" s="114"/>
      <c r="DC112" s="114"/>
      <c r="DD112" s="114"/>
      <c r="DE112" s="114"/>
      <c r="DF112" s="114"/>
      <c r="DG112" s="114"/>
      <c r="DH112" s="114"/>
      <c r="DI112" s="114"/>
      <c r="DJ112" s="114"/>
      <c r="DK112" s="114"/>
      <c r="DL112" s="114"/>
      <c r="DM112" s="114"/>
      <c r="DN112" s="114"/>
      <c r="DO112" s="114"/>
      <c r="DP112" s="114"/>
      <c r="DQ112" s="114"/>
      <c r="DR112" s="114"/>
      <c r="DS112" s="114"/>
      <c r="DT112" s="114"/>
      <c r="DU112" s="114"/>
      <c r="DV112" s="114"/>
      <c r="DW112" s="114"/>
      <c r="DX112" s="114"/>
      <c r="DY112" s="114"/>
    </row>
    <row r="113" spans="1:1" ht="21" customHeight="1" x14ac:dyDescent="0.3">
      <c r="A113" s="28" t="s">
        <v>2846</v>
      </c>
    </row>
    <row r="114" spans="1:1" ht="21" customHeight="1" x14ac:dyDescent="0.3">
      <c r="A114" s="28" t="s">
        <v>2847</v>
      </c>
    </row>
    <row r="115" spans="1:1" ht="21" customHeight="1" x14ac:dyDescent="0.3">
      <c r="A115" s="28" t="s">
        <v>2737</v>
      </c>
    </row>
  </sheetData>
  <phoneticPr fontId="30"/>
  <pageMargins left="0.23622047244094488" right="0.23622047244094488" top="0.15748031496062992" bottom="0.15748031496062992" header="0.31496062992125984" footer="0"/>
  <pageSetup paperSize="9" orientation="portrait" r:id="rId1"/>
  <headerFooter>
    <oddHeader>&amp;C&amp;F</oddHeader>
  </headerFooter>
  <rowBreaks count="1" manualBreakCount="1">
    <brk id="5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D13A-99D8-4716-98D6-ECB19A6C2EBF}">
  <sheetPr>
    <pageSetUpPr fitToPage="1"/>
  </sheetPr>
  <dimension ref="A1:K1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11" ht="21" customHeight="1" x14ac:dyDescent="0.3">
      <c r="A1" s="19" t="str">
        <f>HYPERLINK("#"&amp;"目次"&amp;"!a1","目次へ")</f>
        <v>目次へ</v>
      </c>
    </row>
    <row r="2" spans="1:11" ht="21" customHeight="1" x14ac:dyDescent="0.3">
      <c r="A2" s="44" t="str">
        <f>"１．"&amp;目次!E4</f>
        <v>１．町丁別土地面積（令和6年10月1日）</v>
      </c>
      <c r="B2" s="29"/>
      <c r="C2" s="29"/>
      <c r="D2" s="29"/>
      <c r="E2" s="29"/>
      <c r="F2" s="29"/>
    </row>
    <row r="3" spans="1:11" ht="21" customHeight="1" thickBot="1" x14ac:dyDescent="0.35">
      <c r="A3" s="28" t="s">
        <v>544</v>
      </c>
    </row>
    <row r="4" spans="1:11" ht="21" customHeight="1" x14ac:dyDescent="0.3">
      <c r="A4" s="33" t="s">
        <v>545</v>
      </c>
      <c r="B4" s="31" t="s">
        <v>369</v>
      </c>
      <c r="C4" s="31" t="s">
        <v>546</v>
      </c>
    </row>
    <row r="5" spans="1:11" ht="21" customHeight="1" x14ac:dyDescent="0.3">
      <c r="A5" s="45" t="s">
        <v>547</v>
      </c>
      <c r="B5" s="281">
        <v>15.59</v>
      </c>
      <c r="C5" s="18">
        <v>999.99999999999989</v>
      </c>
      <c r="H5" s="53"/>
      <c r="I5" s="53"/>
      <c r="J5" s="53"/>
      <c r="K5" s="53"/>
    </row>
    <row r="6" spans="1:11" ht="21" customHeight="1" x14ac:dyDescent="0.3">
      <c r="A6" s="46"/>
      <c r="B6" s="277"/>
      <c r="H6" s="53"/>
      <c r="I6" s="53"/>
      <c r="J6" s="53"/>
      <c r="K6" s="53"/>
    </row>
    <row r="7" spans="1:11" ht="21" customHeight="1" x14ac:dyDescent="0.3">
      <c r="A7" s="45" t="s">
        <v>548</v>
      </c>
      <c r="B7" s="281">
        <v>0.80999999999999983</v>
      </c>
      <c r="C7" s="52">
        <v>51.956382296343804</v>
      </c>
      <c r="H7" s="53"/>
      <c r="I7" s="53"/>
      <c r="J7" s="53"/>
      <c r="K7" s="53"/>
    </row>
    <row r="8" spans="1:11" ht="21" customHeight="1" x14ac:dyDescent="0.3">
      <c r="A8" s="46" t="s">
        <v>549</v>
      </c>
      <c r="B8" s="277">
        <v>0.08</v>
      </c>
      <c r="C8" s="43">
        <v>5.1314945477870433</v>
      </c>
      <c r="H8" s="53"/>
      <c r="I8" s="53"/>
      <c r="J8" s="53"/>
      <c r="K8" s="53"/>
    </row>
    <row r="9" spans="1:11" ht="21" customHeight="1" x14ac:dyDescent="0.3">
      <c r="A9" s="46" t="s">
        <v>550</v>
      </c>
      <c r="B9" s="277">
        <v>0.16</v>
      </c>
      <c r="C9" s="43">
        <v>10.262989095574087</v>
      </c>
      <c r="H9" s="53"/>
      <c r="I9" s="53"/>
      <c r="J9" s="53"/>
      <c r="K9" s="53"/>
    </row>
    <row r="10" spans="1:11" ht="21" customHeight="1" x14ac:dyDescent="0.3">
      <c r="A10" s="46" t="s">
        <v>551</v>
      </c>
      <c r="B10" s="277">
        <v>0.21</v>
      </c>
      <c r="C10" s="43">
        <v>13.47017318794099</v>
      </c>
      <c r="H10" s="53"/>
      <c r="I10" s="53"/>
      <c r="J10" s="53"/>
      <c r="K10" s="53"/>
    </row>
    <row r="11" spans="1:11" ht="21" customHeight="1" x14ac:dyDescent="0.3">
      <c r="A11" s="46" t="s">
        <v>552</v>
      </c>
      <c r="B11" s="277">
        <v>0.19</v>
      </c>
      <c r="C11" s="43">
        <v>12.187299550994227</v>
      </c>
      <c r="H11" s="53"/>
      <c r="I11" s="53"/>
      <c r="J11" s="53"/>
      <c r="K11" s="53"/>
    </row>
    <row r="12" spans="1:11" ht="21" customHeight="1" x14ac:dyDescent="0.3">
      <c r="A12" s="46" t="s">
        <v>553</v>
      </c>
      <c r="B12" s="277">
        <v>0.17</v>
      </c>
      <c r="C12" s="43">
        <v>10.904425914047469</v>
      </c>
      <c r="H12" s="53"/>
      <c r="I12" s="53"/>
      <c r="J12" s="53"/>
      <c r="K12" s="53"/>
    </row>
    <row r="13" spans="1:11" ht="21" customHeight="1" x14ac:dyDescent="0.3">
      <c r="A13" s="45" t="s">
        <v>554</v>
      </c>
      <c r="B13" s="281">
        <v>1.01</v>
      </c>
      <c r="C13" s="52">
        <v>64.785118665811424</v>
      </c>
      <c r="H13" s="53"/>
      <c r="I13" s="53"/>
      <c r="J13" s="53"/>
      <c r="K13" s="53"/>
    </row>
    <row r="14" spans="1:11" ht="21" customHeight="1" x14ac:dyDescent="0.3">
      <c r="A14" s="46" t="s">
        <v>555</v>
      </c>
      <c r="B14" s="277">
        <v>0.21</v>
      </c>
      <c r="C14" s="43">
        <v>13.470173187941</v>
      </c>
      <c r="H14" s="53"/>
      <c r="I14" s="53"/>
      <c r="J14" s="53"/>
      <c r="K14" s="53"/>
    </row>
    <row r="15" spans="1:11" ht="21" customHeight="1" x14ac:dyDescent="0.3">
      <c r="A15" s="46" t="s">
        <v>556</v>
      </c>
      <c r="B15" s="277">
        <v>0.18</v>
      </c>
      <c r="C15" s="43">
        <v>11.545862732520849</v>
      </c>
      <c r="H15" s="53"/>
      <c r="I15" s="53"/>
      <c r="J15" s="53"/>
      <c r="K15" s="53"/>
    </row>
    <row r="16" spans="1:11" ht="21" customHeight="1" x14ac:dyDescent="0.3">
      <c r="A16" s="46" t="s">
        <v>557</v>
      </c>
      <c r="B16" s="277">
        <v>0.11</v>
      </c>
      <c r="C16" s="43">
        <v>7.0558050032071842</v>
      </c>
      <c r="H16" s="53"/>
      <c r="I16" s="53"/>
      <c r="J16" s="53"/>
      <c r="K16" s="53"/>
    </row>
    <row r="17" spans="1:11" ht="21" customHeight="1" x14ac:dyDescent="0.3">
      <c r="A17" s="46" t="s">
        <v>558</v>
      </c>
      <c r="B17" s="277">
        <v>0.15</v>
      </c>
      <c r="C17" s="43">
        <v>9.621552277100708</v>
      </c>
      <c r="H17" s="53"/>
      <c r="I17" s="53"/>
      <c r="J17" s="53"/>
      <c r="K17" s="53"/>
    </row>
    <row r="18" spans="1:11" ht="21" customHeight="1" x14ac:dyDescent="0.3">
      <c r="A18" s="46" t="s">
        <v>559</v>
      </c>
      <c r="B18" s="277">
        <v>0.27</v>
      </c>
      <c r="C18" s="43">
        <v>17.318794098781272</v>
      </c>
      <c r="H18" s="53"/>
      <c r="I18" s="53"/>
      <c r="J18" s="53"/>
      <c r="K18" s="53"/>
    </row>
    <row r="19" spans="1:11" ht="21" customHeight="1" x14ac:dyDescent="0.3">
      <c r="A19" s="46" t="s">
        <v>560</v>
      </c>
      <c r="B19" s="277">
        <v>0.09</v>
      </c>
      <c r="C19" s="43">
        <v>5.7729313662604245</v>
      </c>
      <c r="H19" s="53"/>
      <c r="I19" s="53"/>
      <c r="J19" s="53"/>
      <c r="K19" s="53"/>
    </row>
    <row r="20" spans="1:11" ht="21" customHeight="1" x14ac:dyDescent="0.3">
      <c r="A20" s="45" t="s">
        <v>561</v>
      </c>
      <c r="B20" s="281">
        <v>1.06</v>
      </c>
      <c r="C20" s="52">
        <v>67.992302758178326</v>
      </c>
      <c r="H20" s="53"/>
      <c r="I20" s="53"/>
      <c r="J20" s="53"/>
      <c r="K20" s="53"/>
    </row>
    <row r="21" spans="1:11" ht="21" customHeight="1" x14ac:dyDescent="0.3">
      <c r="A21" s="46" t="s">
        <v>562</v>
      </c>
      <c r="B21" s="277">
        <v>0.12</v>
      </c>
      <c r="C21" s="43">
        <v>7.6972418216805654</v>
      </c>
      <c r="H21" s="53"/>
      <c r="I21" s="53"/>
      <c r="J21" s="53"/>
      <c r="K21" s="53"/>
    </row>
    <row r="22" spans="1:11" ht="21" customHeight="1" x14ac:dyDescent="0.3">
      <c r="A22" s="46" t="s">
        <v>563</v>
      </c>
      <c r="B22" s="277">
        <v>0.22</v>
      </c>
      <c r="C22" s="43">
        <v>14.111610006414368</v>
      </c>
      <c r="H22" s="53"/>
      <c r="I22" s="53"/>
      <c r="J22" s="53"/>
      <c r="K22" s="53"/>
    </row>
    <row r="23" spans="1:11" ht="21" customHeight="1" x14ac:dyDescent="0.3">
      <c r="A23" s="46" t="s">
        <v>564</v>
      </c>
      <c r="B23" s="277">
        <v>0.17</v>
      </c>
      <c r="C23" s="43">
        <v>10.904425914047469</v>
      </c>
      <c r="H23" s="53"/>
      <c r="I23" s="53"/>
      <c r="J23" s="53"/>
      <c r="K23" s="53"/>
    </row>
    <row r="24" spans="1:11" ht="21" customHeight="1" x14ac:dyDescent="0.3">
      <c r="A24" s="46" t="s">
        <v>565</v>
      </c>
      <c r="B24" s="277">
        <v>0.22</v>
      </c>
      <c r="C24" s="43">
        <v>14.111610006414368</v>
      </c>
      <c r="H24" s="53"/>
      <c r="I24" s="53"/>
      <c r="J24" s="53"/>
      <c r="K24" s="53"/>
    </row>
    <row r="25" spans="1:11" ht="21" customHeight="1" x14ac:dyDescent="0.3">
      <c r="A25" s="46" t="s">
        <v>566</v>
      </c>
      <c r="B25" s="277">
        <v>0.16</v>
      </c>
      <c r="C25" s="43">
        <v>10.262989095574087</v>
      </c>
      <c r="H25" s="53"/>
      <c r="I25" s="53"/>
      <c r="J25" s="53"/>
      <c r="K25" s="53"/>
    </row>
    <row r="26" spans="1:11" ht="21" customHeight="1" x14ac:dyDescent="0.3">
      <c r="A26" s="46" t="s">
        <v>567</v>
      </c>
      <c r="B26" s="277">
        <v>0.17</v>
      </c>
      <c r="C26" s="43">
        <v>10.904425914047469</v>
      </c>
      <c r="H26" s="53"/>
      <c r="I26" s="53"/>
      <c r="J26" s="53"/>
      <c r="K26" s="53"/>
    </row>
    <row r="27" spans="1:11" ht="21" customHeight="1" x14ac:dyDescent="0.3">
      <c r="A27" s="45" t="s">
        <v>568</v>
      </c>
      <c r="B27" s="281">
        <v>1.1599999999999999</v>
      </c>
      <c r="C27" s="52">
        <v>74.406670942912115</v>
      </c>
      <c r="H27" s="53"/>
      <c r="I27" s="53"/>
      <c r="J27" s="53"/>
      <c r="K27" s="53"/>
    </row>
    <row r="28" spans="1:11" ht="21" customHeight="1" x14ac:dyDescent="0.3">
      <c r="A28" s="46" t="s">
        <v>569</v>
      </c>
      <c r="B28" s="277">
        <v>0.23</v>
      </c>
      <c r="C28" s="43">
        <v>14.75304682488775</v>
      </c>
      <c r="H28" s="53"/>
      <c r="I28" s="53"/>
      <c r="J28" s="53"/>
      <c r="K28" s="53"/>
    </row>
    <row r="29" spans="1:11" ht="21" customHeight="1" x14ac:dyDescent="0.3">
      <c r="A29" s="46" t="s">
        <v>570</v>
      </c>
      <c r="B29" s="277">
        <v>0.3</v>
      </c>
      <c r="C29" s="43">
        <v>19.243104554201416</v>
      </c>
      <c r="H29" s="53"/>
      <c r="I29" s="53"/>
      <c r="J29" s="53"/>
      <c r="K29" s="53"/>
    </row>
    <row r="30" spans="1:11" ht="21" customHeight="1" x14ac:dyDescent="0.3">
      <c r="A30" s="46" t="s">
        <v>571</v>
      </c>
      <c r="B30" s="277">
        <v>0.2</v>
      </c>
      <c r="C30" s="43">
        <v>12.82873636946761</v>
      </c>
      <c r="H30" s="53"/>
      <c r="I30" s="53"/>
      <c r="J30" s="53"/>
      <c r="K30" s="53"/>
    </row>
    <row r="31" spans="1:11" ht="21" customHeight="1" x14ac:dyDescent="0.3">
      <c r="A31" s="46" t="s">
        <v>572</v>
      </c>
      <c r="B31" s="277">
        <v>0.23</v>
      </c>
      <c r="C31" s="43">
        <v>14.75304682488775</v>
      </c>
      <c r="H31" s="53"/>
      <c r="I31" s="53"/>
      <c r="J31" s="53"/>
      <c r="K31" s="53"/>
    </row>
    <row r="32" spans="1:11" ht="21" customHeight="1" x14ac:dyDescent="0.3">
      <c r="A32" s="46" t="s">
        <v>573</v>
      </c>
      <c r="B32" s="277">
        <v>0.2</v>
      </c>
      <c r="C32" s="43">
        <v>12.82873636946761</v>
      </c>
      <c r="H32" s="53"/>
      <c r="I32" s="53"/>
      <c r="J32" s="53"/>
      <c r="K32" s="53"/>
    </row>
    <row r="33" spans="1:11" ht="21" customHeight="1" x14ac:dyDescent="0.3">
      <c r="A33" s="45" t="s">
        <v>574</v>
      </c>
      <c r="B33" s="281">
        <v>0.95</v>
      </c>
      <c r="C33" s="52">
        <v>60.936497754971136</v>
      </c>
      <c r="H33" s="53"/>
      <c r="I33" s="53"/>
      <c r="J33" s="53"/>
      <c r="K33" s="53"/>
    </row>
    <row r="34" spans="1:11" ht="21" customHeight="1" x14ac:dyDescent="0.3">
      <c r="A34" s="46" t="s">
        <v>575</v>
      </c>
      <c r="B34" s="277">
        <v>0.24</v>
      </c>
      <c r="C34" s="43">
        <v>15.394483643361131</v>
      </c>
      <c r="H34" s="53"/>
      <c r="I34" s="53"/>
      <c r="J34" s="53"/>
      <c r="K34" s="53"/>
    </row>
    <row r="35" spans="1:11" ht="21" customHeight="1" x14ac:dyDescent="0.3">
      <c r="A35" s="46" t="s">
        <v>576</v>
      </c>
      <c r="B35" s="277">
        <v>0.22</v>
      </c>
      <c r="C35" s="43">
        <v>14.111610006414368</v>
      </c>
      <c r="H35" s="53"/>
      <c r="I35" s="53"/>
      <c r="J35" s="53"/>
      <c r="K35" s="53"/>
    </row>
    <row r="36" spans="1:11" ht="21" customHeight="1" x14ac:dyDescent="0.3">
      <c r="A36" s="46" t="s">
        <v>577</v>
      </c>
      <c r="B36" s="277">
        <v>0.16</v>
      </c>
      <c r="C36" s="43">
        <v>10.262989095574087</v>
      </c>
      <c r="H36" s="53"/>
      <c r="I36" s="53"/>
      <c r="J36" s="53"/>
      <c r="K36" s="53"/>
    </row>
    <row r="37" spans="1:11" ht="21" customHeight="1" x14ac:dyDescent="0.3">
      <c r="A37" s="46" t="s">
        <v>578</v>
      </c>
      <c r="B37" s="277">
        <v>0.16</v>
      </c>
      <c r="C37" s="43">
        <v>10.262989095574087</v>
      </c>
      <c r="H37" s="53"/>
      <c r="I37" s="53"/>
      <c r="J37" s="53"/>
      <c r="K37" s="53"/>
    </row>
    <row r="38" spans="1:11" ht="21" customHeight="1" x14ac:dyDescent="0.3">
      <c r="A38" s="46" t="s">
        <v>579</v>
      </c>
      <c r="B38" s="277">
        <v>0.17</v>
      </c>
      <c r="C38" s="43">
        <v>10.904425914047469</v>
      </c>
      <c r="H38" s="53"/>
      <c r="I38" s="53"/>
      <c r="J38" s="53"/>
      <c r="K38" s="53"/>
    </row>
    <row r="39" spans="1:11" ht="21" customHeight="1" x14ac:dyDescent="0.3">
      <c r="A39" s="45" t="s">
        <v>580</v>
      </c>
      <c r="B39" s="281">
        <v>1.47</v>
      </c>
      <c r="C39" s="52">
        <v>94.291212315586918</v>
      </c>
      <c r="H39" s="53"/>
      <c r="I39" s="53"/>
      <c r="J39" s="53"/>
      <c r="K39" s="53"/>
    </row>
    <row r="40" spans="1:11" ht="21" customHeight="1" x14ac:dyDescent="0.3">
      <c r="A40" s="46" t="s">
        <v>581</v>
      </c>
      <c r="B40" s="277">
        <v>0.25</v>
      </c>
      <c r="C40" s="43">
        <v>16.035920461834511</v>
      </c>
      <c r="H40" s="53"/>
      <c r="I40" s="53"/>
      <c r="J40" s="53"/>
      <c r="K40" s="53"/>
    </row>
    <row r="41" spans="1:11" ht="21" customHeight="1" x14ac:dyDescent="0.3">
      <c r="A41" s="46" t="s">
        <v>582</v>
      </c>
      <c r="B41" s="277">
        <v>0.21</v>
      </c>
      <c r="C41" s="43">
        <v>13.47017318794099</v>
      </c>
      <c r="H41" s="53"/>
      <c r="I41" s="53"/>
      <c r="J41" s="53"/>
      <c r="K41" s="53"/>
    </row>
    <row r="42" spans="1:11" ht="21" customHeight="1" x14ac:dyDescent="0.3">
      <c r="A42" s="46" t="s">
        <v>583</v>
      </c>
      <c r="B42" s="277">
        <v>0.24</v>
      </c>
      <c r="C42" s="43">
        <v>15.394483643361131</v>
      </c>
      <c r="H42" s="53"/>
      <c r="I42" s="53"/>
      <c r="J42" s="53"/>
      <c r="K42" s="53"/>
    </row>
    <row r="43" spans="1:11" ht="21" customHeight="1" x14ac:dyDescent="0.3">
      <c r="A43" s="46" t="s">
        <v>584</v>
      </c>
      <c r="B43" s="277">
        <v>0.32</v>
      </c>
      <c r="C43" s="43">
        <v>20.525978191148173</v>
      </c>
      <c r="H43" s="53"/>
      <c r="I43" s="53"/>
      <c r="J43" s="53"/>
      <c r="K43" s="53"/>
    </row>
    <row r="44" spans="1:11" ht="21" customHeight="1" x14ac:dyDescent="0.3">
      <c r="A44" s="46" t="s">
        <v>585</v>
      </c>
      <c r="B44" s="277">
        <v>0.3</v>
      </c>
      <c r="C44" s="43">
        <v>19.243104554201416</v>
      </c>
      <c r="H44" s="53"/>
      <c r="I44" s="53"/>
      <c r="J44" s="53"/>
      <c r="K44" s="53"/>
    </row>
    <row r="45" spans="1:11" ht="21" customHeight="1" x14ac:dyDescent="0.3">
      <c r="A45" s="46" t="s">
        <v>586</v>
      </c>
      <c r="B45" s="277">
        <v>0.15</v>
      </c>
      <c r="C45" s="43">
        <v>9.621552277100708</v>
      </c>
      <c r="H45" s="53"/>
      <c r="I45" s="53"/>
      <c r="J45" s="53"/>
      <c r="K45" s="53"/>
    </row>
    <row r="46" spans="1:11" ht="21" customHeight="1" x14ac:dyDescent="0.3">
      <c r="A46" s="45" t="s">
        <v>587</v>
      </c>
      <c r="B46" s="281">
        <v>1.01</v>
      </c>
      <c r="C46" s="52">
        <v>64.785118665811424</v>
      </c>
      <c r="H46" s="53"/>
      <c r="I46" s="53"/>
      <c r="J46" s="53"/>
      <c r="K46" s="53"/>
    </row>
    <row r="47" spans="1:11" ht="21" customHeight="1" x14ac:dyDescent="0.3">
      <c r="A47" s="46" t="s">
        <v>588</v>
      </c>
      <c r="B47" s="277">
        <v>0.27</v>
      </c>
      <c r="C47" s="43">
        <v>17.318794098781272</v>
      </c>
      <c r="H47" s="53"/>
      <c r="I47" s="53"/>
      <c r="J47" s="53"/>
      <c r="K47" s="53"/>
    </row>
    <row r="48" spans="1:11" ht="21" customHeight="1" x14ac:dyDescent="0.3">
      <c r="A48" s="46" t="s">
        <v>589</v>
      </c>
      <c r="B48" s="277">
        <v>0.2</v>
      </c>
      <c r="C48" s="43">
        <v>12.82873636946761</v>
      </c>
      <c r="H48" s="53"/>
      <c r="I48" s="53"/>
      <c r="J48" s="53"/>
      <c r="K48" s="53"/>
    </row>
    <row r="49" spans="1:11" ht="21" customHeight="1" x14ac:dyDescent="0.3">
      <c r="A49" s="46" t="s">
        <v>590</v>
      </c>
      <c r="B49" s="277">
        <v>0.13</v>
      </c>
      <c r="C49" s="43">
        <v>8.3386786401539457</v>
      </c>
      <c r="H49" s="53"/>
      <c r="I49" s="53"/>
      <c r="J49" s="53"/>
      <c r="K49" s="53"/>
    </row>
    <row r="50" spans="1:11" ht="21" customHeight="1" x14ac:dyDescent="0.3">
      <c r="A50" s="46" t="s">
        <v>591</v>
      </c>
      <c r="B50" s="277">
        <v>0.19</v>
      </c>
      <c r="C50" s="43">
        <v>12.187299550994227</v>
      </c>
      <c r="H50" s="53"/>
      <c r="I50" s="53"/>
      <c r="J50" s="53"/>
      <c r="K50" s="53"/>
    </row>
    <row r="51" spans="1:11" ht="21" customHeight="1" x14ac:dyDescent="0.3">
      <c r="A51" s="46" t="s">
        <v>592</v>
      </c>
      <c r="B51" s="277">
        <v>0.22</v>
      </c>
      <c r="C51" s="43">
        <v>14.111610006414368</v>
      </c>
      <c r="H51" s="53"/>
      <c r="I51" s="53"/>
      <c r="J51" s="53"/>
      <c r="K51" s="53"/>
    </row>
    <row r="52" spans="1:11" ht="21" customHeight="1" x14ac:dyDescent="0.3">
      <c r="A52" s="45" t="s">
        <v>593</v>
      </c>
      <c r="B52" s="281">
        <v>0.81</v>
      </c>
      <c r="C52" s="52">
        <v>51.956382296343811</v>
      </c>
      <c r="H52" s="53"/>
      <c r="I52" s="53"/>
      <c r="J52" s="53"/>
      <c r="K52" s="53"/>
    </row>
    <row r="53" spans="1:11" ht="21" customHeight="1" x14ac:dyDescent="0.3">
      <c r="A53" s="46" t="s">
        <v>594</v>
      </c>
      <c r="B53" s="277">
        <v>0.15</v>
      </c>
      <c r="C53" s="43">
        <v>9.621552277100708</v>
      </c>
      <c r="H53" s="53"/>
      <c r="I53" s="53"/>
      <c r="J53" s="53"/>
      <c r="K53" s="53"/>
    </row>
    <row r="54" spans="1:11" ht="21" customHeight="1" x14ac:dyDescent="0.3">
      <c r="A54" s="46" t="s">
        <v>595</v>
      </c>
      <c r="B54" s="277">
        <v>0.2</v>
      </c>
      <c r="C54" s="43">
        <v>12.82873636946761</v>
      </c>
      <c r="H54" s="53"/>
      <c r="I54" s="53"/>
      <c r="J54" s="53"/>
      <c r="K54" s="53"/>
    </row>
    <row r="55" spans="1:11" ht="21" customHeight="1" x14ac:dyDescent="0.3">
      <c r="A55" s="46" t="s">
        <v>596</v>
      </c>
      <c r="B55" s="277">
        <v>0.24</v>
      </c>
      <c r="C55" s="43">
        <v>15.394483643361131</v>
      </c>
      <c r="H55" s="53"/>
      <c r="I55" s="53"/>
      <c r="J55" s="53"/>
      <c r="K55" s="53"/>
    </row>
    <row r="56" spans="1:11" ht="21" customHeight="1" x14ac:dyDescent="0.3">
      <c r="A56" s="46" t="s">
        <v>597</v>
      </c>
      <c r="B56" s="277">
        <v>0.12</v>
      </c>
      <c r="C56" s="43">
        <v>7.6972418216805654</v>
      </c>
      <c r="H56" s="53"/>
      <c r="I56" s="53"/>
      <c r="J56" s="53"/>
      <c r="K56" s="53"/>
    </row>
    <row r="57" spans="1:11" ht="21" customHeight="1" x14ac:dyDescent="0.3">
      <c r="A57" s="46" t="s">
        <v>598</v>
      </c>
      <c r="B57" s="277">
        <v>0.1</v>
      </c>
      <c r="C57" s="43">
        <v>6.4143681847338048</v>
      </c>
      <c r="H57" s="53"/>
      <c r="I57" s="53"/>
      <c r="J57" s="53"/>
      <c r="K57" s="53"/>
    </row>
    <row r="58" spans="1:11" ht="21" customHeight="1" x14ac:dyDescent="0.3">
      <c r="A58" s="47" t="s">
        <v>599</v>
      </c>
      <c r="B58" s="51">
        <v>0.67</v>
      </c>
      <c r="C58" s="52">
        <v>42.976266837716487</v>
      </c>
    </row>
    <row r="59" spans="1:11" ht="21" customHeight="1" x14ac:dyDescent="0.3">
      <c r="A59" s="48" t="s">
        <v>600</v>
      </c>
      <c r="B59" s="42">
        <v>0.17</v>
      </c>
      <c r="C59" s="43">
        <v>10.904425914047469</v>
      </c>
    </row>
    <row r="60" spans="1:11" ht="21" customHeight="1" x14ac:dyDescent="0.3">
      <c r="A60" s="48" t="s">
        <v>601</v>
      </c>
      <c r="B60" s="42">
        <v>0.18</v>
      </c>
      <c r="C60" s="43">
        <v>11.545862732520849</v>
      </c>
    </row>
    <row r="61" spans="1:11" ht="21" customHeight="1" x14ac:dyDescent="0.3">
      <c r="A61" s="48" t="s">
        <v>602</v>
      </c>
      <c r="B61" s="42">
        <v>0.16</v>
      </c>
      <c r="C61" s="43">
        <v>10.262989095574087</v>
      </c>
    </row>
    <row r="62" spans="1:11" ht="21" customHeight="1" x14ac:dyDescent="0.3">
      <c r="A62" s="48" t="s">
        <v>603</v>
      </c>
      <c r="B62" s="42">
        <v>0.16</v>
      </c>
      <c r="C62" s="43">
        <v>10.262989095574087</v>
      </c>
    </row>
    <row r="63" spans="1:11" ht="21" customHeight="1" x14ac:dyDescent="0.3">
      <c r="A63" s="49" t="s">
        <v>604</v>
      </c>
      <c r="B63" s="51">
        <v>0.38</v>
      </c>
      <c r="C63" s="52">
        <v>24.374599101988455</v>
      </c>
    </row>
    <row r="64" spans="1:11" ht="21" customHeight="1" x14ac:dyDescent="0.3">
      <c r="A64" s="48" t="s">
        <v>605</v>
      </c>
      <c r="B64" s="42">
        <v>0.21</v>
      </c>
      <c r="C64" s="43">
        <v>13.47017318794099</v>
      </c>
    </row>
    <row r="65" spans="1:3" ht="21" customHeight="1" x14ac:dyDescent="0.3">
      <c r="A65" s="48" t="s">
        <v>606</v>
      </c>
      <c r="B65" s="42">
        <v>0.17</v>
      </c>
      <c r="C65" s="43">
        <v>10.904425914047469</v>
      </c>
    </row>
    <row r="66" spans="1:3" ht="21" customHeight="1" x14ac:dyDescent="0.3">
      <c r="A66" s="49" t="s">
        <v>607</v>
      </c>
      <c r="B66" s="51">
        <v>0.52</v>
      </c>
      <c r="C66" s="52">
        <v>33.354714560615783</v>
      </c>
    </row>
    <row r="67" spans="1:3" ht="21" customHeight="1" x14ac:dyDescent="0.3">
      <c r="A67" s="48" t="s">
        <v>608</v>
      </c>
      <c r="B67" s="42">
        <v>0.21</v>
      </c>
      <c r="C67" s="43">
        <v>13.47017318794099</v>
      </c>
    </row>
    <row r="68" spans="1:3" ht="21" customHeight="1" x14ac:dyDescent="0.3">
      <c r="A68" s="48" t="s">
        <v>609</v>
      </c>
      <c r="B68" s="42">
        <v>0.18</v>
      </c>
      <c r="C68" s="43">
        <v>11.545862732520849</v>
      </c>
    </row>
    <row r="69" spans="1:3" ht="21" customHeight="1" x14ac:dyDescent="0.3">
      <c r="A69" s="48" t="s">
        <v>610</v>
      </c>
      <c r="B69" s="42">
        <v>0.13</v>
      </c>
      <c r="C69" s="43">
        <v>8.3386786401539457</v>
      </c>
    </row>
    <row r="70" spans="1:3" ht="21" customHeight="1" x14ac:dyDescent="0.3">
      <c r="A70" s="49" t="s">
        <v>611</v>
      </c>
      <c r="B70" s="51">
        <v>0.76</v>
      </c>
      <c r="C70" s="52">
        <v>48.74919820397691</v>
      </c>
    </row>
    <row r="71" spans="1:3" ht="21" customHeight="1" x14ac:dyDescent="0.3">
      <c r="A71" s="48" t="s">
        <v>612</v>
      </c>
      <c r="B71" s="42">
        <v>0.19</v>
      </c>
      <c r="C71" s="43">
        <v>12.187299550994227</v>
      </c>
    </row>
    <row r="72" spans="1:3" ht="21" customHeight="1" x14ac:dyDescent="0.3">
      <c r="A72" s="48" t="s">
        <v>613</v>
      </c>
      <c r="B72" s="42">
        <v>0.12</v>
      </c>
      <c r="C72" s="43">
        <v>7.6972418216805654</v>
      </c>
    </row>
    <row r="73" spans="1:3" ht="21" customHeight="1" x14ac:dyDescent="0.3">
      <c r="A73" s="48" t="s">
        <v>614</v>
      </c>
      <c r="B73" s="42">
        <v>0.23</v>
      </c>
      <c r="C73" s="43">
        <v>14.75304682488775</v>
      </c>
    </row>
    <row r="74" spans="1:3" ht="21" customHeight="1" x14ac:dyDescent="0.3">
      <c r="A74" s="48" t="s">
        <v>615</v>
      </c>
      <c r="B74" s="42">
        <v>0.22</v>
      </c>
      <c r="C74" s="43">
        <v>14.111610006414368</v>
      </c>
    </row>
    <row r="75" spans="1:3" ht="21" customHeight="1" x14ac:dyDescent="0.3">
      <c r="A75" s="49" t="s">
        <v>616</v>
      </c>
      <c r="B75" s="51">
        <v>0.28000000000000003</v>
      </c>
      <c r="C75" s="52">
        <v>17.960230917254652</v>
      </c>
    </row>
    <row r="76" spans="1:3" ht="21" customHeight="1" x14ac:dyDescent="0.3">
      <c r="A76" s="48" t="s">
        <v>617</v>
      </c>
      <c r="B76" s="42">
        <v>0.14000000000000001</v>
      </c>
      <c r="C76" s="43">
        <v>8.9801154586273277</v>
      </c>
    </row>
    <row r="77" spans="1:3" ht="21" customHeight="1" x14ac:dyDescent="0.3">
      <c r="A77" s="48" t="s">
        <v>618</v>
      </c>
      <c r="B77" s="42">
        <v>0.14000000000000001</v>
      </c>
      <c r="C77" s="43">
        <v>8.9801154586273277</v>
      </c>
    </row>
    <row r="78" spans="1:3" ht="21" customHeight="1" x14ac:dyDescent="0.3">
      <c r="A78" s="49" t="s">
        <v>619</v>
      </c>
      <c r="B78" s="51">
        <v>0.92</v>
      </c>
      <c r="C78" s="52">
        <v>59.012187299550995</v>
      </c>
    </row>
    <row r="79" spans="1:3" ht="21" customHeight="1" x14ac:dyDescent="0.3">
      <c r="A79" s="48" t="s">
        <v>620</v>
      </c>
      <c r="B79" s="42">
        <v>0.19</v>
      </c>
      <c r="C79" s="43">
        <v>12.187299550994227</v>
      </c>
    </row>
    <row r="80" spans="1:3" ht="21" customHeight="1" x14ac:dyDescent="0.3">
      <c r="A80" s="48" t="s">
        <v>621</v>
      </c>
      <c r="B80" s="42">
        <v>0.2</v>
      </c>
      <c r="C80" s="43">
        <v>12.82873636946761</v>
      </c>
    </row>
    <row r="81" spans="1:3" ht="21" customHeight="1" x14ac:dyDescent="0.3">
      <c r="A81" s="48" t="s">
        <v>622</v>
      </c>
      <c r="B81" s="42">
        <v>0.12</v>
      </c>
      <c r="C81" s="43">
        <v>7.6972418216805654</v>
      </c>
    </row>
    <row r="82" spans="1:3" ht="21" customHeight="1" x14ac:dyDescent="0.3">
      <c r="A82" s="48" t="s">
        <v>623</v>
      </c>
      <c r="B82" s="42">
        <v>0.15</v>
      </c>
      <c r="C82" s="43">
        <v>9.621552277100708</v>
      </c>
    </row>
    <row r="83" spans="1:3" ht="21" customHeight="1" x14ac:dyDescent="0.3">
      <c r="A83" s="48" t="s">
        <v>624</v>
      </c>
      <c r="B83" s="42">
        <v>0.11</v>
      </c>
      <c r="C83" s="43">
        <v>7.0558050032071842</v>
      </c>
    </row>
    <row r="84" spans="1:3" ht="21" customHeight="1" x14ac:dyDescent="0.3">
      <c r="A84" s="48" t="s">
        <v>625</v>
      </c>
      <c r="B84" s="42">
        <v>0.15</v>
      </c>
      <c r="C84" s="43">
        <v>9.621552277100708</v>
      </c>
    </row>
    <row r="85" spans="1:3" ht="21" customHeight="1" x14ac:dyDescent="0.3">
      <c r="A85" s="49" t="s">
        <v>626</v>
      </c>
      <c r="B85" s="51">
        <v>0.71</v>
      </c>
      <c r="C85" s="52">
        <v>45.542014111610001</v>
      </c>
    </row>
    <row r="86" spans="1:3" ht="21" customHeight="1" x14ac:dyDescent="0.3">
      <c r="A86" s="48" t="s">
        <v>627</v>
      </c>
      <c r="B86" s="42">
        <v>0.2</v>
      </c>
      <c r="C86" s="43">
        <v>12.82873636946761</v>
      </c>
    </row>
    <row r="87" spans="1:3" ht="21" customHeight="1" x14ac:dyDescent="0.3">
      <c r="A87" s="48" t="s">
        <v>628</v>
      </c>
      <c r="B87" s="42">
        <v>0.15</v>
      </c>
      <c r="C87" s="43">
        <v>9.621552277100708</v>
      </c>
    </row>
    <row r="88" spans="1:3" ht="21" customHeight="1" x14ac:dyDescent="0.3">
      <c r="A88" s="48" t="s">
        <v>629</v>
      </c>
      <c r="B88" s="42">
        <v>0.15</v>
      </c>
      <c r="C88" s="43">
        <v>9.621552277100708</v>
      </c>
    </row>
    <row r="89" spans="1:3" ht="21" customHeight="1" x14ac:dyDescent="0.3">
      <c r="A89" s="48" t="s">
        <v>630</v>
      </c>
      <c r="B89" s="42">
        <v>0.21</v>
      </c>
      <c r="C89" s="43">
        <v>13.47017318794099</v>
      </c>
    </row>
    <row r="90" spans="1:3" ht="21" customHeight="1" x14ac:dyDescent="0.3">
      <c r="A90" s="49" t="s">
        <v>631</v>
      </c>
      <c r="B90" s="51">
        <v>0.67</v>
      </c>
      <c r="C90" s="52">
        <v>42.976266837716487</v>
      </c>
    </row>
    <row r="91" spans="1:3" ht="21" customHeight="1" x14ac:dyDescent="0.3">
      <c r="A91" s="48" t="s">
        <v>632</v>
      </c>
      <c r="B91" s="42">
        <v>0.19</v>
      </c>
      <c r="C91" s="43">
        <v>12.187299550994227</v>
      </c>
    </row>
    <row r="92" spans="1:3" ht="21" customHeight="1" x14ac:dyDescent="0.3">
      <c r="A92" s="48" t="s">
        <v>633</v>
      </c>
      <c r="B92" s="42">
        <v>0.21</v>
      </c>
      <c r="C92" s="43">
        <v>13.47017318794099</v>
      </c>
    </row>
    <row r="93" spans="1:3" ht="21" customHeight="1" x14ac:dyDescent="0.3">
      <c r="A93" s="48" t="s">
        <v>634</v>
      </c>
      <c r="B93" s="42">
        <v>0.27</v>
      </c>
      <c r="C93" s="43">
        <v>17.318794098781272</v>
      </c>
    </row>
    <row r="94" spans="1:3" ht="21" customHeight="1" x14ac:dyDescent="0.3">
      <c r="A94" s="49" t="s">
        <v>635</v>
      </c>
      <c r="B94" s="51">
        <v>0.62</v>
      </c>
      <c r="C94" s="52">
        <v>39.769082745349586</v>
      </c>
    </row>
    <row r="95" spans="1:3" ht="21" customHeight="1" x14ac:dyDescent="0.3">
      <c r="A95" s="48" t="s">
        <v>636</v>
      </c>
      <c r="B95" s="42">
        <v>0.22</v>
      </c>
      <c r="C95" s="43">
        <v>14.111610006414368</v>
      </c>
    </row>
    <row r="96" spans="1:3" ht="21" customHeight="1" x14ac:dyDescent="0.3">
      <c r="A96" s="48" t="s">
        <v>637</v>
      </c>
      <c r="B96" s="42">
        <v>0.22</v>
      </c>
      <c r="C96" s="43">
        <v>14.111610006414368</v>
      </c>
    </row>
    <row r="97" spans="1:3" ht="21" customHeight="1" x14ac:dyDescent="0.3">
      <c r="A97" s="48" t="s">
        <v>638</v>
      </c>
      <c r="B97" s="42">
        <v>0.18</v>
      </c>
      <c r="C97" s="43">
        <v>11.545862732520849</v>
      </c>
    </row>
    <row r="98" spans="1:3" ht="21" customHeight="1" x14ac:dyDescent="0.3">
      <c r="A98" s="49" t="s">
        <v>639</v>
      </c>
      <c r="B98" s="51">
        <v>0.87000000000000011</v>
      </c>
      <c r="C98" s="52">
        <v>55.8050032071841</v>
      </c>
    </row>
    <row r="99" spans="1:3" ht="21" customHeight="1" x14ac:dyDescent="0.3">
      <c r="A99" s="48" t="s">
        <v>640</v>
      </c>
      <c r="B99" s="42">
        <v>0.13</v>
      </c>
      <c r="C99" s="43">
        <v>8.3386786401539457</v>
      </c>
    </row>
    <row r="100" spans="1:3" ht="21" customHeight="1" x14ac:dyDescent="0.3">
      <c r="A100" s="48" t="s">
        <v>641</v>
      </c>
      <c r="B100" s="42">
        <v>0.09</v>
      </c>
      <c r="C100" s="43">
        <v>5.7729313662604245</v>
      </c>
    </row>
    <row r="101" spans="1:3" ht="21" customHeight="1" x14ac:dyDescent="0.3">
      <c r="A101" s="48" t="s">
        <v>642</v>
      </c>
      <c r="B101" s="42">
        <v>0.18</v>
      </c>
      <c r="C101" s="43">
        <v>11.545862732520849</v>
      </c>
    </row>
    <row r="102" spans="1:3" ht="21" customHeight="1" x14ac:dyDescent="0.3">
      <c r="A102" s="48" t="s">
        <v>643</v>
      </c>
      <c r="B102" s="42">
        <v>0.2</v>
      </c>
      <c r="C102" s="43">
        <v>12.82873636946761</v>
      </c>
    </row>
    <row r="103" spans="1:3" ht="21" customHeight="1" x14ac:dyDescent="0.3">
      <c r="A103" s="48" t="s">
        <v>644</v>
      </c>
      <c r="B103" s="42">
        <v>0.11</v>
      </c>
      <c r="C103" s="43">
        <v>7.0558050032071842</v>
      </c>
    </row>
    <row r="104" spans="1:3" ht="21" customHeight="1" x14ac:dyDescent="0.3">
      <c r="A104" s="48" t="s">
        <v>645</v>
      </c>
      <c r="B104" s="42">
        <v>0.16</v>
      </c>
      <c r="C104" s="43">
        <v>10.262989095574087</v>
      </c>
    </row>
    <row r="105" spans="1:3" ht="21" customHeight="1" x14ac:dyDescent="0.3">
      <c r="A105" s="49" t="s">
        <v>646</v>
      </c>
      <c r="B105" s="51">
        <v>0.91</v>
      </c>
      <c r="C105" s="52">
        <v>58.370750481077614</v>
      </c>
    </row>
    <row r="106" spans="1:3" ht="21" customHeight="1" x14ac:dyDescent="0.3">
      <c r="A106" s="48" t="s">
        <v>647</v>
      </c>
      <c r="B106" s="42">
        <v>0.14000000000000001</v>
      </c>
      <c r="C106" s="43">
        <v>8.9801154586273277</v>
      </c>
    </row>
    <row r="107" spans="1:3" ht="21" customHeight="1" x14ac:dyDescent="0.3">
      <c r="A107" s="48" t="s">
        <v>648</v>
      </c>
      <c r="B107" s="42">
        <v>0.21</v>
      </c>
      <c r="C107" s="43">
        <v>13.47017318794099</v>
      </c>
    </row>
    <row r="108" spans="1:3" ht="21" customHeight="1" x14ac:dyDescent="0.3">
      <c r="A108" s="48" t="s">
        <v>649</v>
      </c>
      <c r="B108" s="42">
        <v>0.14000000000000001</v>
      </c>
      <c r="C108" s="43">
        <v>8.9801154586273277</v>
      </c>
    </row>
    <row r="109" spans="1:3" ht="21" customHeight="1" x14ac:dyDescent="0.3">
      <c r="A109" s="48" t="s">
        <v>650</v>
      </c>
      <c r="B109" s="42">
        <v>0.14000000000000001</v>
      </c>
      <c r="C109" s="43">
        <v>8.9801154586273277</v>
      </c>
    </row>
    <row r="110" spans="1:3" ht="21" customHeight="1" thickBot="1" x14ac:dyDescent="0.35">
      <c r="A110" s="50" t="s">
        <v>651</v>
      </c>
      <c r="B110" s="282">
        <v>0.28000000000000003</v>
      </c>
      <c r="C110" s="283">
        <v>17.960230917254655</v>
      </c>
    </row>
    <row r="111" spans="1:3" ht="21" customHeight="1" x14ac:dyDescent="0.3">
      <c r="A111" s="28" t="s">
        <v>4447</v>
      </c>
    </row>
    <row r="112" spans="1:3" ht="21" customHeight="1" x14ac:dyDescent="0.3">
      <c r="A112" s="28" t="s">
        <v>652</v>
      </c>
    </row>
  </sheetData>
  <phoneticPr fontId="84"/>
  <pageMargins left="0.23622047244094488" right="0.23622047244094488" top="0.15748031496062992" bottom="0.15748031496062992" header="0.31496062992125984" footer="0"/>
  <pageSetup paperSize="9" scale="38" orientation="portrait" r:id="rId1"/>
  <headerFooter>
    <oddHeader>&amp;C&amp;F</oddHead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N34"/>
  <sheetViews>
    <sheetView zoomScaleSheetLayoutView="80" workbookViewId="0">
      <pane xSplit="2" ySplit="4" topLeftCell="C5" activePane="bottomRight" state="frozen"/>
      <selection pane="topRight"/>
      <selection pane="bottomLeft"/>
      <selection pane="bottomRight"/>
    </sheetView>
  </sheetViews>
  <sheetFormatPr defaultColWidth="18.64453125" defaultRowHeight="21" customHeight="1" x14ac:dyDescent="0.3"/>
  <cols>
    <col min="1" max="1" width="6.64453125" style="17" customWidth="1"/>
    <col min="2" max="2" width="25.64453125" style="17" customWidth="1"/>
    <col min="3" max="14" width="12.64453125" style="17" customWidth="1"/>
    <col min="15" max="16384" width="18.64453125" style="17"/>
  </cols>
  <sheetData>
    <row r="1" spans="1:14" ht="21" customHeight="1" x14ac:dyDescent="0.3">
      <c r="A1" s="19" t="str">
        <f>HYPERLINK("#"&amp;"目次"&amp;"!a1","目次へ")</f>
        <v>目次へ</v>
      </c>
    </row>
    <row r="2" spans="1:14" ht="21" customHeight="1" x14ac:dyDescent="0.3">
      <c r="A2" s="44" t="str">
        <f>"３７．"&amp;目次!E40</f>
        <v>３７．産業中分類別，従業者規模別工場数，従業者数，製造品出荷額等（平成30～令和3年）</v>
      </c>
      <c r="B2" s="29"/>
      <c r="C2" s="29"/>
      <c r="D2" s="29"/>
      <c r="E2" s="29"/>
      <c r="F2" s="95"/>
      <c r="G2" s="95"/>
      <c r="J2" s="95"/>
      <c r="K2" s="95"/>
      <c r="M2" s="95"/>
      <c r="N2" s="95"/>
    </row>
    <row r="3" spans="1:14" ht="21" customHeight="1" x14ac:dyDescent="0.3">
      <c r="A3" s="482" t="s">
        <v>2848</v>
      </c>
      <c r="B3" s="482"/>
      <c r="C3" s="482" t="s">
        <v>2849</v>
      </c>
      <c r="D3" s="482"/>
      <c r="E3" s="378"/>
      <c r="F3" s="482" t="s">
        <v>2850</v>
      </c>
      <c r="G3" s="89"/>
      <c r="H3" s="512"/>
      <c r="I3" s="482" t="s">
        <v>678</v>
      </c>
      <c r="J3" s="89"/>
      <c r="K3" s="83"/>
      <c r="L3" s="482" t="s">
        <v>877</v>
      </c>
      <c r="M3" s="89"/>
      <c r="N3" s="89"/>
    </row>
    <row r="4" spans="1:14" ht="21" customHeight="1" x14ac:dyDescent="0.3">
      <c r="A4" s="147"/>
      <c r="B4" s="147"/>
      <c r="C4" s="515" t="s">
        <v>2851</v>
      </c>
      <c r="D4" s="443" t="s">
        <v>2852</v>
      </c>
      <c r="E4" s="515" t="s">
        <v>2853</v>
      </c>
      <c r="F4" s="515" t="s">
        <v>2851</v>
      </c>
      <c r="G4" s="443" t="s">
        <v>2852</v>
      </c>
      <c r="H4" s="443" t="s">
        <v>2853</v>
      </c>
      <c r="I4" s="560" t="s">
        <v>2851</v>
      </c>
      <c r="J4" s="443" t="s">
        <v>2852</v>
      </c>
      <c r="K4" s="515" t="s">
        <v>2853</v>
      </c>
      <c r="L4" s="515" t="s">
        <v>2851</v>
      </c>
      <c r="M4" s="443" t="s">
        <v>2852</v>
      </c>
      <c r="N4" s="515" t="s">
        <v>2853</v>
      </c>
    </row>
    <row r="5" spans="1:14" ht="21" customHeight="1" x14ac:dyDescent="0.3">
      <c r="B5" s="18"/>
      <c r="C5" s="32"/>
      <c r="D5" s="32" t="s">
        <v>397</v>
      </c>
      <c r="E5" s="32" t="s">
        <v>2854</v>
      </c>
      <c r="F5" s="32"/>
      <c r="G5" s="32" t="s">
        <v>397</v>
      </c>
      <c r="H5" s="32" t="s">
        <v>2854</v>
      </c>
      <c r="I5" s="32"/>
      <c r="J5" s="32" t="s">
        <v>397</v>
      </c>
      <c r="K5" s="32" t="s">
        <v>2854</v>
      </c>
      <c r="L5" s="32"/>
      <c r="M5" s="32" t="s">
        <v>397</v>
      </c>
      <c r="N5" s="32" t="s">
        <v>2854</v>
      </c>
    </row>
    <row r="6" spans="1:14" ht="21" customHeight="1" x14ac:dyDescent="0.3">
      <c r="A6" s="148" t="s">
        <v>2855</v>
      </c>
      <c r="B6" s="18"/>
      <c r="C6" s="65">
        <v>63</v>
      </c>
      <c r="D6" s="65">
        <v>811</v>
      </c>
      <c r="E6" s="65">
        <v>1289632</v>
      </c>
      <c r="F6" s="18">
        <v>59</v>
      </c>
      <c r="G6" s="18">
        <v>799</v>
      </c>
      <c r="H6" s="18">
        <v>1320295</v>
      </c>
      <c r="I6" s="18">
        <v>58</v>
      </c>
      <c r="J6" s="18">
        <v>762</v>
      </c>
      <c r="K6" s="18">
        <v>1129916</v>
      </c>
      <c r="L6" s="18">
        <v>50</v>
      </c>
      <c r="M6" s="18">
        <v>663</v>
      </c>
      <c r="N6" s="18">
        <v>984546</v>
      </c>
    </row>
    <row r="7" spans="1:14" ht="21" customHeight="1" x14ac:dyDescent="0.3">
      <c r="A7" s="18"/>
      <c r="B7" s="18"/>
      <c r="C7" s="65"/>
      <c r="D7" s="65"/>
      <c r="E7" s="32"/>
    </row>
    <row r="8" spans="1:14" ht="21" customHeight="1" x14ac:dyDescent="0.3">
      <c r="A8" s="150" t="s">
        <v>1502</v>
      </c>
      <c r="B8" s="17" t="s">
        <v>1503</v>
      </c>
      <c r="C8" s="32">
        <v>8</v>
      </c>
      <c r="D8" s="32">
        <v>120</v>
      </c>
      <c r="E8" s="32">
        <v>212837</v>
      </c>
      <c r="F8" s="32">
        <v>6</v>
      </c>
      <c r="G8" s="32">
        <v>115</v>
      </c>
      <c r="H8" s="32">
        <v>212160</v>
      </c>
      <c r="I8" s="32">
        <v>6</v>
      </c>
      <c r="J8" s="32">
        <v>125</v>
      </c>
      <c r="K8" s="32">
        <v>191635</v>
      </c>
      <c r="L8" s="32">
        <v>5</v>
      </c>
      <c r="M8" s="32">
        <v>77</v>
      </c>
      <c r="N8" s="32">
        <v>119372</v>
      </c>
    </row>
    <row r="9" spans="1:14" ht="21" customHeight="1" x14ac:dyDescent="0.3">
      <c r="A9" s="150" t="s">
        <v>26</v>
      </c>
      <c r="B9" s="17" t="s">
        <v>1504</v>
      </c>
      <c r="C9" s="32">
        <v>2</v>
      </c>
      <c r="D9" s="32">
        <v>14</v>
      </c>
      <c r="E9" s="32" t="s">
        <v>2856</v>
      </c>
      <c r="F9" s="32">
        <v>2</v>
      </c>
      <c r="G9" s="32">
        <v>14</v>
      </c>
      <c r="H9" s="32" t="s">
        <v>2856</v>
      </c>
      <c r="I9" s="32">
        <v>2</v>
      </c>
      <c r="J9" s="32">
        <v>13</v>
      </c>
      <c r="K9" s="32" t="s">
        <v>2856</v>
      </c>
      <c r="L9" s="32">
        <v>3</v>
      </c>
      <c r="M9" s="32">
        <v>20</v>
      </c>
      <c r="N9" s="32">
        <v>12635</v>
      </c>
    </row>
    <row r="10" spans="1:14" ht="21" customHeight="1" x14ac:dyDescent="0.3">
      <c r="A10" s="150" t="s">
        <v>28</v>
      </c>
      <c r="B10" s="17" t="s">
        <v>1505</v>
      </c>
      <c r="C10" s="32">
        <v>7</v>
      </c>
      <c r="D10" s="32">
        <v>107</v>
      </c>
      <c r="E10" s="32">
        <v>82896</v>
      </c>
      <c r="F10" s="32">
        <v>6</v>
      </c>
      <c r="G10" s="32">
        <v>98</v>
      </c>
      <c r="H10" s="32">
        <v>69411</v>
      </c>
      <c r="I10" s="32">
        <v>6</v>
      </c>
      <c r="J10" s="32">
        <v>100</v>
      </c>
      <c r="K10" s="32">
        <v>83326</v>
      </c>
      <c r="L10" s="32">
        <v>5</v>
      </c>
      <c r="M10" s="32">
        <v>43</v>
      </c>
      <c r="N10" s="32">
        <v>22610</v>
      </c>
    </row>
    <row r="11" spans="1:14" ht="21" customHeight="1" x14ac:dyDescent="0.3">
      <c r="A11" s="150">
        <v>12</v>
      </c>
      <c r="B11" s="17" t="s">
        <v>2857</v>
      </c>
      <c r="C11" s="32" t="s">
        <v>677</v>
      </c>
      <c r="D11" s="32" t="s">
        <v>677</v>
      </c>
      <c r="E11" s="32" t="s">
        <v>677</v>
      </c>
      <c r="F11" s="32" t="s">
        <v>677</v>
      </c>
      <c r="G11" s="32" t="s">
        <v>677</v>
      </c>
      <c r="H11" s="32" t="s">
        <v>677</v>
      </c>
      <c r="I11" s="32" t="s">
        <v>677</v>
      </c>
      <c r="J11" s="32" t="s">
        <v>677</v>
      </c>
      <c r="K11" s="32" t="s">
        <v>677</v>
      </c>
      <c r="L11" s="32" t="s">
        <v>677</v>
      </c>
      <c r="M11" s="32" t="s">
        <v>677</v>
      </c>
      <c r="N11" s="32" t="s">
        <v>677</v>
      </c>
    </row>
    <row r="12" spans="1:14" ht="21" customHeight="1" x14ac:dyDescent="0.3">
      <c r="A12" s="150" t="s">
        <v>32</v>
      </c>
      <c r="B12" s="17" t="s">
        <v>1507</v>
      </c>
      <c r="C12" s="32">
        <v>1</v>
      </c>
      <c r="D12" s="32">
        <v>4</v>
      </c>
      <c r="E12" s="32" t="s">
        <v>2856</v>
      </c>
      <c r="F12" s="32">
        <v>1</v>
      </c>
      <c r="G12" s="32">
        <v>4</v>
      </c>
      <c r="H12" s="32" t="s">
        <v>2856</v>
      </c>
      <c r="I12" s="32">
        <v>1</v>
      </c>
      <c r="J12" s="32">
        <v>4</v>
      </c>
      <c r="K12" s="32" t="s">
        <v>2856</v>
      </c>
      <c r="L12" s="32" t="s">
        <v>677</v>
      </c>
      <c r="M12" s="32" t="s">
        <v>677</v>
      </c>
      <c r="N12" s="32" t="s">
        <v>677</v>
      </c>
    </row>
    <row r="13" spans="1:14" ht="21" customHeight="1" x14ac:dyDescent="0.3">
      <c r="A13" s="150" t="s">
        <v>34</v>
      </c>
      <c r="B13" s="17" t="s">
        <v>1508</v>
      </c>
      <c r="C13" s="32">
        <v>3</v>
      </c>
      <c r="D13" s="32">
        <v>45</v>
      </c>
      <c r="E13" s="32">
        <v>76225</v>
      </c>
      <c r="F13" s="32">
        <v>3</v>
      </c>
      <c r="G13" s="32">
        <v>45</v>
      </c>
      <c r="H13" s="32">
        <v>70312</v>
      </c>
      <c r="I13" s="32">
        <v>3</v>
      </c>
      <c r="J13" s="32">
        <v>44</v>
      </c>
      <c r="K13" s="32">
        <v>70908</v>
      </c>
      <c r="L13" s="32">
        <v>3</v>
      </c>
      <c r="M13" s="32">
        <v>47</v>
      </c>
      <c r="N13" s="32">
        <v>73614</v>
      </c>
    </row>
    <row r="14" spans="1:14" ht="21" customHeight="1" x14ac:dyDescent="0.3">
      <c r="A14" s="150" t="s">
        <v>36</v>
      </c>
      <c r="B14" s="17" t="s">
        <v>1509</v>
      </c>
      <c r="C14" s="32">
        <v>14</v>
      </c>
      <c r="D14" s="32">
        <v>144</v>
      </c>
      <c r="E14" s="32">
        <v>224828</v>
      </c>
      <c r="F14" s="32">
        <v>13</v>
      </c>
      <c r="G14" s="32">
        <v>149</v>
      </c>
      <c r="H14" s="32">
        <v>223269</v>
      </c>
      <c r="I14" s="32">
        <v>11</v>
      </c>
      <c r="J14" s="32">
        <v>89</v>
      </c>
      <c r="K14" s="32">
        <v>124202</v>
      </c>
      <c r="L14" s="32">
        <v>11</v>
      </c>
      <c r="M14" s="32">
        <v>144</v>
      </c>
      <c r="N14" s="32">
        <v>290498</v>
      </c>
    </row>
    <row r="15" spans="1:14" ht="21" customHeight="1" x14ac:dyDescent="0.3">
      <c r="A15" s="150" t="s">
        <v>38</v>
      </c>
      <c r="B15" s="17" t="s">
        <v>1510</v>
      </c>
      <c r="C15" s="32">
        <v>2</v>
      </c>
      <c r="D15" s="32">
        <v>17</v>
      </c>
      <c r="E15" s="32" t="s">
        <v>2856</v>
      </c>
      <c r="F15" s="32">
        <v>2</v>
      </c>
      <c r="G15" s="32">
        <v>17</v>
      </c>
      <c r="H15" s="32" t="s">
        <v>2856</v>
      </c>
      <c r="I15" s="32">
        <v>2</v>
      </c>
      <c r="J15" s="32">
        <v>29</v>
      </c>
      <c r="K15" s="32" t="s">
        <v>2856</v>
      </c>
      <c r="L15" s="32">
        <v>3</v>
      </c>
      <c r="M15" s="32">
        <v>31</v>
      </c>
      <c r="N15" s="32">
        <v>72871</v>
      </c>
    </row>
    <row r="16" spans="1:14" ht="21" customHeight="1" x14ac:dyDescent="0.3">
      <c r="A16" s="150">
        <v>18</v>
      </c>
      <c r="B16" s="17" t="s">
        <v>2858</v>
      </c>
      <c r="C16" s="32" t="s">
        <v>677</v>
      </c>
      <c r="D16" s="32" t="s">
        <v>677</v>
      </c>
      <c r="E16" s="32" t="s">
        <v>677</v>
      </c>
      <c r="F16" s="32" t="s">
        <v>677</v>
      </c>
      <c r="G16" s="32" t="s">
        <v>677</v>
      </c>
      <c r="H16" s="32" t="s">
        <v>677</v>
      </c>
      <c r="I16" s="32">
        <v>1</v>
      </c>
      <c r="J16" s="32">
        <v>5</v>
      </c>
      <c r="K16" s="32" t="s">
        <v>2856</v>
      </c>
      <c r="L16" s="32">
        <v>2</v>
      </c>
      <c r="M16" s="32">
        <v>11</v>
      </c>
      <c r="N16" s="32" t="s">
        <v>2856</v>
      </c>
    </row>
    <row r="17" spans="1:14" ht="21" customHeight="1" x14ac:dyDescent="0.3">
      <c r="A17" s="150">
        <v>20</v>
      </c>
      <c r="B17" s="17" t="s">
        <v>2859</v>
      </c>
      <c r="C17" s="32" t="s">
        <v>677</v>
      </c>
      <c r="D17" s="32" t="s">
        <v>677</v>
      </c>
      <c r="E17" s="32" t="s">
        <v>677</v>
      </c>
      <c r="F17" s="32">
        <v>1</v>
      </c>
      <c r="G17" s="32">
        <v>7</v>
      </c>
      <c r="H17" s="32" t="s">
        <v>2856</v>
      </c>
      <c r="I17" s="32">
        <v>1</v>
      </c>
      <c r="J17" s="32">
        <v>7</v>
      </c>
      <c r="K17" s="32" t="s">
        <v>2856</v>
      </c>
      <c r="L17" s="32">
        <v>1</v>
      </c>
      <c r="M17" s="32">
        <v>6</v>
      </c>
      <c r="N17" s="32" t="s">
        <v>2856</v>
      </c>
    </row>
    <row r="18" spans="1:14" ht="21" customHeight="1" x14ac:dyDescent="0.3">
      <c r="A18" s="150" t="s">
        <v>54</v>
      </c>
      <c r="B18" s="17" t="s">
        <v>1515</v>
      </c>
      <c r="C18" s="32">
        <v>1</v>
      </c>
      <c r="D18" s="32">
        <v>4</v>
      </c>
      <c r="E18" s="32" t="s">
        <v>2856</v>
      </c>
      <c r="F18" s="32">
        <v>2</v>
      </c>
      <c r="G18" s="32">
        <v>12</v>
      </c>
      <c r="H18" s="32" t="s">
        <v>2856</v>
      </c>
      <c r="I18" s="32">
        <v>2</v>
      </c>
      <c r="J18" s="32">
        <v>9</v>
      </c>
      <c r="K18" s="32" t="s">
        <v>2856</v>
      </c>
      <c r="L18" s="32">
        <v>1</v>
      </c>
      <c r="M18" s="32">
        <v>4</v>
      </c>
      <c r="N18" s="32" t="s">
        <v>2856</v>
      </c>
    </row>
    <row r="19" spans="1:14" ht="21" customHeight="1" x14ac:dyDescent="0.3">
      <c r="A19" s="150">
        <v>23</v>
      </c>
      <c r="B19" s="17" t="s">
        <v>2860</v>
      </c>
      <c r="C19" s="32" t="s">
        <v>677</v>
      </c>
      <c r="D19" s="32" t="s">
        <v>677</v>
      </c>
      <c r="E19" s="32" t="s">
        <v>677</v>
      </c>
      <c r="F19" s="32" t="s">
        <v>677</v>
      </c>
      <c r="G19" s="32" t="s">
        <v>677</v>
      </c>
      <c r="H19" s="32" t="s">
        <v>677</v>
      </c>
      <c r="I19" s="32" t="s">
        <v>677</v>
      </c>
      <c r="J19" s="32" t="s">
        <v>677</v>
      </c>
      <c r="K19" s="32" t="s">
        <v>677</v>
      </c>
      <c r="L19" s="32" t="s">
        <v>677</v>
      </c>
      <c r="M19" s="32" t="s">
        <v>677</v>
      </c>
      <c r="N19" s="32" t="s">
        <v>677</v>
      </c>
    </row>
    <row r="20" spans="1:14" ht="21" customHeight="1" x14ac:dyDescent="0.3">
      <c r="A20" s="150" t="s">
        <v>63</v>
      </c>
      <c r="B20" s="17" t="s">
        <v>1518</v>
      </c>
      <c r="C20" s="32">
        <v>5</v>
      </c>
      <c r="D20" s="32">
        <v>89</v>
      </c>
      <c r="E20" s="32">
        <v>99025</v>
      </c>
      <c r="F20" s="32">
        <v>4</v>
      </c>
      <c r="G20" s="32">
        <v>73</v>
      </c>
      <c r="H20" s="32">
        <v>106892</v>
      </c>
      <c r="I20" s="32">
        <v>4</v>
      </c>
      <c r="J20" s="32">
        <v>71</v>
      </c>
      <c r="K20" s="32">
        <v>114986</v>
      </c>
      <c r="L20" s="32">
        <v>4</v>
      </c>
      <c r="M20" s="32">
        <v>52</v>
      </c>
      <c r="N20" s="32">
        <v>38760</v>
      </c>
    </row>
    <row r="21" spans="1:14" ht="21" customHeight="1" x14ac:dyDescent="0.3">
      <c r="A21" s="150" t="s">
        <v>66</v>
      </c>
      <c r="B21" s="17" t="s">
        <v>1519</v>
      </c>
      <c r="C21" s="32" t="s">
        <v>677</v>
      </c>
      <c r="D21" s="32" t="s">
        <v>677</v>
      </c>
      <c r="E21" s="32" t="s">
        <v>677</v>
      </c>
      <c r="F21" s="32" t="s">
        <v>677</v>
      </c>
      <c r="G21" s="32" t="s">
        <v>677</v>
      </c>
      <c r="H21" s="32" t="s">
        <v>677</v>
      </c>
      <c r="I21" s="32" t="s">
        <v>677</v>
      </c>
      <c r="J21" s="32" t="s">
        <v>677</v>
      </c>
      <c r="K21" s="32" t="s">
        <v>677</v>
      </c>
      <c r="L21" s="32" t="s">
        <v>677</v>
      </c>
      <c r="M21" s="32" t="s">
        <v>677</v>
      </c>
      <c r="N21" s="32" t="s">
        <v>677</v>
      </c>
    </row>
    <row r="22" spans="1:14" ht="21" customHeight="1" x14ac:dyDescent="0.3">
      <c r="A22" s="150" t="s">
        <v>69</v>
      </c>
      <c r="B22" s="17" t="s">
        <v>1520</v>
      </c>
      <c r="C22" s="32">
        <v>4</v>
      </c>
      <c r="D22" s="32">
        <v>54</v>
      </c>
      <c r="E22" s="32">
        <v>96619</v>
      </c>
      <c r="F22" s="32">
        <v>5</v>
      </c>
      <c r="G22" s="32">
        <v>67</v>
      </c>
      <c r="H22" s="32">
        <v>131217</v>
      </c>
      <c r="I22" s="32">
        <v>4</v>
      </c>
      <c r="J22" s="32">
        <v>61</v>
      </c>
      <c r="K22" s="32">
        <v>93721</v>
      </c>
      <c r="L22" s="32">
        <v>4</v>
      </c>
      <c r="M22" s="32">
        <v>64</v>
      </c>
      <c r="N22" s="32">
        <v>76807</v>
      </c>
    </row>
    <row r="23" spans="1:14" ht="21" customHeight="1" x14ac:dyDescent="0.3">
      <c r="A23" s="150" t="s">
        <v>72</v>
      </c>
      <c r="B23" s="17" t="s">
        <v>1521</v>
      </c>
      <c r="C23" s="32">
        <v>5</v>
      </c>
      <c r="D23" s="32">
        <v>100</v>
      </c>
      <c r="E23" s="32">
        <v>267545</v>
      </c>
      <c r="F23" s="32">
        <v>4</v>
      </c>
      <c r="G23" s="32">
        <v>96</v>
      </c>
      <c r="H23" s="32">
        <v>262194</v>
      </c>
      <c r="I23" s="32">
        <v>5</v>
      </c>
      <c r="J23" s="32">
        <v>107</v>
      </c>
      <c r="K23" s="32">
        <v>212972</v>
      </c>
      <c r="L23" s="32">
        <v>1</v>
      </c>
      <c r="M23" s="32">
        <v>62</v>
      </c>
      <c r="N23" s="32" t="s">
        <v>2856</v>
      </c>
    </row>
    <row r="24" spans="1:14" ht="21" customHeight="1" x14ac:dyDescent="0.3">
      <c r="A24" s="150" t="s">
        <v>75</v>
      </c>
      <c r="B24" s="17" t="s">
        <v>1522</v>
      </c>
      <c r="C24" s="32">
        <v>1</v>
      </c>
      <c r="D24" s="32">
        <v>5</v>
      </c>
      <c r="E24" s="32" t="s">
        <v>2856</v>
      </c>
      <c r="F24" s="32">
        <v>1</v>
      </c>
      <c r="G24" s="32">
        <v>5</v>
      </c>
      <c r="H24" s="32" t="s">
        <v>2856</v>
      </c>
      <c r="I24" s="32">
        <v>1</v>
      </c>
      <c r="J24" s="32">
        <v>5</v>
      </c>
      <c r="K24" s="32" t="s">
        <v>2856</v>
      </c>
      <c r="L24" s="32">
        <v>2</v>
      </c>
      <c r="M24" s="32">
        <v>22</v>
      </c>
      <c r="N24" s="32" t="s">
        <v>2856</v>
      </c>
    </row>
    <row r="25" spans="1:14" ht="21" customHeight="1" x14ac:dyDescent="0.3">
      <c r="A25" s="150" t="s">
        <v>78</v>
      </c>
      <c r="B25" s="17" t="s">
        <v>1523</v>
      </c>
      <c r="C25" s="32">
        <v>3</v>
      </c>
      <c r="D25" s="32">
        <v>36</v>
      </c>
      <c r="E25" s="32" t="s">
        <v>2856</v>
      </c>
      <c r="F25" s="32">
        <v>2</v>
      </c>
      <c r="G25" s="32">
        <v>28</v>
      </c>
      <c r="H25" s="32" t="s">
        <v>2856</v>
      </c>
      <c r="I25" s="32">
        <v>2</v>
      </c>
      <c r="J25" s="32">
        <v>23</v>
      </c>
      <c r="K25" s="32" t="s">
        <v>2856</v>
      </c>
      <c r="L25" s="32">
        <v>3</v>
      </c>
      <c r="M25" s="32">
        <v>57</v>
      </c>
      <c r="N25" s="32">
        <v>72109</v>
      </c>
    </row>
    <row r="26" spans="1:14" ht="21" customHeight="1" x14ac:dyDescent="0.3">
      <c r="A26" s="150" t="s">
        <v>81</v>
      </c>
      <c r="B26" s="17" t="s">
        <v>1524</v>
      </c>
      <c r="C26" s="32" t="s">
        <v>677</v>
      </c>
      <c r="D26" s="32" t="s">
        <v>677</v>
      </c>
      <c r="E26" s="32" t="s">
        <v>677</v>
      </c>
      <c r="F26" s="32" t="s">
        <v>677</v>
      </c>
      <c r="G26" s="32" t="s">
        <v>677</v>
      </c>
      <c r="H26" s="32" t="s">
        <v>677</v>
      </c>
      <c r="I26" s="32" t="s">
        <v>677</v>
      </c>
      <c r="J26" s="32" t="s">
        <v>677</v>
      </c>
      <c r="K26" s="32" t="s">
        <v>677</v>
      </c>
      <c r="L26" s="32" t="s">
        <v>677</v>
      </c>
      <c r="M26" s="32" t="s">
        <v>677</v>
      </c>
      <c r="N26" s="32" t="s">
        <v>677</v>
      </c>
    </row>
    <row r="27" spans="1:14" ht="21" customHeight="1" x14ac:dyDescent="0.3">
      <c r="A27" s="150" t="s">
        <v>83</v>
      </c>
      <c r="B27" s="17" t="s">
        <v>1525</v>
      </c>
      <c r="C27" s="32">
        <v>1</v>
      </c>
      <c r="D27" s="32">
        <v>19</v>
      </c>
      <c r="E27" s="32" t="s">
        <v>2856</v>
      </c>
      <c r="F27" s="32">
        <v>1</v>
      </c>
      <c r="G27" s="32">
        <v>20</v>
      </c>
      <c r="H27" s="32" t="s">
        <v>2856</v>
      </c>
      <c r="I27" s="32">
        <v>1</v>
      </c>
      <c r="J27" s="32">
        <v>20</v>
      </c>
      <c r="K27" s="32" t="s">
        <v>2856</v>
      </c>
      <c r="L27" s="32">
        <v>1</v>
      </c>
      <c r="M27" s="32">
        <v>15</v>
      </c>
      <c r="N27" s="32" t="s">
        <v>2856</v>
      </c>
    </row>
    <row r="28" spans="1:14" ht="21" customHeight="1" x14ac:dyDescent="0.3">
      <c r="A28" s="149" t="s">
        <v>86</v>
      </c>
      <c r="B28" s="95" t="s">
        <v>1526</v>
      </c>
      <c r="C28" s="91">
        <v>6</v>
      </c>
      <c r="D28" s="32">
        <v>53</v>
      </c>
      <c r="E28" s="32">
        <v>87301</v>
      </c>
      <c r="F28" s="32">
        <v>6</v>
      </c>
      <c r="G28" s="32">
        <v>49</v>
      </c>
      <c r="H28" s="32" t="s">
        <v>2856</v>
      </c>
      <c r="I28" s="32">
        <v>6</v>
      </c>
      <c r="J28" s="32">
        <v>50</v>
      </c>
      <c r="K28" s="32">
        <v>77337</v>
      </c>
      <c r="L28" s="32">
        <v>1</v>
      </c>
      <c r="M28" s="32">
        <v>8</v>
      </c>
      <c r="N28" s="32" t="s">
        <v>2856</v>
      </c>
    </row>
    <row r="29" spans="1:14" ht="21" customHeight="1" x14ac:dyDescent="0.3">
      <c r="A29" s="28" t="s">
        <v>2846</v>
      </c>
      <c r="B29" s="28"/>
      <c r="D29" s="493"/>
      <c r="E29" s="493"/>
      <c r="F29" s="493"/>
      <c r="G29" s="493"/>
      <c r="H29" s="493"/>
      <c r="I29" s="493"/>
      <c r="J29" s="493"/>
      <c r="K29" s="493"/>
      <c r="L29" s="493"/>
      <c r="M29" s="493"/>
      <c r="N29" s="493"/>
    </row>
    <row r="30" spans="1:14" ht="21" customHeight="1" x14ac:dyDescent="0.3">
      <c r="A30" s="28" t="s">
        <v>2861</v>
      </c>
      <c r="B30" s="28"/>
    </row>
    <row r="31" spans="1:14" ht="21" customHeight="1" x14ac:dyDescent="0.3">
      <c r="A31" s="28" t="s">
        <v>443</v>
      </c>
      <c r="B31" s="28"/>
    </row>
    <row r="32" spans="1:14" ht="21" customHeight="1" x14ac:dyDescent="0.3">
      <c r="A32" s="28" t="s">
        <v>2862</v>
      </c>
      <c r="B32" s="28"/>
    </row>
    <row r="33" spans="1:2" ht="21" customHeight="1" x14ac:dyDescent="0.3">
      <c r="A33" s="28" t="s">
        <v>2863</v>
      </c>
    </row>
    <row r="34" spans="1:2" ht="21" customHeight="1" x14ac:dyDescent="0.3">
      <c r="B34" s="28"/>
    </row>
  </sheetData>
  <phoneticPr fontId="30"/>
  <pageMargins left="0.23622047244094488" right="0.23622047244094488" top="0.15748031496062992" bottom="0.15748031496062992" header="0.31496062992125984" footer="0"/>
  <pageSetup paperSize="9" scale="79" orientation="landscape" r:id="rId1"/>
  <headerFooter>
    <oddHeader>&amp;C&amp;F</oddHead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W11"/>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23" ht="21" customHeight="1" x14ac:dyDescent="0.3">
      <c r="A1" s="19" t="str">
        <f>HYPERLINK("#"&amp;"目次"&amp;"!a1","目次へ")</f>
        <v>目次へ</v>
      </c>
    </row>
    <row r="2" spans="1:23" ht="21" customHeight="1" x14ac:dyDescent="0.3">
      <c r="A2" s="44" t="str">
        <f>"３８．"&amp;目次!E41</f>
        <v>３８．中小企業融資状況（令和元～令和5年度）</v>
      </c>
      <c r="B2" s="29"/>
      <c r="C2" s="29"/>
      <c r="D2" s="29"/>
      <c r="E2" s="29"/>
      <c r="F2" s="29"/>
      <c r="G2" s="29"/>
      <c r="H2" s="29"/>
      <c r="I2" s="29"/>
      <c r="J2" s="29"/>
      <c r="K2" s="29"/>
      <c r="L2" s="29"/>
      <c r="M2" s="29"/>
      <c r="N2" s="29"/>
      <c r="O2" s="29"/>
      <c r="P2" s="29"/>
      <c r="Q2" s="29"/>
      <c r="R2" s="29"/>
      <c r="S2" s="29"/>
      <c r="T2" s="29"/>
      <c r="U2" s="29"/>
      <c r="V2" s="29"/>
      <c r="W2" s="29"/>
    </row>
    <row r="3" spans="1:23" ht="21" customHeight="1" x14ac:dyDescent="0.3">
      <c r="A3" s="286" t="s">
        <v>2864</v>
      </c>
      <c r="B3" s="95"/>
      <c r="C3" s="95"/>
      <c r="D3" s="95"/>
      <c r="E3" s="95"/>
    </row>
    <row r="4" spans="1:23" ht="21" customHeight="1" x14ac:dyDescent="0.3">
      <c r="A4" s="488" t="s">
        <v>2865</v>
      </c>
      <c r="B4" s="31" t="s">
        <v>2866</v>
      </c>
      <c r="C4" s="33"/>
      <c r="D4" s="31" t="s">
        <v>2867</v>
      </c>
      <c r="E4" s="33"/>
      <c r="F4" s="461" t="s">
        <v>2868</v>
      </c>
      <c r="G4" s="31" t="s">
        <v>2869</v>
      </c>
      <c r="H4" s="33"/>
    </row>
    <row r="5" spans="1:23" ht="21" customHeight="1" x14ac:dyDescent="0.3">
      <c r="A5" s="23"/>
      <c r="B5" s="514" t="s">
        <v>2870</v>
      </c>
      <c r="C5" s="514" t="s">
        <v>2871</v>
      </c>
      <c r="D5" s="514" t="s">
        <v>2870</v>
      </c>
      <c r="E5" s="514" t="s">
        <v>2871</v>
      </c>
      <c r="F5" s="25"/>
      <c r="G5" s="514" t="s">
        <v>2870</v>
      </c>
      <c r="H5" s="514" t="s">
        <v>2871</v>
      </c>
    </row>
    <row r="6" spans="1:23" ht="21" customHeight="1" x14ac:dyDescent="0.3">
      <c r="A6" s="24" t="s">
        <v>4493</v>
      </c>
      <c r="B6" s="279">
        <v>544</v>
      </c>
      <c r="C6" s="17">
        <v>475061</v>
      </c>
      <c r="D6" s="17">
        <v>515</v>
      </c>
      <c r="E6" s="17">
        <v>426735</v>
      </c>
      <c r="F6" s="17">
        <v>393325</v>
      </c>
      <c r="G6" s="17">
        <v>2198</v>
      </c>
      <c r="H6" s="17">
        <v>980743</v>
      </c>
    </row>
    <row r="7" spans="1:23" ht="21" customHeight="1" x14ac:dyDescent="0.3">
      <c r="A7" s="24">
        <v>2</v>
      </c>
      <c r="B7" s="279">
        <v>1192</v>
      </c>
      <c r="C7" s="17">
        <v>1375179</v>
      </c>
      <c r="D7" s="17">
        <v>1035</v>
      </c>
      <c r="E7" s="17">
        <v>1127100</v>
      </c>
      <c r="F7" s="17">
        <v>542627</v>
      </c>
      <c r="G7" s="17">
        <v>2422</v>
      </c>
      <c r="H7" s="17">
        <v>1538801</v>
      </c>
    </row>
    <row r="8" spans="1:23" ht="21" customHeight="1" x14ac:dyDescent="0.3">
      <c r="A8" s="24">
        <v>3</v>
      </c>
      <c r="B8" s="279">
        <v>670</v>
      </c>
      <c r="C8" s="17">
        <v>527930</v>
      </c>
      <c r="D8" s="17">
        <v>529</v>
      </c>
      <c r="E8" s="17">
        <v>378586</v>
      </c>
      <c r="F8" s="17">
        <v>413491</v>
      </c>
      <c r="G8" s="17">
        <v>2556</v>
      </c>
      <c r="H8" s="17">
        <v>1531895</v>
      </c>
    </row>
    <row r="9" spans="1:23" ht="21" customHeight="1" x14ac:dyDescent="0.3">
      <c r="A9" s="24">
        <v>4</v>
      </c>
      <c r="B9" s="279">
        <v>597</v>
      </c>
      <c r="C9" s="17">
        <v>584297</v>
      </c>
      <c r="D9" s="17">
        <v>497</v>
      </c>
      <c r="E9" s="17">
        <v>382143</v>
      </c>
      <c r="F9" s="17">
        <v>415326</v>
      </c>
      <c r="G9" s="17">
        <v>2668</v>
      </c>
      <c r="H9" s="17">
        <v>1497154</v>
      </c>
    </row>
    <row r="10" spans="1:23" ht="21" customHeight="1" x14ac:dyDescent="0.3">
      <c r="A10" s="236">
        <v>5</v>
      </c>
      <c r="B10" s="294">
        <v>542</v>
      </c>
      <c r="C10" s="218">
        <v>527529</v>
      </c>
      <c r="D10" s="218">
        <v>455</v>
      </c>
      <c r="E10" s="218">
        <v>372679</v>
      </c>
      <c r="F10" s="218">
        <v>453654</v>
      </c>
      <c r="G10" s="218">
        <v>2738</v>
      </c>
      <c r="H10" s="218">
        <v>1406490</v>
      </c>
    </row>
    <row r="11" spans="1:23" ht="21" customHeight="1" x14ac:dyDescent="0.3">
      <c r="A11" s="28" t="s">
        <v>2873</v>
      </c>
    </row>
  </sheetData>
  <phoneticPr fontId="30"/>
  <pageMargins left="0.23622047244094488" right="0.23622047244094488" top="0.15748031496062992" bottom="0.15748031496062992" header="0.31496062992125984" footer="0"/>
  <pageSetup paperSize="9" scale="68" orientation="portrait" r:id="rId1"/>
  <headerFooter>
    <oddHeader>&amp;C&amp;F</oddHead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M27"/>
  <sheetViews>
    <sheetView zoomScaleSheetLayoutView="80" workbookViewId="0">
      <pane xSplit="2" ySplit="5" topLeftCell="C6" activePane="bottomRight" state="frozen"/>
      <selection pane="topRight"/>
      <selection pane="bottomLeft"/>
      <selection pane="bottomRight"/>
    </sheetView>
  </sheetViews>
  <sheetFormatPr defaultColWidth="18.64453125" defaultRowHeight="21" customHeight="1" x14ac:dyDescent="0.3"/>
  <cols>
    <col min="1" max="1" width="6.64453125" style="17" customWidth="1"/>
    <col min="2" max="2" width="25.64453125" style="17" customWidth="1"/>
    <col min="3" max="12" width="10.05859375" style="17" customWidth="1"/>
    <col min="13" max="16384" width="18.64453125" style="17"/>
  </cols>
  <sheetData>
    <row r="1" spans="1:13" ht="21" customHeight="1" x14ac:dyDescent="0.3">
      <c r="A1" s="19" t="str">
        <f>HYPERLINK("#"&amp;"目次"&amp;"!a1","目次へ")</f>
        <v>目次へ</v>
      </c>
    </row>
    <row r="2" spans="1:13" ht="21" customHeight="1" x14ac:dyDescent="0.3">
      <c r="A2" s="44" t="str">
        <f>"３９．"&amp;目次!E42</f>
        <v>３９．産業大分類別新規事業所数，開業率の推移（平成28～令和3年）</v>
      </c>
      <c r="B2" s="29"/>
      <c r="C2" s="29"/>
      <c r="D2" s="29"/>
      <c r="E2" s="29"/>
      <c r="F2" s="29"/>
      <c r="G2" s="29"/>
    </row>
    <row r="3" spans="1:13" ht="21" customHeight="1" x14ac:dyDescent="0.3">
      <c r="A3" s="497"/>
      <c r="B3" s="507"/>
      <c r="C3" s="31" t="s">
        <v>2875</v>
      </c>
      <c r="D3" s="33"/>
      <c r="E3" s="33"/>
      <c r="F3" s="33"/>
      <c r="G3" s="33"/>
      <c r="H3" s="31" t="s">
        <v>2876</v>
      </c>
      <c r="I3" s="33"/>
      <c r="J3" s="33"/>
      <c r="K3" s="33"/>
      <c r="L3" s="33"/>
    </row>
    <row r="4" spans="1:13" ht="21" customHeight="1" x14ac:dyDescent="0.3">
      <c r="A4" s="89" t="s">
        <v>2877</v>
      </c>
      <c r="B4" s="83"/>
      <c r="C4" s="265" t="s">
        <v>1204</v>
      </c>
      <c r="D4" s="134"/>
      <c r="E4" s="134"/>
      <c r="F4" s="525" t="s">
        <v>2878</v>
      </c>
      <c r="G4" s="516" t="s">
        <v>2879</v>
      </c>
      <c r="H4" s="516" t="s">
        <v>1204</v>
      </c>
      <c r="I4" s="22"/>
      <c r="J4" s="22"/>
      <c r="K4" s="525" t="s">
        <v>2878</v>
      </c>
      <c r="L4" s="525" t="s">
        <v>2879</v>
      </c>
    </row>
    <row r="5" spans="1:13" ht="21" customHeight="1" x14ac:dyDescent="0.3">
      <c r="A5" s="118"/>
      <c r="B5" s="310"/>
      <c r="C5" s="72"/>
      <c r="D5" s="439" t="s">
        <v>2880</v>
      </c>
      <c r="E5" s="439" t="s">
        <v>2881</v>
      </c>
      <c r="F5" s="318"/>
      <c r="G5" s="72"/>
      <c r="H5" s="25"/>
      <c r="I5" s="439" t="s">
        <v>2880</v>
      </c>
      <c r="J5" s="439" t="s">
        <v>2881</v>
      </c>
      <c r="K5" s="269"/>
      <c r="L5" s="269"/>
    </row>
    <row r="6" spans="1:13" ht="21" customHeight="1" x14ac:dyDescent="0.3">
      <c r="A6" s="17" t="s">
        <v>1471</v>
      </c>
      <c r="B6" s="38" t="s">
        <v>2882</v>
      </c>
      <c r="C6" s="284">
        <v>12068</v>
      </c>
      <c r="D6" s="518">
        <v>10390</v>
      </c>
      <c r="E6" s="32">
        <v>2366</v>
      </c>
      <c r="F6" s="32">
        <v>2783</v>
      </c>
      <c r="G6" s="151">
        <v>0.19605568445475638</v>
      </c>
      <c r="H6" s="32">
        <v>11962</v>
      </c>
      <c r="I6" s="32">
        <v>8672</v>
      </c>
      <c r="J6" s="32">
        <v>3290</v>
      </c>
      <c r="K6" s="32">
        <v>3490</v>
      </c>
      <c r="L6" s="151">
        <f>IFERROR(J6/H6,0)</f>
        <v>0.27503761912723623</v>
      </c>
      <c r="M6" s="152"/>
    </row>
    <row r="7" spans="1:13" ht="21" customHeight="1" x14ac:dyDescent="0.3">
      <c r="A7" s="17" t="s">
        <v>1473</v>
      </c>
      <c r="B7" s="38" t="s">
        <v>2883</v>
      </c>
      <c r="C7" s="284">
        <v>3</v>
      </c>
      <c r="D7" s="32">
        <v>3</v>
      </c>
      <c r="E7" s="32" t="s">
        <v>677</v>
      </c>
      <c r="F7" s="32">
        <v>1</v>
      </c>
      <c r="G7" s="151">
        <v>0</v>
      </c>
      <c r="H7" s="32">
        <v>3</v>
      </c>
      <c r="I7" s="32">
        <v>3</v>
      </c>
      <c r="J7" s="32" t="s">
        <v>677</v>
      </c>
      <c r="K7" s="32" t="s">
        <v>677</v>
      </c>
      <c r="L7" s="151">
        <f t="shared" ref="L7:L24" si="0">IFERROR(J7/H7,0)</f>
        <v>0</v>
      </c>
      <c r="M7" s="152"/>
    </row>
    <row r="8" spans="1:13" ht="21" customHeight="1" x14ac:dyDescent="0.3">
      <c r="A8" s="17" t="s">
        <v>1487</v>
      </c>
      <c r="B8" s="38" t="s">
        <v>2884</v>
      </c>
      <c r="C8" s="284">
        <v>12065</v>
      </c>
      <c r="D8" s="32">
        <v>10769</v>
      </c>
      <c r="E8" s="32">
        <v>1296</v>
      </c>
      <c r="F8" s="32">
        <v>2199</v>
      </c>
      <c r="G8" s="151">
        <v>0.10741815167840862</v>
      </c>
      <c r="H8" s="32">
        <v>11959</v>
      </c>
      <c r="I8" s="32">
        <v>8669</v>
      </c>
      <c r="J8" s="32">
        <v>3290</v>
      </c>
      <c r="K8" s="32">
        <v>3490</v>
      </c>
      <c r="L8" s="151">
        <f t="shared" si="0"/>
        <v>0.27510661426540678</v>
      </c>
      <c r="M8" s="152"/>
    </row>
    <row r="9" spans="1:13" ht="21" customHeight="1" x14ac:dyDescent="0.3">
      <c r="A9" s="17" t="s">
        <v>1489</v>
      </c>
      <c r="B9" s="38" t="s">
        <v>1490</v>
      </c>
      <c r="C9" s="284" t="s">
        <v>677</v>
      </c>
      <c r="D9" s="32" t="s">
        <v>677</v>
      </c>
      <c r="E9" s="32" t="s">
        <v>677</v>
      </c>
      <c r="F9" s="32">
        <v>1</v>
      </c>
      <c r="G9" s="151">
        <v>0</v>
      </c>
      <c r="H9" s="32" t="s">
        <v>677</v>
      </c>
      <c r="I9" s="32" t="s">
        <v>677</v>
      </c>
      <c r="J9" s="32" t="s">
        <v>677</v>
      </c>
      <c r="K9" s="32" t="s">
        <v>677</v>
      </c>
      <c r="L9" s="151">
        <f t="shared" si="0"/>
        <v>0</v>
      </c>
      <c r="M9" s="152"/>
    </row>
    <row r="10" spans="1:13" ht="21" customHeight="1" x14ac:dyDescent="0.3">
      <c r="A10" s="17" t="s">
        <v>1492</v>
      </c>
      <c r="B10" s="38" t="s">
        <v>1493</v>
      </c>
      <c r="C10" s="284">
        <v>804</v>
      </c>
      <c r="D10" s="32">
        <v>748</v>
      </c>
      <c r="E10" s="32">
        <v>56</v>
      </c>
      <c r="F10" s="32">
        <v>108</v>
      </c>
      <c r="G10" s="151">
        <v>6.965174129353234E-2</v>
      </c>
      <c r="H10" s="32">
        <v>821</v>
      </c>
      <c r="I10" s="32">
        <v>628</v>
      </c>
      <c r="J10" s="32">
        <v>193</v>
      </c>
      <c r="K10" s="32">
        <v>178</v>
      </c>
      <c r="L10" s="151">
        <f t="shared" si="0"/>
        <v>0.23507917174177831</v>
      </c>
      <c r="M10" s="152"/>
    </row>
    <row r="11" spans="1:13" ht="21" customHeight="1" x14ac:dyDescent="0.3">
      <c r="A11" s="17" t="s">
        <v>1500</v>
      </c>
      <c r="B11" s="38" t="s">
        <v>1501</v>
      </c>
      <c r="C11" s="284">
        <v>385</v>
      </c>
      <c r="D11" s="32">
        <v>363</v>
      </c>
      <c r="E11" s="32">
        <v>22</v>
      </c>
      <c r="F11" s="32">
        <v>92</v>
      </c>
      <c r="G11" s="151">
        <v>5.7142857142857141E-2</v>
      </c>
      <c r="H11" s="32">
        <v>344</v>
      </c>
      <c r="I11" s="32">
        <v>264</v>
      </c>
      <c r="J11" s="32">
        <v>80</v>
      </c>
      <c r="K11" s="32">
        <v>115</v>
      </c>
      <c r="L11" s="151">
        <f t="shared" si="0"/>
        <v>0.23255813953488372</v>
      </c>
      <c r="M11" s="152"/>
    </row>
    <row r="12" spans="1:13" ht="21" customHeight="1" x14ac:dyDescent="0.3">
      <c r="A12" s="17" t="s">
        <v>1527</v>
      </c>
      <c r="B12" s="38" t="s">
        <v>1528</v>
      </c>
      <c r="C12" s="284">
        <v>3</v>
      </c>
      <c r="D12" s="32">
        <v>3</v>
      </c>
      <c r="E12" s="32" t="s">
        <v>677</v>
      </c>
      <c r="F12" s="32" t="s">
        <v>677</v>
      </c>
      <c r="G12" s="151">
        <v>0</v>
      </c>
      <c r="H12" s="32">
        <v>11</v>
      </c>
      <c r="I12" s="32">
        <v>3</v>
      </c>
      <c r="J12" s="32">
        <v>8</v>
      </c>
      <c r="K12" s="32" t="s">
        <v>677</v>
      </c>
      <c r="L12" s="151">
        <f t="shared" si="0"/>
        <v>0.72727272727272729</v>
      </c>
      <c r="M12" s="152"/>
    </row>
    <row r="13" spans="1:13" ht="21" customHeight="1" x14ac:dyDescent="0.3">
      <c r="A13" s="17" t="s">
        <v>1533</v>
      </c>
      <c r="B13" s="38" t="s">
        <v>1534</v>
      </c>
      <c r="C13" s="284">
        <v>360</v>
      </c>
      <c r="D13" s="32">
        <v>305</v>
      </c>
      <c r="E13" s="32">
        <v>55</v>
      </c>
      <c r="F13" s="32">
        <v>69</v>
      </c>
      <c r="G13" s="151">
        <v>0.15277777777777779</v>
      </c>
      <c r="H13" s="32">
        <v>492</v>
      </c>
      <c r="I13" s="32">
        <v>249</v>
      </c>
      <c r="J13" s="32">
        <v>243</v>
      </c>
      <c r="K13" s="32">
        <v>107</v>
      </c>
      <c r="L13" s="151">
        <f t="shared" si="0"/>
        <v>0.49390243902439024</v>
      </c>
      <c r="M13" s="152"/>
    </row>
    <row r="14" spans="1:13" ht="21" customHeight="1" x14ac:dyDescent="0.3">
      <c r="A14" s="17" t="s">
        <v>1540</v>
      </c>
      <c r="B14" s="38" t="s">
        <v>1541</v>
      </c>
      <c r="C14" s="284">
        <v>184</v>
      </c>
      <c r="D14" s="32">
        <v>177</v>
      </c>
      <c r="E14" s="32">
        <v>7</v>
      </c>
      <c r="F14" s="32">
        <v>27</v>
      </c>
      <c r="G14" s="151">
        <v>3.8043478260869568E-2</v>
      </c>
      <c r="H14" s="32">
        <v>151</v>
      </c>
      <c r="I14" s="32">
        <v>126</v>
      </c>
      <c r="J14" s="32">
        <v>25</v>
      </c>
      <c r="K14" s="32">
        <v>58</v>
      </c>
      <c r="L14" s="151">
        <f t="shared" si="0"/>
        <v>0.16556291390728478</v>
      </c>
      <c r="M14" s="152"/>
    </row>
    <row r="15" spans="1:13" ht="21" customHeight="1" x14ac:dyDescent="0.3">
      <c r="A15" s="17" t="s">
        <v>1550</v>
      </c>
      <c r="B15" s="38" t="s">
        <v>1551</v>
      </c>
      <c r="C15" s="284">
        <v>2638</v>
      </c>
      <c r="D15" s="32">
        <v>2383</v>
      </c>
      <c r="E15" s="32">
        <v>255</v>
      </c>
      <c r="F15" s="32">
        <v>479</v>
      </c>
      <c r="G15" s="151">
        <v>9.6664139499620924E-2</v>
      </c>
      <c r="H15" s="32">
        <v>2384</v>
      </c>
      <c r="I15" s="32">
        <v>1842</v>
      </c>
      <c r="J15" s="32">
        <v>542</v>
      </c>
      <c r="K15" s="32">
        <v>820</v>
      </c>
      <c r="L15" s="151">
        <f t="shared" si="0"/>
        <v>0.2273489932885906</v>
      </c>
      <c r="M15" s="152"/>
    </row>
    <row r="16" spans="1:13" ht="21" customHeight="1" x14ac:dyDescent="0.3">
      <c r="A16" s="17" t="s">
        <v>1564</v>
      </c>
      <c r="B16" s="38" t="s">
        <v>1565</v>
      </c>
      <c r="C16" s="284">
        <v>129</v>
      </c>
      <c r="D16" s="32">
        <v>122</v>
      </c>
      <c r="E16" s="32">
        <v>7</v>
      </c>
      <c r="F16" s="32">
        <v>23</v>
      </c>
      <c r="G16" s="151">
        <v>5.4263565891472867E-2</v>
      </c>
      <c r="H16" s="32">
        <v>136</v>
      </c>
      <c r="I16" s="32">
        <v>93</v>
      </c>
      <c r="J16" s="32">
        <v>43</v>
      </c>
      <c r="K16" s="32">
        <v>38</v>
      </c>
      <c r="L16" s="151">
        <f t="shared" si="0"/>
        <v>0.31617647058823528</v>
      </c>
      <c r="M16" s="152"/>
    </row>
    <row r="17" spans="1:13" ht="21" customHeight="1" x14ac:dyDescent="0.3">
      <c r="A17" s="17" t="s">
        <v>1572</v>
      </c>
      <c r="B17" s="38" t="s">
        <v>1573</v>
      </c>
      <c r="C17" s="284">
        <v>1627</v>
      </c>
      <c r="D17" s="32">
        <v>1528</v>
      </c>
      <c r="E17" s="32">
        <v>99</v>
      </c>
      <c r="F17" s="32">
        <v>296</v>
      </c>
      <c r="G17" s="151">
        <v>6.0848186846957593E-2</v>
      </c>
      <c r="H17" s="32">
        <v>1888</v>
      </c>
      <c r="I17" s="32">
        <v>1304</v>
      </c>
      <c r="J17" s="32">
        <v>584</v>
      </c>
      <c r="K17" s="32">
        <v>355</v>
      </c>
      <c r="L17" s="151">
        <f t="shared" si="0"/>
        <v>0.30932203389830509</v>
      </c>
      <c r="M17" s="152"/>
    </row>
    <row r="18" spans="1:13" ht="21" customHeight="1" x14ac:dyDescent="0.3">
      <c r="A18" s="17" t="s">
        <v>1577</v>
      </c>
      <c r="B18" s="38" t="s">
        <v>1578</v>
      </c>
      <c r="C18" s="284">
        <v>749</v>
      </c>
      <c r="D18" s="32">
        <v>685</v>
      </c>
      <c r="E18" s="32">
        <v>64</v>
      </c>
      <c r="F18" s="32">
        <v>130</v>
      </c>
      <c r="G18" s="151">
        <v>8.5447263017356473E-2</v>
      </c>
      <c r="H18" s="32">
        <v>892</v>
      </c>
      <c r="I18" s="32">
        <v>527</v>
      </c>
      <c r="J18" s="32">
        <v>365</v>
      </c>
      <c r="K18" s="32">
        <v>222</v>
      </c>
      <c r="L18" s="151">
        <f t="shared" si="0"/>
        <v>0.40919282511210764</v>
      </c>
      <c r="M18" s="152"/>
    </row>
    <row r="19" spans="1:13" ht="21" customHeight="1" x14ac:dyDescent="0.3">
      <c r="A19" s="17" t="s">
        <v>1583</v>
      </c>
      <c r="B19" s="38" t="s">
        <v>1584</v>
      </c>
      <c r="C19" s="284">
        <v>1863</v>
      </c>
      <c r="D19" s="32">
        <v>1566</v>
      </c>
      <c r="E19" s="32">
        <v>297</v>
      </c>
      <c r="F19" s="32">
        <v>426</v>
      </c>
      <c r="G19" s="151">
        <v>0.15942028985507245</v>
      </c>
      <c r="H19" s="32">
        <v>1525</v>
      </c>
      <c r="I19" s="32">
        <v>1157</v>
      </c>
      <c r="J19" s="32">
        <v>368</v>
      </c>
      <c r="K19" s="32">
        <v>721</v>
      </c>
      <c r="L19" s="151">
        <f t="shared" si="0"/>
        <v>0.24131147540983608</v>
      </c>
      <c r="M19" s="152"/>
    </row>
    <row r="20" spans="1:13" ht="21" customHeight="1" x14ac:dyDescent="0.3">
      <c r="A20" s="17" t="s">
        <v>1588</v>
      </c>
      <c r="B20" s="38" t="s">
        <v>1589</v>
      </c>
      <c r="C20" s="284">
        <v>1142</v>
      </c>
      <c r="D20" s="32">
        <v>1009</v>
      </c>
      <c r="E20" s="32">
        <v>133</v>
      </c>
      <c r="F20" s="32">
        <v>198</v>
      </c>
      <c r="G20" s="151">
        <v>0.11646234676007006</v>
      </c>
      <c r="H20" s="32">
        <v>1016</v>
      </c>
      <c r="I20" s="32">
        <v>826</v>
      </c>
      <c r="J20" s="32">
        <v>190</v>
      </c>
      <c r="K20" s="32">
        <v>330</v>
      </c>
      <c r="L20" s="151">
        <f t="shared" si="0"/>
        <v>0.18700787401574803</v>
      </c>
      <c r="M20" s="152"/>
    </row>
    <row r="21" spans="1:13" ht="21" customHeight="1" x14ac:dyDescent="0.3">
      <c r="A21" s="17" t="s">
        <v>1593</v>
      </c>
      <c r="B21" s="38" t="s">
        <v>1594</v>
      </c>
      <c r="C21" s="284">
        <v>405</v>
      </c>
      <c r="D21" s="32">
        <v>350</v>
      </c>
      <c r="E21" s="32">
        <v>55</v>
      </c>
      <c r="F21" s="32">
        <v>75</v>
      </c>
      <c r="G21" s="151">
        <v>0.13580246913580246</v>
      </c>
      <c r="H21" s="32">
        <v>396</v>
      </c>
      <c r="I21" s="32">
        <v>292</v>
      </c>
      <c r="J21" s="32">
        <v>104</v>
      </c>
      <c r="K21" s="32">
        <v>117</v>
      </c>
      <c r="L21" s="151">
        <f t="shared" si="0"/>
        <v>0.26262626262626265</v>
      </c>
      <c r="M21" s="152"/>
    </row>
    <row r="22" spans="1:13" ht="21" customHeight="1" x14ac:dyDescent="0.3">
      <c r="A22" s="17" t="s">
        <v>1597</v>
      </c>
      <c r="B22" s="38" t="s">
        <v>1598</v>
      </c>
      <c r="C22" s="284">
        <v>1172</v>
      </c>
      <c r="D22" s="32">
        <v>994</v>
      </c>
      <c r="E22" s="32">
        <v>178</v>
      </c>
      <c r="F22" s="32">
        <v>173</v>
      </c>
      <c r="G22" s="151">
        <v>0.15187713310580206</v>
      </c>
      <c r="H22" s="32">
        <v>1207</v>
      </c>
      <c r="I22" s="32">
        <v>901</v>
      </c>
      <c r="J22" s="32">
        <v>306</v>
      </c>
      <c r="K22" s="32">
        <v>274</v>
      </c>
      <c r="L22" s="151">
        <f t="shared" si="0"/>
        <v>0.25352112676056338</v>
      </c>
      <c r="M22" s="152"/>
    </row>
    <row r="23" spans="1:13" ht="21" customHeight="1" x14ac:dyDescent="0.3">
      <c r="A23" s="17" t="s">
        <v>1602</v>
      </c>
      <c r="B23" s="38" t="s">
        <v>1603</v>
      </c>
      <c r="C23" s="284">
        <v>29</v>
      </c>
      <c r="D23" s="32">
        <v>28</v>
      </c>
      <c r="E23" s="32">
        <v>1</v>
      </c>
      <c r="F23" s="32">
        <v>2</v>
      </c>
      <c r="G23" s="151">
        <v>3.4482758620689655E-2</v>
      </c>
      <c r="H23" s="32">
        <v>32</v>
      </c>
      <c r="I23" s="32">
        <v>29</v>
      </c>
      <c r="J23" s="32">
        <v>3</v>
      </c>
      <c r="K23" s="32">
        <v>2</v>
      </c>
      <c r="L23" s="151">
        <f t="shared" si="0"/>
        <v>9.375E-2</v>
      </c>
      <c r="M23" s="152"/>
    </row>
    <row r="24" spans="1:13" ht="21" customHeight="1" x14ac:dyDescent="0.3">
      <c r="A24" s="95" t="s">
        <v>1606</v>
      </c>
      <c r="B24" s="316" t="s">
        <v>1607</v>
      </c>
      <c r="C24" s="300">
        <v>575</v>
      </c>
      <c r="D24" s="301">
        <v>508</v>
      </c>
      <c r="E24" s="301">
        <v>67</v>
      </c>
      <c r="F24" s="301">
        <v>100</v>
      </c>
      <c r="G24" s="339">
        <v>0.11652173913043479</v>
      </c>
      <c r="H24" s="301">
        <v>664</v>
      </c>
      <c r="I24" s="301">
        <v>428</v>
      </c>
      <c r="J24" s="301">
        <v>236</v>
      </c>
      <c r="K24" s="301">
        <v>153</v>
      </c>
      <c r="L24" s="339">
        <f t="shared" si="0"/>
        <v>0.35542168674698793</v>
      </c>
      <c r="M24" s="152"/>
    </row>
    <row r="25" spans="1:13" ht="21" customHeight="1" x14ac:dyDescent="0.3">
      <c r="A25" s="28" t="s">
        <v>4718</v>
      </c>
    </row>
    <row r="26" spans="1:13" ht="21" customHeight="1" x14ac:dyDescent="0.3">
      <c r="A26" s="28" t="s">
        <v>2885</v>
      </c>
    </row>
    <row r="27" spans="1:13" ht="21" customHeight="1" x14ac:dyDescent="0.3">
      <c r="A27" s="28" t="s">
        <v>2886</v>
      </c>
    </row>
  </sheetData>
  <phoneticPr fontId="30"/>
  <pageMargins left="0.23622047244094488" right="0.23622047244094488" top="0.15748031496062992" bottom="0.15748031496062992" header="0.31496062992125984" footer="0"/>
  <pageSetup paperSize="9" scale="76" orientation="portrait" r:id="rId1"/>
  <headerFooter>
    <oddHeader>&amp;C&amp;F</oddHead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M30"/>
  <sheetViews>
    <sheetView zoomScaleSheetLayoutView="80" workbookViewId="0">
      <pane ySplit="4" topLeftCell="A5" activePane="bottomLeft" state="frozen"/>
      <selection pane="bottomLeft"/>
    </sheetView>
  </sheetViews>
  <sheetFormatPr defaultColWidth="18.64453125" defaultRowHeight="21" customHeight="1" x14ac:dyDescent="0.3"/>
  <cols>
    <col min="1" max="1" width="6.64453125" style="17" customWidth="1"/>
    <col min="2" max="2" width="25.64453125" style="17" customWidth="1"/>
    <col min="3" max="12" width="12.64453125" style="17" customWidth="1"/>
    <col min="13" max="16384" width="18.64453125" style="17"/>
  </cols>
  <sheetData>
    <row r="1" spans="1:13" ht="21" customHeight="1" x14ac:dyDescent="0.3">
      <c r="A1" s="19" t="str">
        <f>HYPERLINK("#"&amp;"目次"&amp;"!a1","目次へ")</f>
        <v>目次へ</v>
      </c>
    </row>
    <row r="2" spans="1:13" ht="21" customHeight="1" x14ac:dyDescent="0.3">
      <c r="A2" s="44" t="str">
        <f>"４０．"&amp;目次!E43</f>
        <v>４０．産業，従業上の地位別就業者数（令和2年10月1日）</v>
      </c>
      <c r="B2" s="95"/>
      <c r="C2" s="95"/>
      <c r="D2" s="95"/>
      <c r="E2" s="95"/>
      <c r="F2" s="95"/>
      <c r="G2" s="95"/>
      <c r="H2" s="95"/>
    </row>
    <row r="3" spans="1:13" ht="21" customHeight="1" x14ac:dyDescent="0.3">
      <c r="A3" s="482" t="s">
        <v>2887</v>
      </c>
      <c r="B3" s="485"/>
      <c r="C3" s="464" t="s">
        <v>655</v>
      </c>
      <c r="D3" s="461" t="s">
        <v>2888</v>
      </c>
      <c r="E3" s="73"/>
      <c r="F3" s="73"/>
      <c r="G3" s="73"/>
      <c r="H3" s="466" t="s">
        <v>2889</v>
      </c>
      <c r="I3" s="461" t="s">
        <v>2890</v>
      </c>
      <c r="J3" s="461" t="s">
        <v>2891</v>
      </c>
      <c r="K3" s="461" t="s">
        <v>2892</v>
      </c>
      <c r="L3" s="461" t="s">
        <v>2893</v>
      </c>
      <c r="M3" s="477" t="s">
        <v>2894</v>
      </c>
    </row>
    <row r="4" spans="1:13" ht="36" customHeight="1" x14ac:dyDescent="0.3">
      <c r="A4" s="118"/>
      <c r="B4" s="310"/>
      <c r="C4" s="23" t="s">
        <v>2895</v>
      </c>
      <c r="D4" s="269"/>
      <c r="E4" s="443" t="s">
        <v>2896</v>
      </c>
      <c r="F4" s="443" t="s">
        <v>2897</v>
      </c>
      <c r="G4" s="515" t="s">
        <v>2898</v>
      </c>
      <c r="H4" s="269"/>
      <c r="I4" s="25"/>
      <c r="J4" s="25"/>
      <c r="K4" s="25"/>
      <c r="L4" s="25"/>
      <c r="M4" s="319"/>
    </row>
    <row r="5" spans="1:13" ht="21" customHeight="1" x14ac:dyDescent="0.3">
      <c r="A5" s="18" t="s">
        <v>655</v>
      </c>
      <c r="B5" s="82"/>
      <c r="C5" s="65">
        <v>140355</v>
      </c>
      <c r="D5" s="65">
        <v>113099</v>
      </c>
      <c r="E5" s="65">
        <v>80214</v>
      </c>
      <c r="F5" s="65">
        <v>5167</v>
      </c>
      <c r="G5" s="65">
        <v>27718</v>
      </c>
      <c r="H5" s="65">
        <v>10088</v>
      </c>
      <c r="I5" s="65">
        <v>2279</v>
      </c>
      <c r="J5" s="65">
        <v>10524</v>
      </c>
      <c r="K5" s="65">
        <v>1833</v>
      </c>
      <c r="L5" s="65">
        <v>77</v>
      </c>
      <c r="M5" s="18">
        <v>2455</v>
      </c>
    </row>
    <row r="6" spans="1:13" ht="21" customHeight="1" x14ac:dyDescent="0.3">
      <c r="A6" s="17" t="s">
        <v>2899</v>
      </c>
      <c r="B6" s="38" t="s">
        <v>1476</v>
      </c>
      <c r="C6" s="32">
        <v>147</v>
      </c>
      <c r="D6" s="32">
        <v>74</v>
      </c>
      <c r="E6" s="32">
        <v>44</v>
      </c>
      <c r="F6" s="32">
        <v>2</v>
      </c>
      <c r="G6" s="32">
        <v>28</v>
      </c>
      <c r="H6" s="32">
        <v>8</v>
      </c>
      <c r="I6" s="32">
        <v>5</v>
      </c>
      <c r="J6" s="32">
        <v>47</v>
      </c>
      <c r="K6" s="32">
        <v>13</v>
      </c>
      <c r="L6" s="32" t="s">
        <v>677</v>
      </c>
      <c r="M6" s="32" t="s">
        <v>677</v>
      </c>
    </row>
    <row r="7" spans="1:13" ht="21" customHeight="1" x14ac:dyDescent="0.3">
      <c r="B7" s="38" t="s">
        <v>2900</v>
      </c>
      <c r="C7" s="32">
        <v>143</v>
      </c>
      <c r="D7" s="32">
        <v>71</v>
      </c>
      <c r="E7" s="32">
        <v>41</v>
      </c>
      <c r="F7" s="32">
        <v>2</v>
      </c>
      <c r="G7" s="32">
        <v>28</v>
      </c>
      <c r="H7" s="32">
        <v>8</v>
      </c>
      <c r="I7" s="32">
        <v>5</v>
      </c>
      <c r="J7" s="32">
        <v>46</v>
      </c>
      <c r="K7" s="32">
        <v>13</v>
      </c>
      <c r="L7" s="32" t="s">
        <v>677</v>
      </c>
      <c r="M7" s="32" t="s">
        <v>677</v>
      </c>
    </row>
    <row r="8" spans="1:13" ht="21" customHeight="1" x14ac:dyDescent="0.3">
      <c r="A8" s="17" t="s">
        <v>2901</v>
      </c>
      <c r="B8" s="38" t="s">
        <v>1482</v>
      </c>
      <c r="C8" s="32">
        <v>6</v>
      </c>
      <c r="D8" s="32">
        <v>3</v>
      </c>
      <c r="E8" s="32">
        <v>3</v>
      </c>
      <c r="F8" s="32" t="s">
        <v>677</v>
      </c>
      <c r="G8" s="32" t="s">
        <v>677</v>
      </c>
      <c r="H8" s="32">
        <v>1</v>
      </c>
      <c r="I8" s="32">
        <v>1</v>
      </c>
      <c r="J8" s="32" t="s">
        <v>677</v>
      </c>
      <c r="K8" s="32">
        <v>1</v>
      </c>
      <c r="L8" s="32" t="s">
        <v>677</v>
      </c>
      <c r="M8" s="32" t="s">
        <v>677</v>
      </c>
    </row>
    <row r="9" spans="1:13" ht="21" customHeight="1" x14ac:dyDescent="0.3">
      <c r="A9" s="17" t="s">
        <v>2902</v>
      </c>
      <c r="B9" s="38" t="s">
        <v>1490</v>
      </c>
      <c r="C9" s="32">
        <v>32</v>
      </c>
      <c r="D9" s="32">
        <v>29</v>
      </c>
      <c r="E9" s="32">
        <v>26</v>
      </c>
      <c r="F9" s="32">
        <v>1</v>
      </c>
      <c r="G9" s="32">
        <v>2</v>
      </c>
      <c r="H9" s="32">
        <v>3</v>
      </c>
      <c r="I9" s="32" t="s">
        <v>677</v>
      </c>
      <c r="J9" s="32" t="s">
        <v>677</v>
      </c>
      <c r="K9" s="32" t="s">
        <v>677</v>
      </c>
      <c r="L9" s="32" t="s">
        <v>677</v>
      </c>
      <c r="M9" s="32" t="s">
        <v>677</v>
      </c>
    </row>
    <row r="10" spans="1:13" ht="21" customHeight="1" x14ac:dyDescent="0.3">
      <c r="A10" s="17" t="s">
        <v>2903</v>
      </c>
      <c r="B10" s="38" t="s">
        <v>1493</v>
      </c>
      <c r="C10" s="32">
        <v>6087</v>
      </c>
      <c r="D10" s="32">
        <v>4181</v>
      </c>
      <c r="E10" s="32">
        <v>3618</v>
      </c>
      <c r="F10" s="32">
        <v>166</v>
      </c>
      <c r="G10" s="32">
        <v>397</v>
      </c>
      <c r="H10" s="32">
        <v>1043</v>
      </c>
      <c r="I10" s="32">
        <v>112</v>
      </c>
      <c r="J10" s="32">
        <v>618</v>
      </c>
      <c r="K10" s="32">
        <v>88</v>
      </c>
      <c r="L10" s="32" t="s">
        <v>677</v>
      </c>
      <c r="M10" s="17">
        <v>45</v>
      </c>
    </row>
    <row r="11" spans="1:13" ht="21" customHeight="1" x14ac:dyDescent="0.3">
      <c r="A11" s="17" t="s">
        <v>2904</v>
      </c>
      <c r="B11" s="38" t="s">
        <v>1501</v>
      </c>
      <c r="C11" s="32">
        <v>8924</v>
      </c>
      <c r="D11" s="32">
        <v>7697</v>
      </c>
      <c r="E11" s="32">
        <v>6737</v>
      </c>
      <c r="F11" s="32">
        <v>316</v>
      </c>
      <c r="G11" s="32">
        <v>644</v>
      </c>
      <c r="H11" s="32">
        <v>808</v>
      </c>
      <c r="I11" s="32">
        <v>30</v>
      </c>
      <c r="J11" s="32">
        <v>256</v>
      </c>
      <c r="K11" s="32">
        <v>24</v>
      </c>
      <c r="L11" s="32">
        <v>69</v>
      </c>
      <c r="M11" s="17">
        <v>40</v>
      </c>
    </row>
    <row r="12" spans="1:13" ht="21" customHeight="1" x14ac:dyDescent="0.3">
      <c r="A12" s="17" t="s">
        <v>2905</v>
      </c>
      <c r="B12" s="38" t="s">
        <v>1528</v>
      </c>
      <c r="C12" s="32">
        <v>462</v>
      </c>
      <c r="D12" s="32">
        <v>451</v>
      </c>
      <c r="E12" s="32">
        <v>393</v>
      </c>
      <c r="F12" s="32">
        <v>37</v>
      </c>
      <c r="G12" s="32">
        <v>21</v>
      </c>
      <c r="H12" s="32">
        <v>10</v>
      </c>
      <c r="I12" s="32" t="s">
        <v>677</v>
      </c>
      <c r="J12" s="32" t="s">
        <v>677</v>
      </c>
      <c r="K12" s="32" t="s">
        <v>677</v>
      </c>
      <c r="L12" s="32" t="s">
        <v>677</v>
      </c>
      <c r="M12" s="17">
        <v>1</v>
      </c>
    </row>
    <row r="13" spans="1:13" ht="21" customHeight="1" x14ac:dyDescent="0.3">
      <c r="A13" s="17" t="s">
        <v>2906</v>
      </c>
      <c r="B13" s="38" t="s">
        <v>1534</v>
      </c>
      <c r="C13" s="32">
        <v>19824</v>
      </c>
      <c r="D13" s="32">
        <v>17062</v>
      </c>
      <c r="E13" s="32">
        <v>15154</v>
      </c>
      <c r="F13" s="32">
        <v>859</v>
      </c>
      <c r="G13" s="32">
        <v>1049</v>
      </c>
      <c r="H13" s="32">
        <v>1438</v>
      </c>
      <c r="I13" s="32">
        <v>99</v>
      </c>
      <c r="J13" s="32">
        <v>1150</v>
      </c>
      <c r="K13" s="32">
        <v>39</v>
      </c>
      <c r="L13" s="32" t="s">
        <v>677</v>
      </c>
      <c r="M13" s="17">
        <v>36</v>
      </c>
    </row>
    <row r="14" spans="1:13" ht="21" customHeight="1" x14ac:dyDescent="0.3">
      <c r="A14" s="17" t="s">
        <v>2907</v>
      </c>
      <c r="B14" s="38" t="s">
        <v>1541</v>
      </c>
      <c r="C14" s="32">
        <v>4277</v>
      </c>
      <c r="D14" s="32">
        <v>3532</v>
      </c>
      <c r="E14" s="32">
        <v>2562</v>
      </c>
      <c r="F14" s="32">
        <v>179</v>
      </c>
      <c r="G14" s="32">
        <v>791</v>
      </c>
      <c r="H14" s="32">
        <v>229</v>
      </c>
      <c r="I14" s="32">
        <v>20</v>
      </c>
      <c r="J14" s="32">
        <v>457</v>
      </c>
      <c r="K14" s="32">
        <v>7</v>
      </c>
      <c r="L14" s="32" t="s">
        <v>677</v>
      </c>
      <c r="M14" s="17">
        <v>32</v>
      </c>
    </row>
    <row r="15" spans="1:13" ht="21" customHeight="1" x14ac:dyDescent="0.3">
      <c r="A15" s="17" t="s">
        <v>1550</v>
      </c>
      <c r="B15" s="38" t="s">
        <v>1551</v>
      </c>
      <c r="C15" s="32">
        <v>19103</v>
      </c>
      <c r="D15" s="32">
        <v>16200</v>
      </c>
      <c r="E15" s="32">
        <v>9815</v>
      </c>
      <c r="F15" s="32">
        <v>537</v>
      </c>
      <c r="G15" s="32">
        <v>5848</v>
      </c>
      <c r="H15" s="32">
        <v>1592</v>
      </c>
      <c r="I15" s="32">
        <v>230</v>
      </c>
      <c r="J15" s="32">
        <v>674</v>
      </c>
      <c r="K15" s="32">
        <v>309</v>
      </c>
      <c r="L15" s="32" t="s">
        <v>677</v>
      </c>
      <c r="M15" s="17">
        <v>98</v>
      </c>
    </row>
    <row r="16" spans="1:13" ht="21" customHeight="1" x14ac:dyDescent="0.3">
      <c r="A16" s="17" t="s">
        <v>2908</v>
      </c>
      <c r="B16" s="38" t="s">
        <v>1565</v>
      </c>
      <c r="C16" s="32">
        <v>6603</v>
      </c>
      <c r="D16" s="32">
        <v>6335</v>
      </c>
      <c r="E16" s="32">
        <v>5490</v>
      </c>
      <c r="F16" s="32">
        <v>369</v>
      </c>
      <c r="G16" s="32">
        <v>476</v>
      </c>
      <c r="H16" s="32">
        <v>184</v>
      </c>
      <c r="I16" s="32">
        <v>16</v>
      </c>
      <c r="J16" s="32">
        <v>47</v>
      </c>
      <c r="K16" s="32">
        <v>4</v>
      </c>
      <c r="L16" s="32" t="s">
        <v>677</v>
      </c>
      <c r="M16" s="17">
        <v>17</v>
      </c>
    </row>
    <row r="17" spans="1:13" ht="21" customHeight="1" x14ac:dyDescent="0.3">
      <c r="A17" s="17" t="s">
        <v>2909</v>
      </c>
      <c r="B17" s="38" t="s">
        <v>1573</v>
      </c>
      <c r="C17" s="32">
        <v>6624</v>
      </c>
      <c r="D17" s="32">
        <v>3723</v>
      </c>
      <c r="E17" s="32">
        <v>2744</v>
      </c>
      <c r="F17" s="32">
        <v>140</v>
      </c>
      <c r="G17" s="32">
        <v>839</v>
      </c>
      <c r="H17" s="32">
        <v>1395</v>
      </c>
      <c r="I17" s="32">
        <v>127</v>
      </c>
      <c r="J17" s="32">
        <v>1130</v>
      </c>
      <c r="K17" s="32">
        <v>216</v>
      </c>
      <c r="L17" s="32" t="s">
        <v>677</v>
      </c>
      <c r="M17" s="17">
        <v>33</v>
      </c>
    </row>
    <row r="18" spans="1:13" ht="21" customHeight="1" x14ac:dyDescent="0.3">
      <c r="A18" s="17" t="s">
        <v>2910</v>
      </c>
      <c r="B18" s="38" t="s">
        <v>1578</v>
      </c>
      <c r="C18" s="32">
        <v>11710</v>
      </c>
      <c r="D18" s="32">
        <v>7434</v>
      </c>
      <c r="E18" s="32">
        <v>6232</v>
      </c>
      <c r="F18" s="32">
        <v>308</v>
      </c>
      <c r="G18" s="32">
        <v>894</v>
      </c>
      <c r="H18" s="32">
        <v>1158</v>
      </c>
      <c r="I18" s="32">
        <v>437</v>
      </c>
      <c r="J18" s="32">
        <v>2418</v>
      </c>
      <c r="K18" s="32">
        <v>233</v>
      </c>
      <c r="L18" s="32" t="s">
        <v>677</v>
      </c>
      <c r="M18" s="17">
        <v>30</v>
      </c>
    </row>
    <row r="19" spans="1:13" ht="21" customHeight="1" x14ac:dyDescent="0.3">
      <c r="A19" s="17" t="s">
        <v>2911</v>
      </c>
      <c r="B19" s="38" t="s">
        <v>1584</v>
      </c>
      <c r="C19" s="32">
        <v>8542</v>
      </c>
      <c r="D19" s="32">
        <v>6867</v>
      </c>
      <c r="E19" s="32">
        <v>2616</v>
      </c>
      <c r="F19" s="32">
        <v>88</v>
      </c>
      <c r="G19" s="32">
        <v>4163</v>
      </c>
      <c r="H19" s="32">
        <v>361</v>
      </c>
      <c r="I19" s="32">
        <v>379</v>
      </c>
      <c r="J19" s="32">
        <v>524</v>
      </c>
      <c r="K19" s="32">
        <v>333</v>
      </c>
      <c r="L19" s="32" t="s">
        <v>677</v>
      </c>
      <c r="M19" s="17">
        <v>78</v>
      </c>
    </row>
    <row r="20" spans="1:13" ht="21" customHeight="1" x14ac:dyDescent="0.3">
      <c r="A20" s="17" t="s">
        <v>2912</v>
      </c>
      <c r="B20" s="38" t="s">
        <v>1589</v>
      </c>
      <c r="C20" s="32">
        <v>5906</v>
      </c>
      <c r="D20" s="32">
        <v>3746</v>
      </c>
      <c r="E20" s="32">
        <v>2204</v>
      </c>
      <c r="F20" s="32">
        <v>97</v>
      </c>
      <c r="G20" s="32">
        <v>1445</v>
      </c>
      <c r="H20" s="32">
        <v>485</v>
      </c>
      <c r="I20" s="32">
        <v>265</v>
      </c>
      <c r="J20" s="32">
        <v>1157</v>
      </c>
      <c r="K20" s="32">
        <v>216</v>
      </c>
      <c r="L20" s="32">
        <v>2</v>
      </c>
      <c r="M20" s="17">
        <v>35</v>
      </c>
    </row>
    <row r="21" spans="1:13" ht="21" customHeight="1" x14ac:dyDescent="0.3">
      <c r="A21" s="17" t="s">
        <v>2913</v>
      </c>
      <c r="B21" s="38" t="s">
        <v>1594</v>
      </c>
      <c r="C21" s="32">
        <v>6909</v>
      </c>
      <c r="D21" s="32">
        <v>5881</v>
      </c>
      <c r="E21" s="32">
        <v>3577</v>
      </c>
      <c r="F21" s="32">
        <v>205</v>
      </c>
      <c r="G21" s="32">
        <v>2099</v>
      </c>
      <c r="H21" s="32">
        <v>275</v>
      </c>
      <c r="I21" s="32">
        <v>100</v>
      </c>
      <c r="J21" s="32">
        <v>582</v>
      </c>
      <c r="K21" s="32">
        <v>34</v>
      </c>
      <c r="L21" s="32" t="s">
        <v>677</v>
      </c>
      <c r="M21" s="17">
        <v>37</v>
      </c>
    </row>
    <row r="22" spans="1:13" ht="21" customHeight="1" x14ac:dyDescent="0.3">
      <c r="A22" s="17" t="s">
        <v>2914</v>
      </c>
      <c r="B22" s="38" t="s">
        <v>1598</v>
      </c>
      <c r="C22" s="32">
        <v>13254</v>
      </c>
      <c r="D22" s="32">
        <v>12017</v>
      </c>
      <c r="E22" s="32">
        <v>7666</v>
      </c>
      <c r="F22" s="32">
        <v>393</v>
      </c>
      <c r="G22" s="32">
        <v>3958</v>
      </c>
      <c r="H22" s="32">
        <v>334</v>
      </c>
      <c r="I22" s="32">
        <v>355</v>
      </c>
      <c r="J22" s="32">
        <v>311</v>
      </c>
      <c r="K22" s="32">
        <v>169</v>
      </c>
      <c r="L22" s="32" t="s">
        <v>677</v>
      </c>
      <c r="M22" s="17">
        <v>68</v>
      </c>
    </row>
    <row r="23" spans="1:13" ht="21" customHeight="1" x14ac:dyDescent="0.3">
      <c r="A23" s="17" t="s">
        <v>2915</v>
      </c>
      <c r="B23" s="38" t="s">
        <v>1603</v>
      </c>
      <c r="C23" s="32">
        <v>427</v>
      </c>
      <c r="D23" s="32">
        <v>420</v>
      </c>
      <c r="E23" s="32">
        <v>318</v>
      </c>
      <c r="F23" s="32">
        <v>6</v>
      </c>
      <c r="G23" s="32">
        <v>96</v>
      </c>
      <c r="H23" s="32">
        <v>3</v>
      </c>
      <c r="I23" s="32" t="s">
        <v>677</v>
      </c>
      <c r="J23" s="32" t="s">
        <v>677</v>
      </c>
      <c r="K23" s="32" t="s">
        <v>677</v>
      </c>
      <c r="L23" s="32" t="s">
        <v>677</v>
      </c>
      <c r="M23" s="17">
        <v>4</v>
      </c>
    </row>
    <row r="24" spans="1:13" ht="21" customHeight="1" x14ac:dyDescent="0.3">
      <c r="A24" s="17" t="s">
        <v>2916</v>
      </c>
      <c r="B24" s="38" t="s">
        <v>1607</v>
      </c>
      <c r="C24" s="32">
        <v>12335</v>
      </c>
      <c r="D24" s="32">
        <v>10780</v>
      </c>
      <c r="E24" s="32">
        <v>6201</v>
      </c>
      <c r="F24" s="32">
        <v>796</v>
      </c>
      <c r="G24" s="32">
        <v>3783</v>
      </c>
      <c r="H24" s="32">
        <v>657</v>
      </c>
      <c r="I24" s="32">
        <v>59</v>
      </c>
      <c r="J24" s="32">
        <v>700</v>
      </c>
      <c r="K24" s="32">
        <v>35</v>
      </c>
      <c r="L24" s="32">
        <v>6</v>
      </c>
      <c r="M24" s="17">
        <v>98</v>
      </c>
    </row>
    <row r="25" spans="1:13" ht="21" customHeight="1" x14ac:dyDescent="0.3">
      <c r="A25" s="17" t="s">
        <v>2917</v>
      </c>
      <c r="B25" s="38" t="s">
        <v>2918</v>
      </c>
      <c r="C25" s="32">
        <v>4555</v>
      </c>
      <c r="D25" s="32">
        <v>4555</v>
      </c>
      <c r="E25" s="32">
        <v>4038</v>
      </c>
      <c r="F25" s="32">
        <v>101</v>
      </c>
      <c r="G25" s="32">
        <v>416</v>
      </c>
      <c r="H25" s="32" t="s">
        <v>677</v>
      </c>
      <c r="I25" s="32" t="s">
        <v>677</v>
      </c>
      <c r="J25" s="32" t="s">
        <v>677</v>
      </c>
      <c r="K25" s="32" t="s">
        <v>677</v>
      </c>
      <c r="L25" s="32" t="s">
        <v>677</v>
      </c>
      <c r="M25" s="32" t="s">
        <v>677</v>
      </c>
    </row>
    <row r="26" spans="1:13" ht="21" customHeight="1" x14ac:dyDescent="0.3">
      <c r="A26" s="17" t="s">
        <v>2919</v>
      </c>
      <c r="B26" s="38" t="s">
        <v>2920</v>
      </c>
      <c r="C26" s="32">
        <v>4628</v>
      </c>
      <c r="D26" s="32">
        <v>2112</v>
      </c>
      <c r="E26" s="32">
        <v>776</v>
      </c>
      <c r="F26" s="32">
        <v>567</v>
      </c>
      <c r="G26" s="32">
        <v>769</v>
      </c>
      <c r="H26" s="32">
        <v>104</v>
      </c>
      <c r="I26" s="32">
        <v>44</v>
      </c>
      <c r="J26" s="32">
        <v>453</v>
      </c>
      <c r="K26" s="32">
        <v>112</v>
      </c>
      <c r="L26" s="32" t="s">
        <v>677</v>
      </c>
      <c r="M26" s="17">
        <v>1803</v>
      </c>
    </row>
    <row r="27" spans="1:13" ht="21" customHeight="1" x14ac:dyDescent="0.3">
      <c r="A27" s="28" t="s">
        <v>2921</v>
      </c>
      <c r="B27" s="38"/>
      <c r="C27" s="32">
        <v>153</v>
      </c>
      <c r="D27" s="32">
        <v>77</v>
      </c>
      <c r="E27" s="32">
        <v>47</v>
      </c>
      <c r="F27" s="32">
        <v>2</v>
      </c>
      <c r="G27" s="32">
        <v>28</v>
      </c>
      <c r="H27" s="32">
        <v>9</v>
      </c>
      <c r="I27" s="32">
        <v>6</v>
      </c>
      <c r="J27" s="32">
        <v>47</v>
      </c>
      <c r="K27" s="32">
        <v>14</v>
      </c>
      <c r="L27" s="32" t="s">
        <v>677</v>
      </c>
      <c r="M27" s="32" t="s">
        <v>677</v>
      </c>
    </row>
    <row r="28" spans="1:13" ht="21" customHeight="1" x14ac:dyDescent="0.3">
      <c r="A28" s="28" t="s">
        <v>2922</v>
      </c>
      <c r="B28" s="38"/>
      <c r="C28" s="32">
        <v>15043</v>
      </c>
      <c r="D28" s="32">
        <v>11907</v>
      </c>
      <c r="E28" s="32">
        <v>10381</v>
      </c>
      <c r="F28" s="32">
        <v>483</v>
      </c>
      <c r="G28" s="32">
        <v>1043</v>
      </c>
      <c r="H28" s="32">
        <v>1854</v>
      </c>
      <c r="I28" s="32">
        <v>142</v>
      </c>
      <c r="J28" s="32">
        <v>874</v>
      </c>
      <c r="K28" s="32">
        <v>112</v>
      </c>
      <c r="L28" s="32">
        <v>69</v>
      </c>
      <c r="M28" s="17">
        <v>85</v>
      </c>
    </row>
    <row r="29" spans="1:13" ht="21" customHeight="1" x14ac:dyDescent="0.3">
      <c r="A29" s="286" t="s">
        <v>2923</v>
      </c>
      <c r="B29" s="316"/>
      <c r="C29" s="301">
        <v>120531</v>
      </c>
      <c r="D29" s="301">
        <v>99003</v>
      </c>
      <c r="E29" s="301">
        <v>69010</v>
      </c>
      <c r="F29" s="301">
        <v>4115</v>
      </c>
      <c r="G29" s="301">
        <v>25878</v>
      </c>
      <c r="H29" s="301">
        <v>8121</v>
      </c>
      <c r="I29" s="301">
        <v>2087</v>
      </c>
      <c r="J29" s="301">
        <v>9150</v>
      </c>
      <c r="K29" s="301">
        <v>1595</v>
      </c>
      <c r="L29" s="301">
        <v>8</v>
      </c>
      <c r="M29" s="95">
        <v>567</v>
      </c>
    </row>
    <row r="30" spans="1:13" ht="21" customHeight="1" x14ac:dyDescent="0.3">
      <c r="A30" s="28" t="s">
        <v>2924</v>
      </c>
    </row>
  </sheetData>
  <phoneticPr fontId="30"/>
  <pageMargins left="0.23622047244094488" right="0.23622047244094488" top="0.15748031496062992" bottom="0.15748031496062992" header="0.31496062992125984" footer="0"/>
  <pageSetup paperSize="9" scale="57" orientation="portrait" r:id="rId1"/>
  <headerFooter>
    <oddHeader>&amp;C&amp;F</oddHead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V54"/>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22" width="10.05859375" style="17" customWidth="1"/>
    <col min="23" max="16384" width="18.64453125" style="17"/>
  </cols>
  <sheetData>
    <row r="1" spans="1:22" ht="21" customHeight="1" x14ac:dyDescent="0.3">
      <c r="A1" s="19" t="str">
        <f>HYPERLINK("#"&amp;"目次"&amp;"!a1","目次へ")</f>
        <v>目次へ</v>
      </c>
    </row>
    <row r="2" spans="1:22" ht="21" customHeight="1" x14ac:dyDescent="0.3">
      <c r="A2" s="44" t="str">
        <f>"４１．"&amp;目次!E44</f>
        <v>４１．産業（大分類），年齢（5歳階級），男女別15歳以上就業者数（令和2年10月1日）</v>
      </c>
      <c r="B2" s="305"/>
      <c r="C2" s="305"/>
      <c r="D2" s="305"/>
      <c r="E2" s="305"/>
      <c r="F2" s="305"/>
      <c r="G2" s="305"/>
      <c r="H2" s="305"/>
      <c r="I2" s="305"/>
      <c r="J2" s="305"/>
      <c r="K2" s="305"/>
    </row>
    <row r="3" spans="1:22" ht="21" customHeight="1" x14ac:dyDescent="0.3">
      <c r="A3" s="488"/>
      <c r="B3" s="466"/>
      <c r="C3" s="154" t="s">
        <v>2925</v>
      </c>
      <c r="D3" s="478"/>
      <c r="E3" s="478"/>
      <c r="F3" s="478"/>
      <c r="G3" s="478"/>
      <c r="H3" s="478"/>
      <c r="I3" s="478"/>
      <c r="J3" s="478"/>
      <c r="K3" s="478"/>
      <c r="L3" s="489"/>
      <c r="M3" s="489"/>
      <c r="N3" s="489"/>
      <c r="O3" s="489"/>
      <c r="P3" s="489"/>
      <c r="Q3" s="489"/>
      <c r="R3" s="489"/>
      <c r="S3" s="489"/>
      <c r="T3" s="489"/>
      <c r="U3" s="489"/>
      <c r="V3" s="489"/>
    </row>
    <row r="4" spans="1:22" ht="21" customHeight="1" x14ac:dyDescent="0.3">
      <c r="A4" s="153" t="s">
        <v>2926</v>
      </c>
      <c r="B4" s="266" t="s">
        <v>655</v>
      </c>
      <c r="C4" s="525" t="s">
        <v>2899</v>
      </c>
      <c r="D4" s="525" t="s">
        <v>2901</v>
      </c>
      <c r="E4" s="525" t="s">
        <v>2902</v>
      </c>
      <c r="F4" s="525" t="s">
        <v>2903</v>
      </c>
      <c r="G4" s="525" t="s">
        <v>2904</v>
      </c>
      <c r="H4" s="525" t="s">
        <v>2905</v>
      </c>
      <c r="I4" s="513" t="s">
        <v>2906</v>
      </c>
      <c r="J4" s="525" t="s">
        <v>2907</v>
      </c>
      <c r="K4" s="516" t="s">
        <v>2927</v>
      </c>
      <c r="L4" s="569" t="s">
        <v>2908</v>
      </c>
      <c r="M4" s="569" t="s">
        <v>2909</v>
      </c>
      <c r="N4" s="569" t="s">
        <v>2910</v>
      </c>
      <c r="O4" s="569" t="s">
        <v>2911</v>
      </c>
      <c r="P4" s="569" t="s">
        <v>2912</v>
      </c>
      <c r="Q4" s="569" t="s">
        <v>2913</v>
      </c>
      <c r="R4" s="569" t="s">
        <v>2914</v>
      </c>
      <c r="S4" s="569" t="s">
        <v>2915</v>
      </c>
      <c r="T4" s="569" t="s">
        <v>2916</v>
      </c>
      <c r="U4" s="567" t="s">
        <v>2917</v>
      </c>
      <c r="V4" s="567" t="s">
        <v>2919</v>
      </c>
    </row>
    <row r="5" spans="1:22" ht="60" customHeight="1" x14ac:dyDescent="0.3">
      <c r="A5" s="93" t="s">
        <v>2928</v>
      </c>
      <c r="B5" s="318"/>
      <c r="C5" s="293" t="s">
        <v>2929</v>
      </c>
      <c r="D5" s="293" t="s">
        <v>2930</v>
      </c>
      <c r="E5" s="293" t="s">
        <v>2931</v>
      </c>
      <c r="F5" s="293" t="s">
        <v>2932</v>
      </c>
      <c r="G5" s="293" t="s">
        <v>2933</v>
      </c>
      <c r="H5" s="293" t="s">
        <v>2934</v>
      </c>
      <c r="I5" s="293" t="s">
        <v>2935</v>
      </c>
      <c r="J5" s="293" t="s">
        <v>2936</v>
      </c>
      <c r="K5" s="63" t="s">
        <v>2937</v>
      </c>
      <c r="L5" s="293" t="s">
        <v>2938</v>
      </c>
      <c r="M5" s="293" t="s">
        <v>2939</v>
      </c>
      <c r="N5" s="293" t="s">
        <v>1578</v>
      </c>
      <c r="O5" s="293" t="s">
        <v>2940</v>
      </c>
      <c r="P5" s="293" t="s">
        <v>1589</v>
      </c>
      <c r="Q5" s="293" t="s">
        <v>2941</v>
      </c>
      <c r="R5" s="293" t="s">
        <v>1598</v>
      </c>
      <c r="S5" s="293" t="s">
        <v>1603</v>
      </c>
      <c r="T5" s="293" t="s">
        <v>1607</v>
      </c>
      <c r="U5" s="293" t="s">
        <v>2918</v>
      </c>
      <c r="V5" s="63" t="s">
        <v>2920</v>
      </c>
    </row>
    <row r="6" spans="1:22" s="18" customFormat="1" ht="21" customHeight="1" x14ac:dyDescent="0.3">
      <c r="A6" s="90" t="s">
        <v>1228</v>
      </c>
      <c r="B6" s="297">
        <v>140355</v>
      </c>
      <c r="C6" s="65">
        <v>147</v>
      </c>
      <c r="D6" s="65">
        <v>6</v>
      </c>
      <c r="E6" s="65">
        <v>32</v>
      </c>
      <c r="F6" s="65">
        <v>6087</v>
      </c>
      <c r="G6" s="65">
        <v>8924</v>
      </c>
      <c r="H6" s="65">
        <v>462</v>
      </c>
      <c r="I6" s="65">
        <v>19824</v>
      </c>
      <c r="J6" s="65">
        <v>4277</v>
      </c>
      <c r="K6" s="65">
        <v>19103</v>
      </c>
      <c r="L6" s="65">
        <v>6603</v>
      </c>
      <c r="M6" s="65">
        <v>6624</v>
      </c>
      <c r="N6" s="65">
        <v>11710</v>
      </c>
      <c r="O6" s="556">
        <v>8542</v>
      </c>
      <c r="P6" s="65">
        <v>5906</v>
      </c>
      <c r="Q6" s="65">
        <v>6909</v>
      </c>
      <c r="R6" s="65">
        <v>13254</v>
      </c>
      <c r="S6" s="65">
        <v>427</v>
      </c>
      <c r="T6" s="65">
        <v>12335</v>
      </c>
      <c r="U6" s="65">
        <v>4555</v>
      </c>
      <c r="V6" s="65">
        <v>4628</v>
      </c>
    </row>
    <row r="7" spans="1:22" ht="21" customHeight="1" x14ac:dyDescent="0.3">
      <c r="A7" s="24" t="s">
        <v>2942</v>
      </c>
      <c r="B7" s="284">
        <v>1146</v>
      </c>
      <c r="C7" s="32" t="s">
        <v>677</v>
      </c>
      <c r="D7" s="32" t="s">
        <v>677</v>
      </c>
      <c r="E7" s="32" t="s">
        <v>677</v>
      </c>
      <c r="F7" s="32">
        <v>13</v>
      </c>
      <c r="G7" s="32">
        <v>12</v>
      </c>
      <c r="H7" s="32" t="s">
        <v>677</v>
      </c>
      <c r="I7" s="32">
        <v>14</v>
      </c>
      <c r="J7" s="32">
        <v>25</v>
      </c>
      <c r="K7" s="32">
        <v>335</v>
      </c>
      <c r="L7" s="32">
        <v>3</v>
      </c>
      <c r="M7" s="32">
        <v>8</v>
      </c>
      <c r="N7" s="32">
        <v>9</v>
      </c>
      <c r="O7" s="32">
        <v>451</v>
      </c>
      <c r="P7" s="32">
        <v>44</v>
      </c>
      <c r="Q7" s="32">
        <v>109</v>
      </c>
      <c r="R7" s="32">
        <v>18</v>
      </c>
      <c r="S7" s="32">
        <v>1</v>
      </c>
      <c r="T7" s="32">
        <v>33</v>
      </c>
      <c r="U7" s="32">
        <v>4</v>
      </c>
      <c r="V7" s="32">
        <v>67</v>
      </c>
    </row>
    <row r="8" spans="1:22" ht="21" customHeight="1" x14ac:dyDescent="0.3">
      <c r="A8" s="24" t="s">
        <v>1059</v>
      </c>
      <c r="B8" s="284">
        <v>8983</v>
      </c>
      <c r="C8" s="32">
        <v>5</v>
      </c>
      <c r="D8" s="32" t="s">
        <v>677</v>
      </c>
      <c r="E8" s="32" t="s">
        <v>677</v>
      </c>
      <c r="F8" s="32">
        <v>223</v>
      </c>
      <c r="G8" s="32">
        <v>285</v>
      </c>
      <c r="H8" s="32">
        <v>21</v>
      </c>
      <c r="I8" s="32">
        <v>1449</v>
      </c>
      <c r="J8" s="32">
        <v>219</v>
      </c>
      <c r="K8" s="32">
        <v>1433</v>
      </c>
      <c r="L8" s="32">
        <v>316</v>
      </c>
      <c r="M8" s="32">
        <v>213</v>
      </c>
      <c r="N8" s="32">
        <v>474</v>
      </c>
      <c r="O8" s="32">
        <v>1346</v>
      </c>
      <c r="P8" s="32">
        <v>585</v>
      </c>
      <c r="Q8" s="32">
        <v>493</v>
      </c>
      <c r="R8" s="32">
        <v>742</v>
      </c>
      <c r="S8" s="32">
        <v>11</v>
      </c>
      <c r="T8" s="32">
        <v>528</v>
      </c>
      <c r="U8" s="32">
        <v>222</v>
      </c>
      <c r="V8" s="32">
        <v>418</v>
      </c>
    </row>
    <row r="9" spans="1:22" ht="21" customHeight="1" x14ac:dyDescent="0.3">
      <c r="A9" s="24" t="s">
        <v>1060</v>
      </c>
      <c r="B9" s="284">
        <v>16336</v>
      </c>
      <c r="C9" s="32">
        <v>4</v>
      </c>
      <c r="D9" s="32">
        <v>1</v>
      </c>
      <c r="E9" s="32">
        <v>5</v>
      </c>
      <c r="F9" s="32">
        <v>470</v>
      </c>
      <c r="G9" s="32">
        <v>864</v>
      </c>
      <c r="H9" s="32">
        <v>57</v>
      </c>
      <c r="I9" s="32">
        <v>3674</v>
      </c>
      <c r="J9" s="32">
        <v>352</v>
      </c>
      <c r="K9" s="32">
        <v>1978</v>
      </c>
      <c r="L9" s="32">
        <v>945</v>
      </c>
      <c r="M9" s="32">
        <v>498</v>
      </c>
      <c r="N9" s="32">
        <v>1492</v>
      </c>
      <c r="O9" s="32">
        <v>819</v>
      </c>
      <c r="P9" s="32">
        <v>680</v>
      </c>
      <c r="Q9" s="32">
        <v>633</v>
      </c>
      <c r="R9" s="32">
        <v>1474</v>
      </c>
      <c r="S9" s="32">
        <v>21</v>
      </c>
      <c r="T9" s="32">
        <v>1249</v>
      </c>
      <c r="U9" s="32">
        <v>627</v>
      </c>
      <c r="V9" s="32">
        <v>493</v>
      </c>
    </row>
    <row r="10" spans="1:22" ht="21" customHeight="1" x14ac:dyDescent="0.3">
      <c r="A10" s="24" t="s">
        <v>1061</v>
      </c>
      <c r="B10" s="284">
        <v>16120</v>
      </c>
      <c r="C10" s="32">
        <v>12</v>
      </c>
      <c r="D10" s="32" t="s">
        <v>677</v>
      </c>
      <c r="E10" s="32">
        <v>3</v>
      </c>
      <c r="F10" s="32">
        <v>468</v>
      </c>
      <c r="G10" s="32">
        <v>974</v>
      </c>
      <c r="H10" s="32">
        <v>76</v>
      </c>
      <c r="I10" s="32">
        <v>3325</v>
      </c>
      <c r="J10" s="32">
        <v>321</v>
      </c>
      <c r="K10" s="32">
        <v>2019</v>
      </c>
      <c r="L10" s="32">
        <v>937</v>
      </c>
      <c r="M10" s="32">
        <v>437</v>
      </c>
      <c r="N10" s="32">
        <v>1515</v>
      </c>
      <c r="O10" s="32">
        <v>714</v>
      </c>
      <c r="P10" s="32">
        <v>690</v>
      </c>
      <c r="Q10" s="32">
        <v>689</v>
      </c>
      <c r="R10" s="32">
        <v>1499</v>
      </c>
      <c r="S10" s="32">
        <v>49</v>
      </c>
      <c r="T10" s="32">
        <v>1223</v>
      </c>
      <c r="U10" s="32">
        <v>756</v>
      </c>
      <c r="V10" s="32">
        <v>413</v>
      </c>
    </row>
    <row r="11" spans="1:22" ht="21" customHeight="1" x14ac:dyDescent="0.3">
      <c r="A11" s="24" t="s">
        <v>1062</v>
      </c>
      <c r="B11" s="284">
        <v>15111</v>
      </c>
      <c r="C11" s="32">
        <v>15</v>
      </c>
      <c r="D11" s="32" t="s">
        <v>677</v>
      </c>
      <c r="E11" s="32">
        <v>6</v>
      </c>
      <c r="F11" s="32">
        <v>524</v>
      </c>
      <c r="G11" s="32">
        <v>1067</v>
      </c>
      <c r="H11" s="32">
        <v>39</v>
      </c>
      <c r="I11" s="32">
        <v>2882</v>
      </c>
      <c r="J11" s="32">
        <v>332</v>
      </c>
      <c r="K11" s="32">
        <v>2042</v>
      </c>
      <c r="L11" s="32">
        <v>831</v>
      </c>
      <c r="M11" s="32">
        <v>496</v>
      </c>
      <c r="N11" s="32">
        <v>1384</v>
      </c>
      <c r="O11" s="32">
        <v>742</v>
      </c>
      <c r="P11" s="32">
        <v>617</v>
      </c>
      <c r="Q11" s="32">
        <v>648</v>
      </c>
      <c r="R11" s="32">
        <v>1306</v>
      </c>
      <c r="S11" s="32">
        <v>37</v>
      </c>
      <c r="T11" s="32">
        <v>1205</v>
      </c>
      <c r="U11" s="32">
        <v>602</v>
      </c>
      <c r="V11" s="32">
        <v>336</v>
      </c>
    </row>
    <row r="12" spans="1:22" ht="21" customHeight="1" x14ac:dyDescent="0.3">
      <c r="A12" s="24" t="s">
        <v>1063</v>
      </c>
      <c r="B12" s="284">
        <v>14706</v>
      </c>
      <c r="C12" s="32">
        <v>11</v>
      </c>
      <c r="D12" s="32">
        <v>2</v>
      </c>
      <c r="E12" s="32">
        <v>3</v>
      </c>
      <c r="F12" s="32">
        <v>641</v>
      </c>
      <c r="G12" s="32">
        <v>1029</v>
      </c>
      <c r="H12" s="32">
        <v>48</v>
      </c>
      <c r="I12" s="32">
        <v>2648</v>
      </c>
      <c r="J12" s="32">
        <v>420</v>
      </c>
      <c r="K12" s="32">
        <v>1922</v>
      </c>
      <c r="L12" s="32">
        <v>711</v>
      </c>
      <c r="M12" s="32">
        <v>432</v>
      </c>
      <c r="N12" s="32">
        <v>1380</v>
      </c>
      <c r="O12" s="32">
        <v>785</v>
      </c>
      <c r="P12" s="32">
        <v>557</v>
      </c>
      <c r="Q12" s="32">
        <v>695</v>
      </c>
      <c r="R12" s="32">
        <v>1309</v>
      </c>
      <c r="S12" s="32">
        <v>62</v>
      </c>
      <c r="T12" s="32">
        <v>1152</v>
      </c>
      <c r="U12" s="32">
        <v>514</v>
      </c>
      <c r="V12" s="32">
        <v>385</v>
      </c>
    </row>
    <row r="13" spans="1:22" ht="21" customHeight="1" x14ac:dyDescent="0.3">
      <c r="A13" s="24" t="s">
        <v>1064</v>
      </c>
      <c r="B13" s="284">
        <v>15503</v>
      </c>
      <c r="C13" s="32">
        <v>13</v>
      </c>
      <c r="D13" s="32" t="s">
        <v>677</v>
      </c>
      <c r="E13" s="32">
        <v>3</v>
      </c>
      <c r="F13" s="32">
        <v>797</v>
      </c>
      <c r="G13" s="32">
        <v>1186</v>
      </c>
      <c r="H13" s="32">
        <v>70</v>
      </c>
      <c r="I13" s="32">
        <v>2119</v>
      </c>
      <c r="J13" s="32">
        <v>561</v>
      </c>
      <c r="K13" s="32">
        <v>2202</v>
      </c>
      <c r="L13" s="32">
        <v>781</v>
      </c>
      <c r="M13" s="32">
        <v>535</v>
      </c>
      <c r="N13" s="32">
        <v>1283</v>
      </c>
      <c r="O13" s="32">
        <v>846</v>
      </c>
      <c r="P13" s="32">
        <v>608</v>
      </c>
      <c r="Q13" s="32">
        <v>718</v>
      </c>
      <c r="R13" s="32">
        <v>1447</v>
      </c>
      <c r="S13" s="32">
        <v>92</v>
      </c>
      <c r="T13" s="32">
        <v>1287</v>
      </c>
      <c r="U13" s="32">
        <v>531</v>
      </c>
      <c r="V13" s="32">
        <v>424</v>
      </c>
    </row>
    <row r="14" spans="1:22" ht="21" customHeight="1" x14ac:dyDescent="0.3">
      <c r="A14" s="24" t="s">
        <v>1065</v>
      </c>
      <c r="B14" s="284">
        <v>14070</v>
      </c>
      <c r="C14" s="32">
        <v>18</v>
      </c>
      <c r="D14" s="32" t="s">
        <v>677</v>
      </c>
      <c r="E14" s="32">
        <v>4</v>
      </c>
      <c r="F14" s="32">
        <v>802</v>
      </c>
      <c r="G14" s="32">
        <v>1135</v>
      </c>
      <c r="H14" s="32">
        <v>49</v>
      </c>
      <c r="I14" s="32">
        <v>1609</v>
      </c>
      <c r="J14" s="32">
        <v>542</v>
      </c>
      <c r="K14" s="32">
        <v>1980</v>
      </c>
      <c r="L14" s="32">
        <v>875</v>
      </c>
      <c r="M14" s="32">
        <v>520</v>
      </c>
      <c r="N14" s="32">
        <v>1119</v>
      </c>
      <c r="O14" s="32">
        <v>663</v>
      </c>
      <c r="P14" s="32">
        <v>473</v>
      </c>
      <c r="Q14" s="32">
        <v>773</v>
      </c>
      <c r="R14" s="32">
        <v>1351</v>
      </c>
      <c r="S14" s="32">
        <v>64</v>
      </c>
      <c r="T14" s="32">
        <v>1187</v>
      </c>
      <c r="U14" s="32">
        <v>491</v>
      </c>
      <c r="V14" s="32">
        <v>415</v>
      </c>
    </row>
    <row r="15" spans="1:22" ht="21" customHeight="1" x14ac:dyDescent="0.3">
      <c r="A15" s="24" t="s">
        <v>2943</v>
      </c>
      <c r="B15" s="284">
        <v>12179</v>
      </c>
      <c r="C15" s="32">
        <v>7</v>
      </c>
      <c r="D15" s="32">
        <v>2</v>
      </c>
      <c r="E15" s="32">
        <v>1</v>
      </c>
      <c r="F15" s="32">
        <v>679</v>
      </c>
      <c r="G15" s="32">
        <v>956</v>
      </c>
      <c r="H15" s="32">
        <v>47</v>
      </c>
      <c r="I15" s="32">
        <v>1170</v>
      </c>
      <c r="J15" s="32">
        <v>504</v>
      </c>
      <c r="K15" s="32">
        <v>1636</v>
      </c>
      <c r="L15" s="32">
        <v>678</v>
      </c>
      <c r="M15" s="32">
        <v>594</v>
      </c>
      <c r="N15" s="32">
        <v>994</v>
      </c>
      <c r="O15" s="32">
        <v>546</v>
      </c>
      <c r="P15" s="32">
        <v>418</v>
      </c>
      <c r="Q15" s="32">
        <v>780</v>
      </c>
      <c r="R15" s="32">
        <v>1270</v>
      </c>
      <c r="S15" s="32">
        <v>52</v>
      </c>
      <c r="T15" s="32">
        <v>1146</v>
      </c>
      <c r="U15" s="32">
        <v>402</v>
      </c>
      <c r="V15" s="32">
        <v>297</v>
      </c>
    </row>
    <row r="16" spans="1:22" ht="21" customHeight="1" x14ac:dyDescent="0.3">
      <c r="A16" s="24" t="s">
        <v>1067</v>
      </c>
      <c r="B16" s="284">
        <v>8971</v>
      </c>
      <c r="C16" s="32">
        <v>7</v>
      </c>
      <c r="D16" s="32" t="s">
        <v>677</v>
      </c>
      <c r="E16" s="32">
        <v>2</v>
      </c>
      <c r="F16" s="32">
        <v>496</v>
      </c>
      <c r="G16" s="32">
        <v>630</v>
      </c>
      <c r="H16" s="32">
        <v>32</v>
      </c>
      <c r="I16" s="32">
        <v>533</v>
      </c>
      <c r="J16" s="32">
        <v>377</v>
      </c>
      <c r="K16" s="32">
        <v>1306</v>
      </c>
      <c r="L16" s="32">
        <v>310</v>
      </c>
      <c r="M16" s="32">
        <v>565</v>
      </c>
      <c r="N16" s="32">
        <v>752</v>
      </c>
      <c r="O16" s="32">
        <v>457</v>
      </c>
      <c r="P16" s="32">
        <v>346</v>
      </c>
      <c r="Q16" s="32">
        <v>618</v>
      </c>
      <c r="R16" s="32">
        <v>1097</v>
      </c>
      <c r="S16" s="32">
        <v>31</v>
      </c>
      <c r="T16" s="32">
        <v>965</v>
      </c>
      <c r="U16" s="32">
        <v>245</v>
      </c>
      <c r="V16" s="32">
        <v>202</v>
      </c>
    </row>
    <row r="17" spans="1:22" ht="21" customHeight="1" x14ac:dyDescent="0.3">
      <c r="A17" s="24" t="s">
        <v>1068</v>
      </c>
      <c r="B17" s="284">
        <v>6555</v>
      </c>
      <c r="C17" s="32">
        <v>11</v>
      </c>
      <c r="D17" s="32" t="s">
        <v>677</v>
      </c>
      <c r="E17" s="32">
        <v>2</v>
      </c>
      <c r="F17" s="32">
        <v>393</v>
      </c>
      <c r="G17" s="32">
        <v>329</v>
      </c>
      <c r="H17" s="32">
        <v>13</v>
      </c>
      <c r="I17" s="32">
        <v>197</v>
      </c>
      <c r="J17" s="32">
        <v>297</v>
      </c>
      <c r="K17" s="32">
        <v>890</v>
      </c>
      <c r="L17" s="32">
        <v>110</v>
      </c>
      <c r="M17" s="32">
        <v>576</v>
      </c>
      <c r="N17" s="32">
        <v>549</v>
      </c>
      <c r="O17" s="32">
        <v>489</v>
      </c>
      <c r="P17" s="32">
        <v>265</v>
      </c>
      <c r="Q17" s="32">
        <v>384</v>
      </c>
      <c r="R17" s="32">
        <v>814</v>
      </c>
      <c r="S17" s="32">
        <v>5</v>
      </c>
      <c r="T17" s="32">
        <v>891</v>
      </c>
      <c r="U17" s="32">
        <v>108</v>
      </c>
      <c r="V17" s="32">
        <v>232</v>
      </c>
    </row>
    <row r="18" spans="1:22" ht="21" customHeight="1" x14ac:dyDescent="0.3">
      <c r="A18" s="24" t="s">
        <v>1069</v>
      </c>
      <c r="B18" s="284">
        <v>5594</v>
      </c>
      <c r="C18" s="32">
        <v>20</v>
      </c>
      <c r="D18" s="32" t="s">
        <v>677</v>
      </c>
      <c r="E18" s="32">
        <v>3</v>
      </c>
      <c r="F18" s="32">
        <v>335</v>
      </c>
      <c r="G18" s="32">
        <v>226</v>
      </c>
      <c r="H18" s="32">
        <v>8</v>
      </c>
      <c r="I18" s="32">
        <v>144</v>
      </c>
      <c r="J18" s="32">
        <v>239</v>
      </c>
      <c r="K18" s="32">
        <v>680</v>
      </c>
      <c r="L18" s="32">
        <v>61</v>
      </c>
      <c r="M18" s="32">
        <v>761</v>
      </c>
      <c r="N18" s="32">
        <v>423</v>
      </c>
      <c r="O18" s="32">
        <v>414</v>
      </c>
      <c r="P18" s="32">
        <v>279</v>
      </c>
      <c r="Q18" s="32">
        <v>235</v>
      </c>
      <c r="R18" s="32">
        <v>592</v>
      </c>
      <c r="S18" s="32">
        <v>2</v>
      </c>
      <c r="T18" s="32">
        <v>854</v>
      </c>
      <c r="U18" s="32">
        <v>36</v>
      </c>
      <c r="V18" s="32">
        <v>282</v>
      </c>
    </row>
    <row r="19" spans="1:22" ht="21" customHeight="1" x14ac:dyDescent="0.3">
      <c r="A19" s="24" t="s">
        <v>1070</v>
      </c>
      <c r="B19" s="284">
        <v>2968</v>
      </c>
      <c r="C19" s="32">
        <v>16</v>
      </c>
      <c r="D19" s="32">
        <v>1</v>
      </c>
      <c r="E19" s="32" t="s">
        <v>677</v>
      </c>
      <c r="F19" s="32">
        <v>163</v>
      </c>
      <c r="G19" s="32">
        <v>147</v>
      </c>
      <c r="H19" s="32">
        <v>2</v>
      </c>
      <c r="I19" s="32">
        <v>39</v>
      </c>
      <c r="J19" s="32">
        <v>69</v>
      </c>
      <c r="K19" s="32">
        <v>384</v>
      </c>
      <c r="L19" s="32">
        <v>29</v>
      </c>
      <c r="M19" s="32">
        <v>464</v>
      </c>
      <c r="N19" s="32">
        <v>199</v>
      </c>
      <c r="O19" s="32">
        <v>181</v>
      </c>
      <c r="P19" s="32">
        <v>215</v>
      </c>
      <c r="Q19" s="32">
        <v>81</v>
      </c>
      <c r="R19" s="32">
        <v>224</v>
      </c>
      <c r="S19" s="32" t="s">
        <v>677</v>
      </c>
      <c r="T19" s="32">
        <v>436</v>
      </c>
      <c r="U19" s="32">
        <v>12</v>
      </c>
      <c r="V19" s="32">
        <v>306</v>
      </c>
    </row>
    <row r="20" spans="1:22" ht="21" customHeight="1" x14ac:dyDescent="0.3">
      <c r="A20" s="24" t="s">
        <v>1071</v>
      </c>
      <c r="B20" s="284">
        <v>1309</v>
      </c>
      <c r="C20" s="32">
        <v>5</v>
      </c>
      <c r="D20" s="32" t="s">
        <v>677</v>
      </c>
      <c r="E20" s="32" t="s">
        <v>677</v>
      </c>
      <c r="F20" s="32">
        <v>55</v>
      </c>
      <c r="G20" s="32">
        <v>56</v>
      </c>
      <c r="H20" s="32" t="s">
        <v>677</v>
      </c>
      <c r="I20" s="32">
        <v>13</v>
      </c>
      <c r="J20" s="32">
        <v>11</v>
      </c>
      <c r="K20" s="32">
        <v>188</v>
      </c>
      <c r="L20" s="32">
        <v>13</v>
      </c>
      <c r="M20" s="32">
        <v>279</v>
      </c>
      <c r="N20" s="32">
        <v>89</v>
      </c>
      <c r="O20" s="32">
        <v>63</v>
      </c>
      <c r="P20" s="32">
        <v>91</v>
      </c>
      <c r="Q20" s="32">
        <v>28</v>
      </c>
      <c r="R20" s="32">
        <v>74</v>
      </c>
      <c r="S20" s="32" t="s">
        <v>677</v>
      </c>
      <c r="T20" s="32">
        <v>134</v>
      </c>
      <c r="U20" s="32">
        <v>5</v>
      </c>
      <c r="V20" s="32">
        <v>205</v>
      </c>
    </row>
    <row r="21" spans="1:22" ht="21" customHeight="1" x14ac:dyDescent="0.3">
      <c r="A21" s="24" t="s">
        <v>2944</v>
      </c>
      <c r="B21" s="284">
        <v>804</v>
      </c>
      <c r="C21" s="32">
        <v>3</v>
      </c>
      <c r="D21" s="32" t="s">
        <v>677</v>
      </c>
      <c r="E21" s="32" t="s">
        <v>677</v>
      </c>
      <c r="F21" s="32">
        <v>28</v>
      </c>
      <c r="G21" s="32">
        <v>28</v>
      </c>
      <c r="H21" s="32" t="s">
        <v>677</v>
      </c>
      <c r="I21" s="32">
        <v>8</v>
      </c>
      <c r="J21" s="32">
        <v>8</v>
      </c>
      <c r="K21" s="32">
        <v>108</v>
      </c>
      <c r="L21" s="32">
        <v>3</v>
      </c>
      <c r="M21" s="32">
        <v>246</v>
      </c>
      <c r="N21" s="32">
        <v>48</v>
      </c>
      <c r="O21" s="32">
        <v>26</v>
      </c>
      <c r="P21" s="32">
        <v>38</v>
      </c>
      <c r="Q21" s="32">
        <v>25</v>
      </c>
      <c r="R21" s="32">
        <v>37</v>
      </c>
      <c r="S21" s="32" t="s">
        <v>677</v>
      </c>
      <c r="T21" s="32">
        <v>45</v>
      </c>
      <c r="U21" s="32" t="s">
        <v>677</v>
      </c>
      <c r="V21" s="32">
        <v>153</v>
      </c>
    </row>
    <row r="22" spans="1:22" s="18" customFormat="1" ht="21" customHeight="1" x14ac:dyDescent="0.3">
      <c r="A22" s="90" t="s">
        <v>461</v>
      </c>
      <c r="B22" s="297">
        <v>75405</v>
      </c>
      <c r="C22" s="65">
        <v>101</v>
      </c>
      <c r="D22" s="65">
        <v>3</v>
      </c>
      <c r="E22" s="65">
        <v>25</v>
      </c>
      <c r="F22" s="18">
        <v>4662</v>
      </c>
      <c r="G22" s="65">
        <v>5628</v>
      </c>
      <c r="H22" s="65">
        <v>344</v>
      </c>
      <c r="I22" s="65">
        <v>13078</v>
      </c>
      <c r="J22" s="65">
        <v>3396</v>
      </c>
      <c r="K22" s="65">
        <v>8995</v>
      </c>
      <c r="L22" s="65">
        <v>3156</v>
      </c>
      <c r="M22" s="65">
        <v>3617</v>
      </c>
      <c r="N22" s="65">
        <v>6801</v>
      </c>
      <c r="O22" s="65">
        <v>4194</v>
      </c>
      <c r="P22" s="65">
        <v>2626</v>
      </c>
      <c r="Q22" s="65">
        <v>2884</v>
      </c>
      <c r="R22" s="65">
        <v>3596</v>
      </c>
      <c r="S22" s="65">
        <v>257</v>
      </c>
      <c r="T22" s="65">
        <v>6789</v>
      </c>
      <c r="U22" s="65">
        <v>2922</v>
      </c>
      <c r="V22" s="65">
        <v>2331</v>
      </c>
    </row>
    <row r="23" spans="1:22" ht="21" customHeight="1" x14ac:dyDescent="0.3">
      <c r="A23" s="24" t="s">
        <v>2942</v>
      </c>
      <c r="B23" s="284">
        <v>521</v>
      </c>
      <c r="C23" s="32" t="s">
        <v>677</v>
      </c>
      <c r="D23" s="32" t="s">
        <v>677</v>
      </c>
      <c r="E23" s="32" t="s">
        <v>677</v>
      </c>
      <c r="F23" s="32">
        <v>9</v>
      </c>
      <c r="G23" s="32">
        <v>7</v>
      </c>
      <c r="H23" s="32" t="s">
        <v>677</v>
      </c>
      <c r="I23" s="32">
        <v>11</v>
      </c>
      <c r="J23" s="32">
        <v>16</v>
      </c>
      <c r="K23" s="32">
        <v>138</v>
      </c>
      <c r="L23" s="32">
        <v>3</v>
      </c>
      <c r="M23" s="32">
        <v>5</v>
      </c>
      <c r="N23" s="32">
        <v>4</v>
      </c>
      <c r="O23" s="32">
        <v>188</v>
      </c>
      <c r="P23" s="32">
        <v>17</v>
      </c>
      <c r="Q23" s="32">
        <v>58</v>
      </c>
      <c r="R23" s="32">
        <v>7</v>
      </c>
      <c r="S23" s="32">
        <v>1</v>
      </c>
      <c r="T23" s="32">
        <v>23</v>
      </c>
      <c r="U23" s="32">
        <v>3</v>
      </c>
      <c r="V23" s="32">
        <v>31</v>
      </c>
    </row>
    <row r="24" spans="1:22" ht="21" customHeight="1" x14ac:dyDescent="0.3">
      <c r="A24" s="24" t="s">
        <v>1059</v>
      </c>
      <c r="B24" s="284">
        <v>4227</v>
      </c>
      <c r="C24" s="32">
        <v>1</v>
      </c>
      <c r="D24" s="32" t="s">
        <v>677</v>
      </c>
      <c r="E24" s="32" t="s">
        <v>677</v>
      </c>
      <c r="F24" s="32">
        <v>153</v>
      </c>
      <c r="G24" s="32">
        <v>137</v>
      </c>
      <c r="H24" s="32">
        <v>11</v>
      </c>
      <c r="I24" s="32">
        <v>802</v>
      </c>
      <c r="J24" s="32">
        <v>149</v>
      </c>
      <c r="K24" s="32">
        <v>630</v>
      </c>
      <c r="L24" s="32">
        <v>150</v>
      </c>
      <c r="M24" s="32">
        <v>106</v>
      </c>
      <c r="N24" s="32">
        <v>241</v>
      </c>
      <c r="O24" s="32">
        <v>593</v>
      </c>
      <c r="P24" s="32">
        <v>223</v>
      </c>
      <c r="Q24" s="32">
        <v>253</v>
      </c>
      <c r="R24" s="32">
        <v>138</v>
      </c>
      <c r="S24" s="32">
        <v>7</v>
      </c>
      <c r="T24" s="32">
        <v>268</v>
      </c>
      <c r="U24" s="32">
        <v>136</v>
      </c>
      <c r="V24" s="32">
        <v>229</v>
      </c>
    </row>
    <row r="25" spans="1:22" ht="21" customHeight="1" x14ac:dyDescent="0.3">
      <c r="A25" s="24" t="s">
        <v>1060</v>
      </c>
      <c r="B25" s="284">
        <v>8096</v>
      </c>
      <c r="C25" s="32">
        <v>4</v>
      </c>
      <c r="D25" s="32">
        <v>1</v>
      </c>
      <c r="E25" s="32">
        <v>3</v>
      </c>
      <c r="F25" s="32">
        <v>313</v>
      </c>
      <c r="G25" s="32">
        <v>446</v>
      </c>
      <c r="H25" s="32">
        <v>44</v>
      </c>
      <c r="I25" s="32">
        <v>2230</v>
      </c>
      <c r="J25" s="32">
        <v>233</v>
      </c>
      <c r="K25" s="32">
        <v>881</v>
      </c>
      <c r="L25" s="32">
        <v>419</v>
      </c>
      <c r="M25" s="32">
        <v>229</v>
      </c>
      <c r="N25" s="32">
        <v>758</v>
      </c>
      <c r="O25" s="32">
        <v>402</v>
      </c>
      <c r="P25" s="32">
        <v>277</v>
      </c>
      <c r="Q25" s="32">
        <v>256</v>
      </c>
      <c r="R25" s="32">
        <v>340</v>
      </c>
      <c r="S25" s="32">
        <v>10</v>
      </c>
      <c r="T25" s="32">
        <v>607</v>
      </c>
      <c r="U25" s="32">
        <v>382</v>
      </c>
      <c r="V25" s="32">
        <v>261</v>
      </c>
    </row>
    <row r="26" spans="1:22" ht="21" customHeight="1" x14ac:dyDescent="0.3">
      <c r="A26" s="24" t="s">
        <v>1061</v>
      </c>
      <c r="B26" s="284">
        <v>8470</v>
      </c>
      <c r="C26" s="32">
        <v>8</v>
      </c>
      <c r="D26" s="32" t="s">
        <v>677</v>
      </c>
      <c r="E26" s="32">
        <v>2</v>
      </c>
      <c r="F26" s="32">
        <v>338</v>
      </c>
      <c r="G26" s="32">
        <v>559</v>
      </c>
      <c r="H26" s="32">
        <v>61</v>
      </c>
      <c r="I26" s="32">
        <v>2145</v>
      </c>
      <c r="J26" s="32">
        <v>218</v>
      </c>
      <c r="K26" s="32">
        <v>917</v>
      </c>
      <c r="L26" s="32">
        <v>445</v>
      </c>
      <c r="M26" s="32">
        <v>213</v>
      </c>
      <c r="N26" s="32">
        <v>825</v>
      </c>
      <c r="O26" s="32">
        <v>384</v>
      </c>
      <c r="P26" s="32">
        <v>290</v>
      </c>
      <c r="Q26" s="32">
        <v>288</v>
      </c>
      <c r="R26" s="32">
        <v>425</v>
      </c>
      <c r="S26" s="32">
        <v>21</v>
      </c>
      <c r="T26" s="32">
        <v>611</v>
      </c>
      <c r="U26" s="32">
        <v>514</v>
      </c>
      <c r="V26" s="32">
        <v>206</v>
      </c>
    </row>
    <row r="27" spans="1:22" ht="21" customHeight="1" x14ac:dyDescent="0.3">
      <c r="A27" s="24" t="s">
        <v>1062</v>
      </c>
      <c r="B27" s="284">
        <v>8466</v>
      </c>
      <c r="C27" s="32">
        <v>7</v>
      </c>
      <c r="D27" s="32" t="s">
        <v>677</v>
      </c>
      <c r="E27" s="32">
        <v>6</v>
      </c>
      <c r="F27" s="32">
        <v>403</v>
      </c>
      <c r="G27" s="32">
        <v>629</v>
      </c>
      <c r="H27" s="32">
        <v>31</v>
      </c>
      <c r="I27" s="32">
        <v>1986</v>
      </c>
      <c r="J27" s="32">
        <v>235</v>
      </c>
      <c r="K27" s="32">
        <v>988</v>
      </c>
      <c r="L27" s="32">
        <v>406</v>
      </c>
      <c r="M27" s="32">
        <v>285</v>
      </c>
      <c r="N27" s="32">
        <v>788</v>
      </c>
      <c r="O27" s="32">
        <v>447</v>
      </c>
      <c r="P27" s="32">
        <v>288</v>
      </c>
      <c r="Q27" s="32">
        <v>295</v>
      </c>
      <c r="R27" s="32">
        <v>393</v>
      </c>
      <c r="S27" s="32">
        <v>24</v>
      </c>
      <c r="T27" s="32">
        <v>643</v>
      </c>
      <c r="U27" s="32">
        <v>422</v>
      </c>
      <c r="V27" s="32">
        <v>190</v>
      </c>
    </row>
    <row r="28" spans="1:22" ht="21" customHeight="1" x14ac:dyDescent="0.3">
      <c r="A28" s="24" t="s">
        <v>1063</v>
      </c>
      <c r="B28" s="284">
        <v>8161</v>
      </c>
      <c r="C28" s="32">
        <v>7</v>
      </c>
      <c r="D28" s="32">
        <v>1</v>
      </c>
      <c r="E28" s="32">
        <v>2</v>
      </c>
      <c r="F28" s="32">
        <v>482</v>
      </c>
      <c r="G28" s="32">
        <v>606</v>
      </c>
      <c r="H28" s="32">
        <v>37</v>
      </c>
      <c r="I28" s="32">
        <v>1823</v>
      </c>
      <c r="J28" s="32">
        <v>327</v>
      </c>
      <c r="K28" s="32">
        <v>937</v>
      </c>
      <c r="L28" s="32">
        <v>340</v>
      </c>
      <c r="M28" s="32">
        <v>245</v>
      </c>
      <c r="N28" s="32">
        <v>768</v>
      </c>
      <c r="O28" s="32">
        <v>435</v>
      </c>
      <c r="P28" s="32">
        <v>256</v>
      </c>
      <c r="Q28" s="32">
        <v>287</v>
      </c>
      <c r="R28" s="32">
        <v>366</v>
      </c>
      <c r="S28" s="32">
        <v>47</v>
      </c>
      <c r="T28" s="32">
        <v>659</v>
      </c>
      <c r="U28" s="32">
        <v>339</v>
      </c>
      <c r="V28" s="32">
        <v>197</v>
      </c>
    </row>
    <row r="29" spans="1:22" ht="21" customHeight="1" x14ac:dyDescent="0.3">
      <c r="A29" s="24" t="s">
        <v>1064</v>
      </c>
      <c r="B29" s="284">
        <v>8392</v>
      </c>
      <c r="C29" s="32">
        <v>9</v>
      </c>
      <c r="D29" s="32" t="s">
        <v>677</v>
      </c>
      <c r="E29" s="32">
        <v>2</v>
      </c>
      <c r="F29" s="32">
        <v>618</v>
      </c>
      <c r="G29" s="32">
        <v>733</v>
      </c>
      <c r="H29" s="32">
        <v>47</v>
      </c>
      <c r="I29" s="32">
        <v>1448</v>
      </c>
      <c r="J29" s="32">
        <v>448</v>
      </c>
      <c r="K29" s="32">
        <v>1043</v>
      </c>
      <c r="L29" s="32">
        <v>345</v>
      </c>
      <c r="M29" s="32">
        <v>288</v>
      </c>
      <c r="N29" s="32">
        <v>704</v>
      </c>
      <c r="O29" s="32">
        <v>433</v>
      </c>
      <c r="P29" s="32">
        <v>290</v>
      </c>
      <c r="Q29" s="32">
        <v>271</v>
      </c>
      <c r="R29" s="32">
        <v>388</v>
      </c>
      <c r="S29" s="32">
        <v>59</v>
      </c>
      <c r="T29" s="32">
        <v>709</v>
      </c>
      <c r="U29" s="32">
        <v>359</v>
      </c>
      <c r="V29" s="32">
        <v>198</v>
      </c>
    </row>
    <row r="30" spans="1:22" ht="21" customHeight="1" x14ac:dyDescent="0.3">
      <c r="A30" s="24" t="s">
        <v>1065</v>
      </c>
      <c r="B30" s="284">
        <v>7567</v>
      </c>
      <c r="C30" s="32">
        <v>13</v>
      </c>
      <c r="D30" s="32" t="s">
        <v>677</v>
      </c>
      <c r="E30" s="32">
        <v>4</v>
      </c>
      <c r="F30" s="32">
        <v>615</v>
      </c>
      <c r="G30" s="32">
        <v>763</v>
      </c>
      <c r="H30" s="32">
        <v>34</v>
      </c>
      <c r="I30" s="32">
        <v>1125</v>
      </c>
      <c r="J30" s="32">
        <v>453</v>
      </c>
      <c r="K30" s="32">
        <v>940</v>
      </c>
      <c r="L30" s="32">
        <v>423</v>
      </c>
      <c r="M30" s="32">
        <v>291</v>
      </c>
      <c r="N30" s="32">
        <v>645</v>
      </c>
      <c r="O30" s="32">
        <v>344</v>
      </c>
      <c r="P30" s="32">
        <v>214</v>
      </c>
      <c r="Q30" s="32">
        <v>255</v>
      </c>
      <c r="R30" s="32">
        <v>323</v>
      </c>
      <c r="S30" s="32">
        <v>38</v>
      </c>
      <c r="T30" s="32">
        <v>613</v>
      </c>
      <c r="U30" s="32">
        <v>284</v>
      </c>
      <c r="V30" s="32">
        <v>190</v>
      </c>
    </row>
    <row r="31" spans="1:22" ht="21" customHeight="1" x14ac:dyDescent="0.3">
      <c r="A31" s="24" t="s">
        <v>2943</v>
      </c>
      <c r="B31" s="284">
        <v>6720</v>
      </c>
      <c r="C31" s="32">
        <v>6</v>
      </c>
      <c r="D31" s="32">
        <v>1</v>
      </c>
      <c r="E31" s="32">
        <v>1</v>
      </c>
      <c r="F31" s="32">
        <v>533</v>
      </c>
      <c r="G31" s="32">
        <v>728</v>
      </c>
      <c r="H31" s="32">
        <v>29</v>
      </c>
      <c r="I31" s="32">
        <v>865</v>
      </c>
      <c r="J31" s="32">
        <v>419</v>
      </c>
      <c r="K31" s="32">
        <v>769</v>
      </c>
      <c r="L31" s="32">
        <v>345</v>
      </c>
      <c r="M31" s="32">
        <v>351</v>
      </c>
      <c r="N31" s="32">
        <v>604</v>
      </c>
      <c r="O31" s="32">
        <v>247</v>
      </c>
      <c r="P31" s="32">
        <v>185</v>
      </c>
      <c r="Q31" s="32">
        <v>287</v>
      </c>
      <c r="R31" s="32">
        <v>308</v>
      </c>
      <c r="S31" s="32">
        <v>30</v>
      </c>
      <c r="T31" s="32">
        <v>601</v>
      </c>
      <c r="U31" s="32">
        <v>252</v>
      </c>
      <c r="V31" s="32">
        <v>159</v>
      </c>
    </row>
    <row r="32" spans="1:22" ht="21" customHeight="1" x14ac:dyDescent="0.3">
      <c r="A32" s="24" t="s">
        <v>1067</v>
      </c>
      <c r="B32" s="284">
        <v>5024</v>
      </c>
      <c r="C32" s="32">
        <v>4</v>
      </c>
      <c r="D32" s="32" t="s">
        <v>677</v>
      </c>
      <c r="E32" s="32">
        <v>2</v>
      </c>
      <c r="F32" s="32">
        <v>410</v>
      </c>
      <c r="G32" s="32">
        <v>473</v>
      </c>
      <c r="H32" s="32">
        <v>28</v>
      </c>
      <c r="I32" s="32">
        <v>362</v>
      </c>
      <c r="J32" s="32">
        <v>328</v>
      </c>
      <c r="K32" s="32">
        <v>623</v>
      </c>
      <c r="L32" s="32">
        <v>172</v>
      </c>
      <c r="M32" s="32">
        <v>337</v>
      </c>
      <c r="N32" s="32">
        <v>497</v>
      </c>
      <c r="O32" s="32">
        <v>222</v>
      </c>
      <c r="P32" s="32">
        <v>140</v>
      </c>
      <c r="Q32" s="32">
        <v>273</v>
      </c>
      <c r="R32" s="32">
        <v>319</v>
      </c>
      <c r="S32" s="32">
        <v>17</v>
      </c>
      <c r="T32" s="32">
        <v>579</v>
      </c>
      <c r="U32" s="32">
        <v>135</v>
      </c>
      <c r="V32" s="32">
        <v>103</v>
      </c>
    </row>
    <row r="33" spans="1:22" ht="21" customHeight="1" x14ac:dyDescent="0.3">
      <c r="A33" s="24" t="s">
        <v>1068</v>
      </c>
      <c r="B33" s="284">
        <v>3699</v>
      </c>
      <c r="C33" s="32">
        <v>9</v>
      </c>
      <c r="D33" s="32" t="s">
        <v>677</v>
      </c>
      <c r="E33" s="32">
        <v>1</v>
      </c>
      <c r="F33" s="32">
        <v>329</v>
      </c>
      <c r="G33" s="32">
        <v>233</v>
      </c>
      <c r="H33" s="32">
        <v>12</v>
      </c>
      <c r="I33" s="32">
        <v>130</v>
      </c>
      <c r="J33" s="32">
        <v>272</v>
      </c>
      <c r="K33" s="32">
        <v>429</v>
      </c>
      <c r="L33" s="32">
        <v>64</v>
      </c>
      <c r="M33" s="32">
        <v>341</v>
      </c>
      <c r="N33" s="32">
        <v>379</v>
      </c>
      <c r="O33" s="32">
        <v>209</v>
      </c>
      <c r="P33" s="32">
        <v>124</v>
      </c>
      <c r="Q33" s="32">
        <v>173</v>
      </c>
      <c r="R33" s="32">
        <v>240</v>
      </c>
      <c r="S33" s="32">
        <v>2</v>
      </c>
      <c r="T33" s="32">
        <v>559</v>
      </c>
      <c r="U33" s="32">
        <v>67</v>
      </c>
      <c r="V33" s="32">
        <v>126</v>
      </c>
    </row>
    <row r="34" spans="1:22" ht="21" customHeight="1" x14ac:dyDescent="0.3">
      <c r="A34" s="24" t="s">
        <v>1069</v>
      </c>
      <c r="B34" s="284">
        <v>3224</v>
      </c>
      <c r="C34" s="32">
        <v>14</v>
      </c>
      <c r="D34" s="32" t="s">
        <v>677</v>
      </c>
      <c r="E34" s="32">
        <v>2</v>
      </c>
      <c r="F34" s="32">
        <v>270</v>
      </c>
      <c r="G34" s="32">
        <v>152</v>
      </c>
      <c r="H34" s="32">
        <v>8</v>
      </c>
      <c r="I34" s="32">
        <v>102</v>
      </c>
      <c r="J34" s="32">
        <v>221</v>
      </c>
      <c r="K34" s="32">
        <v>332</v>
      </c>
      <c r="L34" s="32">
        <v>22</v>
      </c>
      <c r="M34" s="32">
        <v>443</v>
      </c>
      <c r="N34" s="32">
        <v>318</v>
      </c>
      <c r="O34" s="32">
        <v>182</v>
      </c>
      <c r="P34" s="32">
        <v>143</v>
      </c>
      <c r="Q34" s="32">
        <v>125</v>
      </c>
      <c r="R34" s="32">
        <v>207</v>
      </c>
      <c r="S34" s="32">
        <v>1</v>
      </c>
      <c r="T34" s="32">
        <v>531</v>
      </c>
      <c r="U34" s="32">
        <v>23</v>
      </c>
      <c r="V34" s="32">
        <v>128</v>
      </c>
    </row>
    <row r="35" spans="1:22" ht="21" customHeight="1" x14ac:dyDescent="0.3">
      <c r="A35" s="24" t="s">
        <v>1070</v>
      </c>
      <c r="B35" s="284">
        <v>1692</v>
      </c>
      <c r="C35" s="32">
        <v>12</v>
      </c>
      <c r="D35" s="32" t="s">
        <v>677</v>
      </c>
      <c r="E35" s="32" t="s">
        <v>677</v>
      </c>
      <c r="F35" s="32">
        <v>138</v>
      </c>
      <c r="G35" s="32">
        <v>102</v>
      </c>
      <c r="H35" s="32">
        <v>2</v>
      </c>
      <c r="I35" s="32">
        <v>31</v>
      </c>
      <c r="J35" s="32">
        <v>62</v>
      </c>
      <c r="K35" s="32">
        <v>191</v>
      </c>
      <c r="L35" s="32">
        <v>14</v>
      </c>
      <c r="M35" s="32">
        <v>254</v>
      </c>
      <c r="N35" s="32">
        <v>162</v>
      </c>
      <c r="O35" s="32">
        <v>77</v>
      </c>
      <c r="P35" s="32">
        <v>119</v>
      </c>
      <c r="Q35" s="32">
        <v>39</v>
      </c>
      <c r="R35" s="32">
        <v>76</v>
      </c>
      <c r="S35" s="32" t="s">
        <v>677</v>
      </c>
      <c r="T35" s="32">
        <v>264</v>
      </c>
      <c r="U35" s="32">
        <v>5</v>
      </c>
      <c r="V35" s="32">
        <v>144</v>
      </c>
    </row>
    <row r="36" spans="1:22" ht="21" customHeight="1" x14ac:dyDescent="0.3">
      <c r="A36" s="24" t="s">
        <v>1071</v>
      </c>
      <c r="B36" s="284">
        <v>730</v>
      </c>
      <c r="C36" s="32">
        <v>4</v>
      </c>
      <c r="D36" s="32" t="s">
        <v>677</v>
      </c>
      <c r="E36" s="32" t="s">
        <v>677</v>
      </c>
      <c r="F36" s="32">
        <v>34</v>
      </c>
      <c r="G36" s="32">
        <v>41</v>
      </c>
      <c r="H36" s="32" t="s">
        <v>677</v>
      </c>
      <c r="I36" s="32">
        <v>12</v>
      </c>
      <c r="J36" s="32">
        <v>8</v>
      </c>
      <c r="K36" s="32">
        <v>108</v>
      </c>
      <c r="L36" s="32">
        <v>6</v>
      </c>
      <c r="M36" s="32">
        <v>139</v>
      </c>
      <c r="N36" s="32">
        <v>68</v>
      </c>
      <c r="O36" s="32">
        <v>21</v>
      </c>
      <c r="P36" s="32">
        <v>43</v>
      </c>
      <c r="Q36" s="32">
        <v>13</v>
      </c>
      <c r="R36" s="32">
        <v>42</v>
      </c>
      <c r="S36" s="32" t="s">
        <v>677</v>
      </c>
      <c r="T36" s="32">
        <v>91</v>
      </c>
      <c r="U36" s="32">
        <v>1</v>
      </c>
      <c r="V36" s="32">
        <v>99</v>
      </c>
    </row>
    <row r="37" spans="1:22" ht="21" customHeight="1" x14ac:dyDescent="0.3">
      <c r="A37" s="24" t="s">
        <v>2944</v>
      </c>
      <c r="B37" s="284">
        <v>416</v>
      </c>
      <c r="C37" s="32">
        <v>3</v>
      </c>
      <c r="D37" s="32" t="s">
        <v>677</v>
      </c>
      <c r="E37" s="32" t="s">
        <v>677</v>
      </c>
      <c r="F37" s="32">
        <v>17</v>
      </c>
      <c r="G37" s="32">
        <v>19</v>
      </c>
      <c r="H37" s="32" t="s">
        <v>677</v>
      </c>
      <c r="I37" s="32">
        <v>6</v>
      </c>
      <c r="J37" s="32">
        <v>7</v>
      </c>
      <c r="K37" s="32">
        <v>69</v>
      </c>
      <c r="L37" s="32">
        <v>2</v>
      </c>
      <c r="M37" s="32">
        <v>90</v>
      </c>
      <c r="N37" s="32">
        <v>40</v>
      </c>
      <c r="O37" s="32">
        <v>10</v>
      </c>
      <c r="P37" s="32">
        <v>17</v>
      </c>
      <c r="Q37" s="32">
        <v>11</v>
      </c>
      <c r="R37" s="32">
        <v>24</v>
      </c>
      <c r="S37" s="32" t="s">
        <v>677</v>
      </c>
      <c r="T37" s="32">
        <v>31</v>
      </c>
      <c r="U37" s="32" t="s">
        <v>677</v>
      </c>
      <c r="V37" s="32">
        <v>70</v>
      </c>
    </row>
    <row r="38" spans="1:22" s="18" customFormat="1" ht="21" customHeight="1" x14ac:dyDescent="0.3">
      <c r="A38" s="90" t="s">
        <v>462</v>
      </c>
      <c r="B38" s="297">
        <v>64950</v>
      </c>
      <c r="C38" s="65">
        <v>46</v>
      </c>
      <c r="D38" s="65">
        <v>3</v>
      </c>
      <c r="E38" s="65">
        <v>7</v>
      </c>
      <c r="F38" s="65">
        <v>1425</v>
      </c>
      <c r="G38" s="65">
        <v>3296</v>
      </c>
      <c r="H38" s="65">
        <v>118</v>
      </c>
      <c r="I38" s="65">
        <v>6746</v>
      </c>
      <c r="J38" s="65">
        <v>881</v>
      </c>
      <c r="K38" s="65">
        <v>10108</v>
      </c>
      <c r="L38" s="65">
        <v>3447</v>
      </c>
      <c r="M38" s="65">
        <v>3007</v>
      </c>
      <c r="N38" s="65">
        <v>4909</v>
      </c>
      <c r="O38" s="65">
        <v>4348</v>
      </c>
      <c r="P38" s="65">
        <v>3280</v>
      </c>
      <c r="Q38" s="65">
        <v>4025</v>
      </c>
      <c r="R38" s="65">
        <v>9658</v>
      </c>
      <c r="S38" s="65">
        <v>170</v>
      </c>
      <c r="T38" s="65">
        <v>5546</v>
      </c>
      <c r="U38" s="65">
        <v>1633</v>
      </c>
      <c r="V38" s="65">
        <v>2297</v>
      </c>
    </row>
    <row r="39" spans="1:22" ht="21" customHeight="1" x14ac:dyDescent="0.3">
      <c r="A39" s="24" t="s">
        <v>2942</v>
      </c>
      <c r="B39" s="284">
        <v>625</v>
      </c>
      <c r="C39" s="32" t="s">
        <v>677</v>
      </c>
      <c r="D39" s="32" t="s">
        <v>677</v>
      </c>
      <c r="E39" s="32" t="s">
        <v>677</v>
      </c>
      <c r="F39" s="32">
        <v>4</v>
      </c>
      <c r="G39" s="32">
        <v>5</v>
      </c>
      <c r="H39" s="32" t="s">
        <v>677</v>
      </c>
      <c r="I39" s="32">
        <v>3</v>
      </c>
      <c r="J39" s="32">
        <v>9</v>
      </c>
      <c r="K39" s="32">
        <v>197</v>
      </c>
      <c r="L39" s="32" t="s">
        <v>677</v>
      </c>
      <c r="M39" s="32">
        <v>3</v>
      </c>
      <c r="N39" s="32">
        <v>5</v>
      </c>
      <c r="O39" s="32">
        <v>263</v>
      </c>
      <c r="P39" s="32">
        <v>27</v>
      </c>
      <c r="Q39" s="32">
        <v>51</v>
      </c>
      <c r="R39" s="32">
        <v>11</v>
      </c>
      <c r="S39" s="32" t="s">
        <v>677</v>
      </c>
      <c r="T39" s="32">
        <v>10</v>
      </c>
      <c r="U39" s="32">
        <v>1</v>
      </c>
      <c r="V39" s="32">
        <v>36</v>
      </c>
    </row>
    <row r="40" spans="1:22" ht="21" customHeight="1" x14ac:dyDescent="0.3">
      <c r="A40" s="24" t="s">
        <v>1059</v>
      </c>
      <c r="B40" s="284">
        <v>4756</v>
      </c>
      <c r="C40" s="32">
        <v>4</v>
      </c>
      <c r="D40" s="32" t="s">
        <v>677</v>
      </c>
      <c r="E40" s="32" t="s">
        <v>677</v>
      </c>
      <c r="F40" s="32">
        <v>70</v>
      </c>
      <c r="G40" s="32">
        <v>148</v>
      </c>
      <c r="H40" s="32">
        <v>10</v>
      </c>
      <c r="I40" s="32">
        <v>647</v>
      </c>
      <c r="J40" s="32">
        <v>70</v>
      </c>
      <c r="K40" s="32">
        <v>803</v>
      </c>
      <c r="L40" s="32">
        <v>166</v>
      </c>
      <c r="M40" s="32">
        <v>107</v>
      </c>
      <c r="N40" s="32">
        <v>233</v>
      </c>
      <c r="O40" s="32">
        <v>753</v>
      </c>
      <c r="P40" s="32">
        <v>362</v>
      </c>
      <c r="Q40" s="32">
        <v>240</v>
      </c>
      <c r="R40" s="32">
        <v>604</v>
      </c>
      <c r="S40" s="32">
        <v>4</v>
      </c>
      <c r="T40" s="32">
        <v>260</v>
      </c>
      <c r="U40" s="32">
        <v>86</v>
      </c>
      <c r="V40" s="32">
        <v>189</v>
      </c>
    </row>
    <row r="41" spans="1:22" ht="21" customHeight="1" x14ac:dyDescent="0.3">
      <c r="A41" s="24" t="s">
        <v>1060</v>
      </c>
      <c r="B41" s="284">
        <v>8240</v>
      </c>
      <c r="C41" s="32" t="s">
        <v>677</v>
      </c>
      <c r="D41" s="32" t="s">
        <v>677</v>
      </c>
      <c r="E41" s="32">
        <v>2</v>
      </c>
      <c r="F41" s="32">
        <v>157</v>
      </c>
      <c r="G41" s="32">
        <v>418</v>
      </c>
      <c r="H41" s="32">
        <v>13</v>
      </c>
      <c r="I41" s="32">
        <v>1444</v>
      </c>
      <c r="J41" s="32">
        <v>119</v>
      </c>
      <c r="K41" s="32">
        <v>1097</v>
      </c>
      <c r="L41" s="32">
        <v>526</v>
      </c>
      <c r="M41" s="32">
        <v>269</v>
      </c>
      <c r="N41" s="32">
        <v>734</v>
      </c>
      <c r="O41" s="32">
        <v>417</v>
      </c>
      <c r="P41" s="32">
        <v>403</v>
      </c>
      <c r="Q41" s="32">
        <v>377</v>
      </c>
      <c r="R41" s="32">
        <v>1134</v>
      </c>
      <c r="S41" s="32">
        <v>11</v>
      </c>
      <c r="T41" s="32">
        <v>642</v>
      </c>
      <c r="U41" s="32">
        <v>245</v>
      </c>
      <c r="V41" s="32">
        <v>232</v>
      </c>
    </row>
    <row r="42" spans="1:22" ht="21" customHeight="1" x14ac:dyDescent="0.3">
      <c r="A42" s="24" t="s">
        <v>1061</v>
      </c>
      <c r="B42" s="284">
        <v>7650</v>
      </c>
      <c r="C42" s="32">
        <v>4</v>
      </c>
      <c r="D42" s="32" t="s">
        <v>677</v>
      </c>
      <c r="E42" s="32">
        <v>1</v>
      </c>
      <c r="F42" s="32">
        <v>130</v>
      </c>
      <c r="G42" s="32">
        <v>415</v>
      </c>
      <c r="H42" s="32">
        <v>15</v>
      </c>
      <c r="I42" s="32">
        <v>1180</v>
      </c>
      <c r="J42" s="32">
        <v>103</v>
      </c>
      <c r="K42" s="32">
        <v>1102</v>
      </c>
      <c r="L42" s="32">
        <v>492</v>
      </c>
      <c r="M42" s="32">
        <v>224</v>
      </c>
      <c r="N42" s="32">
        <v>690</v>
      </c>
      <c r="O42" s="32">
        <v>330</v>
      </c>
      <c r="P42" s="32">
        <v>400</v>
      </c>
      <c r="Q42" s="32">
        <v>401</v>
      </c>
      <c r="R42" s="32">
        <v>1074</v>
      </c>
      <c r="S42" s="32">
        <v>28</v>
      </c>
      <c r="T42" s="32">
        <v>612</v>
      </c>
      <c r="U42" s="32">
        <v>242</v>
      </c>
      <c r="V42" s="32">
        <v>207</v>
      </c>
    </row>
    <row r="43" spans="1:22" ht="21" customHeight="1" x14ac:dyDescent="0.3">
      <c r="A43" s="24" t="s">
        <v>1062</v>
      </c>
      <c r="B43" s="284">
        <v>6645</v>
      </c>
      <c r="C43" s="32">
        <v>8</v>
      </c>
      <c r="D43" s="32" t="s">
        <v>677</v>
      </c>
      <c r="E43" s="32" t="s">
        <v>677</v>
      </c>
      <c r="F43" s="32">
        <v>121</v>
      </c>
      <c r="G43" s="32">
        <v>438</v>
      </c>
      <c r="H43" s="32">
        <v>8</v>
      </c>
      <c r="I43" s="32">
        <v>896</v>
      </c>
      <c r="J43" s="32">
        <v>97</v>
      </c>
      <c r="K43" s="32">
        <v>1054</v>
      </c>
      <c r="L43" s="32">
        <v>425</v>
      </c>
      <c r="M43" s="32">
        <v>211</v>
      </c>
      <c r="N43" s="32">
        <v>596</v>
      </c>
      <c r="O43" s="32">
        <v>295</v>
      </c>
      <c r="P43" s="32">
        <v>329</v>
      </c>
      <c r="Q43" s="32">
        <v>353</v>
      </c>
      <c r="R43" s="32">
        <v>913</v>
      </c>
      <c r="S43" s="32">
        <v>13</v>
      </c>
      <c r="T43" s="32">
        <v>562</v>
      </c>
      <c r="U43" s="32">
        <v>180</v>
      </c>
      <c r="V43" s="32">
        <v>146</v>
      </c>
    </row>
    <row r="44" spans="1:22" ht="21" customHeight="1" x14ac:dyDescent="0.3">
      <c r="A44" s="24" t="s">
        <v>1063</v>
      </c>
      <c r="B44" s="284">
        <v>6545</v>
      </c>
      <c r="C44" s="32">
        <v>4</v>
      </c>
      <c r="D44" s="32">
        <v>1</v>
      </c>
      <c r="E44" s="32">
        <v>1</v>
      </c>
      <c r="F44" s="32">
        <v>159</v>
      </c>
      <c r="G44" s="32">
        <v>423</v>
      </c>
      <c r="H44" s="32">
        <v>11</v>
      </c>
      <c r="I44" s="32">
        <v>825</v>
      </c>
      <c r="J44" s="32">
        <v>93</v>
      </c>
      <c r="K44" s="32">
        <v>985</v>
      </c>
      <c r="L44" s="32">
        <v>371</v>
      </c>
      <c r="M44" s="32">
        <v>187</v>
      </c>
      <c r="N44" s="32">
        <v>612</v>
      </c>
      <c r="O44" s="32">
        <v>350</v>
      </c>
      <c r="P44" s="32">
        <v>301</v>
      </c>
      <c r="Q44" s="32">
        <v>408</v>
      </c>
      <c r="R44" s="32">
        <v>943</v>
      </c>
      <c r="S44" s="32">
        <v>15</v>
      </c>
      <c r="T44" s="32">
        <v>493</v>
      </c>
      <c r="U44" s="32">
        <v>175</v>
      </c>
      <c r="V44" s="32">
        <v>188</v>
      </c>
    </row>
    <row r="45" spans="1:22" ht="21" customHeight="1" x14ac:dyDescent="0.3">
      <c r="A45" s="24" t="s">
        <v>1064</v>
      </c>
      <c r="B45" s="284">
        <v>7111</v>
      </c>
      <c r="C45" s="32">
        <v>4</v>
      </c>
      <c r="D45" s="32" t="s">
        <v>677</v>
      </c>
      <c r="E45" s="32">
        <v>1</v>
      </c>
      <c r="F45" s="32">
        <v>179</v>
      </c>
      <c r="G45" s="32">
        <v>453</v>
      </c>
      <c r="H45" s="32">
        <v>23</v>
      </c>
      <c r="I45" s="32">
        <v>671</v>
      </c>
      <c r="J45" s="32">
        <v>113</v>
      </c>
      <c r="K45" s="32">
        <v>1159</v>
      </c>
      <c r="L45" s="32">
        <v>436</v>
      </c>
      <c r="M45" s="32">
        <v>247</v>
      </c>
      <c r="N45" s="32">
        <v>579</v>
      </c>
      <c r="O45" s="32">
        <v>413</v>
      </c>
      <c r="P45" s="32">
        <v>318</v>
      </c>
      <c r="Q45" s="32">
        <v>447</v>
      </c>
      <c r="R45" s="32">
        <v>1059</v>
      </c>
      <c r="S45" s="32">
        <v>33</v>
      </c>
      <c r="T45" s="32">
        <v>578</v>
      </c>
      <c r="U45" s="32">
        <v>172</v>
      </c>
      <c r="V45" s="32">
        <v>226</v>
      </c>
    </row>
    <row r="46" spans="1:22" ht="21" customHeight="1" x14ac:dyDescent="0.3">
      <c r="A46" s="24" t="s">
        <v>1065</v>
      </c>
      <c r="B46" s="284">
        <v>6503</v>
      </c>
      <c r="C46" s="32">
        <v>5</v>
      </c>
      <c r="D46" s="32" t="s">
        <v>677</v>
      </c>
      <c r="E46" s="32" t="s">
        <v>677</v>
      </c>
      <c r="F46" s="32">
        <v>187</v>
      </c>
      <c r="G46" s="32">
        <v>372</v>
      </c>
      <c r="H46" s="32">
        <v>15</v>
      </c>
      <c r="I46" s="32">
        <v>484</v>
      </c>
      <c r="J46" s="32">
        <v>89</v>
      </c>
      <c r="K46" s="32">
        <v>1040</v>
      </c>
      <c r="L46" s="32">
        <v>452</v>
      </c>
      <c r="M46" s="32">
        <v>229</v>
      </c>
      <c r="N46" s="32">
        <v>474</v>
      </c>
      <c r="O46" s="32">
        <v>319</v>
      </c>
      <c r="P46" s="32">
        <v>259</v>
      </c>
      <c r="Q46" s="32">
        <v>518</v>
      </c>
      <c r="R46" s="32">
        <v>1028</v>
      </c>
      <c r="S46" s="32">
        <v>26</v>
      </c>
      <c r="T46" s="32">
        <v>574</v>
      </c>
      <c r="U46" s="32">
        <v>207</v>
      </c>
      <c r="V46" s="32">
        <v>225</v>
      </c>
    </row>
    <row r="47" spans="1:22" ht="21" customHeight="1" x14ac:dyDescent="0.3">
      <c r="A47" s="24" t="s">
        <v>2943</v>
      </c>
      <c r="B47" s="284">
        <v>5459</v>
      </c>
      <c r="C47" s="32">
        <v>1</v>
      </c>
      <c r="D47" s="32">
        <v>1</v>
      </c>
      <c r="E47" s="32" t="s">
        <v>677</v>
      </c>
      <c r="F47" s="32">
        <v>146</v>
      </c>
      <c r="G47" s="32">
        <v>228</v>
      </c>
      <c r="H47" s="32">
        <v>18</v>
      </c>
      <c r="I47" s="32">
        <v>305</v>
      </c>
      <c r="J47" s="32">
        <v>85</v>
      </c>
      <c r="K47" s="32">
        <v>867</v>
      </c>
      <c r="L47" s="32">
        <v>333</v>
      </c>
      <c r="M47" s="32">
        <v>243</v>
      </c>
      <c r="N47" s="32">
        <v>390</v>
      </c>
      <c r="O47" s="32">
        <v>299</v>
      </c>
      <c r="P47" s="32">
        <v>233</v>
      </c>
      <c r="Q47" s="32">
        <v>493</v>
      </c>
      <c r="R47" s="32">
        <v>962</v>
      </c>
      <c r="S47" s="32">
        <v>22</v>
      </c>
      <c r="T47" s="32">
        <v>545</v>
      </c>
      <c r="U47" s="32">
        <v>150</v>
      </c>
      <c r="V47" s="32">
        <v>138</v>
      </c>
    </row>
    <row r="48" spans="1:22" ht="21" customHeight="1" x14ac:dyDescent="0.3">
      <c r="A48" s="24" t="s">
        <v>1067</v>
      </c>
      <c r="B48" s="284">
        <v>3947</v>
      </c>
      <c r="C48" s="32">
        <v>3</v>
      </c>
      <c r="D48" s="32" t="s">
        <v>677</v>
      </c>
      <c r="E48" s="32" t="s">
        <v>677</v>
      </c>
      <c r="F48" s="32">
        <v>86</v>
      </c>
      <c r="G48" s="32">
        <v>157</v>
      </c>
      <c r="H48" s="32">
        <v>4</v>
      </c>
      <c r="I48" s="32">
        <v>171</v>
      </c>
      <c r="J48" s="32">
        <v>49</v>
      </c>
      <c r="K48" s="32">
        <v>683</v>
      </c>
      <c r="L48" s="32">
        <v>138</v>
      </c>
      <c r="M48" s="32">
        <v>228</v>
      </c>
      <c r="N48" s="32">
        <v>255</v>
      </c>
      <c r="O48" s="32">
        <v>235</v>
      </c>
      <c r="P48" s="32">
        <v>206</v>
      </c>
      <c r="Q48" s="32">
        <v>345</v>
      </c>
      <c r="R48" s="32">
        <v>778</v>
      </c>
      <c r="S48" s="32">
        <v>14</v>
      </c>
      <c r="T48" s="32">
        <v>386</v>
      </c>
      <c r="U48" s="32">
        <v>110</v>
      </c>
      <c r="V48" s="32">
        <v>99</v>
      </c>
    </row>
    <row r="49" spans="1:22" ht="21" customHeight="1" x14ac:dyDescent="0.3">
      <c r="A49" s="24" t="s">
        <v>1068</v>
      </c>
      <c r="B49" s="284">
        <v>2856</v>
      </c>
      <c r="C49" s="32">
        <v>2</v>
      </c>
      <c r="D49" s="32" t="s">
        <v>677</v>
      </c>
      <c r="E49" s="32">
        <v>1</v>
      </c>
      <c r="F49" s="32">
        <v>64</v>
      </c>
      <c r="G49" s="32">
        <v>96</v>
      </c>
      <c r="H49" s="32">
        <v>1</v>
      </c>
      <c r="I49" s="32">
        <v>67</v>
      </c>
      <c r="J49" s="32">
        <v>25</v>
      </c>
      <c r="K49" s="32">
        <v>461</v>
      </c>
      <c r="L49" s="32">
        <v>46</v>
      </c>
      <c r="M49" s="32">
        <v>235</v>
      </c>
      <c r="N49" s="32">
        <v>170</v>
      </c>
      <c r="O49" s="32">
        <v>280</v>
      </c>
      <c r="P49" s="32">
        <v>141</v>
      </c>
      <c r="Q49" s="32">
        <v>211</v>
      </c>
      <c r="R49" s="32">
        <v>574</v>
      </c>
      <c r="S49" s="32">
        <v>3</v>
      </c>
      <c r="T49" s="32">
        <v>332</v>
      </c>
      <c r="U49" s="32">
        <v>41</v>
      </c>
      <c r="V49" s="32">
        <v>106</v>
      </c>
    </row>
    <row r="50" spans="1:22" ht="21" customHeight="1" x14ac:dyDescent="0.3">
      <c r="A50" s="24" t="s">
        <v>1069</v>
      </c>
      <c r="B50" s="284">
        <v>2370</v>
      </c>
      <c r="C50" s="32">
        <v>6</v>
      </c>
      <c r="D50" s="32" t="s">
        <v>677</v>
      </c>
      <c r="E50" s="32">
        <v>1</v>
      </c>
      <c r="F50" s="32">
        <v>65</v>
      </c>
      <c r="G50" s="32">
        <v>74</v>
      </c>
      <c r="H50" s="32" t="s">
        <v>677</v>
      </c>
      <c r="I50" s="32">
        <v>42</v>
      </c>
      <c r="J50" s="32">
        <v>18</v>
      </c>
      <c r="K50" s="32">
        <v>348</v>
      </c>
      <c r="L50" s="32">
        <v>39</v>
      </c>
      <c r="M50" s="32">
        <v>318</v>
      </c>
      <c r="N50" s="32">
        <v>105</v>
      </c>
      <c r="O50" s="32">
        <v>232</v>
      </c>
      <c r="P50" s="32">
        <v>136</v>
      </c>
      <c r="Q50" s="32">
        <v>110</v>
      </c>
      <c r="R50" s="32">
        <v>385</v>
      </c>
      <c r="S50" s="32">
        <v>1</v>
      </c>
      <c r="T50" s="32">
        <v>323</v>
      </c>
      <c r="U50" s="32">
        <v>13</v>
      </c>
      <c r="V50" s="32">
        <v>154</v>
      </c>
    </row>
    <row r="51" spans="1:22" ht="21" customHeight="1" x14ac:dyDescent="0.3">
      <c r="A51" s="24" t="s">
        <v>1070</v>
      </c>
      <c r="B51" s="284">
        <v>1276</v>
      </c>
      <c r="C51" s="32">
        <v>4</v>
      </c>
      <c r="D51" s="32">
        <v>1</v>
      </c>
      <c r="E51" s="32" t="s">
        <v>677</v>
      </c>
      <c r="F51" s="32">
        <v>25</v>
      </c>
      <c r="G51" s="32">
        <v>45</v>
      </c>
      <c r="H51" s="32" t="s">
        <v>677</v>
      </c>
      <c r="I51" s="32">
        <v>8</v>
      </c>
      <c r="J51" s="32">
        <v>7</v>
      </c>
      <c r="K51" s="32">
        <v>193</v>
      </c>
      <c r="L51" s="32">
        <v>15</v>
      </c>
      <c r="M51" s="32">
        <v>210</v>
      </c>
      <c r="N51" s="32">
        <v>37</v>
      </c>
      <c r="O51" s="32">
        <v>104</v>
      </c>
      <c r="P51" s="32">
        <v>96</v>
      </c>
      <c r="Q51" s="32">
        <v>42</v>
      </c>
      <c r="R51" s="32">
        <v>148</v>
      </c>
      <c r="S51" s="32" t="s">
        <v>677</v>
      </c>
      <c r="T51" s="32">
        <v>172</v>
      </c>
      <c r="U51" s="32">
        <v>7</v>
      </c>
      <c r="V51" s="32">
        <v>162</v>
      </c>
    </row>
    <row r="52" spans="1:22" ht="21" customHeight="1" x14ac:dyDescent="0.3">
      <c r="A52" s="24" t="s">
        <v>1071</v>
      </c>
      <c r="B52" s="284">
        <v>579</v>
      </c>
      <c r="C52" s="32">
        <v>1</v>
      </c>
      <c r="D52" s="32" t="s">
        <v>677</v>
      </c>
      <c r="E52" s="32" t="s">
        <v>677</v>
      </c>
      <c r="F52" s="32">
        <v>21</v>
      </c>
      <c r="G52" s="32">
        <v>15</v>
      </c>
      <c r="H52" s="32" t="s">
        <v>677</v>
      </c>
      <c r="I52" s="32">
        <v>1</v>
      </c>
      <c r="J52" s="32">
        <v>3</v>
      </c>
      <c r="K52" s="32">
        <v>80</v>
      </c>
      <c r="L52" s="32">
        <v>7</v>
      </c>
      <c r="M52" s="32">
        <v>140</v>
      </c>
      <c r="N52" s="32">
        <v>21</v>
      </c>
      <c r="O52" s="32">
        <v>42</v>
      </c>
      <c r="P52" s="32">
        <v>48</v>
      </c>
      <c r="Q52" s="32">
        <v>15</v>
      </c>
      <c r="R52" s="32">
        <v>32</v>
      </c>
      <c r="S52" s="32" t="s">
        <v>677</v>
      </c>
      <c r="T52" s="32">
        <v>43</v>
      </c>
      <c r="U52" s="32">
        <v>4</v>
      </c>
      <c r="V52" s="32">
        <v>106</v>
      </c>
    </row>
    <row r="53" spans="1:22" ht="21" customHeight="1" x14ac:dyDescent="0.3">
      <c r="A53" s="271" t="s">
        <v>2944</v>
      </c>
      <c r="B53" s="300">
        <v>388</v>
      </c>
      <c r="C53" s="301" t="s">
        <v>677</v>
      </c>
      <c r="D53" s="301" t="s">
        <v>677</v>
      </c>
      <c r="E53" s="301" t="s">
        <v>677</v>
      </c>
      <c r="F53" s="301">
        <v>11</v>
      </c>
      <c r="G53" s="301">
        <v>9</v>
      </c>
      <c r="H53" s="301" t="s">
        <v>677</v>
      </c>
      <c r="I53" s="301">
        <v>2</v>
      </c>
      <c r="J53" s="301">
        <v>1</v>
      </c>
      <c r="K53" s="301">
        <v>39</v>
      </c>
      <c r="L53" s="301">
        <v>1</v>
      </c>
      <c r="M53" s="301">
        <v>156</v>
      </c>
      <c r="N53" s="301">
        <v>8</v>
      </c>
      <c r="O53" s="301">
        <v>16</v>
      </c>
      <c r="P53" s="301">
        <v>21</v>
      </c>
      <c r="Q53" s="301">
        <v>14</v>
      </c>
      <c r="R53" s="301">
        <v>13</v>
      </c>
      <c r="S53" s="301" t="s">
        <v>677</v>
      </c>
      <c r="T53" s="301">
        <v>14</v>
      </c>
      <c r="U53" s="301" t="s">
        <v>677</v>
      </c>
      <c r="V53" s="301">
        <v>83</v>
      </c>
    </row>
    <row r="54" spans="1:22" ht="21" customHeight="1" x14ac:dyDescent="0.3">
      <c r="A54" s="28" t="s">
        <v>2924</v>
      </c>
      <c r="L54" s="493"/>
      <c r="M54" s="493"/>
      <c r="N54" s="493"/>
      <c r="O54" s="493"/>
      <c r="P54" s="493"/>
      <c r="Q54" s="493"/>
      <c r="R54" s="493"/>
      <c r="S54" s="493"/>
      <c r="T54" s="493"/>
      <c r="U54" s="493"/>
      <c r="V54" s="493"/>
    </row>
  </sheetData>
  <phoneticPr fontId="30"/>
  <pageMargins left="0.23622047244094488" right="0.23622047244094488" top="0.15748031496062992" bottom="0.15748031496062992" header="0.31496062992125984" footer="0"/>
  <pageSetup paperSize="9" scale="43" orientation="portrait" r:id="rId1"/>
  <headerFooter>
    <oddHeader>&amp;C&amp;F</oddHead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M61"/>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1.05859375" style="17" customWidth="1"/>
    <col min="14" max="16384" width="18.64453125" style="17"/>
  </cols>
  <sheetData>
    <row r="1" spans="1:13" ht="21" customHeight="1" x14ac:dyDescent="0.3">
      <c r="A1" s="19" t="str">
        <f>HYPERLINK("#"&amp;"目次"&amp;"!a1","目次へ")</f>
        <v>目次へ</v>
      </c>
    </row>
    <row r="2" spans="1:13" ht="21" customHeight="1" x14ac:dyDescent="0.3">
      <c r="A2" s="44" t="str">
        <f>"４２．"&amp;目次!E45</f>
        <v>４２．労働力状態，年齢（5歳階級），男女別15歳以上人口（令和2年10月1日）</v>
      </c>
      <c r="B2" s="305"/>
      <c r="C2" s="305"/>
      <c r="D2" s="305"/>
      <c r="E2" s="305"/>
      <c r="F2" s="305"/>
    </row>
    <row r="3" spans="1:13" ht="21" customHeight="1" x14ac:dyDescent="0.3">
      <c r="A3" s="488"/>
      <c r="B3" s="466"/>
      <c r="C3" s="155" t="s">
        <v>2945</v>
      </c>
      <c r="D3" s="155"/>
      <c r="E3" s="155"/>
      <c r="F3" s="154"/>
      <c r="G3" s="478"/>
      <c r="H3" s="478"/>
      <c r="I3" s="479"/>
      <c r="J3" s="461" t="s">
        <v>2946</v>
      </c>
      <c r="K3" s="156"/>
      <c r="L3" s="156"/>
      <c r="M3" s="156"/>
    </row>
    <row r="4" spans="1:13" ht="21" customHeight="1" x14ac:dyDescent="0.3">
      <c r="A4" s="22" t="s">
        <v>2926</v>
      </c>
      <c r="B4" s="266" t="s">
        <v>1204</v>
      </c>
      <c r="C4" s="525" t="s">
        <v>1228</v>
      </c>
      <c r="D4" s="438" t="s">
        <v>2947</v>
      </c>
      <c r="E4" s="438"/>
      <c r="F4" s="519"/>
      <c r="G4" s="565"/>
      <c r="H4" s="490"/>
      <c r="I4" s="525" t="s">
        <v>2948</v>
      </c>
      <c r="J4" s="265"/>
      <c r="K4" s="525" t="s">
        <v>2949</v>
      </c>
      <c r="L4" s="516" t="s">
        <v>2950</v>
      </c>
      <c r="M4" s="516" t="s">
        <v>683</v>
      </c>
    </row>
    <row r="5" spans="1:13" ht="36" customHeight="1" x14ac:dyDescent="0.3">
      <c r="A5" s="23" t="s">
        <v>2951</v>
      </c>
      <c r="B5" s="318"/>
      <c r="C5" s="318"/>
      <c r="D5" s="443" t="s">
        <v>1228</v>
      </c>
      <c r="E5" s="443" t="s">
        <v>2952</v>
      </c>
      <c r="F5" s="515" t="s">
        <v>2953</v>
      </c>
      <c r="G5" s="443" t="s">
        <v>2954</v>
      </c>
      <c r="H5" s="522" t="s">
        <v>2955</v>
      </c>
      <c r="I5" s="293"/>
      <c r="J5" s="63"/>
      <c r="K5" s="293"/>
      <c r="L5" s="63"/>
      <c r="M5" s="63"/>
    </row>
    <row r="6" spans="1:13" s="18" customFormat="1" ht="21" customHeight="1" x14ac:dyDescent="0.3">
      <c r="A6" s="90" t="s">
        <v>1228</v>
      </c>
      <c r="B6" s="297">
        <v>297393</v>
      </c>
      <c r="C6" s="556">
        <v>146135</v>
      </c>
      <c r="D6" s="65">
        <v>140355</v>
      </c>
      <c r="E6" s="65">
        <v>119181</v>
      </c>
      <c r="F6" s="65">
        <v>13708</v>
      </c>
      <c r="G6" s="65">
        <v>3083</v>
      </c>
      <c r="H6" s="65">
        <v>4383</v>
      </c>
      <c r="I6" s="65">
        <v>5780</v>
      </c>
      <c r="J6" s="65">
        <v>61971</v>
      </c>
      <c r="K6" s="65">
        <v>25144</v>
      </c>
      <c r="L6" s="65">
        <v>10349</v>
      </c>
      <c r="M6" s="65">
        <v>26478</v>
      </c>
    </row>
    <row r="7" spans="1:13" ht="21" customHeight="1" x14ac:dyDescent="0.3">
      <c r="A7" s="24" t="s">
        <v>2956</v>
      </c>
      <c r="B7" s="284">
        <v>9809</v>
      </c>
      <c r="C7" s="32">
        <v>1233</v>
      </c>
      <c r="D7" s="32">
        <v>1146</v>
      </c>
      <c r="E7" s="32">
        <v>233</v>
      </c>
      <c r="F7" s="32">
        <v>30</v>
      </c>
      <c r="G7" s="32">
        <v>835</v>
      </c>
      <c r="H7" s="32">
        <v>48</v>
      </c>
      <c r="I7" s="32">
        <v>87</v>
      </c>
      <c r="J7" s="32">
        <v>6301</v>
      </c>
      <c r="K7" s="32">
        <v>37</v>
      </c>
      <c r="L7" s="32">
        <v>6131</v>
      </c>
      <c r="M7" s="32">
        <v>133</v>
      </c>
    </row>
    <row r="8" spans="1:13" ht="21" customHeight="1" x14ac:dyDescent="0.3">
      <c r="A8" s="24" t="s">
        <v>1059</v>
      </c>
      <c r="B8" s="284">
        <v>22164</v>
      </c>
      <c r="C8" s="32">
        <v>9532</v>
      </c>
      <c r="D8" s="32">
        <v>8983</v>
      </c>
      <c r="E8" s="32">
        <v>6704</v>
      </c>
      <c r="F8" s="32">
        <v>173</v>
      </c>
      <c r="G8" s="32">
        <v>1905</v>
      </c>
      <c r="H8" s="32">
        <v>201</v>
      </c>
      <c r="I8" s="32">
        <v>549</v>
      </c>
      <c r="J8" s="32">
        <v>3944</v>
      </c>
      <c r="K8" s="32">
        <v>197</v>
      </c>
      <c r="L8" s="32">
        <v>3528</v>
      </c>
      <c r="M8" s="32">
        <v>219</v>
      </c>
    </row>
    <row r="9" spans="1:13" ht="21" customHeight="1" x14ac:dyDescent="0.3">
      <c r="A9" s="24" t="s">
        <v>1060</v>
      </c>
      <c r="B9" s="284">
        <v>31101</v>
      </c>
      <c r="C9" s="32">
        <v>17036</v>
      </c>
      <c r="D9" s="32">
        <v>16336</v>
      </c>
      <c r="E9" s="32">
        <v>15404</v>
      </c>
      <c r="F9" s="32">
        <v>315</v>
      </c>
      <c r="G9" s="32">
        <v>182</v>
      </c>
      <c r="H9" s="32">
        <v>435</v>
      </c>
      <c r="I9" s="32">
        <v>700</v>
      </c>
      <c r="J9" s="32">
        <v>1134</v>
      </c>
      <c r="K9" s="32">
        <v>514</v>
      </c>
      <c r="L9" s="32">
        <v>457</v>
      </c>
      <c r="M9" s="32">
        <v>163</v>
      </c>
    </row>
    <row r="10" spans="1:13" ht="21" customHeight="1" x14ac:dyDescent="0.3">
      <c r="A10" s="24" t="s">
        <v>1061</v>
      </c>
      <c r="B10" s="284">
        <v>29709</v>
      </c>
      <c r="C10" s="32">
        <v>16763</v>
      </c>
      <c r="D10" s="32">
        <v>16120</v>
      </c>
      <c r="E10" s="32">
        <v>14811</v>
      </c>
      <c r="F10" s="32">
        <v>590</v>
      </c>
      <c r="G10" s="32">
        <v>77</v>
      </c>
      <c r="H10" s="32">
        <v>642</v>
      </c>
      <c r="I10" s="32">
        <v>643</v>
      </c>
      <c r="J10" s="32">
        <v>1322</v>
      </c>
      <c r="K10" s="32">
        <v>1047</v>
      </c>
      <c r="L10" s="32">
        <v>108</v>
      </c>
      <c r="M10" s="32">
        <v>167</v>
      </c>
    </row>
    <row r="11" spans="1:13" ht="21" customHeight="1" x14ac:dyDescent="0.3">
      <c r="A11" s="24" t="s">
        <v>1062</v>
      </c>
      <c r="B11" s="284">
        <v>28104</v>
      </c>
      <c r="C11" s="32">
        <v>15632</v>
      </c>
      <c r="D11" s="32">
        <v>15111</v>
      </c>
      <c r="E11" s="32">
        <v>13722</v>
      </c>
      <c r="F11" s="32">
        <v>823</v>
      </c>
      <c r="G11" s="32">
        <v>29</v>
      </c>
      <c r="H11" s="32">
        <v>537</v>
      </c>
      <c r="I11" s="32">
        <v>521</v>
      </c>
      <c r="J11" s="32">
        <v>1687</v>
      </c>
      <c r="K11" s="32">
        <v>1425</v>
      </c>
      <c r="L11" s="32">
        <v>53</v>
      </c>
      <c r="M11" s="32">
        <v>209</v>
      </c>
    </row>
    <row r="12" spans="1:13" ht="21" customHeight="1" x14ac:dyDescent="0.3">
      <c r="A12" s="24" t="s">
        <v>1063</v>
      </c>
      <c r="B12" s="284">
        <v>26304</v>
      </c>
      <c r="C12" s="32">
        <v>15273</v>
      </c>
      <c r="D12" s="32">
        <v>14706</v>
      </c>
      <c r="E12" s="32">
        <v>13237</v>
      </c>
      <c r="F12" s="32">
        <v>1143</v>
      </c>
      <c r="G12" s="32">
        <v>20</v>
      </c>
      <c r="H12" s="32">
        <v>306</v>
      </c>
      <c r="I12" s="32">
        <v>567</v>
      </c>
      <c r="J12" s="32">
        <v>1773</v>
      </c>
      <c r="K12" s="32">
        <v>1498</v>
      </c>
      <c r="L12" s="32">
        <v>18</v>
      </c>
      <c r="M12" s="32">
        <v>257</v>
      </c>
    </row>
    <row r="13" spans="1:13" ht="21" customHeight="1" x14ac:dyDescent="0.3">
      <c r="A13" s="24" t="s">
        <v>1064</v>
      </c>
      <c r="B13" s="284">
        <v>26545</v>
      </c>
      <c r="C13" s="32">
        <v>16128</v>
      </c>
      <c r="D13" s="32">
        <v>15503</v>
      </c>
      <c r="E13" s="32">
        <v>13643</v>
      </c>
      <c r="F13" s="32">
        <v>1584</v>
      </c>
      <c r="G13" s="32">
        <v>9</v>
      </c>
      <c r="H13" s="32">
        <v>267</v>
      </c>
      <c r="I13" s="32">
        <v>625</v>
      </c>
      <c r="J13" s="32">
        <v>2048</v>
      </c>
      <c r="K13" s="32">
        <v>1675</v>
      </c>
      <c r="L13" s="32">
        <v>20</v>
      </c>
      <c r="M13" s="32">
        <v>353</v>
      </c>
    </row>
    <row r="14" spans="1:13" ht="21" customHeight="1" x14ac:dyDescent="0.3">
      <c r="A14" s="24" t="s">
        <v>1065</v>
      </c>
      <c r="B14" s="284">
        <v>23094</v>
      </c>
      <c r="C14" s="32">
        <v>14663</v>
      </c>
      <c r="D14" s="32">
        <v>14070</v>
      </c>
      <c r="E14" s="32">
        <v>12150</v>
      </c>
      <c r="F14" s="32">
        <v>1645</v>
      </c>
      <c r="G14" s="32">
        <v>6</v>
      </c>
      <c r="H14" s="32">
        <v>269</v>
      </c>
      <c r="I14" s="32">
        <v>593</v>
      </c>
      <c r="J14" s="32">
        <v>2038</v>
      </c>
      <c r="K14" s="32">
        <v>1661</v>
      </c>
      <c r="L14" s="32">
        <v>4</v>
      </c>
      <c r="M14" s="32">
        <v>373</v>
      </c>
    </row>
    <row r="15" spans="1:13" ht="21" customHeight="1" x14ac:dyDescent="0.3">
      <c r="A15" s="24" t="s">
        <v>2943</v>
      </c>
      <c r="B15" s="284">
        <v>19464</v>
      </c>
      <c r="C15" s="32">
        <v>12698</v>
      </c>
      <c r="D15" s="32">
        <v>12179</v>
      </c>
      <c r="E15" s="32">
        <v>10281</v>
      </c>
      <c r="F15" s="32">
        <v>1630</v>
      </c>
      <c r="G15" s="32">
        <v>5</v>
      </c>
      <c r="H15" s="32">
        <v>263</v>
      </c>
      <c r="I15" s="32">
        <v>519</v>
      </c>
      <c r="J15" s="32">
        <v>2265</v>
      </c>
      <c r="K15" s="32">
        <v>1806</v>
      </c>
      <c r="L15" s="32">
        <v>9</v>
      </c>
      <c r="M15" s="32">
        <v>450</v>
      </c>
    </row>
    <row r="16" spans="1:13" ht="21" customHeight="1" x14ac:dyDescent="0.3">
      <c r="A16" s="24" t="s">
        <v>1067</v>
      </c>
      <c r="B16" s="284">
        <v>15221</v>
      </c>
      <c r="C16" s="32">
        <v>9399</v>
      </c>
      <c r="D16" s="32">
        <v>8971</v>
      </c>
      <c r="E16" s="32">
        <v>7339</v>
      </c>
      <c r="F16" s="32">
        <v>1377</v>
      </c>
      <c r="G16" s="32">
        <v>5</v>
      </c>
      <c r="H16" s="32">
        <v>250</v>
      </c>
      <c r="I16" s="32">
        <v>428</v>
      </c>
      <c r="J16" s="32">
        <v>3128</v>
      </c>
      <c r="K16" s="32">
        <v>2133</v>
      </c>
      <c r="L16" s="32">
        <v>7</v>
      </c>
      <c r="M16" s="32">
        <v>988</v>
      </c>
    </row>
    <row r="17" spans="1:13" ht="21" customHeight="1" x14ac:dyDescent="0.3">
      <c r="A17" s="24" t="s">
        <v>1068</v>
      </c>
      <c r="B17" s="284">
        <v>14416</v>
      </c>
      <c r="C17" s="32">
        <v>6851</v>
      </c>
      <c r="D17" s="32">
        <v>6555</v>
      </c>
      <c r="E17" s="32">
        <v>4828</v>
      </c>
      <c r="F17" s="32">
        <v>1447</v>
      </c>
      <c r="G17" s="32">
        <v>7</v>
      </c>
      <c r="H17" s="32">
        <v>273</v>
      </c>
      <c r="I17" s="32">
        <v>296</v>
      </c>
      <c r="J17" s="32">
        <v>5324</v>
      </c>
      <c r="K17" s="32">
        <v>2740</v>
      </c>
      <c r="L17" s="32">
        <v>3</v>
      </c>
      <c r="M17" s="32">
        <v>2581</v>
      </c>
    </row>
    <row r="18" spans="1:13" ht="21" customHeight="1" x14ac:dyDescent="0.3">
      <c r="A18" s="24" t="s">
        <v>1069</v>
      </c>
      <c r="B18" s="284">
        <v>16433</v>
      </c>
      <c r="C18" s="32">
        <v>5748</v>
      </c>
      <c r="D18" s="32">
        <v>5594</v>
      </c>
      <c r="E18" s="32">
        <v>3802</v>
      </c>
      <c r="F18" s="32">
        <v>1442</v>
      </c>
      <c r="G18" s="32">
        <v>2</v>
      </c>
      <c r="H18" s="32">
        <v>348</v>
      </c>
      <c r="I18" s="32">
        <v>154</v>
      </c>
      <c r="J18" s="32">
        <v>8146</v>
      </c>
      <c r="K18" s="32">
        <v>3418</v>
      </c>
      <c r="L18" s="32">
        <v>5</v>
      </c>
      <c r="M18" s="32">
        <v>4723</v>
      </c>
    </row>
    <row r="19" spans="1:13" ht="21" customHeight="1" x14ac:dyDescent="0.3">
      <c r="A19" s="24" t="s">
        <v>1070</v>
      </c>
      <c r="B19" s="284">
        <v>12858</v>
      </c>
      <c r="C19" s="32">
        <v>3035</v>
      </c>
      <c r="D19" s="32">
        <v>2968</v>
      </c>
      <c r="E19" s="32">
        <v>1892</v>
      </c>
      <c r="F19" s="32">
        <v>821</v>
      </c>
      <c r="G19" s="32" t="s">
        <v>677</v>
      </c>
      <c r="H19" s="32">
        <v>255</v>
      </c>
      <c r="I19" s="32">
        <v>67</v>
      </c>
      <c r="J19" s="32">
        <v>7604</v>
      </c>
      <c r="K19" s="32">
        <v>2835</v>
      </c>
      <c r="L19" s="32">
        <v>3</v>
      </c>
      <c r="M19" s="32">
        <v>4766</v>
      </c>
    </row>
    <row r="20" spans="1:13" ht="21" customHeight="1" x14ac:dyDescent="0.3">
      <c r="A20" s="24" t="s">
        <v>1071</v>
      </c>
      <c r="B20" s="284">
        <v>9948</v>
      </c>
      <c r="C20" s="32">
        <v>1332</v>
      </c>
      <c r="D20" s="32">
        <v>1309</v>
      </c>
      <c r="E20" s="32">
        <v>719</v>
      </c>
      <c r="F20" s="32">
        <v>426</v>
      </c>
      <c r="G20" s="32">
        <v>1</v>
      </c>
      <c r="H20" s="32">
        <v>163</v>
      </c>
      <c r="I20" s="32">
        <v>23</v>
      </c>
      <c r="J20" s="32">
        <v>6363</v>
      </c>
      <c r="K20" s="32">
        <v>2132</v>
      </c>
      <c r="L20" s="32">
        <v>3</v>
      </c>
      <c r="M20" s="32">
        <v>4228</v>
      </c>
    </row>
    <row r="21" spans="1:13" ht="21" customHeight="1" x14ac:dyDescent="0.3">
      <c r="A21" s="24" t="s">
        <v>2957</v>
      </c>
      <c r="B21" s="284">
        <v>12223</v>
      </c>
      <c r="C21" s="32">
        <v>812</v>
      </c>
      <c r="D21" s="32">
        <v>804</v>
      </c>
      <c r="E21" s="32">
        <v>416</v>
      </c>
      <c r="F21" s="32">
        <v>262</v>
      </c>
      <c r="G21" s="32" t="s">
        <v>677</v>
      </c>
      <c r="H21" s="32">
        <v>126</v>
      </c>
      <c r="I21" s="32">
        <v>8</v>
      </c>
      <c r="J21" s="32">
        <v>8894</v>
      </c>
      <c r="K21" s="32">
        <v>2026</v>
      </c>
      <c r="L21" s="32" t="s">
        <v>677</v>
      </c>
      <c r="M21" s="32">
        <v>6868</v>
      </c>
    </row>
    <row r="22" spans="1:13" ht="21" customHeight="1" x14ac:dyDescent="0.3">
      <c r="A22" s="24" t="s">
        <v>2958</v>
      </c>
      <c r="B22" s="284">
        <v>231515</v>
      </c>
      <c r="C22" s="32">
        <v>128357</v>
      </c>
      <c r="D22" s="32">
        <v>123125</v>
      </c>
      <c r="E22" s="32">
        <v>107524</v>
      </c>
      <c r="F22" s="32">
        <v>9310</v>
      </c>
      <c r="G22" s="32">
        <v>3073</v>
      </c>
      <c r="H22" s="32">
        <v>3218</v>
      </c>
      <c r="I22" s="32">
        <v>5232</v>
      </c>
      <c r="J22" s="32">
        <v>25640</v>
      </c>
      <c r="K22" s="32">
        <v>11993</v>
      </c>
      <c r="L22" s="32">
        <v>10335</v>
      </c>
      <c r="M22" s="32">
        <v>3312</v>
      </c>
    </row>
    <row r="23" spans="1:13" ht="21" customHeight="1" x14ac:dyDescent="0.3">
      <c r="A23" s="24" t="s">
        <v>2959</v>
      </c>
      <c r="B23" s="284">
        <v>65878</v>
      </c>
      <c r="C23" s="32">
        <v>17778</v>
      </c>
      <c r="D23" s="32">
        <v>17230</v>
      </c>
      <c r="E23" s="32">
        <v>11657</v>
      </c>
      <c r="F23" s="32">
        <v>4398</v>
      </c>
      <c r="G23" s="32">
        <v>10</v>
      </c>
      <c r="H23" s="32">
        <v>1165</v>
      </c>
      <c r="I23" s="32">
        <v>548</v>
      </c>
      <c r="J23" s="32">
        <v>36331</v>
      </c>
      <c r="K23" s="32">
        <v>13151</v>
      </c>
      <c r="L23" s="32">
        <v>14</v>
      </c>
      <c r="M23" s="32">
        <v>23166</v>
      </c>
    </row>
    <row r="24" spans="1:13" s="18" customFormat="1" ht="21" customHeight="1" x14ac:dyDescent="0.3">
      <c r="A24" s="90" t="s">
        <v>461</v>
      </c>
      <c r="B24" s="297">
        <v>149223</v>
      </c>
      <c r="C24" s="65">
        <v>78762</v>
      </c>
      <c r="D24" s="65">
        <v>75405</v>
      </c>
      <c r="E24" s="65">
        <v>70207</v>
      </c>
      <c r="F24" s="65">
        <v>1662</v>
      </c>
      <c r="G24" s="65">
        <v>1501</v>
      </c>
      <c r="H24" s="65">
        <v>2035</v>
      </c>
      <c r="I24" s="65">
        <v>3357</v>
      </c>
      <c r="J24" s="65">
        <v>20768</v>
      </c>
      <c r="K24" s="65">
        <v>2336</v>
      </c>
      <c r="L24" s="65">
        <v>5301</v>
      </c>
      <c r="M24" s="65">
        <v>13131</v>
      </c>
    </row>
    <row r="25" spans="1:13" ht="21" customHeight="1" x14ac:dyDescent="0.3">
      <c r="A25" s="24" t="s">
        <v>2956</v>
      </c>
      <c r="B25" s="284">
        <v>4921</v>
      </c>
      <c r="C25" s="32">
        <v>568</v>
      </c>
      <c r="D25" s="32">
        <v>521</v>
      </c>
      <c r="E25" s="32">
        <v>127</v>
      </c>
      <c r="F25" s="32">
        <v>10</v>
      </c>
      <c r="G25" s="32">
        <v>362</v>
      </c>
      <c r="H25" s="32">
        <v>22</v>
      </c>
      <c r="I25" s="32">
        <v>47</v>
      </c>
      <c r="J25" s="32">
        <v>3197</v>
      </c>
      <c r="K25" s="32">
        <v>11</v>
      </c>
      <c r="L25" s="32">
        <v>3106</v>
      </c>
      <c r="M25" s="32">
        <v>80</v>
      </c>
    </row>
    <row r="26" spans="1:13" ht="21" customHeight="1" x14ac:dyDescent="0.3">
      <c r="A26" s="24" t="s">
        <v>1059</v>
      </c>
      <c r="B26" s="284">
        <v>11062</v>
      </c>
      <c r="C26" s="32">
        <v>4511</v>
      </c>
      <c r="D26" s="32">
        <v>4227</v>
      </c>
      <c r="E26" s="32">
        <v>3091</v>
      </c>
      <c r="F26" s="32">
        <v>63</v>
      </c>
      <c r="G26" s="32">
        <v>974</v>
      </c>
      <c r="H26" s="32">
        <v>99</v>
      </c>
      <c r="I26" s="32">
        <v>284</v>
      </c>
      <c r="J26" s="32">
        <v>1994</v>
      </c>
      <c r="K26" s="32">
        <v>43</v>
      </c>
      <c r="L26" s="32">
        <v>1830</v>
      </c>
      <c r="M26" s="32">
        <v>121</v>
      </c>
    </row>
    <row r="27" spans="1:13" ht="21" customHeight="1" x14ac:dyDescent="0.3">
      <c r="A27" s="24" t="s">
        <v>1060</v>
      </c>
      <c r="B27" s="284">
        <v>16009</v>
      </c>
      <c r="C27" s="32">
        <v>8448</v>
      </c>
      <c r="D27" s="32">
        <v>8096</v>
      </c>
      <c r="E27" s="32">
        <v>7807</v>
      </c>
      <c r="F27" s="32">
        <v>73</v>
      </c>
      <c r="G27" s="32">
        <v>86</v>
      </c>
      <c r="H27" s="32">
        <v>130</v>
      </c>
      <c r="I27" s="32">
        <v>352</v>
      </c>
      <c r="J27" s="32">
        <v>390</v>
      </c>
      <c r="K27" s="32">
        <v>42</v>
      </c>
      <c r="L27" s="32">
        <v>251</v>
      </c>
      <c r="M27" s="32">
        <v>97</v>
      </c>
    </row>
    <row r="28" spans="1:13" ht="21" customHeight="1" x14ac:dyDescent="0.3">
      <c r="A28" s="24" t="s">
        <v>1061</v>
      </c>
      <c r="B28" s="284">
        <v>15737</v>
      </c>
      <c r="C28" s="32">
        <v>8824</v>
      </c>
      <c r="D28" s="32">
        <v>8470</v>
      </c>
      <c r="E28" s="32">
        <v>8231</v>
      </c>
      <c r="F28" s="32">
        <v>58</v>
      </c>
      <c r="G28" s="32">
        <v>42</v>
      </c>
      <c r="H28" s="32">
        <v>139</v>
      </c>
      <c r="I28" s="32">
        <v>354</v>
      </c>
      <c r="J28" s="32">
        <v>212</v>
      </c>
      <c r="K28" s="32">
        <v>50</v>
      </c>
      <c r="L28" s="32">
        <v>56</v>
      </c>
      <c r="M28" s="32">
        <v>106</v>
      </c>
    </row>
    <row r="29" spans="1:13" ht="21" customHeight="1" x14ac:dyDescent="0.3">
      <c r="A29" s="24" t="s">
        <v>1062</v>
      </c>
      <c r="B29" s="284">
        <v>15406</v>
      </c>
      <c r="C29" s="32">
        <v>8764</v>
      </c>
      <c r="D29" s="32">
        <v>8466</v>
      </c>
      <c r="E29" s="32">
        <v>8230</v>
      </c>
      <c r="F29" s="32">
        <v>79</v>
      </c>
      <c r="G29" s="32">
        <v>14</v>
      </c>
      <c r="H29" s="32">
        <v>143</v>
      </c>
      <c r="I29" s="32">
        <v>298</v>
      </c>
      <c r="J29" s="32">
        <v>216</v>
      </c>
      <c r="K29" s="32">
        <v>68</v>
      </c>
      <c r="L29" s="32">
        <v>27</v>
      </c>
      <c r="M29" s="32">
        <v>121</v>
      </c>
    </row>
    <row r="30" spans="1:13" ht="21" customHeight="1" x14ac:dyDescent="0.3">
      <c r="A30" s="24" t="s">
        <v>1063</v>
      </c>
      <c r="B30" s="284">
        <v>14196</v>
      </c>
      <c r="C30" s="32">
        <v>8499</v>
      </c>
      <c r="D30" s="32">
        <v>8161</v>
      </c>
      <c r="E30" s="32">
        <v>7948</v>
      </c>
      <c r="F30" s="32">
        <v>80</v>
      </c>
      <c r="G30" s="32">
        <v>10</v>
      </c>
      <c r="H30" s="32">
        <v>123</v>
      </c>
      <c r="I30" s="32">
        <v>338</v>
      </c>
      <c r="J30" s="32">
        <v>228</v>
      </c>
      <c r="K30" s="32">
        <v>66</v>
      </c>
      <c r="L30" s="32">
        <v>7</v>
      </c>
      <c r="M30" s="32">
        <v>155</v>
      </c>
    </row>
    <row r="31" spans="1:13" ht="21" customHeight="1" x14ac:dyDescent="0.3">
      <c r="A31" s="24" t="s">
        <v>1064</v>
      </c>
      <c r="B31" s="284">
        <v>13978</v>
      </c>
      <c r="C31" s="32">
        <v>8746</v>
      </c>
      <c r="D31" s="32">
        <v>8392</v>
      </c>
      <c r="E31" s="32">
        <v>8144</v>
      </c>
      <c r="F31" s="32">
        <v>103</v>
      </c>
      <c r="G31" s="32">
        <v>2</v>
      </c>
      <c r="H31" s="32">
        <v>143</v>
      </c>
      <c r="I31" s="32">
        <v>354</v>
      </c>
      <c r="J31" s="32">
        <v>325</v>
      </c>
      <c r="K31" s="32">
        <v>105</v>
      </c>
      <c r="L31" s="32">
        <v>9</v>
      </c>
      <c r="M31" s="32">
        <v>211</v>
      </c>
    </row>
    <row r="32" spans="1:13" ht="21" customHeight="1" x14ac:dyDescent="0.3">
      <c r="A32" s="24" t="s">
        <v>1065</v>
      </c>
      <c r="B32" s="284">
        <v>12063</v>
      </c>
      <c r="C32" s="32">
        <v>7909</v>
      </c>
      <c r="D32" s="32">
        <v>7567</v>
      </c>
      <c r="E32" s="32">
        <v>7341</v>
      </c>
      <c r="F32" s="32">
        <v>87</v>
      </c>
      <c r="G32" s="32">
        <v>2</v>
      </c>
      <c r="H32" s="32">
        <v>137</v>
      </c>
      <c r="I32" s="32">
        <v>342</v>
      </c>
      <c r="J32" s="32">
        <v>361</v>
      </c>
      <c r="K32" s="32">
        <v>120</v>
      </c>
      <c r="L32" s="32">
        <v>1</v>
      </c>
      <c r="M32" s="32">
        <v>240</v>
      </c>
    </row>
    <row r="33" spans="1:13" ht="21" customHeight="1" x14ac:dyDescent="0.3">
      <c r="A33" s="24" t="s">
        <v>2943</v>
      </c>
      <c r="B33" s="284">
        <v>10075</v>
      </c>
      <c r="C33" s="32">
        <v>7045</v>
      </c>
      <c r="D33" s="32">
        <v>6720</v>
      </c>
      <c r="E33" s="32">
        <v>6455</v>
      </c>
      <c r="F33" s="32">
        <v>111</v>
      </c>
      <c r="G33" s="32">
        <v>2</v>
      </c>
      <c r="H33" s="32">
        <v>152</v>
      </c>
      <c r="I33" s="32">
        <v>325</v>
      </c>
      <c r="J33" s="32">
        <v>401</v>
      </c>
      <c r="K33" s="32">
        <v>134</v>
      </c>
      <c r="L33" s="32">
        <v>3</v>
      </c>
      <c r="M33" s="32">
        <v>264</v>
      </c>
    </row>
    <row r="34" spans="1:13" ht="21" customHeight="1" x14ac:dyDescent="0.3">
      <c r="A34" s="24" t="s">
        <v>1067</v>
      </c>
      <c r="B34" s="284">
        <v>7701</v>
      </c>
      <c r="C34" s="32">
        <v>5298</v>
      </c>
      <c r="D34" s="32">
        <v>5024</v>
      </c>
      <c r="E34" s="32">
        <v>4730</v>
      </c>
      <c r="F34" s="32">
        <v>135</v>
      </c>
      <c r="G34" s="32">
        <v>3</v>
      </c>
      <c r="H34" s="32">
        <v>156</v>
      </c>
      <c r="I34" s="32">
        <v>274</v>
      </c>
      <c r="J34" s="32">
        <v>797</v>
      </c>
      <c r="K34" s="32">
        <v>184</v>
      </c>
      <c r="L34" s="32">
        <v>4</v>
      </c>
      <c r="M34" s="32">
        <v>609</v>
      </c>
    </row>
    <row r="35" spans="1:13" ht="21" customHeight="1" x14ac:dyDescent="0.3">
      <c r="A35" s="24" t="s">
        <v>1068</v>
      </c>
      <c r="B35" s="284">
        <v>7063</v>
      </c>
      <c r="C35" s="32">
        <v>3897</v>
      </c>
      <c r="D35" s="32">
        <v>3699</v>
      </c>
      <c r="E35" s="32">
        <v>3281</v>
      </c>
      <c r="F35" s="32">
        <v>234</v>
      </c>
      <c r="G35" s="32">
        <v>2</v>
      </c>
      <c r="H35" s="32">
        <v>182</v>
      </c>
      <c r="I35" s="32">
        <v>198</v>
      </c>
      <c r="J35" s="32">
        <v>1879</v>
      </c>
      <c r="K35" s="32">
        <v>335</v>
      </c>
      <c r="L35" s="32">
        <v>1</v>
      </c>
      <c r="M35" s="32">
        <v>1543</v>
      </c>
    </row>
    <row r="36" spans="1:13" ht="21" customHeight="1" x14ac:dyDescent="0.3">
      <c r="A36" s="24" t="s">
        <v>1069</v>
      </c>
      <c r="B36" s="284">
        <v>7790</v>
      </c>
      <c r="C36" s="32">
        <v>3345</v>
      </c>
      <c r="D36" s="32">
        <v>3224</v>
      </c>
      <c r="E36" s="32">
        <v>2675</v>
      </c>
      <c r="F36" s="32">
        <v>292</v>
      </c>
      <c r="G36" s="32">
        <v>2</v>
      </c>
      <c r="H36" s="32">
        <v>255</v>
      </c>
      <c r="I36" s="32">
        <v>121</v>
      </c>
      <c r="J36" s="32">
        <v>3106</v>
      </c>
      <c r="K36" s="32">
        <v>391</v>
      </c>
      <c r="L36" s="32">
        <v>3</v>
      </c>
      <c r="M36" s="32">
        <v>2712</v>
      </c>
    </row>
    <row r="37" spans="1:13" ht="21" customHeight="1" x14ac:dyDescent="0.3">
      <c r="A37" s="24" t="s">
        <v>1070</v>
      </c>
      <c r="B37" s="284">
        <v>5567</v>
      </c>
      <c r="C37" s="32">
        <v>1737</v>
      </c>
      <c r="D37" s="32">
        <v>1692</v>
      </c>
      <c r="E37" s="32">
        <v>1346</v>
      </c>
      <c r="F37" s="32">
        <v>176</v>
      </c>
      <c r="G37" s="32" t="s">
        <v>677</v>
      </c>
      <c r="H37" s="32">
        <v>170</v>
      </c>
      <c r="I37" s="32">
        <v>45</v>
      </c>
      <c r="J37" s="32">
        <v>2824</v>
      </c>
      <c r="K37" s="32">
        <v>324</v>
      </c>
      <c r="L37" s="32">
        <v>2</v>
      </c>
      <c r="M37" s="32">
        <v>2498</v>
      </c>
    </row>
    <row r="38" spans="1:13" ht="21" customHeight="1" x14ac:dyDescent="0.3">
      <c r="A38" s="24" t="s">
        <v>1071</v>
      </c>
      <c r="B38" s="284">
        <v>3847</v>
      </c>
      <c r="C38" s="32">
        <v>748</v>
      </c>
      <c r="D38" s="32">
        <v>730</v>
      </c>
      <c r="E38" s="32">
        <v>510</v>
      </c>
      <c r="F38" s="32">
        <v>103</v>
      </c>
      <c r="G38" s="32" t="s">
        <v>677</v>
      </c>
      <c r="H38" s="32">
        <v>117</v>
      </c>
      <c r="I38" s="32">
        <v>18</v>
      </c>
      <c r="J38" s="32">
        <v>2241</v>
      </c>
      <c r="K38" s="32">
        <v>246</v>
      </c>
      <c r="L38" s="32">
        <v>1</v>
      </c>
      <c r="M38" s="32">
        <v>1994</v>
      </c>
    </row>
    <row r="39" spans="1:13" ht="21" customHeight="1" x14ac:dyDescent="0.3">
      <c r="A39" s="24" t="s">
        <v>2957</v>
      </c>
      <c r="B39" s="284">
        <v>3808</v>
      </c>
      <c r="C39" s="32">
        <v>423</v>
      </c>
      <c r="D39" s="32">
        <v>416</v>
      </c>
      <c r="E39" s="32">
        <v>291</v>
      </c>
      <c r="F39" s="32">
        <v>58</v>
      </c>
      <c r="G39" s="32" t="s">
        <v>677</v>
      </c>
      <c r="H39" s="32">
        <v>67</v>
      </c>
      <c r="I39" s="32">
        <v>7</v>
      </c>
      <c r="J39" s="32">
        <v>2597</v>
      </c>
      <c r="K39" s="32">
        <v>217</v>
      </c>
      <c r="L39" s="32" t="s">
        <v>677</v>
      </c>
      <c r="M39" s="32">
        <v>2380</v>
      </c>
    </row>
    <row r="40" spans="1:13" ht="21" customHeight="1" x14ac:dyDescent="0.3">
      <c r="A40" s="24" t="s">
        <v>2958</v>
      </c>
      <c r="B40" s="284">
        <v>121148</v>
      </c>
      <c r="C40" s="32">
        <v>68612</v>
      </c>
      <c r="D40" s="32">
        <v>65644</v>
      </c>
      <c r="E40" s="32">
        <v>62104</v>
      </c>
      <c r="F40" s="32">
        <v>799</v>
      </c>
      <c r="G40" s="32">
        <v>1497</v>
      </c>
      <c r="H40" s="32">
        <v>1244</v>
      </c>
      <c r="I40" s="32">
        <v>2968</v>
      </c>
      <c r="J40" s="32">
        <v>8121</v>
      </c>
      <c r="K40" s="32">
        <v>823</v>
      </c>
      <c r="L40" s="32">
        <v>5294</v>
      </c>
      <c r="M40" s="32">
        <v>2004</v>
      </c>
    </row>
    <row r="41" spans="1:13" ht="21" customHeight="1" x14ac:dyDescent="0.3">
      <c r="A41" s="24" t="s">
        <v>2959</v>
      </c>
      <c r="B41" s="284">
        <v>28075</v>
      </c>
      <c r="C41" s="32">
        <v>10150</v>
      </c>
      <c r="D41" s="32">
        <v>9761</v>
      </c>
      <c r="E41" s="32">
        <v>8103</v>
      </c>
      <c r="F41" s="32">
        <v>863</v>
      </c>
      <c r="G41" s="32">
        <v>4</v>
      </c>
      <c r="H41" s="32">
        <v>791</v>
      </c>
      <c r="I41" s="32">
        <v>389</v>
      </c>
      <c r="J41" s="32">
        <v>12647</v>
      </c>
      <c r="K41" s="32">
        <v>1513</v>
      </c>
      <c r="L41" s="32">
        <v>7</v>
      </c>
      <c r="M41" s="32">
        <v>11127</v>
      </c>
    </row>
    <row r="42" spans="1:13" s="18" customFormat="1" ht="21" customHeight="1" x14ac:dyDescent="0.3">
      <c r="A42" s="90" t="s">
        <v>462</v>
      </c>
      <c r="B42" s="297">
        <v>148170</v>
      </c>
      <c r="C42" s="65">
        <v>67373</v>
      </c>
      <c r="D42" s="65">
        <v>64950</v>
      </c>
      <c r="E42" s="65">
        <v>48974</v>
      </c>
      <c r="F42" s="65">
        <v>12046</v>
      </c>
      <c r="G42" s="65">
        <v>1582</v>
      </c>
      <c r="H42" s="65">
        <v>2348</v>
      </c>
      <c r="I42" s="65">
        <v>2423</v>
      </c>
      <c r="J42" s="65">
        <v>41203</v>
      </c>
      <c r="K42" s="65">
        <v>22808</v>
      </c>
      <c r="L42" s="65">
        <v>5048</v>
      </c>
      <c r="M42" s="65">
        <v>13347</v>
      </c>
    </row>
    <row r="43" spans="1:13" ht="21" customHeight="1" x14ac:dyDescent="0.3">
      <c r="A43" s="24" t="s">
        <v>2956</v>
      </c>
      <c r="B43" s="284">
        <v>4888</v>
      </c>
      <c r="C43" s="32">
        <v>665</v>
      </c>
      <c r="D43" s="32">
        <v>625</v>
      </c>
      <c r="E43" s="32">
        <v>106</v>
      </c>
      <c r="F43" s="32">
        <v>20</v>
      </c>
      <c r="G43" s="32">
        <v>473</v>
      </c>
      <c r="H43" s="32">
        <v>26</v>
      </c>
      <c r="I43" s="32">
        <v>40</v>
      </c>
      <c r="J43" s="32">
        <v>3104</v>
      </c>
      <c r="K43" s="32">
        <v>26</v>
      </c>
      <c r="L43" s="32">
        <v>3025</v>
      </c>
      <c r="M43" s="32">
        <v>53</v>
      </c>
    </row>
    <row r="44" spans="1:13" ht="21" customHeight="1" x14ac:dyDescent="0.3">
      <c r="A44" s="24" t="s">
        <v>1059</v>
      </c>
      <c r="B44" s="284">
        <v>11102</v>
      </c>
      <c r="C44" s="32">
        <v>5021</v>
      </c>
      <c r="D44" s="32">
        <v>4756</v>
      </c>
      <c r="E44" s="32">
        <v>3613</v>
      </c>
      <c r="F44" s="32">
        <v>110</v>
      </c>
      <c r="G44" s="32">
        <v>931</v>
      </c>
      <c r="H44" s="32">
        <v>102</v>
      </c>
      <c r="I44" s="32">
        <v>265</v>
      </c>
      <c r="J44" s="32">
        <v>1950</v>
      </c>
      <c r="K44" s="32">
        <v>154</v>
      </c>
      <c r="L44" s="32">
        <v>1698</v>
      </c>
      <c r="M44" s="32">
        <v>98</v>
      </c>
    </row>
    <row r="45" spans="1:13" ht="21" customHeight="1" x14ac:dyDescent="0.3">
      <c r="A45" s="24" t="s">
        <v>1060</v>
      </c>
      <c r="B45" s="284">
        <v>15092</v>
      </c>
      <c r="C45" s="32">
        <v>8588</v>
      </c>
      <c r="D45" s="32">
        <v>8240</v>
      </c>
      <c r="E45" s="32">
        <v>7597</v>
      </c>
      <c r="F45" s="32">
        <v>242</v>
      </c>
      <c r="G45" s="32">
        <v>96</v>
      </c>
      <c r="H45" s="32">
        <v>305</v>
      </c>
      <c r="I45" s="32">
        <v>348</v>
      </c>
      <c r="J45" s="32">
        <v>744</v>
      </c>
      <c r="K45" s="32">
        <v>472</v>
      </c>
      <c r="L45" s="32">
        <v>206</v>
      </c>
      <c r="M45" s="32">
        <v>66</v>
      </c>
    </row>
    <row r="46" spans="1:13" ht="21" customHeight="1" x14ac:dyDescent="0.3">
      <c r="A46" s="24" t="s">
        <v>1061</v>
      </c>
      <c r="B46" s="284">
        <v>13972</v>
      </c>
      <c r="C46" s="32">
        <v>7939</v>
      </c>
      <c r="D46" s="32">
        <v>7650</v>
      </c>
      <c r="E46" s="32">
        <v>6580</v>
      </c>
      <c r="F46" s="32">
        <v>532</v>
      </c>
      <c r="G46" s="32">
        <v>35</v>
      </c>
      <c r="H46" s="32">
        <v>503</v>
      </c>
      <c r="I46" s="32">
        <v>289</v>
      </c>
      <c r="J46" s="32">
        <v>1110</v>
      </c>
      <c r="K46" s="32">
        <v>997</v>
      </c>
      <c r="L46" s="32">
        <v>52</v>
      </c>
      <c r="M46" s="32">
        <v>61</v>
      </c>
    </row>
    <row r="47" spans="1:13" ht="21" customHeight="1" x14ac:dyDescent="0.3">
      <c r="A47" s="24" t="s">
        <v>1062</v>
      </c>
      <c r="B47" s="284">
        <v>12698</v>
      </c>
      <c r="C47" s="32">
        <v>6868</v>
      </c>
      <c r="D47" s="32">
        <v>6645</v>
      </c>
      <c r="E47" s="32">
        <v>5492</v>
      </c>
      <c r="F47" s="32">
        <v>744</v>
      </c>
      <c r="G47" s="32">
        <v>15</v>
      </c>
      <c r="H47" s="32">
        <v>394</v>
      </c>
      <c r="I47" s="32">
        <v>223</v>
      </c>
      <c r="J47" s="32">
        <v>1471</v>
      </c>
      <c r="K47" s="32">
        <v>1357</v>
      </c>
      <c r="L47" s="32">
        <v>26</v>
      </c>
      <c r="M47" s="32">
        <v>88</v>
      </c>
    </row>
    <row r="48" spans="1:13" ht="21" customHeight="1" x14ac:dyDescent="0.3">
      <c r="A48" s="24" t="s">
        <v>1063</v>
      </c>
      <c r="B48" s="284">
        <v>12108</v>
      </c>
      <c r="C48" s="32">
        <v>6774</v>
      </c>
      <c r="D48" s="32">
        <v>6545</v>
      </c>
      <c r="E48" s="32">
        <v>5289</v>
      </c>
      <c r="F48" s="32">
        <v>1063</v>
      </c>
      <c r="G48" s="32">
        <v>10</v>
      </c>
      <c r="H48" s="32">
        <v>183</v>
      </c>
      <c r="I48" s="32">
        <v>229</v>
      </c>
      <c r="J48" s="32">
        <v>1545</v>
      </c>
      <c r="K48" s="32">
        <v>1432</v>
      </c>
      <c r="L48" s="32">
        <v>11</v>
      </c>
      <c r="M48" s="32">
        <v>102</v>
      </c>
    </row>
    <row r="49" spans="1:13" ht="21" customHeight="1" x14ac:dyDescent="0.3">
      <c r="A49" s="24" t="s">
        <v>1064</v>
      </c>
      <c r="B49" s="284">
        <v>12567</v>
      </c>
      <c r="C49" s="32">
        <v>7382</v>
      </c>
      <c r="D49" s="32">
        <v>7111</v>
      </c>
      <c r="E49" s="32">
        <v>5499</v>
      </c>
      <c r="F49" s="32">
        <v>1481</v>
      </c>
      <c r="G49" s="32">
        <v>7</v>
      </c>
      <c r="H49" s="32">
        <v>124</v>
      </c>
      <c r="I49" s="32">
        <v>271</v>
      </c>
      <c r="J49" s="32">
        <v>1723</v>
      </c>
      <c r="K49" s="32">
        <v>1570</v>
      </c>
      <c r="L49" s="32">
        <v>11</v>
      </c>
      <c r="M49" s="32">
        <v>142</v>
      </c>
    </row>
    <row r="50" spans="1:13" ht="21" customHeight="1" x14ac:dyDescent="0.3">
      <c r="A50" s="24" t="s">
        <v>1065</v>
      </c>
      <c r="B50" s="284">
        <v>11031</v>
      </c>
      <c r="C50" s="32">
        <v>6754</v>
      </c>
      <c r="D50" s="32">
        <v>6503</v>
      </c>
      <c r="E50" s="32">
        <v>4809</v>
      </c>
      <c r="F50" s="32">
        <v>1558</v>
      </c>
      <c r="G50" s="32">
        <v>4</v>
      </c>
      <c r="H50" s="32">
        <v>132</v>
      </c>
      <c r="I50" s="32">
        <v>251</v>
      </c>
      <c r="J50" s="32">
        <v>1677</v>
      </c>
      <c r="K50" s="32">
        <v>1541</v>
      </c>
      <c r="L50" s="32">
        <v>3</v>
      </c>
      <c r="M50" s="32">
        <v>133</v>
      </c>
    </row>
    <row r="51" spans="1:13" ht="21" customHeight="1" x14ac:dyDescent="0.3">
      <c r="A51" s="24" t="s">
        <v>2943</v>
      </c>
      <c r="B51" s="284">
        <v>9389</v>
      </c>
      <c r="C51" s="32">
        <v>5653</v>
      </c>
      <c r="D51" s="32">
        <v>5459</v>
      </c>
      <c r="E51" s="32">
        <v>3826</v>
      </c>
      <c r="F51" s="32">
        <v>1519</v>
      </c>
      <c r="G51" s="32">
        <v>3</v>
      </c>
      <c r="H51" s="32">
        <v>111</v>
      </c>
      <c r="I51" s="32">
        <v>194</v>
      </c>
      <c r="J51" s="32">
        <v>1864</v>
      </c>
      <c r="K51" s="32">
        <v>1672</v>
      </c>
      <c r="L51" s="32">
        <v>6</v>
      </c>
      <c r="M51" s="32">
        <v>186</v>
      </c>
    </row>
    <row r="52" spans="1:13" ht="21" customHeight="1" x14ac:dyDescent="0.3">
      <c r="A52" s="24" t="s">
        <v>1067</v>
      </c>
      <c r="B52" s="284">
        <v>7520</v>
      </c>
      <c r="C52" s="32">
        <v>4101</v>
      </c>
      <c r="D52" s="32">
        <v>3947</v>
      </c>
      <c r="E52" s="32">
        <v>2609</v>
      </c>
      <c r="F52" s="32">
        <v>1242</v>
      </c>
      <c r="G52" s="32">
        <v>2</v>
      </c>
      <c r="H52" s="32">
        <v>94</v>
      </c>
      <c r="I52" s="32">
        <v>154</v>
      </c>
      <c r="J52" s="32">
        <v>2331</v>
      </c>
      <c r="K52" s="32">
        <v>1949</v>
      </c>
      <c r="L52" s="32">
        <v>3</v>
      </c>
      <c r="M52" s="32">
        <v>379</v>
      </c>
    </row>
    <row r="53" spans="1:13" ht="21" customHeight="1" x14ac:dyDescent="0.3">
      <c r="A53" s="24" t="s">
        <v>1068</v>
      </c>
      <c r="B53" s="284">
        <v>7353</v>
      </c>
      <c r="C53" s="32">
        <v>2954</v>
      </c>
      <c r="D53" s="32">
        <v>2856</v>
      </c>
      <c r="E53" s="32">
        <v>1547</v>
      </c>
      <c r="F53" s="32">
        <v>1213</v>
      </c>
      <c r="G53" s="32">
        <v>5</v>
      </c>
      <c r="H53" s="32">
        <v>91</v>
      </c>
      <c r="I53" s="32">
        <v>98</v>
      </c>
      <c r="J53" s="32">
        <v>3445</v>
      </c>
      <c r="K53" s="32">
        <v>2405</v>
      </c>
      <c r="L53" s="32">
        <v>2</v>
      </c>
      <c r="M53" s="32">
        <v>1038</v>
      </c>
    </row>
    <row r="54" spans="1:13" ht="21" customHeight="1" x14ac:dyDescent="0.3">
      <c r="A54" s="24" t="s">
        <v>1069</v>
      </c>
      <c r="B54" s="284">
        <v>8643</v>
      </c>
      <c r="C54" s="32">
        <v>2403</v>
      </c>
      <c r="D54" s="32">
        <v>2370</v>
      </c>
      <c r="E54" s="32">
        <v>1127</v>
      </c>
      <c r="F54" s="32">
        <v>1150</v>
      </c>
      <c r="G54" s="32" t="s">
        <v>677</v>
      </c>
      <c r="H54" s="32">
        <v>93</v>
      </c>
      <c r="I54" s="32">
        <v>33</v>
      </c>
      <c r="J54" s="32">
        <v>5040</v>
      </c>
      <c r="K54" s="32">
        <v>3027</v>
      </c>
      <c r="L54" s="32">
        <v>2</v>
      </c>
      <c r="M54" s="32">
        <v>2011</v>
      </c>
    </row>
    <row r="55" spans="1:13" ht="21" customHeight="1" x14ac:dyDescent="0.3">
      <c r="A55" s="24" t="s">
        <v>1070</v>
      </c>
      <c r="B55" s="284">
        <v>7291</v>
      </c>
      <c r="C55" s="32">
        <v>1298</v>
      </c>
      <c r="D55" s="32">
        <v>1276</v>
      </c>
      <c r="E55" s="32">
        <v>546</v>
      </c>
      <c r="F55" s="32">
        <v>645</v>
      </c>
      <c r="G55" s="32" t="s">
        <v>677</v>
      </c>
      <c r="H55" s="32">
        <v>85</v>
      </c>
      <c r="I55" s="32">
        <v>22</v>
      </c>
      <c r="J55" s="32">
        <v>4780</v>
      </c>
      <c r="K55" s="32">
        <v>2511</v>
      </c>
      <c r="L55" s="32">
        <v>1</v>
      </c>
      <c r="M55" s="32">
        <v>2268</v>
      </c>
    </row>
    <row r="56" spans="1:13" ht="21" customHeight="1" x14ac:dyDescent="0.3">
      <c r="A56" s="24" t="s">
        <v>1071</v>
      </c>
      <c r="B56" s="284">
        <v>6101</v>
      </c>
      <c r="C56" s="32">
        <v>584</v>
      </c>
      <c r="D56" s="32">
        <v>579</v>
      </c>
      <c r="E56" s="32">
        <v>209</v>
      </c>
      <c r="F56" s="32">
        <v>323</v>
      </c>
      <c r="G56" s="32">
        <v>1</v>
      </c>
      <c r="H56" s="32">
        <v>46</v>
      </c>
      <c r="I56" s="32">
        <v>5</v>
      </c>
      <c r="J56" s="32">
        <v>4122</v>
      </c>
      <c r="K56" s="32">
        <v>1886</v>
      </c>
      <c r="L56" s="32">
        <v>2</v>
      </c>
      <c r="M56" s="32">
        <v>2234</v>
      </c>
    </row>
    <row r="57" spans="1:13" ht="21" customHeight="1" x14ac:dyDescent="0.3">
      <c r="A57" s="24" t="s">
        <v>2957</v>
      </c>
      <c r="B57" s="284">
        <v>8415</v>
      </c>
      <c r="C57" s="32">
        <v>389</v>
      </c>
      <c r="D57" s="32">
        <v>388</v>
      </c>
      <c r="E57" s="32">
        <v>125</v>
      </c>
      <c r="F57" s="32">
        <v>204</v>
      </c>
      <c r="G57" s="32" t="s">
        <v>677</v>
      </c>
      <c r="H57" s="32">
        <v>59</v>
      </c>
      <c r="I57" s="32">
        <v>1</v>
      </c>
      <c r="J57" s="32">
        <v>6297</v>
      </c>
      <c r="K57" s="32">
        <v>1809</v>
      </c>
      <c r="L57" s="32" t="s">
        <v>677</v>
      </c>
      <c r="M57" s="32">
        <v>4488</v>
      </c>
    </row>
    <row r="58" spans="1:13" ht="21" customHeight="1" x14ac:dyDescent="0.3">
      <c r="A58" s="24" t="s">
        <v>2958</v>
      </c>
      <c r="B58" s="284">
        <v>110367</v>
      </c>
      <c r="C58" s="32">
        <v>59745</v>
      </c>
      <c r="D58" s="32">
        <v>57481</v>
      </c>
      <c r="E58" s="32">
        <v>45420</v>
      </c>
      <c r="F58" s="32">
        <v>8511</v>
      </c>
      <c r="G58" s="32">
        <v>1576</v>
      </c>
      <c r="H58" s="32">
        <v>1974</v>
      </c>
      <c r="I58" s="32">
        <v>2264</v>
      </c>
      <c r="J58" s="32">
        <v>17519</v>
      </c>
      <c r="K58" s="32">
        <v>11170</v>
      </c>
      <c r="L58" s="32">
        <v>5041</v>
      </c>
      <c r="M58" s="32">
        <v>1308</v>
      </c>
    </row>
    <row r="59" spans="1:13" ht="21" customHeight="1" x14ac:dyDescent="0.3">
      <c r="A59" s="271" t="s">
        <v>2959</v>
      </c>
      <c r="B59" s="300">
        <v>37803</v>
      </c>
      <c r="C59" s="301">
        <v>7628</v>
      </c>
      <c r="D59" s="301">
        <v>7469</v>
      </c>
      <c r="E59" s="301">
        <v>3554</v>
      </c>
      <c r="F59" s="301">
        <v>3535</v>
      </c>
      <c r="G59" s="301">
        <v>6</v>
      </c>
      <c r="H59" s="301">
        <v>374</v>
      </c>
      <c r="I59" s="301">
        <v>159</v>
      </c>
      <c r="J59" s="301">
        <v>23684</v>
      </c>
      <c r="K59" s="301">
        <v>11638</v>
      </c>
      <c r="L59" s="301">
        <v>7</v>
      </c>
      <c r="M59" s="301">
        <v>12039</v>
      </c>
    </row>
    <row r="60" spans="1:13" ht="21" customHeight="1" x14ac:dyDescent="0.3">
      <c r="A60" s="28" t="s">
        <v>4717</v>
      </c>
    </row>
    <row r="61" spans="1:13" ht="21" customHeight="1" x14ac:dyDescent="0.3">
      <c r="A61" s="28" t="s">
        <v>2924</v>
      </c>
    </row>
  </sheetData>
  <phoneticPr fontId="30"/>
  <pageMargins left="0.23622047244094488" right="0.23622047244094488" top="0.15748031496062992" bottom="0.15748031496062992" header="0.31496062992125984" footer="0"/>
  <pageSetup paperSize="9" scale="66" orientation="portrait" r:id="rId1"/>
  <headerFooter>
    <oddHeader>&amp;C&amp;F</oddHead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H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"４３．"&amp;目次!E46</f>
        <v>４３．自区内就業率の推移（平成22～令和2年）</v>
      </c>
    </row>
    <row r="3" spans="1:8" ht="21" customHeight="1" x14ac:dyDescent="0.3">
      <c r="A3" s="92" t="s">
        <v>2960</v>
      </c>
      <c r="B3" s="97" t="s">
        <v>2961</v>
      </c>
      <c r="C3" s="97" t="s">
        <v>2962</v>
      </c>
      <c r="D3" s="97" t="s">
        <v>2963</v>
      </c>
      <c r="E3" s="97" t="s">
        <v>2964</v>
      </c>
      <c r="F3" s="97" t="s">
        <v>2965</v>
      </c>
      <c r="G3" s="97" t="s">
        <v>2966</v>
      </c>
      <c r="H3" s="98" t="s">
        <v>2967</v>
      </c>
    </row>
    <row r="4" spans="1:8" ht="21" customHeight="1" x14ac:dyDescent="0.3">
      <c r="A4" s="24" t="s">
        <v>2968</v>
      </c>
      <c r="B4" s="279">
        <v>144850</v>
      </c>
      <c r="C4" s="17">
        <v>34569</v>
      </c>
      <c r="D4" s="17">
        <v>12563</v>
      </c>
      <c r="E4" s="17">
        <v>22006</v>
      </c>
      <c r="F4" s="17">
        <v>76008</v>
      </c>
      <c r="G4" s="17">
        <v>12866</v>
      </c>
      <c r="H4" s="157">
        <v>0.23865377977217808</v>
      </c>
    </row>
    <row r="5" spans="1:8" ht="21" customHeight="1" x14ac:dyDescent="0.3">
      <c r="A5" s="24">
        <v>27</v>
      </c>
      <c r="B5" s="279">
        <v>140129</v>
      </c>
      <c r="C5" s="17">
        <v>33967</v>
      </c>
      <c r="D5" s="17">
        <v>12318</v>
      </c>
      <c r="E5" s="17">
        <v>21649</v>
      </c>
      <c r="F5" s="17">
        <v>78473</v>
      </c>
      <c r="G5" s="17">
        <v>12054</v>
      </c>
      <c r="H5" s="152">
        <v>0.24239807605848893</v>
      </c>
    </row>
    <row r="6" spans="1:8" ht="21" customHeight="1" x14ac:dyDescent="0.3">
      <c r="A6" s="236" t="s">
        <v>678</v>
      </c>
      <c r="B6" s="294">
        <v>140355</v>
      </c>
      <c r="C6" s="218">
        <v>40700</v>
      </c>
      <c r="D6" s="218">
        <v>17893</v>
      </c>
      <c r="E6" s="218">
        <v>22807</v>
      </c>
      <c r="F6" s="218">
        <v>83856</v>
      </c>
      <c r="G6" s="218">
        <v>12238</v>
      </c>
      <c r="H6" s="340">
        <v>0.28997800000000001</v>
      </c>
    </row>
    <row r="7" spans="1:8" ht="21" customHeight="1" x14ac:dyDescent="0.3">
      <c r="A7" s="28" t="s">
        <v>1336</v>
      </c>
      <c r="D7" s="493"/>
    </row>
  </sheetData>
  <phoneticPr fontId="30"/>
  <pageMargins left="0.23622047244094488" right="0.23622047244094488" top="0.15748031496062992" bottom="0.15748031496062992" header="0.31496062992125984" footer="0"/>
  <pageSetup paperSize="9" scale="68" orientation="portrait" r:id="rId1"/>
  <headerFooter>
    <oddHeader>&amp;C&amp;F</oddHead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A1:E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5" ht="21" customHeight="1" x14ac:dyDescent="0.3">
      <c r="A1" s="19" t="str">
        <f>HYPERLINK("#"&amp;"目次"&amp;"!a1","目次へ")</f>
        <v>目次へ</v>
      </c>
    </row>
    <row r="2" spans="1:5" ht="21" customHeight="1" x14ac:dyDescent="0.3">
      <c r="A2" s="44" t="str">
        <f>"４４．"&amp;目次!E47</f>
        <v>４４．完全失業者数･完全失業率の推移（平成22～令和2年）</v>
      </c>
      <c r="B2" s="95"/>
      <c r="C2" s="95"/>
      <c r="D2" s="95"/>
      <c r="E2" s="95"/>
    </row>
    <row r="3" spans="1:5" ht="21" customHeight="1" x14ac:dyDescent="0.3">
      <c r="A3" s="494" t="s">
        <v>313</v>
      </c>
      <c r="B3" s="74" t="s">
        <v>2969</v>
      </c>
      <c r="C3" s="74" t="s">
        <v>2970</v>
      </c>
      <c r="D3" s="74" t="s">
        <v>2971</v>
      </c>
      <c r="E3" s="461" t="s">
        <v>2972</v>
      </c>
    </row>
    <row r="4" spans="1:5" ht="21" customHeight="1" x14ac:dyDescent="0.3">
      <c r="A4" s="24" t="s">
        <v>2968</v>
      </c>
      <c r="B4" s="279">
        <v>12709</v>
      </c>
      <c r="C4" s="17">
        <v>157559</v>
      </c>
      <c r="D4" s="17">
        <v>144850</v>
      </c>
      <c r="E4" s="157">
        <v>8.0661847307992557E-2</v>
      </c>
    </row>
    <row r="5" spans="1:5" ht="21" customHeight="1" x14ac:dyDescent="0.3">
      <c r="A5" s="24">
        <v>27</v>
      </c>
      <c r="B5" s="279">
        <v>6482</v>
      </c>
      <c r="C5" s="17">
        <v>146611</v>
      </c>
      <c r="D5" s="17">
        <v>140129</v>
      </c>
      <c r="E5" s="152">
        <v>4.4212235098321409E-2</v>
      </c>
    </row>
    <row r="6" spans="1:5" ht="21" customHeight="1" x14ac:dyDescent="0.3">
      <c r="A6" s="236" t="s">
        <v>2973</v>
      </c>
      <c r="B6" s="294">
        <v>5780</v>
      </c>
      <c r="C6" s="218">
        <v>146135</v>
      </c>
      <c r="D6" s="218">
        <v>140355</v>
      </c>
      <c r="E6" s="340">
        <v>3.9552468E-2</v>
      </c>
    </row>
    <row r="7" spans="1:5" ht="21" customHeight="1" x14ac:dyDescent="0.3">
      <c r="A7" s="28" t="s">
        <v>2924</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A1:D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"４５．"&amp;目次!E48</f>
        <v>４５．納税義務者一人当たりの課税所得の推移（令和2～令和6年度、各年7月1日現在）</v>
      </c>
      <c r="B2" s="95"/>
      <c r="C2" s="95"/>
      <c r="D2" s="95"/>
    </row>
    <row r="3" spans="1:4" ht="36" customHeight="1" x14ac:dyDescent="0.3">
      <c r="A3" s="480" t="s">
        <v>2974</v>
      </c>
      <c r="B3" s="158" t="s">
        <v>2975</v>
      </c>
      <c r="C3" s="158" t="s">
        <v>2976</v>
      </c>
      <c r="D3" s="158" t="s">
        <v>2977</v>
      </c>
    </row>
    <row r="4" spans="1:4" ht="21" customHeight="1" x14ac:dyDescent="0.3">
      <c r="A4" s="24" t="s">
        <v>4494</v>
      </c>
      <c r="B4" s="279">
        <v>190531</v>
      </c>
      <c r="C4" s="17">
        <v>758850596</v>
      </c>
      <c r="D4" s="17">
        <v>3982820</v>
      </c>
    </row>
    <row r="5" spans="1:4" ht="21" customHeight="1" x14ac:dyDescent="0.3">
      <c r="A5" s="24">
        <v>3</v>
      </c>
      <c r="B5" s="279">
        <v>192661</v>
      </c>
      <c r="C5" s="17">
        <v>790569091</v>
      </c>
      <c r="D5" s="17">
        <v>4103420</v>
      </c>
    </row>
    <row r="6" spans="1:4" ht="21" customHeight="1" x14ac:dyDescent="0.3">
      <c r="A6" s="24">
        <v>4</v>
      </c>
      <c r="B6" s="279">
        <v>194168</v>
      </c>
      <c r="C6" s="17">
        <v>828411837</v>
      </c>
      <c r="D6" s="17">
        <v>4266469</v>
      </c>
    </row>
    <row r="7" spans="1:4" ht="21" customHeight="1" x14ac:dyDescent="0.3">
      <c r="A7" s="24">
        <v>5</v>
      </c>
      <c r="B7" s="17">
        <v>194655</v>
      </c>
      <c r="C7" s="17">
        <v>842642651</v>
      </c>
      <c r="D7" s="17">
        <v>4328903</v>
      </c>
    </row>
    <row r="8" spans="1:4" ht="21" customHeight="1" thickBot="1" x14ac:dyDescent="0.35">
      <c r="A8" s="660">
        <v>6</v>
      </c>
      <c r="B8" s="159">
        <v>191683</v>
      </c>
      <c r="C8" s="218">
        <v>875013775</v>
      </c>
      <c r="D8" s="218">
        <v>4564900</v>
      </c>
    </row>
    <row r="9" spans="1:4" ht="21" customHeight="1" x14ac:dyDescent="0.3">
      <c r="A9" s="28" t="s">
        <v>2979</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A1:O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5" width="10.05859375" style="17" customWidth="1"/>
    <col min="16" max="16384" width="18.64453125" style="17"/>
  </cols>
  <sheetData>
    <row r="1" spans="1:15" ht="21" customHeight="1" x14ac:dyDescent="0.3">
      <c r="A1" s="19" t="str">
        <f>HYPERLINK("#"&amp;"目次"&amp;"!a1","目次へ")</f>
        <v>目次へ</v>
      </c>
    </row>
    <row r="2" spans="1:15" ht="21" customHeight="1" x14ac:dyDescent="0.3">
      <c r="A2" s="44" t="str">
        <f>"４６．"&amp;目次!E49</f>
        <v>４６．住宅の建て方（4区分），構造（4区分），階数（5区分）別住宅数（令和5年10月1日）</v>
      </c>
      <c r="B2" s="29"/>
      <c r="C2" s="29"/>
      <c r="D2" s="29"/>
      <c r="E2" s="29"/>
      <c r="F2" s="29"/>
      <c r="G2" s="29"/>
      <c r="H2" s="29"/>
      <c r="I2" s="29"/>
      <c r="J2" s="29"/>
      <c r="K2" s="29"/>
      <c r="L2" s="29"/>
      <c r="M2" s="29"/>
      <c r="N2" s="29"/>
      <c r="O2" s="29"/>
    </row>
    <row r="3" spans="1:15" ht="21" customHeight="1" x14ac:dyDescent="0.3">
      <c r="A3" s="488" t="s">
        <v>2980</v>
      </c>
      <c r="B3" s="481" t="s">
        <v>655</v>
      </c>
      <c r="C3" s="460" t="s">
        <v>2981</v>
      </c>
      <c r="D3" s="482"/>
      <c r="E3" s="483"/>
      <c r="F3" s="484" t="s">
        <v>2982</v>
      </c>
      <c r="G3" s="482"/>
      <c r="H3" s="485"/>
      <c r="I3" s="460" t="s">
        <v>2983</v>
      </c>
      <c r="J3" s="482"/>
      <c r="K3" s="482"/>
      <c r="L3" s="482"/>
      <c r="M3" s="482"/>
      <c r="N3" s="485"/>
      <c r="O3" s="461" t="s">
        <v>2984</v>
      </c>
    </row>
    <row r="4" spans="1:15" ht="21" customHeight="1" x14ac:dyDescent="0.3">
      <c r="A4" s="22"/>
      <c r="B4" s="160"/>
      <c r="C4" s="575" t="s">
        <v>655</v>
      </c>
      <c r="D4" s="576" t="s">
        <v>2985</v>
      </c>
      <c r="E4" s="577" t="s">
        <v>2986</v>
      </c>
      <c r="F4" s="578" t="s">
        <v>655</v>
      </c>
      <c r="G4" s="578" t="s">
        <v>2985</v>
      </c>
      <c r="H4" s="579" t="s">
        <v>2987</v>
      </c>
      <c r="I4" s="580" t="s">
        <v>655</v>
      </c>
      <c r="J4" s="579" t="s">
        <v>2985</v>
      </c>
      <c r="K4" s="581">
        <v>2</v>
      </c>
      <c r="L4" s="581" t="s">
        <v>1267</v>
      </c>
      <c r="M4" s="580" t="s">
        <v>2988</v>
      </c>
      <c r="N4" s="443" t="s">
        <v>2989</v>
      </c>
      <c r="O4" s="267"/>
    </row>
    <row r="5" spans="1:15" s="18" customFormat="1" ht="21" customHeight="1" x14ac:dyDescent="0.3">
      <c r="A5" s="582" t="s">
        <v>2990</v>
      </c>
      <c r="B5" s="583">
        <v>206190</v>
      </c>
      <c r="C5" s="584">
        <v>36890</v>
      </c>
      <c r="D5" s="584">
        <v>1170</v>
      </c>
      <c r="E5" s="584">
        <v>35720</v>
      </c>
      <c r="F5" s="584">
        <v>4510</v>
      </c>
      <c r="G5" s="584">
        <v>280</v>
      </c>
      <c r="H5" s="584">
        <v>4230</v>
      </c>
      <c r="I5" s="584">
        <v>163770</v>
      </c>
      <c r="J5" s="585" t="s">
        <v>677</v>
      </c>
      <c r="K5" s="584">
        <v>47390</v>
      </c>
      <c r="L5" s="584">
        <v>74430</v>
      </c>
      <c r="M5" s="584">
        <v>30520</v>
      </c>
      <c r="N5" s="585">
        <v>11420</v>
      </c>
      <c r="O5" s="584">
        <v>1030</v>
      </c>
    </row>
    <row r="6" spans="1:15" ht="21" customHeight="1" x14ac:dyDescent="0.3">
      <c r="A6" s="96" t="s">
        <v>2991</v>
      </c>
      <c r="B6" s="341">
        <v>70780</v>
      </c>
      <c r="C6" s="121">
        <v>31710</v>
      </c>
      <c r="D6" s="121">
        <v>1070</v>
      </c>
      <c r="E6" s="121">
        <v>30640</v>
      </c>
      <c r="F6" s="121">
        <v>3000</v>
      </c>
      <c r="G6" s="121">
        <v>180</v>
      </c>
      <c r="H6" s="121">
        <v>2820</v>
      </c>
      <c r="I6" s="121">
        <v>35640</v>
      </c>
      <c r="J6" s="32" t="s">
        <v>677</v>
      </c>
      <c r="K6" s="121">
        <v>32150</v>
      </c>
      <c r="L6" s="32">
        <v>3490</v>
      </c>
      <c r="M6" s="32" t="s">
        <v>677</v>
      </c>
      <c r="N6" s="32" t="s">
        <v>677</v>
      </c>
      <c r="O6" s="121">
        <v>440</v>
      </c>
    </row>
    <row r="7" spans="1:15" ht="21" customHeight="1" x14ac:dyDescent="0.3">
      <c r="A7" s="96" t="s">
        <v>4503</v>
      </c>
      <c r="B7" s="341">
        <v>135420</v>
      </c>
      <c r="C7" s="121">
        <v>5180</v>
      </c>
      <c r="D7" s="121">
        <v>110</v>
      </c>
      <c r="E7" s="121">
        <v>5080</v>
      </c>
      <c r="F7" s="121">
        <v>1510</v>
      </c>
      <c r="G7" s="121">
        <v>100</v>
      </c>
      <c r="H7" s="121">
        <v>1420</v>
      </c>
      <c r="I7" s="121">
        <v>128130</v>
      </c>
      <c r="J7" s="32" t="s">
        <v>677</v>
      </c>
      <c r="K7" s="121">
        <v>15250</v>
      </c>
      <c r="L7" s="121">
        <v>70940</v>
      </c>
      <c r="M7" s="32">
        <v>30520</v>
      </c>
      <c r="N7" s="32">
        <v>11420</v>
      </c>
      <c r="O7" s="121">
        <v>590</v>
      </c>
    </row>
    <row r="8" spans="1:15" ht="21" customHeight="1" x14ac:dyDescent="0.3">
      <c r="A8" s="96" t="s">
        <v>2992</v>
      </c>
      <c r="B8" s="341">
        <v>114020</v>
      </c>
      <c r="C8" s="121">
        <v>2490</v>
      </c>
      <c r="D8" s="32">
        <v>80</v>
      </c>
      <c r="E8" s="121">
        <v>2410</v>
      </c>
      <c r="F8" s="121">
        <v>710</v>
      </c>
      <c r="G8" s="32">
        <v>80</v>
      </c>
      <c r="H8" s="121">
        <v>630</v>
      </c>
      <c r="I8" s="121">
        <v>110540</v>
      </c>
      <c r="J8" s="32" t="s">
        <v>677</v>
      </c>
      <c r="K8" s="121">
        <v>8100</v>
      </c>
      <c r="L8" s="121">
        <v>60850</v>
      </c>
      <c r="M8" s="121">
        <v>30360</v>
      </c>
      <c r="N8" s="121">
        <v>11230</v>
      </c>
      <c r="O8" s="121">
        <v>280</v>
      </c>
    </row>
    <row r="9" spans="1:15" ht="21" customHeight="1" x14ac:dyDescent="0.3">
      <c r="A9" s="96" t="s">
        <v>2993</v>
      </c>
      <c r="B9" s="341">
        <v>20910</v>
      </c>
      <c r="C9" s="121">
        <v>2670</v>
      </c>
      <c r="D9" s="32">
        <v>30</v>
      </c>
      <c r="E9" s="121">
        <v>2640</v>
      </c>
      <c r="F9" s="121">
        <v>800</v>
      </c>
      <c r="G9" s="32">
        <v>20</v>
      </c>
      <c r="H9" s="121">
        <v>780</v>
      </c>
      <c r="I9" s="121">
        <v>17120</v>
      </c>
      <c r="J9" s="32" t="s">
        <v>677</v>
      </c>
      <c r="K9" s="121">
        <v>6840</v>
      </c>
      <c r="L9" s="121">
        <v>9930</v>
      </c>
      <c r="M9" s="32">
        <v>160</v>
      </c>
      <c r="N9" s="32">
        <v>190</v>
      </c>
      <c r="O9" s="121">
        <v>310</v>
      </c>
    </row>
    <row r="10" spans="1:15" ht="21" customHeight="1" x14ac:dyDescent="0.3">
      <c r="A10" s="342" t="s">
        <v>2994</v>
      </c>
      <c r="B10" s="343">
        <v>490</v>
      </c>
      <c r="C10" s="344">
        <v>20</v>
      </c>
      <c r="D10" s="301" t="s">
        <v>677</v>
      </c>
      <c r="E10" s="344">
        <v>20</v>
      </c>
      <c r="F10" s="301" t="s">
        <v>677</v>
      </c>
      <c r="G10" s="301" t="s">
        <v>677</v>
      </c>
      <c r="H10" s="301" t="s">
        <v>677</v>
      </c>
      <c r="I10" s="344">
        <v>460</v>
      </c>
      <c r="J10" s="301" t="s">
        <v>677</v>
      </c>
      <c r="K10" s="344">
        <v>310</v>
      </c>
      <c r="L10" s="344">
        <v>160</v>
      </c>
      <c r="M10" s="301" t="s">
        <v>677</v>
      </c>
      <c r="N10" s="301" t="s">
        <v>677</v>
      </c>
      <c r="O10" s="301" t="s">
        <v>677</v>
      </c>
    </row>
    <row r="11" spans="1:15" ht="21" customHeight="1" x14ac:dyDescent="0.3">
      <c r="A11" s="28" t="s">
        <v>4504</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2C45-991E-486A-866F-FFE4C292F995}">
  <sheetPr>
    <pageSetUpPr fitToPage="1"/>
  </sheetPr>
  <dimension ref="A1:G13"/>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"２．"&amp;目次!E5</f>
        <v>２．農地転用状況（平成31～令和5年）</v>
      </c>
    </row>
    <row r="3" spans="1:7" ht="21" customHeight="1" thickBot="1" x14ac:dyDescent="0.35">
      <c r="A3" s="28" t="s">
        <v>653</v>
      </c>
    </row>
    <row r="4" spans="1:7" ht="21" customHeight="1" x14ac:dyDescent="0.3">
      <c r="A4" s="482" t="s">
        <v>654</v>
      </c>
      <c r="B4" s="31" t="s">
        <v>655</v>
      </c>
      <c r="C4" s="33"/>
      <c r="D4" s="31" t="s">
        <v>656</v>
      </c>
      <c r="E4" s="33"/>
      <c r="F4" s="31" t="s">
        <v>657</v>
      </c>
      <c r="G4" s="33"/>
    </row>
    <row r="5" spans="1:7" ht="21" customHeight="1" x14ac:dyDescent="0.3">
      <c r="A5" s="54"/>
      <c r="B5" s="519" t="s">
        <v>658</v>
      </c>
      <c r="C5" s="519" t="s">
        <v>369</v>
      </c>
      <c r="D5" s="519" t="s">
        <v>658</v>
      </c>
      <c r="E5" s="519" t="s">
        <v>369</v>
      </c>
      <c r="F5" s="519" t="s">
        <v>658</v>
      </c>
      <c r="G5" s="519" t="s">
        <v>369</v>
      </c>
    </row>
    <row r="6" spans="1:7" ht="21" customHeight="1" x14ac:dyDescent="0.3">
      <c r="A6" s="633" t="s">
        <v>4451</v>
      </c>
      <c r="B6" s="32">
        <v>31</v>
      </c>
      <c r="C6" s="26">
        <v>10611.79</v>
      </c>
      <c r="D6" s="32">
        <v>16</v>
      </c>
      <c r="E6" s="26">
        <v>5741.36</v>
      </c>
      <c r="F6" s="32">
        <v>15</v>
      </c>
      <c r="G6" s="26">
        <v>4870.43</v>
      </c>
    </row>
    <row r="7" spans="1:7" ht="21.75" customHeight="1" x14ac:dyDescent="0.3">
      <c r="A7" s="633" t="s">
        <v>678</v>
      </c>
      <c r="B7" s="32">
        <v>26</v>
      </c>
      <c r="C7" s="26">
        <v>6878.66</v>
      </c>
      <c r="D7" s="32">
        <v>17</v>
      </c>
      <c r="E7" s="26">
        <v>4432.6499999999996</v>
      </c>
      <c r="F7" s="32">
        <v>9</v>
      </c>
      <c r="G7" s="26">
        <v>2446.0100000000002</v>
      </c>
    </row>
    <row r="8" spans="1:7" ht="21.75" customHeight="1" x14ac:dyDescent="0.3">
      <c r="A8" s="633">
        <v>3</v>
      </c>
      <c r="B8" s="408">
        <v>13</v>
      </c>
      <c r="C8" s="634">
        <v>5000.3</v>
      </c>
      <c r="D8" s="408">
        <v>1</v>
      </c>
      <c r="E8" s="634">
        <v>168</v>
      </c>
      <c r="F8" s="408">
        <v>12</v>
      </c>
      <c r="G8" s="634">
        <v>4832.3</v>
      </c>
    </row>
    <row r="9" spans="1:7" ht="21.75" customHeight="1" x14ac:dyDescent="0.3">
      <c r="A9" s="633">
        <v>4</v>
      </c>
      <c r="B9" s="408">
        <v>9</v>
      </c>
      <c r="C9" s="634">
        <v>2261</v>
      </c>
      <c r="D9" s="408">
        <v>4</v>
      </c>
      <c r="E9" s="634">
        <v>1266</v>
      </c>
      <c r="F9" s="408">
        <v>5</v>
      </c>
      <c r="G9" s="634">
        <v>995</v>
      </c>
    </row>
    <row r="10" spans="1:7" ht="21.75" customHeight="1" thickBot="1" x14ac:dyDescent="0.35">
      <c r="A10" s="635">
        <v>5</v>
      </c>
      <c r="B10" s="636">
        <v>14</v>
      </c>
      <c r="C10" s="637">
        <v>4431</v>
      </c>
      <c r="D10" s="636">
        <v>11</v>
      </c>
      <c r="E10" s="637">
        <v>3083</v>
      </c>
      <c r="F10" s="636">
        <v>3</v>
      </c>
      <c r="G10" s="637">
        <v>1348</v>
      </c>
    </row>
    <row r="11" spans="1:7" ht="21" customHeight="1" x14ac:dyDescent="0.3">
      <c r="A11" s="28" t="s">
        <v>660</v>
      </c>
    </row>
    <row r="12" spans="1:7" ht="21" customHeight="1" x14ac:dyDescent="0.3">
      <c r="A12" s="28" t="s">
        <v>661</v>
      </c>
    </row>
    <row r="13" spans="1:7" ht="21" customHeight="1" x14ac:dyDescent="0.3">
      <c r="A13" s="28" t="s">
        <v>662</v>
      </c>
    </row>
  </sheetData>
  <phoneticPr fontId="84"/>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J56"/>
  <sheetViews>
    <sheetView zoomScaleSheetLayoutView="80" workbookViewId="0">
      <pane xSplit="1" ySplit="4" topLeftCell="B41"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"４７．"&amp;目次!E50</f>
        <v>４７．住宅の耐震診断の有無（3区分），建築の時期（9区分），購入･新築･建て替え等（8区分）別持ち家数（令和5年10月1日）</v>
      </c>
      <c r="B2" s="29"/>
      <c r="C2" s="29"/>
      <c r="D2" s="29"/>
      <c r="E2" s="29"/>
    </row>
    <row r="3" spans="1:10" ht="36" customHeight="1" x14ac:dyDescent="0.3">
      <c r="A3" s="486" t="s">
        <v>2995</v>
      </c>
      <c r="B3" s="461" t="s">
        <v>1228</v>
      </c>
      <c r="C3" s="40" t="s">
        <v>2996</v>
      </c>
      <c r="D3" s="40"/>
      <c r="E3" s="31"/>
      <c r="F3" s="468" t="s">
        <v>2997</v>
      </c>
      <c r="G3" s="468" t="s">
        <v>2998</v>
      </c>
      <c r="H3" s="468" t="s">
        <v>2999</v>
      </c>
      <c r="I3" s="468" t="s">
        <v>3000</v>
      </c>
      <c r="J3" s="464" t="s">
        <v>683</v>
      </c>
    </row>
    <row r="4" spans="1:10" ht="36" customHeight="1" x14ac:dyDescent="0.3">
      <c r="A4" s="161"/>
      <c r="B4" s="25"/>
      <c r="C4" s="439" t="s">
        <v>1228</v>
      </c>
      <c r="D4" s="443" t="s">
        <v>3001</v>
      </c>
      <c r="E4" s="514" t="s">
        <v>3002</v>
      </c>
      <c r="F4" s="269"/>
      <c r="G4" s="269"/>
      <c r="H4" s="269"/>
      <c r="I4" s="269"/>
      <c r="J4" s="25"/>
    </row>
    <row r="5" spans="1:10" ht="21" customHeight="1" x14ac:dyDescent="0.3">
      <c r="A5" s="119" t="s">
        <v>3003</v>
      </c>
      <c r="B5" s="345">
        <v>66860</v>
      </c>
      <c r="C5" s="162">
        <v>22050</v>
      </c>
      <c r="D5" s="162">
        <v>140</v>
      </c>
      <c r="E5" s="162">
        <v>21920</v>
      </c>
      <c r="F5" s="162">
        <v>14920</v>
      </c>
      <c r="G5" s="162">
        <v>8750</v>
      </c>
      <c r="H5" s="162">
        <v>9800</v>
      </c>
      <c r="I5" s="162">
        <v>7160</v>
      </c>
      <c r="J5" s="162">
        <v>4180</v>
      </c>
    </row>
    <row r="6" spans="1:10" ht="21" customHeight="1" x14ac:dyDescent="0.3">
      <c r="A6" s="129" t="s">
        <v>3004</v>
      </c>
      <c r="B6" s="341">
        <v>6230</v>
      </c>
      <c r="C6" s="121">
        <v>450</v>
      </c>
      <c r="D6" s="121">
        <v>20</v>
      </c>
      <c r="E6" s="121">
        <v>430</v>
      </c>
      <c r="F6" s="121">
        <v>2420</v>
      </c>
      <c r="G6" s="121">
        <v>560</v>
      </c>
      <c r="H6" s="121">
        <v>590</v>
      </c>
      <c r="I6" s="121">
        <v>1600</v>
      </c>
      <c r="J6" s="121">
        <v>600</v>
      </c>
    </row>
    <row r="7" spans="1:10" ht="21" customHeight="1" x14ac:dyDescent="0.3">
      <c r="A7" s="129" t="s">
        <v>3005</v>
      </c>
      <c r="B7" s="341">
        <v>9380</v>
      </c>
      <c r="C7" s="121">
        <v>1110</v>
      </c>
      <c r="D7" s="121">
        <v>20</v>
      </c>
      <c r="E7" s="121">
        <v>1090</v>
      </c>
      <c r="F7" s="121">
        <v>4280</v>
      </c>
      <c r="G7" s="121">
        <v>800</v>
      </c>
      <c r="H7" s="121">
        <v>1190</v>
      </c>
      <c r="I7" s="121">
        <v>1390</v>
      </c>
      <c r="J7" s="121">
        <v>600</v>
      </c>
    </row>
    <row r="8" spans="1:10" ht="21" customHeight="1" x14ac:dyDescent="0.3">
      <c r="A8" s="129" t="s">
        <v>3006</v>
      </c>
      <c r="B8" s="341">
        <v>8880</v>
      </c>
      <c r="C8" s="121">
        <v>1680</v>
      </c>
      <c r="D8" s="121" t="s">
        <v>677</v>
      </c>
      <c r="E8" s="121">
        <v>1680</v>
      </c>
      <c r="F8" s="121">
        <v>2160</v>
      </c>
      <c r="G8" s="121">
        <v>1100</v>
      </c>
      <c r="H8" s="121">
        <v>1850</v>
      </c>
      <c r="I8" s="121">
        <v>1380</v>
      </c>
      <c r="J8" s="121">
        <v>700</v>
      </c>
    </row>
    <row r="9" spans="1:10" ht="21" customHeight="1" x14ac:dyDescent="0.3">
      <c r="A9" s="129" t="s">
        <v>4506</v>
      </c>
      <c r="B9" s="341">
        <v>10270</v>
      </c>
      <c r="C9" s="121">
        <v>2500</v>
      </c>
      <c r="D9" s="121" t="s">
        <v>677</v>
      </c>
      <c r="E9" s="121">
        <v>2500</v>
      </c>
      <c r="F9" s="121">
        <v>2470</v>
      </c>
      <c r="G9" s="121">
        <v>1640</v>
      </c>
      <c r="H9" s="121">
        <v>2270</v>
      </c>
      <c r="I9" s="121">
        <v>840</v>
      </c>
      <c r="J9" s="121">
        <v>560</v>
      </c>
    </row>
    <row r="10" spans="1:10" ht="21" customHeight="1" x14ac:dyDescent="0.3">
      <c r="A10" s="129" t="s">
        <v>3007</v>
      </c>
      <c r="B10" s="341">
        <v>7500</v>
      </c>
      <c r="C10" s="121">
        <v>3590</v>
      </c>
      <c r="D10" s="121" t="s">
        <v>677</v>
      </c>
      <c r="E10" s="121">
        <v>3590</v>
      </c>
      <c r="F10" s="121">
        <v>1380</v>
      </c>
      <c r="G10" s="121">
        <v>960</v>
      </c>
      <c r="H10" s="121">
        <v>900</v>
      </c>
      <c r="I10" s="121">
        <v>370</v>
      </c>
      <c r="J10" s="121">
        <v>300</v>
      </c>
    </row>
    <row r="11" spans="1:10" ht="21" customHeight="1" x14ac:dyDescent="0.3">
      <c r="A11" s="17" t="s">
        <v>3008</v>
      </c>
      <c r="B11" s="341">
        <v>5810</v>
      </c>
      <c r="C11" s="121">
        <v>2380</v>
      </c>
      <c r="D11" s="121" t="s">
        <v>677</v>
      </c>
      <c r="E11" s="121">
        <v>2380</v>
      </c>
      <c r="F11" s="121">
        <v>990</v>
      </c>
      <c r="G11" s="121">
        <v>710</v>
      </c>
      <c r="H11" s="121">
        <v>870</v>
      </c>
      <c r="I11" s="121">
        <v>380</v>
      </c>
      <c r="J11" s="121">
        <v>480</v>
      </c>
    </row>
    <row r="12" spans="1:10" ht="21" customHeight="1" x14ac:dyDescent="0.3">
      <c r="A12" s="17" t="s">
        <v>3009</v>
      </c>
      <c r="B12" s="341">
        <v>8860</v>
      </c>
      <c r="C12" s="121">
        <v>5320</v>
      </c>
      <c r="D12" s="121">
        <v>40</v>
      </c>
      <c r="E12" s="121">
        <v>5290</v>
      </c>
      <c r="F12" s="121">
        <v>620</v>
      </c>
      <c r="G12" s="121">
        <v>1350</v>
      </c>
      <c r="H12" s="121">
        <v>720</v>
      </c>
      <c r="I12" s="121">
        <v>540</v>
      </c>
      <c r="J12" s="121">
        <v>310</v>
      </c>
    </row>
    <row r="13" spans="1:10" ht="21" customHeight="1" x14ac:dyDescent="0.3">
      <c r="A13" s="17" t="s">
        <v>4507</v>
      </c>
      <c r="B13" s="341">
        <v>6630</v>
      </c>
      <c r="C13" s="121">
        <v>3780</v>
      </c>
      <c r="D13" s="121" t="s">
        <v>677</v>
      </c>
      <c r="E13" s="121">
        <v>3780</v>
      </c>
      <c r="F13" s="121">
        <v>460</v>
      </c>
      <c r="G13" s="121">
        <v>910</v>
      </c>
      <c r="H13" s="121">
        <v>930</v>
      </c>
      <c r="I13" s="121">
        <v>420</v>
      </c>
      <c r="J13" s="121">
        <v>140</v>
      </c>
    </row>
    <row r="14" spans="1:10" ht="21" customHeight="1" x14ac:dyDescent="0.3">
      <c r="A14" s="17" t="s">
        <v>4508</v>
      </c>
      <c r="B14" s="341">
        <v>2780</v>
      </c>
      <c r="C14" s="121">
        <v>1240</v>
      </c>
      <c r="D14" s="121">
        <v>50</v>
      </c>
      <c r="E14" s="121">
        <v>1180</v>
      </c>
      <c r="F14" s="121">
        <v>60</v>
      </c>
      <c r="G14" s="121">
        <v>660</v>
      </c>
      <c r="H14" s="121">
        <v>380</v>
      </c>
      <c r="I14" s="121">
        <v>160</v>
      </c>
      <c r="J14" s="121">
        <v>290</v>
      </c>
    </row>
    <row r="15" spans="1:10" ht="21" customHeight="1" x14ac:dyDescent="0.3">
      <c r="A15" s="119" t="s">
        <v>3010</v>
      </c>
      <c r="B15" s="345">
        <v>14590</v>
      </c>
      <c r="C15" s="162">
        <v>6380</v>
      </c>
      <c r="D15" s="162">
        <v>80</v>
      </c>
      <c r="E15" s="162">
        <v>6300</v>
      </c>
      <c r="F15" s="162">
        <v>4110</v>
      </c>
      <c r="G15" s="162">
        <v>1040</v>
      </c>
      <c r="H15" s="162">
        <v>1460</v>
      </c>
      <c r="I15" s="162">
        <v>890</v>
      </c>
      <c r="J15" s="162">
        <v>720</v>
      </c>
    </row>
    <row r="16" spans="1:10" ht="21" customHeight="1" x14ac:dyDescent="0.3">
      <c r="A16" s="129" t="s">
        <v>3004</v>
      </c>
      <c r="B16" s="341">
        <v>750</v>
      </c>
      <c r="C16" s="121">
        <v>60</v>
      </c>
      <c r="D16" s="121" t="s">
        <v>677</v>
      </c>
      <c r="E16" s="121">
        <v>60</v>
      </c>
      <c r="F16" s="121">
        <v>490</v>
      </c>
      <c r="G16" s="121">
        <v>50</v>
      </c>
      <c r="H16" s="121">
        <v>90</v>
      </c>
      <c r="I16" s="121">
        <v>70</v>
      </c>
      <c r="J16" s="121" t="s">
        <v>677</v>
      </c>
    </row>
    <row r="17" spans="1:10" ht="21" customHeight="1" x14ac:dyDescent="0.3">
      <c r="A17" s="129" t="s">
        <v>3005</v>
      </c>
      <c r="B17" s="341">
        <v>2500</v>
      </c>
      <c r="C17" s="121">
        <v>500</v>
      </c>
      <c r="D17" s="121">
        <v>20</v>
      </c>
      <c r="E17" s="121">
        <v>470</v>
      </c>
      <c r="F17" s="121">
        <v>1430</v>
      </c>
      <c r="G17" s="121">
        <v>40</v>
      </c>
      <c r="H17" s="121">
        <v>200</v>
      </c>
      <c r="I17" s="121">
        <v>300</v>
      </c>
      <c r="J17" s="121">
        <v>40</v>
      </c>
    </row>
    <row r="18" spans="1:10" ht="21" customHeight="1" x14ac:dyDescent="0.3">
      <c r="A18" s="129" t="s">
        <v>3006</v>
      </c>
      <c r="B18" s="341">
        <v>750</v>
      </c>
      <c r="C18" s="121">
        <v>190</v>
      </c>
      <c r="D18" s="121" t="s">
        <v>677</v>
      </c>
      <c r="E18" s="121">
        <v>190</v>
      </c>
      <c r="F18" s="121">
        <v>190</v>
      </c>
      <c r="G18" s="121">
        <v>60</v>
      </c>
      <c r="H18" s="121">
        <v>150</v>
      </c>
      <c r="I18" s="121">
        <v>120</v>
      </c>
      <c r="J18" s="121">
        <v>30</v>
      </c>
    </row>
    <row r="19" spans="1:10" ht="21" customHeight="1" x14ac:dyDescent="0.3">
      <c r="A19" s="129" t="s">
        <v>4506</v>
      </c>
      <c r="B19" s="341">
        <v>1240</v>
      </c>
      <c r="C19" s="121">
        <v>270</v>
      </c>
      <c r="D19" s="121" t="s">
        <v>677</v>
      </c>
      <c r="E19" s="121">
        <v>270</v>
      </c>
      <c r="F19" s="121">
        <v>590</v>
      </c>
      <c r="G19" s="121">
        <v>50</v>
      </c>
      <c r="H19" s="121">
        <v>140</v>
      </c>
      <c r="I19" s="121">
        <v>160</v>
      </c>
      <c r="J19" s="121">
        <v>40</v>
      </c>
    </row>
    <row r="20" spans="1:10" ht="21" customHeight="1" x14ac:dyDescent="0.3">
      <c r="A20" s="129" t="s">
        <v>3007</v>
      </c>
      <c r="B20" s="341">
        <v>1640</v>
      </c>
      <c r="C20" s="121">
        <v>930</v>
      </c>
      <c r="D20" s="121" t="s">
        <v>677</v>
      </c>
      <c r="E20" s="121">
        <v>930</v>
      </c>
      <c r="F20" s="121">
        <v>620</v>
      </c>
      <c r="G20" s="121">
        <v>20</v>
      </c>
      <c r="H20" s="121">
        <v>50</v>
      </c>
      <c r="I20" s="121" t="s">
        <v>677</v>
      </c>
      <c r="J20" s="121">
        <v>30</v>
      </c>
    </row>
    <row r="21" spans="1:10" ht="21" customHeight="1" x14ac:dyDescent="0.3">
      <c r="A21" s="129" t="s">
        <v>3008</v>
      </c>
      <c r="B21" s="341">
        <v>1470</v>
      </c>
      <c r="C21" s="121">
        <v>610</v>
      </c>
      <c r="D21" s="121" t="s">
        <v>677</v>
      </c>
      <c r="E21" s="121">
        <v>610</v>
      </c>
      <c r="F21" s="121">
        <v>360</v>
      </c>
      <c r="G21" s="121">
        <v>70</v>
      </c>
      <c r="H21" s="121">
        <v>140</v>
      </c>
      <c r="I21" s="121">
        <v>30</v>
      </c>
      <c r="J21" s="121">
        <v>260</v>
      </c>
    </row>
    <row r="22" spans="1:10" ht="21" customHeight="1" x14ac:dyDescent="0.3">
      <c r="A22" s="129" t="s">
        <v>3009</v>
      </c>
      <c r="B22" s="341">
        <v>1690</v>
      </c>
      <c r="C22" s="121">
        <v>1040</v>
      </c>
      <c r="D22" s="121" t="s">
        <v>677</v>
      </c>
      <c r="E22" s="121">
        <v>1040</v>
      </c>
      <c r="F22" s="121">
        <v>350</v>
      </c>
      <c r="G22" s="121">
        <v>110</v>
      </c>
      <c r="H22" s="121">
        <v>90</v>
      </c>
      <c r="I22" s="121">
        <v>60</v>
      </c>
      <c r="J22" s="121">
        <v>40</v>
      </c>
    </row>
    <row r="23" spans="1:10" ht="21" customHeight="1" x14ac:dyDescent="0.3">
      <c r="A23" s="129" t="s">
        <v>4507</v>
      </c>
      <c r="B23" s="341">
        <v>2760</v>
      </c>
      <c r="C23" s="121">
        <v>1780</v>
      </c>
      <c r="D23" s="121" t="s">
        <v>677</v>
      </c>
      <c r="E23" s="121">
        <v>1780</v>
      </c>
      <c r="F23" s="121">
        <v>90</v>
      </c>
      <c r="G23" s="121">
        <v>340</v>
      </c>
      <c r="H23" s="121">
        <v>430</v>
      </c>
      <c r="I23" s="121">
        <v>120</v>
      </c>
      <c r="J23" s="121" t="s">
        <v>677</v>
      </c>
    </row>
    <row r="24" spans="1:10" ht="21" customHeight="1" x14ac:dyDescent="0.3">
      <c r="A24" s="129" t="s">
        <v>4508</v>
      </c>
      <c r="B24" s="341">
        <v>1790</v>
      </c>
      <c r="C24" s="121">
        <v>1000</v>
      </c>
      <c r="D24" s="121">
        <v>50</v>
      </c>
      <c r="E24" s="121">
        <v>940</v>
      </c>
      <c r="F24" s="121" t="s">
        <v>677</v>
      </c>
      <c r="G24" s="121">
        <v>310</v>
      </c>
      <c r="H24" s="121">
        <v>180</v>
      </c>
      <c r="I24" s="121">
        <v>40</v>
      </c>
      <c r="J24" s="121">
        <v>270</v>
      </c>
    </row>
    <row r="25" spans="1:10" ht="21" customHeight="1" x14ac:dyDescent="0.3">
      <c r="A25" s="119" t="s">
        <v>3011</v>
      </c>
      <c r="B25" s="345">
        <v>12580</v>
      </c>
      <c r="C25" s="162">
        <v>6270</v>
      </c>
      <c r="D25" s="162">
        <v>50</v>
      </c>
      <c r="E25" s="162">
        <v>6220</v>
      </c>
      <c r="F25" s="162">
        <v>2710</v>
      </c>
      <c r="G25" s="162">
        <v>980</v>
      </c>
      <c r="H25" s="162">
        <v>1380</v>
      </c>
      <c r="I25" s="162">
        <v>580</v>
      </c>
      <c r="J25" s="162">
        <v>650</v>
      </c>
    </row>
    <row r="26" spans="1:10" ht="21" customHeight="1" x14ac:dyDescent="0.3">
      <c r="A26" s="129" t="s">
        <v>3004</v>
      </c>
      <c r="B26" s="341">
        <v>630</v>
      </c>
      <c r="C26" s="121">
        <v>30</v>
      </c>
      <c r="D26" s="121" t="s">
        <v>677</v>
      </c>
      <c r="E26" s="121">
        <v>30</v>
      </c>
      <c r="F26" s="121">
        <v>430</v>
      </c>
      <c r="G26" s="121">
        <v>50</v>
      </c>
      <c r="H26" s="121">
        <v>90</v>
      </c>
      <c r="I26" s="121">
        <v>30</v>
      </c>
      <c r="J26" s="121" t="s">
        <v>677</v>
      </c>
    </row>
    <row r="27" spans="1:10" ht="21" customHeight="1" x14ac:dyDescent="0.3">
      <c r="A27" s="129" t="s">
        <v>3005</v>
      </c>
      <c r="B27" s="341">
        <v>880</v>
      </c>
      <c r="C27" s="121">
        <v>440</v>
      </c>
      <c r="D27" s="121" t="s">
        <v>677</v>
      </c>
      <c r="E27" s="121">
        <v>440</v>
      </c>
      <c r="F27" s="121">
        <v>210</v>
      </c>
      <c r="G27" s="121">
        <v>20</v>
      </c>
      <c r="H27" s="121">
        <v>120</v>
      </c>
      <c r="I27" s="121">
        <v>100</v>
      </c>
      <c r="J27" s="121" t="s">
        <v>677</v>
      </c>
    </row>
    <row r="28" spans="1:10" ht="21" customHeight="1" x14ac:dyDescent="0.3">
      <c r="A28" s="129" t="s">
        <v>3006</v>
      </c>
      <c r="B28" s="341">
        <v>530</v>
      </c>
      <c r="C28" s="121">
        <v>170</v>
      </c>
      <c r="D28" s="121" t="s">
        <v>677</v>
      </c>
      <c r="E28" s="121">
        <v>170</v>
      </c>
      <c r="F28" s="121">
        <v>100</v>
      </c>
      <c r="G28" s="121">
        <v>30</v>
      </c>
      <c r="H28" s="121">
        <v>150</v>
      </c>
      <c r="I28" s="121">
        <v>50</v>
      </c>
      <c r="J28" s="121">
        <v>30</v>
      </c>
    </row>
    <row r="29" spans="1:10" ht="21" customHeight="1" x14ac:dyDescent="0.3">
      <c r="A29" s="129" t="s">
        <v>4506</v>
      </c>
      <c r="B29" s="341">
        <v>1240</v>
      </c>
      <c r="C29" s="121">
        <v>270</v>
      </c>
      <c r="D29" s="121" t="s">
        <v>677</v>
      </c>
      <c r="E29" s="121">
        <v>270</v>
      </c>
      <c r="F29" s="121">
        <v>590</v>
      </c>
      <c r="G29" s="121">
        <v>50</v>
      </c>
      <c r="H29" s="121">
        <v>140</v>
      </c>
      <c r="I29" s="121">
        <v>160</v>
      </c>
      <c r="J29" s="121">
        <v>40</v>
      </c>
    </row>
    <row r="30" spans="1:10" ht="21" customHeight="1" x14ac:dyDescent="0.3">
      <c r="A30" s="129" t="s">
        <v>3007</v>
      </c>
      <c r="B30" s="341">
        <v>1580</v>
      </c>
      <c r="C30" s="121">
        <v>930</v>
      </c>
      <c r="D30" s="121" t="s">
        <v>677</v>
      </c>
      <c r="E30" s="121">
        <v>930</v>
      </c>
      <c r="F30" s="121">
        <v>590</v>
      </c>
      <c r="G30" s="121">
        <v>20</v>
      </c>
      <c r="H30" s="121">
        <v>50</v>
      </c>
      <c r="I30" s="121" t="s">
        <v>677</v>
      </c>
      <c r="J30" s="121" t="s">
        <v>677</v>
      </c>
    </row>
    <row r="31" spans="1:10" ht="21" customHeight="1" x14ac:dyDescent="0.3">
      <c r="A31" s="129" t="s">
        <v>3008</v>
      </c>
      <c r="B31" s="341">
        <v>1470</v>
      </c>
      <c r="C31" s="121">
        <v>610</v>
      </c>
      <c r="D31" s="121" t="s">
        <v>677</v>
      </c>
      <c r="E31" s="121">
        <v>610</v>
      </c>
      <c r="F31" s="121">
        <v>360</v>
      </c>
      <c r="G31" s="121">
        <v>70</v>
      </c>
      <c r="H31" s="121">
        <v>140</v>
      </c>
      <c r="I31" s="121">
        <v>30</v>
      </c>
      <c r="J31" s="121">
        <v>260</v>
      </c>
    </row>
    <row r="32" spans="1:10" ht="21" customHeight="1" x14ac:dyDescent="0.3">
      <c r="A32" s="129" t="s">
        <v>3009</v>
      </c>
      <c r="B32" s="341">
        <v>1690</v>
      </c>
      <c r="C32" s="121">
        <v>1040</v>
      </c>
      <c r="D32" s="121" t="s">
        <v>677</v>
      </c>
      <c r="E32" s="121">
        <v>1040</v>
      </c>
      <c r="F32" s="121">
        <v>350</v>
      </c>
      <c r="G32" s="121">
        <v>110</v>
      </c>
      <c r="H32" s="121">
        <v>90</v>
      </c>
      <c r="I32" s="121">
        <v>60</v>
      </c>
      <c r="J32" s="121">
        <v>40</v>
      </c>
    </row>
    <row r="33" spans="1:10" ht="21" customHeight="1" x14ac:dyDescent="0.3">
      <c r="A33" s="129" t="s">
        <v>4507</v>
      </c>
      <c r="B33" s="341">
        <v>2760</v>
      </c>
      <c r="C33" s="121">
        <v>1780</v>
      </c>
      <c r="D33" s="121" t="s">
        <v>677</v>
      </c>
      <c r="E33" s="121">
        <v>1780</v>
      </c>
      <c r="F33" s="121">
        <v>90</v>
      </c>
      <c r="G33" s="121">
        <v>340</v>
      </c>
      <c r="H33" s="121">
        <v>430</v>
      </c>
      <c r="I33" s="121">
        <v>120</v>
      </c>
      <c r="J33" s="121" t="s">
        <v>677</v>
      </c>
    </row>
    <row r="34" spans="1:10" ht="21" customHeight="1" x14ac:dyDescent="0.3">
      <c r="A34" s="129" t="s">
        <v>4508</v>
      </c>
      <c r="B34" s="284">
        <v>1790</v>
      </c>
      <c r="C34" s="32">
        <v>1000</v>
      </c>
      <c r="D34" s="32">
        <v>50</v>
      </c>
      <c r="E34" s="32">
        <v>940</v>
      </c>
      <c r="F34" s="32" t="s">
        <v>677</v>
      </c>
      <c r="G34" s="32">
        <v>310</v>
      </c>
      <c r="H34" s="32">
        <v>180</v>
      </c>
      <c r="I34" s="32">
        <v>40</v>
      </c>
      <c r="J34" s="32">
        <v>270</v>
      </c>
    </row>
    <row r="35" spans="1:10" ht="21" customHeight="1" x14ac:dyDescent="0.3">
      <c r="A35" s="119" t="s">
        <v>3012</v>
      </c>
      <c r="B35" s="345">
        <v>2010</v>
      </c>
      <c r="C35" s="162">
        <v>110</v>
      </c>
      <c r="D35" s="162">
        <v>20</v>
      </c>
      <c r="E35" s="162">
        <v>80</v>
      </c>
      <c r="F35" s="162">
        <v>1390</v>
      </c>
      <c r="G35" s="162">
        <v>60</v>
      </c>
      <c r="H35" s="162">
        <v>80</v>
      </c>
      <c r="I35" s="162">
        <v>310</v>
      </c>
      <c r="J35" s="162">
        <v>70</v>
      </c>
    </row>
    <row r="36" spans="1:10" ht="21" customHeight="1" x14ac:dyDescent="0.3">
      <c r="A36" s="129" t="s">
        <v>3004</v>
      </c>
      <c r="B36" s="341">
        <v>120</v>
      </c>
      <c r="C36" s="121">
        <v>20</v>
      </c>
      <c r="D36" s="121" t="s">
        <v>677</v>
      </c>
      <c r="E36" s="121">
        <v>20</v>
      </c>
      <c r="F36" s="121">
        <v>60</v>
      </c>
      <c r="G36" s="121" t="s">
        <v>677</v>
      </c>
      <c r="H36" s="121" t="s">
        <v>677</v>
      </c>
      <c r="I36" s="121">
        <v>40</v>
      </c>
      <c r="J36" s="121" t="s">
        <v>677</v>
      </c>
    </row>
    <row r="37" spans="1:10" ht="21" customHeight="1" x14ac:dyDescent="0.3">
      <c r="A37" s="129" t="s">
        <v>3005</v>
      </c>
      <c r="B37" s="341">
        <v>1620</v>
      </c>
      <c r="C37" s="121">
        <v>60</v>
      </c>
      <c r="D37" s="121">
        <v>20</v>
      </c>
      <c r="E37" s="121">
        <v>40</v>
      </c>
      <c r="F37" s="121">
        <v>1220</v>
      </c>
      <c r="G37" s="121">
        <v>20</v>
      </c>
      <c r="H37" s="121">
        <v>80</v>
      </c>
      <c r="I37" s="121">
        <v>200</v>
      </c>
      <c r="J37" s="121">
        <v>40</v>
      </c>
    </row>
    <row r="38" spans="1:10" ht="21" customHeight="1" x14ac:dyDescent="0.3">
      <c r="A38" s="129" t="s">
        <v>3006</v>
      </c>
      <c r="B38" s="341">
        <v>220</v>
      </c>
      <c r="C38" s="121">
        <v>20</v>
      </c>
      <c r="D38" s="121" t="s">
        <v>677</v>
      </c>
      <c r="E38" s="121">
        <v>20</v>
      </c>
      <c r="F38" s="121">
        <v>90</v>
      </c>
      <c r="G38" s="121">
        <v>30</v>
      </c>
      <c r="H38" s="121" t="s">
        <v>677</v>
      </c>
      <c r="I38" s="121">
        <v>70</v>
      </c>
      <c r="J38" s="121" t="s">
        <v>677</v>
      </c>
    </row>
    <row r="39" spans="1:10" ht="21" customHeight="1" x14ac:dyDescent="0.3">
      <c r="A39" s="129" t="s">
        <v>4506</v>
      </c>
      <c r="B39" s="341" t="s">
        <v>677</v>
      </c>
      <c r="C39" s="121" t="s">
        <v>677</v>
      </c>
      <c r="D39" s="121" t="s">
        <v>677</v>
      </c>
      <c r="E39" s="121" t="s">
        <v>677</v>
      </c>
      <c r="F39" s="121" t="s">
        <v>677</v>
      </c>
      <c r="G39" s="121" t="s">
        <v>677</v>
      </c>
      <c r="H39" s="121" t="s">
        <v>677</v>
      </c>
      <c r="I39" s="121" t="s">
        <v>677</v>
      </c>
      <c r="J39" s="121" t="s">
        <v>677</v>
      </c>
    </row>
    <row r="40" spans="1:10" ht="21" customHeight="1" x14ac:dyDescent="0.3">
      <c r="A40" s="129" t="s">
        <v>3007</v>
      </c>
      <c r="B40" s="341">
        <v>60</v>
      </c>
      <c r="C40" s="121" t="s">
        <v>677</v>
      </c>
      <c r="D40" s="121" t="s">
        <v>677</v>
      </c>
      <c r="E40" s="121" t="s">
        <v>677</v>
      </c>
      <c r="F40" s="121">
        <v>30</v>
      </c>
      <c r="G40" s="121" t="s">
        <v>677</v>
      </c>
      <c r="H40" s="121" t="s">
        <v>677</v>
      </c>
      <c r="I40" s="121" t="s">
        <v>677</v>
      </c>
      <c r="J40" s="121">
        <v>30</v>
      </c>
    </row>
    <row r="41" spans="1:10" ht="21" customHeight="1" x14ac:dyDescent="0.3">
      <c r="A41" s="129" t="s">
        <v>3008</v>
      </c>
      <c r="B41" s="341" t="s">
        <v>677</v>
      </c>
      <c r="C41" s="121" t="s">
        <v>677</v>
      </c>
      <c r="D41" s="121" t="s">
        <v>677</v>
      </c>
      <c r="E41" s="121" t="s">
        <v>677</v>
      </c>
      <c r="F41" s="121" t="s">
        <v>677</v>
      </c>
      <c r="G41" s="121" t="s">
        <v>677</v>
      </c>
      <c r="H41" s="121" t="s">
        <v>677</v>
      </c>
      <c r="I41" s="121" t="s">
        <v>677</v>
      </c>
      <c r="J41" s="121" t="s">
        <v>677</v>
      </c>
    </row>
    <row r="42" spans="1:10" ht="21" customHeight="1" x14ac:dyDescent="0.3">
      <c r="A42" s="129" t="s">
        <v>3009</v>
      </c>
      <c r="B42" s="341" t="s">
        <v>677</v>
      </c>
      <c r="C42" s="121" t="s">
        <v>677</v>
      </c>
      <c r="D42" s="121" t="s">
        <v>677</v>
      </c>
      <c r="E42" s="121" t="s">
        <v>677</v>
      </c>
      <c r="F42" s="121" t="s">
        <v>677</v>
      </c>
      <c r="G42" s="121" t="s">
        <v>677</v>
      </c>
      <c r="H42" s="121" t="s">
        <v>677</v>
      </c>
      <c r="I42" s="121" t="s">
        <v>677</v>
      </c>
      <c r="J42" s="121" t="s">
        <v>677</v>
      </c>
    </row>
    <row r="43" spans="1:10" ht="21" customHeight="1" x14ac:dyDescent="0.3">
      <c r="A43" s="129" t="s">
        <v>4507</v>
      </c>
      <c r="B43" s="341" t="s">
        <v>677</v>
      </c>
      <c r="C43" s="121" t="s">
        <v>677</v>
      </c>
      <c r="D43" s="121" t="s">
        <v>677</v>
      </c>
      <c r="E43" s="121" t="s">
        <v>677</v>
      </c>
      <c r="F43" s="121" t="s">
        <v>677</v>
      </c>
      <c r="G43" s="121" t="s">
        <v>677</v>
      </c>
      <c r="H43" s="121" t="s">
        <v>677</v>
      </c>
      <c r="I43" s="121" t="s">
        <v>677</v>
      </c>
      <c r="J43" s="121" t="s">
        <v>677</v>
      </c>
    </row>
    <row r="44" spans="1:10" ht="21" customHeight="1" x14ac:dyDescent="0.3">
      <c r="A44" s="129" t="s">
        <v>4508</v>
      </c>
      <c r="B44" s="341" t="s">
        <v>677</v>
      </c>
      <c r="C44" s="121" t="s">
        <v>677</v>
      </c>
      <c r="D44" s="121" t="s">
        <v>677</v>
      </c>
      <c r="E44" s="121" t="s">
        <v>677</v>
      </c>
      <c r="F44" s="121" t="s">
        <v>677</v>
      </c>
      <c r="G44" s="121" t="s">
        <v>677</v>
      </c>
      <c r="H44" s="121" t="s">
        <v>677</v>
      </c>
      <c r="I44" s="121" t="s">
        <v>677</v>
      </c>
      <c r="J44" s="121" t="s">
        <v>677</v>
      </c>
    </row>
    <row r="45" spans="1:10" ht="21" customHeight="1" x14ac:dyDescent="0.3">
      <c r="A45" s="119" t="s">
        <v>3013</v>
      </c>
      <c r="B45" s="345">
        <v>52270</v>
      </c>
      <c r="C45" s="162">
        <v>15680</v>
      </c>
      <c r="D45" s="162">
        <v>60</v>
      </c>
      <c r="E45" s="162">
        <v>15620</v>
      </c>
      <c r="F45" s="162">
        <v>10810</v>
      </c>
      <c r="G45" s="162">
        <v>7710</v>
      </c>
      <c r="H45" s="162">
        <v>8340</v>
      </c>
      <c r="I45" s="162">
        <v>6270</v>
      </c>
      <c r="J45" s="162">
        <v>3460</v>
      </c>
    </row>
    <row r="46" spans="1:10" ht="21" customHeight="1" x14ac:dyDescent="0.3">
      <c r="A46" s="129" t="s">
        <v>3004</v>
      </c>
      <c r="B46" s="341">
        <v>5480</v>
      </c>
      <c r="C46" s="121">
        <v>400</v>
      </c>
      <c r="D46" s="121">
        <v>20</v>
      </c>
      <c r="E46" s="121">
        <v>370</v>
      </c>
      <c r="F46" s="121">
        <v>1930</v>
      </c>
      <c r="G46" s="121">
        <v>510</v>
      </c>
      <c r="H46" s="121">
        <v>510</v>
      </c>
      <c r="I46" s="121">
        <v>1530</v>
      </c>
      <c r="J46" s="121">
        <v>600</v>
      </c>
    </row>
    <row r="47" spans="1:10" ht="21" customHeight="1" x14ac:dyDescent="0.3">
      <c r="A47" s="129" t="s">
        <v>3005</v>
      </c>
      <c r="B47" s="341">
        <v>6880</v>
      </c>
      <c r="C47" s="121">
        <v>620</v>
      </c>
      <c r="D47" s="121" t="s">
        <v>677</v>
      </c>
      <c r="E47" s="121">
        <v>620</v>
      </c>
      <c r="F47" s="121">
        <v>2860</v>
      </c>
      <c r="G47" s="121">
        <v>760</v>
      </c>
      <c r="H47" s="121">
        <v>990</v>
      </c>
      <c r="I47" s="121">
        <v>1090</v>
      </c>
      <c r="J47" s="121">
        <v>560</v>
      </c>
    </row>
    <row r="48" spans="1:10" ht="21" customHeight="1" x14ac:dyDescent="0.3">
      <c r="A48" s="129" t="s">
        <v>3006</v>
      </c>
      <c r="B48" s="341">
        <v>8130</v>
      </c>
      <c r="C48" s="121">
        <v>1490</v>
      </c>
      <c r="D48" s="121" t="s">
        <v>677</v>
      </c>
      <c r="E48" s="121">
        <v>1490</v>
      </c>
      <c r="F48" s="121">
        <v>1970</v>
      </c>
      <c r="G48" s="121">
        <v>1040</v>
      </c>
      <c r="H48" s="121">
        <v>1700</v>
      </c>
      <c r="I48" s="121">
        <v>1260</v>
      </c>
      <c r="J48" s="121">
        <v>670</v>
      </c>
    </row>
    <row r="49" spans="1:10" ht="21" customHeight="1" x14ac:dyDescent="0.3">
      <c r="A49" s="129" t="s">
        <v>4506</v>
      </c>
      <c r="B49" s="341">
        <v>9040</v>
      </c>
      <c r="C49" s="121">
        <v>2220</v>
      </c>
      <c r="D49" s="121" t="s">
        <v>677</v>
      </c>
      <c r="E49" s="121">
        <v>2220</v>
      </c>
      <c r="F49" s="121">
        <v>1880</v>
      </c>
      <c r="G49" s="121">
        <v>1590</v>
      </c>
      <c r="H49" s="121">
        <v>2140</v>
      </c>
      <c r="I49" s="121">
        <v>680</v>
      </c>
      <c r="J49" s="121">
        <v>520</v>
      </c>
    </row>
    <row r="50" spans="1:10" ht="21" customHeight="1" x14ac:dyDescent="0.3">
      <c r="A50" s="129" t="s">
        <v>3007</v>
      </c>
      <c r="B50" s="341">
        <v>5860</v>
      </c>
      <c r="C50" s="121">
        <v>2660</v>
      </c>
      <c r="D50" s="121" t="s">
        <v>677</v>
      </c>
      <c r="E50" s="121">
        <v>2660</v>
      </c>
      <c r="F50" s="121">
        <v>760</v>
      </c>
      <c r="G50" s="121">
        <v>940</v>
      </c>
      <c r="H50" s="121">
        <v>850</v>
      </c>
      <c r="I50" s="121">
        <v>370</v>
      </c>
      <c r="J50" s="121">
        <v>270</v>
      </c>
    </row>
    <row r="51" spans="1:10" ht="21" customHeight="1" x14ac:dyDescent="0.3">
      <c r="A51" s="129" t="s">
        <v>3008</v>
      </c>
      <c r="B51" s="341">
        <v>4340</v>
      </c>
      <c r="C51" s="121">
        <v>1770</v>
      </c>
      <c r="D51" s="121" t="s">
        <v>677</v>
      </c>
      <c r="E51" s="121">
        <v>1770</v>
      </c>
      <c r="F51" s="121">
        <v>630</v>
      </c>
      <c r="G51" s="121">
        <v>640</v>
      </c>
      <c r="H51" s="121">
        <v>720</v>
      </c>
      <c r="I51" s="121">
        <v>350</v>
      </c>
      <c r="J51" s="121">
        <v>220</v>
      </c>
    </row>
    <row r="52" spans="1:10" ht="21" customHeight="1" x14ac:dyDescent="0.3">
      <c r="A52" s="129" t="s">
        <v>3009</v>
      </c>
      <c r="B52" s="341">
        <v>7170</v>
      </c>
      <c r="C52" s="121">
        <v>4280</v>
      </c>
      <c r="D52" s="121">
        <v>40</v>
      </c>
      <c r="E52" s="121">
        <v>4250</v>
      </c>
      <c r="F52" s="121">
        <v>260</v>
      </c>
      <c r="G52" s="121">
        <v>1240</v>
      </c>
      <c r="H52" s="121">
        <v>630</v>
      </c>
      <c r="I52" s="121">
        <v>480</v>
      </c>
      <c r="J52" s="121">
        <v>270</v>
      </c>
    </row>
    <row r="53" spans="1:10" ht="21" customHeight="1" x14ac:dyDescent="0.3">
      <c r="A53" s="129" t="s">
        <v>4507</v>
      </c>
      <c r="B53" s="341">
        <v>3870</v>
      </c>
      <c r="C53" s="121">
        <v>2000</v>
      </c>
      <c r="D53" s="121" t="s">
        <v>677</v>
      </c>
      <c r="E53" s="121">
        <v>2000</v>
      </c>
      <c r="F53" s="121">
        <v>370</v>
      </c>
      <c r="G53" s="121">
        <v>580</v>
      </c>
      <c r="H53" s="121">
        <v>500</v>
      </c>
      <c r="I53" s="121">
        <v>290</v>
      </c>
      <c r="J53" s="121">
        <v>140</v>
      </c>
    </row>
    <row r="54" spans="1:10" ht="21" customHeight="1" thickBot="1" x14ac:dyDescent="0.35">
      <c r="A54" s="662" t="s">
        <v>4508</v>
      </c>
      <c r="B54" s="343">
        <v>990</v>
      </c>
      <c r="C54" s="344">
        <v>240</v>
      </c>
      <c r="D54" s="344" t="s">
        <v>677</v>
      </c>
      <c r="E54" s="344">
        <v>240</v>
      </c>
      <c r="F54" s="344">
        <v>60</v>
      </c>
      <c r="G54" s="344">
        <v>340</v>
      </c>
      <c r="H54" s="344">
        <v>200</v>
      </c>
      <c r="I54" s="344">
        <v>120</v>
      </c>
      <c r="J54" s="344">
        <v>20</v>
      </c>
    </row>
    <row r="55" spans="1:10" ht="21" customHeight="1" x14ac:dyDescent="0.3">
      <c r="A55" s="28" t="s">
        <v>3014</v>
      </c>
    </row>
    <row r="56" spans="1:10" ht="21" customHeight="1" x14ac:dyDescent="0.3">
      <c r="A56" s="28" t="s">
        <v>4509</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A1:W4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22" width="10.05859375" style="17" customWidth="1"/>
    <col min="23" max="16384" width="18.64453125" style="17"/>
  </cols>
  <sheetData>
    <row r="1" spans="1:23" ht="21" customHeight="1" x14ac:dyDescent="0.3">
      <c r="A1" s="19" t="str">
        <f>HYPERLINK("#"&amp;"目次"&amp;"!a1","目次へ")</f>
        <v>目次へ</v>
      </c>
    </row>
    <row r="2" spans="1:23" ht="21" customHeight="1" x14ac:dyDescent="0.3">
      <c r="A2" s="44" t="str">
        <f>"４８．"&amp;目次!E51</f>
        <v>４８．住宅の建て方（5区分），延べ面積（6区分），1か月当たり家賃（19区分）別民営借家（専用住宅）数（令和5年10月1日）</v>
      </c>
      <c r="B2" s="29"/>
      <c r="C2" s="29"/>
      <c r="D2" s="29"/>
      <c r="E2" s="29"/>
      <c r="F2" s="29"/>
      <c r="G2" s="29"/>
      <c r="H2" s="29"/>
      <c r="I2" s="29"/>
      <c r="J2" s="29"/>
    </row>
    <row r="3" spans="1:23" ht="36" customHeight="1" x14ac:dyDescent="0.3">
      <c r="A3" s="487" t="s">
        <v>3015</v>
      </c>
      <c r="B3" s="466" t="s">
        <v>655</v>
      </c>
      <c r="C3" s="460" t="s">
        <v>3016</v>
      </c>
      <c r="D3" s="482"/>
      <c r="E3" s="482"/>
      <c r="F3" s="482"/>
      <c r="G3" s="482"/>
      <c r="H3" s="482"/>
      <c r="I3" s="482"/>
      <c r="J3" s="482"/>
      <c r="K3" s="482"/>
      <c r="L3" s="482"/>
      <c r="M3" s="482"/>
      <c r="N3" s="482"/>
      <c r="O3" s="482"/>
      <c r="P3" s="482"/>
      <c r="Q3" s="482"/>
      <c r="R3" s="482"/>
      <c r="S3" s="482"/>
      <c r="T3" s="482"/>
      <c r="U3" s="482"/>
      <c r="V3" s="482"/>
    </row>
    <row r="4" spans="1:23" ht="36" customHeight="1" x14ac:dyDescent="0.3">
      <c r="A4" s="163"/>
      <c r="B4" s="269"/>
      <c r="C4" s="443" t="s">
        <v>3017</v>
      </c>
      <c r="D4" s="443" t="s">
        <v>3018</v>
      </c>
      <c r="E4" s="443" t="s">
        <v>3019</v>
      </c>
      <c r="F4" s="443" t="s">
        <v>3020</v>
      </c>
      <c r="G4" s="443" t="s">
        <v>3021</v>
      </c>
      <c r="H4" s="443" t="s">
        <v>3022</v>
      </c>
      <c r="I4" s="443" t="s">
        <v>3023</v>
      </c>
      <c r="J4" s="515" t="s">
        <v>3024</v>
      </c>
      <c r="K4" s="515" t="s">
        <v>3025</v>
      </c>
      <c r="L4" s="443" t="s">
        <v>3026</v>
      </c>
      <c r="M4" s="443" t="s">
        <v>3027</v>
      </c>
      <c r="N4" s="443" t="s">
        <v>3028</v>
      </c>
      <c r="O4" s="443" t="s">
        <v>3029</v>
      </c>
      <c r="P4" s="443" t="s">
        <v>3030</v>
      </c>
      <c r="Q4" s="443" t="s">
        <v>3031</v>
      </c>
      <c r="R4" s="443" t="s">
        <v>3032</v>
      </c>
      <c r="S4" s="443" t="s">
        <v>3033</v>
      </c>
      <c r="T4" s="443" t="s">
        <v>3034</v>
      </c>
      <c r="U4" s="443" t="s">
        <v>3035</v>
      </c>
      <c r="V4" s="515" t="s">
        <v>1076</v>
      </c>
    </row>
    <row r="5" spans="1:23" s="18" customFormat="1" ht="21" customHeight="1" x14ac:dyDescent="0.3">
      <c r="A5" s="94" t="s">
        <v>3036</v>
      </c>
      <c r="B5" s="345">
        <v>112050</v>
      </c>
      <c r="C5" s="162">
        <v>470</v>
      </c>
      <c r="D5" s="162">
        <v>100</v>
      </c>
      <c r="E5" s="162">
        <v>670</v>
      </c>
      <c r="F5" s="162">
        <v>420</v>
      </c>
      <c r="G5" s="162">
        <v>40</v>
      </c>
      <c r="H5" s="162">
        <v>520</v>
      </c>
      <c r="I5" s="162">
        <v>910</v>
      </c>
      <c r="J5" s="162">
        <v>1360</v>
      </c>
      <c r="K5" s="162">
        <v>4190</v>
      </c>
      <c r="L5" s="162">
        <v>13340</v>
      </c>
      <c r="M5" s="162">
        <v>17010</v>
      </c>
      <c r="N5" s="586">
        <v>16160</v>
      </c>
      <c r="O5" s="162">
        <v>11910</v>
      </c>
      <c r="P5" s="162">
        <v>7570</v>
      </c>
      <c r="Q5" s="162">
        <v>7120</v>
      </c>
      <c r="R5" s="162">
        <v>5820</v>
      </c>
      <c r="S5" s="162">
        <v>13520</v>
      </c>
      <c r="T5" s="162">
        <v>7080</v>
      </c>
      <c r="U5" s="162">
        <v>1450</v>
      </c>
      <c r="V5" s="162">
        <v>2400</v>
      </c>
      <c r="W5" s="122"/>
    </row>
    <row r="6" spans="1:23" ht="21" customHeight="1" x14ac:dyDescent="0.3">
      <c r="A6" s="17" t="s">
        <v>3037</v>
      </c>
      <c r="B6" s="341">
        <v>64870</v>
      </c>
      <c r="C6" s="121" t="s">
        <v>677</v>
      </c>
      <c r="D6" s="121" t="s">
        <v>677</v>
      </c>
      <c r="E6" s="121">
        <v>670</v>
      </c>
      <c r="F6" s="121">
        <v>130</v>
      </c>
      <c r="G6" s="121" t="s">
        <v>677</v>
      </c>
      <c r="H6" s="121">
        <v>330</v>
      </c>
      <c r="I6" s="121">
        <v>830</v>
      </c>
      <c r="J6" s="121">
        <v>850</v>
      </c>
      <c r="K6" s="121">
        <v>3780</v>
      </c>
      <c r="L6" s="121">
        <v>12880</v>
      </c>
      <c r="M6" s="121">
        <v>14600</v>
      </c>
      <c r="N6" s="121">
        <v>13580</v>
      </c>
      <c r="O6" s="121">
        <v>8450</v>
      </c>
      <c r="P6" s="121">
        <v>3510</v>
      </c>
      <c r="Q6" s="121">
        <v>2810</v>
      </c>
      <c r="R6" s="121">
        <v>1540</v>
      </c>
      <c r="S6" s="121">
        <v>650</v>
      </c>
      <c r="T6" s="121">
        <v>120</v>
      </c>
      <c r="U6" s="121" t="s">
        <v>677</v>
      </c>
      <c r="V6" s="121">
        <v>150</v>
      </c>
      <c r="W6" s="123"/>
    </row>
    <row r="7" spans="1:23" ht="21" customHeight="1" x14ac:dyDescent="0.3">
      <c r="A7" s="17" t="s">
        <v>3038</v>
      </c>
      <c r="B7" s="341">
        <v>26610</v>
      </c>
      <c r="C7" s="121" t="s">
        <v>677</v>
      </c>
      <c r="D7" s="121">
        <v>70</v>
      </c>
      <c r="E7" s="121" t="s">
        <v>677</v>
      </c>
      <c r="F7" s="121">
        <v>210</v>
      </c>
      <c r="G7" s="121" t="s">
        <v>677</v>
      </c>
      <c r="H7" s="121">
        <v>20</v>
      </c>
      <c r="I7" s="121">
        <v>40</v>
      </c>
      <c r="J7" s="121">
        <v>190</v>
      </c>
      <c r="K7" s="121">
        <v>40</v>
      </c>
      <c r="L7" s="121">
        <v>190</v>
      </c>
      <c r="M7" s="121">
        <v>1230</v>
      </c>
      <c r="N7" s="121">
        <v>1950</v>
      </c>
      <c r="O7" s="121">
        <v>3020</v>
      </c>
      <c r="P7" s="121">
        <v>3620</v>
      </c>
      <c r="Q7" s="121">
        <v>3000</v>
      </c>
      <c r="R7" s="121">
        <v>3080</v>
      </c>
      <c r="S7" s="121">
        <v>6960</v>
      </c>
      <c r="T7" s="121">
        <v>2630</v>
      </c>
      <c r="U7" s="121">
        <v>40</v>
      </c>
      <c r="V7" s="121">
        <v>310</v>
      </c>
    </row>
    <row r="8" spans="1:23" ht="21" customHeight="1" x14ac:dyDescent="0.3">
      <c r="A8" s="17" t="s">
        <v>3039</v>
      </c>
      <c r="B8" s="341">
        <v>12650</v>
      </c>
      <c r="C8" s="121">
        <v>390</v>
      </c>
      <c r="D8" s="121" t="s">
        <v>677</v>
      </c>
      <c r="E8" s="121" t="s">
        <v>677</v>
      </c>
      <c r="F8" s="121">
        <v>80</v>
      </c>
      <c r="G8" s="121">
        <v>40</v>
      </c>
      <c r="H8" s="121">
        <v>100</v>
      </c>
      <c r="I8" s="121" t="s">
        <v>677</v>
      </c>
      <c r="J8" s="121">
        <v>260</v>
      </c>
      <c r="K8" s="121">
        <v>90</v>
      </c>
      <c r="L8" s="121" t="s">
        <v>677</v>
      </c>
      <c r="M8" s="121">
        <v>740</v>
      </c>
      <c r="N8" s="121">
        <v>260</v>
      </c>
      <c r="O8" s="121">
        <v>150</v>
      </c>
      <c r="P8" s="121">
        <v>330</v>
      </c>
      <c r="Q8" s="121">
        <v>650</v>
      </c>
      <c r="R8" s="121">
        <v>410</v>
      </c>
      <c r="S8" s="121">
        <v>4950</v>
      </c>
      <c r="T8" s="121">
        <v>3030</v>
      </c>
      <c r="U8" s="121">
        <v>610</v>
      </c>
      <c r="V8" s="121">
        <v>550</v>
      </c>
    </row>
    <row r="9" spans="1:23" ht="21" customHeight="1" x14ac:dyDescent="0.3">
      <c r="A9" s="17" t="s">
        <v>3040</v>
      </c>
      <c r="B9" s="341">
        <v>5510</v>
      </c>
      <c r="C9" s="121">
        <v>60</v>
      </c>
      <c r="D9" s="121">
        <v>30</v>
      </c>
      <c r="E9" s="121" t="s">
        <v>677</v>
      </c>
      <c r="F9" s="121" t="s">
        <v>677</v>
      </c>
      <c r="G9" s="121" t="s">
        <v>677</v>
      </c>
      <c r="H9" s="121" t="s">
        <v>677</v>
      </c>
      <c r="I9" s="121">
        <v>40</v>
      </c>
      <c r="J9" s="121">
        <v>50</v>
      </c>
      <c r="K9" s="121" t="s">
        <v>677</v>
      </c>
      <c r="L9" s="121">
        <v>250</v>
      </c>
      <c r="M9" s="121">
        <v>170</v>
      </c>
      <c r="N9" s="121" t="s">
        <v>677</v>
      </c>
      <c r="O9" s="121">
        <v>260</v>
      </c>
      <c r="P9" s="121" t="s">
        <v>677</v>
      </c>
      <c r="Q9" s="121">
        <v>640</v>
      </c>
      <c r="R9" s="121">
        <v>790</v>
      </c>
      <c r="S9" s="121">
        <v>780</v>
      </c>
      <c r="T9" s="121">
        <v>1170</v>
      </c>
      <c r="U9" s="121">
        <v>620</v>
      </c>
      <c r="V9" s="121">
        <v>650</v>
      </c>
    </row>
    <row r="10" spans="1:23" ht="21" customHeight="1" x14ac:dyDescent="0.3">
      <c r="A10" s="17" t="s">
        <v>3041</v>
      </c>
      <c r="B10" s="341">
        <v>2010</v>
      </c>
      <c r="C10" s="121">
        <v>20</v>
      </c>
      <c r="D10" s="121" t="s">
        <v>677</v>
      </c>
      <c r="E10" s="121" t="s">
        <v>677</v>
      </c>
      <c r="F10" s="121" t="s">
        <v>677</v>
      </c>
      <c r="G10" s="121" t="s">
        <v>677</v>
      </c>
      <c r="H10" s="121">
        <v>60</v>
      </c>
      <c r="I10" s="121" t="s">
        <v>677</v>
      </c>
      <c r="J10" s="121" t="s">
        <v>677</v>
      </c>
      <c r="K10" s="121">
        <v>280</v>
      </c>
      <c r="L10" s="121" t="s">
        <v>677</v>
      </c>
      <c r="M10" s="121">
        <v>260</v>
      </c>
      <c r="N10" s="121">
        <v>310</v>
      </c>
      <c r="O10" s="121">
        <v>20</v>
      </c>
      <c r="P10" s="121">
        <v>110</v>
      </c>
      <c r="Q10" s="121" t="s">
        <v>677</v>
      </c>
      <c r="R10" s="121" t="s">
        <v>677</v>
      </c>
      <c r="S10" s="121">
        <v>120</v>
      </c>
      <c r="T10" s="121">
        <v>120</v>
      </c>
      <c r="U10" s="121">
        <v>130</v>
      </c>
      <c r="V10" s="121">
        <v>570</v>
      </c>
    </row>
    <row r="11" spans="1:23" ht="21" customHeight="1" x14ac:dyDescent="0.3">
      <c r="A11" s="17" t="s">
        <v>3042</v>
      </c>
      <c r="B11" s="341">
        <v>390</v>
      </c>
      <c r="C11" s="121" t="s">
        <v>677</v>
      </c>
      <c r="D11" s="121" t="s">
        <v>677</v>
      </c>
      <c r="E11" s="121" t="s">
        <v>677</v>
      </c>
      <c r="F11" s="121" t="s">
        <v>677</v>
      </c>
      <c r="G11" s="121" t="s">
        <v>677</v>
      </c>
      <c r="H11" s="121" t="s">
        <v>677</v>
      </c>
      <c r="I11" s="121" t="s">
        <v>677</v>
      </c>
      <c r="J11" s="121" t="s">
        <v>677</v>
      </c>
      <c r="K11" s="121" t="s">
        <v>677</v>
      </c>
      <c r="L11" s="121">
        <v>20</v>
      </c>
      <c r="M11" s="121" t="s">
        <v>677</v>
      </c>
      <c r="N11" s="121">
        <v>60</v>
      </c>
      <c r="O11" s="121">
        <v>20</v>
      </c>
      <c r="P11" s="121" t="s">
        <v>677</v>
      </c>
      <c r="Q11" s="121">
        <v>20</v>
      </c>
      <c r="R11" s="121" t="s">
        <v>677</v>
      </c>
      <c r="S11" s="121">
        <v>70</v>
      </c>
      <c r="T11" s="121" t="s">
        <v>677</v>
      </c>
      <c r="U11" s="121">
        <v>30</v>
      </c>
      <c r="V11" s="121">
        <v>170</v>
      </c>
    </row>
    <row r="12" spans="1:23" s="18" customFormat="1" ht="21" customHeight="1" x14ac:dyDescent="0.3">
      <c r="A12" s="18" t="s">
        <v>2981</v>
      </c>
      <c r="B12" s="345">
        <v>1970</v>
      </c>
      <c r="C12" s="162">
        <v>50</v>
      </c>
      <c r="D12" s="162" t="s">
        <v>677</v>
      </c>
      <c r="E12" s="162" t="s">
        <v>677</v>
      </c>
      <c r="F12" s="162" t="s">
        <v>677</v>
      </c>
      <c r="G12" s="162" t="s">
        <v>677</v>
      </c>
      <c r="H12" s="162">
        <v>80</v>
      </c>
      <c r="I12" s="162" t="s">
        <v>677</v>
      </c>
      <c r="J12" s="162">
        <v>270</v>
      </c>
      <c r="K12" s="162">
        <v>20</v>
      </c>
      <c r="L12" s="162">
        <v>120</v>
      </c>
      <c r="M12" s="162" t="s">
        <v>677</v>
      </c>
      <c r="N12" s="162" t="s">
        <v>677</v>
      </c>
      <c r="O12" s="162" t="s">
        <v>677</v>
      </c>
      <c r="P12" s="162">
        <v>70</v>
      </c>
      <c r="Q12" s="162">
        <v>130</v>
      </c>
      <c r="R12" s="162">
        <v>60</v>
      </c>
      <c r="S12" s="162">
        <v>480</v>
      </c>
      <c r="T12" s="162">
        <v>470</v>
      </c>
      <c r="U12" s="162">
        <v>220</v>
      </c>
      <c r="V12" s="162" t="s">
        <v>677</v>
      </c>
    </row>
    <row r="13" spans="1:23" ht="21" customHeight="1" x14ac:dyDescent="0.3">
      <c r="A13" s="17" t="s">
        <v>3037</v>
      </c>
      <c r="B13" s="341">
        <v>70</v>
      </c>
      <c r="C13" s="121" t="s">
        <v>677</v>
      </c>
      <c r="D13" s="121" t="s">
        <v>677</v>
      </c>
      <c r="E13" s="121" t="s">
        <v>677</v>
      </c>
      <c r="F13" s="121" t="s">
        <v>677</v>
      </c>
      <c r="G13" s="121" t="s">
        <v>677</v>
      </c>
      <c r="H13" s="121" t="s">
        <v>677</v>
      </c>
      <c r="I13" s="121" t="s">
        <v>677</v>
      </c>
      <c r="J13" s="121" t="s">
        <v>677</v>
      </c>
      <c r="K13" s="121" t="s">
        <v>677</v>
      </c>
      <c r="L13" s="121">
        <v>70</v>
      </c>
      <c r="M13" s="121" t="s">
        <v>677</v>
      </c>
      <c r="N13" s="121" t="s">
        <v>677</v>
      </c>
      <c r="O13" s="121" t="s">
        <v>677</v>
      </c>
      <c r="P13" s="121" t="s">
        <v>677</v>
      </c>
      <c r="Q13" s="121" t="s">
        <v>677</v>
      </c>
      <c r="R13" s="121" t="s">
        <v>677</v>
      </c>
      <c r="S13" s="121" t="s">
        <v>677</v>
      </c>
      <c r="T13" s="121" t="s">
        <v>677</v>
      </c>
      <c r="U13" s="121" t="s">
        <v>677</v>
      </c>
      <c r="V13" s="121" t="s">
        <v>677</v>
      </c>
    </row>
    <row r="14" spans="1:23" ht="21" customHeight="1" x14ac:dyDescent="0.3">
      <c r="A14" s="17" t="s">
        <v>3038</v>
      </c>
      <c r="B14" s="341">
        <v>290</v>
      </c>
      <c r="C14" s="121" t="s">
        <v>677</v>
      </c>
      <c r="D14" s="121" t="s">
        <v>677</v>
      </c>
      <c r="E14" s="121" t="s">
        <v>677</v>
      </c>
      <c r="F14" s="121" t="s">
        <v>677</v>
      </c>
      <c r="G14" s="121" t="s">
        <v>677</v>
      </c>
      <c r="H14" s="121">
        <v>20</v>
      </c>
      <c r="I14" s="121" t="s">
        <v>677</v>
      </c>
      <c r="J14" s="121">
        <v>70</v>
      </c>
      <c r="K14" s="121" t="s">
        <v>677</v>
      </c>
      <c r="L14" s="121">
        <v>30</v>
      </c>
      <c r="M14" s="121" t="s">
        <v>677</v>
      </c>
      <c r="N14" s="121" t="s">
        <v>677</v>
      </c>
      <c r="O14" s="121" t="s">
        <v>677</v>
      </c>
      <c r="P14" s="121">
        <v>40</v>
      </c>
      <c r="Q14" s="121" t="s">
        <v>677</v>
      </c>
      <c r="R14" s="121">
        <v>60</v>
      </c>
      <c r="S14" s="121" t="s">
        <v>677</v>
      </c>
      <c r="T14" s="121">
        <v>30</v>
      </c>
      <c r="U14" s="121">
        <v>40</v>
      </c>
      <c r="V14" s="121" t="s">
        <v>677</v>
      </c>
    </row>
    <row r="15" spans="1:23" ht="21" customHeight="1" x14ac:dyDescent="0.3">
      <c r="A15" s="17" t="s">
        <v>3039</v>
      </c>
      <c r="B15" s="341">
        <v>620</v>
      </c>
      <c r="C15" s="121" t="s">
        <v>677</v>
      </c>
      <c r="D15" s="121" t="s">
        <v>677</v>
      </c>
      <c r="E15" s="121" t="s">
        <v>677</v>
      </c>
      <c r="F15" s="121" t="s">
        <v>677</v>
      </c>
      <c r="G15" s="121" t="s">
        <v>677</v>
      </c>
      <c r="H15" s="121" t="s">
        <v>677</v>
      </c>
      <c r="I15" s="121" t="s">
        <v>677</v>
      </c>
      <c r="J15" s="121">
        <v>200</v>
      </c>
      <c r="K15" s="121" t="s">
        <v>677</v>
      </c>
      <c r="L15" s="121" t="s">
        <v>677</v>
      </c>
      <c r="M15" s="121" t="s">
        <v>677</v>
      </c>
      <c r="N15" s="121" t="s">
        <v>677</v>
      </c>
      <c r="O15" s="121" t="s">
        <v>677</v>
      </c>
      <c r="P15" s="121">
        <v>30</v>
      </c>
      <c r="Q15" s="121">
        <v>90</v>
      </c>
      <c r="R15" s="121" t="s">
        <v>677</v>
      </c>
      <c r="S15" s="121">
        <v>230</v>
      </c>
      <c r="T15" s="121">
        <v>70</v>
      </c>
      <c r="U15" s="121" t="s">
        <v>677</v>
      </c>
      <c r="V15" s="121" t="s">
        <v>677</v>
      </c>
    </row>
    <row r="16" spans="1:23" ht="21" customHeight="1" x14ac:dyDescent="0.3">
      <c r="A16" s="17" t="s">
        <v>3040</v>
      </c>
      <c r="B16" s="341">
        <v>640</v>
      </c>
      <c r="C16" s="121">
        <v>30</v>
      </c>
      <c r="D16" s="121" t="s">
        <v>677</v>
      </c>
      <c r="E16" s="121" t="s">
        <v>677</v>
      </c>
      <c r="F16" s="121" t="s">
        <v>677</v>
      </c>
      <c r="G16" s="121" t="s">
        <v>677</v>
      </c>
      <c r="H16" s="121" t="s">
        <v>677</v>
      </c>
      <c r="I16" s="121" t="s">
        <v>677</v>
      </c>
      <c r="J16" s="121" t="s">
        <v>677</v>
      </c>
      <c r="K16" s="121" t="s">
        <v>677</v>
      </c>
      <c r="L16" s="121" t="s">
        <v>677</v>
      </c>
      <c r="M16" s="121" t="s">
        <v>677</v>
      </c>
      <c r="N16" s="121" t="s">
        <v>677</v>
      </c>
      <c r="O16" s="121" t="s">
        <v>677</v>
      </c>
      <c r="P16" s="121" t="s">
        <v>677</v>
      </c>
      <c r="Q16" s="121">
        <v>40</v>
      </c>
      <c r="R16" s="121" t="s">
        <v>677</v>
      </c>
      <c r="S16" s="121">
        <v>240</v>
      </c>
      <c r="T16" s="121">
        <v>270</v>
      </c>
      <c r="U16" s="121">
        <v>70</v>
      </c>
      <c r="V16" s="121" t="s">
        <v>677</v>
      </c>
    </row>
    <row r="17" spans="1:22" ht="21" customHeight="1" x14ac:dyDescent="0.3">
      <c r="A17" s="17" t="s">
        <v>3041</v>
      </c>
      <c r="B17" s="341">
        <v>290</v>
      </c>
      <c r="C17" s="121">
        <v>20</v>
      </c>
      <c r="D17" s="121" t="s">
        <v>677</v>
      </c>
      <c r="E17" s="121" t="s">
        <v>677</v>
      </c>
      <c r="F17" s="121" t="s">
        <v>677</v>
      </c>
      <c r="G17" s="121" t="s">
        <v>677</v>
      </c>
      <c r="H17" s="121">
        <v>60</v>
      </c>
      <c r="I17" s="121" t="s">
        <v>677</v>
      </c>
      <c r="J17" s="121" t="s">
        <v>677</v>
      </c>
      <c r="K17" s="121">
        <v>20</v>
      </c>
      <c r="L17" s="121" t="s">
        <v>677</v>
      </c>
      <c r="M17" s="121" t="s">
        <v>677</v>
      </c>
      <c r="N17" s="121" t="s">
        <v>677</v>
      </c>
      <c r="O17" s="121" t="s">
        <v>677</v>
      </c>
      <c r="P17" s="121" t="s">
        <v>677</v>
      </c>
      <c r="Q17" s="121" t="s">
        <v>677</v>
      </c>
      <c r="R17" s="121" t="s">
        <v>677</v>
      </c>
      <c r="S17" s="121">
        <v>10</v>
      </c>
      <c r="T17" s="121">
        <v>100</v>
      </c>
      <c r="U17" s="121">
        <v>70</v>
      </c>
      <c r="V17" s="121" t="s">
        <v>677</v>
      </c>
    </row>
    <row r="18" spans="1:22" ht="21" customHeight="1" x14ac:dyDescent="0.3">
      <c r="A18" s="17" t="s">
        <v>3042</v>
      </c>
      <c r="B18" s="341">
        <v>50</v>
      </c>
      <c r="C18" s="121" t="s">
        <v>677</v>
      </c>
      <c r="D18" s="121" t="s">
        <v>677</v>
      </c>
      <c r="E18" s="121" t="s">
        <v>677</v>
      </c>
      <c r="F18" s="121" t="s">
        <v>677</v>
      </c>
      <c r="G18" s="121" t="s">
        <v>677</v>
      </c>
      <c r="H18" s="121" t="s">
        <v>677</v>
      </c>
      <c r="I18" s="121" t="s">
        <v>677</v>
      </c>
      <c r="J18" s="121" t="s">
        <v>677</v>
      </c>
      <c r="K18" s="121" t="s">
        <v>677</v>
      </c>
      <c r="L18" s="121">
        <v>20</v>
      </c>
      <c r="M18" s="121" t="s">
        <v>677</v>
      </c>
      <c r="N18" s="121" t="s">
        <v>677</v>
      </c>
      <c r="O18" s="121" t="s">
        <v>677</v>
      </c>
      <c r="P18" s="121" t="s">
        <v>677</v>
      </c>
      <c r="Q18" s="121" t="s">
        <v>677</v>
      </c>
      <c r="R18" s="121" t="s">
        <v>677</v>
      </c>
      <c r="S18" s="121" t="s">
        <v>677</v>
      </c>
      <c r="T18" s="121" t="s">
        <v>677</v>
      </c>
      <c r="U18" s="121">
        <v>30</v>
      </c>
      <c r="V18" s="121" t="s">
        <v>677</v>
      </c>
    </row>
    <row r="19" spans="1:22" s="18" customFormat="1" ht="21" customHeight="1" x14ac:dyDescent="0.3">
      <c r="A19" s="18" t="s">
        <v>2982</v>
      </c>
      <c r="B19" s="345">
        <v>750</v>
      </c>
      <c r="C19" s="162" t="s">
        <v>677</v>
      </c>
      <c r="D19" s="162" t="s">
        <v>677</v>
      </c>
      <c r="E19" s="162" t="s">
        <v>677</v>
      </c>
      <c r="F19" s="162" t="s">
        <v>677</v>
      </c>
      <c r="G19" s="162" t="s">
        <v>677</v>
      </c>
      <c r="H19" s="162" t="s">
        <v>677</v>
      </c>
      <c r="I19" s="162" t="s">
        <v>677</v>
      </c>
      <c r="J19" s="162" t="s">
        <v>677</v>
      </c>
      <c r="K19" s="162" t="s">
        <v>677</v>
      </c>
      <c r="L19" s="162">
        <v>180</v>
      </c>
      <c r="M19" s="162">
        <v>60</v>
      </c>
      <c r="N19" s="162">
        <v>70</v>
      </c>
      <c r="O19" s="162" t="s">
        <v>677</v>
      </c>
      <c r="P19" s="162">
        <v>50</v>
      </c>
      <c r="Q19" s="162" t="s">
        <v>677</v>
      </c>
      <c r="R19" s="162" t="s">
        <v>677</v>
      </c>
      <c r="S19" s="162">
        <v>90</v>
      </c>
      <c r="T19" s="162">
        <v>190</v>
      </c>
      <c r="U19" s="162">
        <v>80</v>
      </c>
      <c r="V19" s="162">
        <v>30</v>
      </c>
    </row>
    <row r="20" spans="1:22" ht="21" customHeight="1" x14ac:dyDescent="0.3">
      <c r="A20" s="17" t="s">
        <v>3037</v>
      </c>
      <c r="B20" s="341">
        <v>280</v>
      </c>
      <c r="C20" s="121" t="s">
        <v>677</v>
      </c>
      <c r="D20" s="121" t="s">
        <v>677</v>
      </c>
      <c r="E20" s="121" t="s">
        <v>677</v>
      </c>
      <c r="F20" s="121" t="s">
        <v>677</v>
      </c>
      <c r="G20" s="121" t="s">
        <v>677</v>
      </c>
      <c r="H20" s="121" t="s">
        <v>677</v>
      </c>
      <c r="I20" s="121" t="s">
        <v>677</v>
      </c>
      <c r="J20" s="121" t="s">
        <v>677</v>
      </c>
      <c r="K20" s="121" t="s">
        <v>677</v>
      </c>
      <c r="L20" s="121">
        <v>180</v>
      </c>
      <c r="M20" s="121">
        <v>60</v>
      </c>
      <c r="N20" s="121">
        <v>40</v>
      </c>
      <c r="O20" s="121" t="s">
        <v>677</v>
      </c>
      <c r="P20" s="121" t="s">
        <v>677</v>
      </c>
      <c r="Q20" s="121" t="s">
        <v>677</v>
      </c>
      <c r="R20" s="121" t="s">
        <v>677</v>
      </c>
      <c r="S20" s="121" t="s">
        <v>677</v>
      </c>
      <c r="T20" s="121" t="s">
        <v>677</v>
      </c>
      <c r="U20" s="121" t="s">
        <v>677</v>
      </c>
      <c r="V20" s="121" t="s">
        <v>677</v>
      </c>
    </row>
    <row r="21" spans="1:22" ht="21" customHeight="1" x14ac:dyDescent="0.3">
      <c r="A21" s="17" t="s">
        <v>3038</v>
      </c>
      <c r="B21" s="341">
        <v>120</v>
      </c>
      <c r="C21" s="121" t="s">
        <v>677</v>
      </c>
      <c r="D21" s="121" t="s">
        <v>677</v>
      </c>
      <c r="E21" s="121" t="s">
        <v>677</v>
      </c>
      <c r="F21" s="121" t="s">
        <v>677</v>
      </c>
      <c r="G21" s="121" t="s">
        <v>677</v>
      </c>
      <c r="H21" s="121" t="s">
        <v>677</v>
      </c>
      <c r="I21" s="121" t="s">
        <v>677</v>
      </c>
      <c r="J21" s="121" t="s">
        <v>677</v>
      </c>
      <c r="K21" s="121" t="s">
        <v>677</v>
      </c>
      <c r="L21" s="121" t="s">
        <v>677</v>
      </c>
      <c r="M21" s="121" t="s">
        <v>677</v>
      </c>
      <c r="N21" s="121">
        <v>30</v>
      </c>
      <c r="O21" s="121" t="s">
        <v>677</v>
      </c>
      <c r="P21" s="121">
        <v>50</v>
      </c>
      <c r="Q21" s="121" t="s">
        <v>677</v>
      </c>
      <c r="R21" s="121" t="s">
        <v>677</v>
      </c>
      <c r="S21" s="121">
        <v>40</v>
      </c>
      <c r="T21" s="121" t="s">
        <v>677</v>
      </c>
      <c r="U21" s="121" t="s">
        <v>677</v>
      </c>
      <c r="V21" s="121" t="s">
        <v>677</v>
      </c>
    </row>
    <row r="22" spans="1:22" ht="21" customHeight="1" x14ac:dyDescent="0.3">
      <c r="A22" s="17" t="s">
        <v>3039</v>
      </c>
      <c r="B22" s="341">
        <v>180</v>
      </c>
      <c r="C22" s="121" t="s">
        <v>677</v>
      </c>
      <c r="D22" s="121" t="s">
        <v>677</v>
      </c>
      <c r="E22" s="121" t="s">
        <v>677</v>
      </c>
      <c r="F22" s="121" t="s">
        <v>677</v>
      </c>
      <c r="G22" s="121" t="s">
        <v>677</v>
      </c>
      <c r="H22" s="121" t="s">
        <v>677</v>
      </c>
      <c r="I22" s="121" t="s">
        <v>677</v>
      </c>
      <c r="J22" s="121" t="s">
        <v>677</v>
      </c>
      <c r="K22" s="121" t="s">
        <v>677</v>
      </c>
      <c r="L22" s="121" t="s">
        <v>677</v>
      </c>
      <c r="M22" s="121" t="s">
        <v>677</v>
      </c>
      <c r="N22" s="121" t="s">
        <v>677</v>
      </c>
      <c r="O22" s="121" t="s">
        <v>677</v>
      </c>
      <c r="P22" s="121" t="s">
        <v>677</v>
      </c>
      <c r="Q22" s="121" t="s">
        <v>677</v>
      </c>
      <c r="R22" s="121" t="s">
        <v>677</v>
      </c>
      <c r="S22" s="121">
        <v>40</v>
      </c>
      <c r="T22" s="121">
        <v>90</v>
      </c>
      <c r="U22" s="121">
        <v>50</v>
      </c>
      <c r="V22" s="121" t="s">
        <v>677</v>
      </c>
    </row>
    <row r="23" spans="1:22" ht="21" customHeight="1" x14ac:dyDescent="0.3">
      <c r="A23" s="17" t="s">
        <v>3040</v>
      </c>
      <c r="B23" s="341">
        <v>130</v>
      </c>
      <c r="C23" s="121" t="s">
        <v>677</v>
      </c>
      <c r="D23" s="121" t="s">
        <v>677</v>
      </c>
      <c r="E23" s="121" t="s">
        <v>677</v>
      </c>
      <c r="F23" s="121" t="s">
        <v>677</v>
      </c>
      <c r="G23" s="121" t="s">
        <v>677</v>
      </c>
      <c r="H23" s="121" t="s">
        <v>677</v>
      </c>
      <c r="I23" s="121" t="s">
        <v>677</v>
      </c>
      <c r="J23" s="121" t="s">
        <v>677</v>
      </c>
      <c r="K23" s="121" t="s">
        <v>677</v>
      </c>
      <c r="L23" s="121" t="s">
        <v>677</v>
      </c>
      <c r="M23" s="121" t="s">
        <v>677</v>
      </c>
      <c r="N23" s="121" t="s">
        <v>677</v>
      </c>
      <c r="O23" s="121" t="s">
        <v>677</v>
      </c>
      <c r="P23" s="121" t="s">
        <v>677</v>
      </c>
      <c r="Q23" s="121" t="s">
        <v>677</v>
      </c>
      <c r="R23" s="121" t="s">
        <v>677</v>
      </c>
      <c r="S23" s="121" t="s">
        <v>677</v>
      </c>
      <c r="T23" s="121">
        <v>100</v>
      </c>
      <c r="U23" s="121" t="s">
        <v>677</v>
      </c>
      <c r="V23" s="121">
        <v>30</v>
      </c>
    </row>
    <row r="24" spans="1:22" ht="21" customHeight="1" x14ac:dyDescent="0.3">
      <c r="A24" s="17" t="s">
        <v>3041</v>
      </c>
      <c r="B24" s="341">
        <v>30</v>
      </c>
      <c r="C24" s="121" t="s">
        <v>677</v>
      </c>
      <c r="D24" s="121" t="s">
        <v>677</v>
      </c>
      <c r="E24" s="121" t="s">
        <v>677</v>
      </c>
      <c r="F24" s="121" t="s">
        <v>677</v>
      </c>
      <c r="G24" s="121" t="s">
        <v>677</v>
      </c>
      <c r="H24" s="121" t="s">
        <v>677</v>
      </c>
      <c r="I24" s="121" t="s">
        <v>677</v>
      </c>
      <c r="J24" s="121" t="s">
        <v>677</v>
      </c>
      <c r="K24" s="121" t="s">
        <v>677</v>
      </c>
      <c r="L24" s="121" t="s">
        <v>677</v>
      </c>
      <c r="M24" s="121" t="s">
        <v>677</v>
      </c>
      <c r="N24" s="121" t="s">
        <v>677</v>
      </c>
      <c r="O24" s="121" t="s">
        <v>677</v>
      </c>
      <c r="P24" s="121" t="s">
        <v>677</v>
      </c>
      <c r="Q24" s="121" t="s">
        <v>677</v>
      </c>
      <c r="R24" s="121" t="s">
        <v>677</v>
      </c>
      <c r="S24" s="121" t="s">
        <v>677</v>
      </c>
      <c r="T24" s="121" t="s">
        <v>677</v>
      </c>
      <c r="U24" s="121">
        <v>30</v>
      </c>
      <c r="V24" s="121" t="s">
        <v>677</v>
      </c>
    </row>
    <row r="25" spans="1:22" ht="21" customHeight="1" x14ac:dyDescent="0.3">
      <c r="A25" s="17" t="s">
        <v>3042</v>
      </c>
      <c r="B25" s="341" t="s">
        <v>677</v>
      </c>
      <c r="C25" s="121" t="s">
        <v>677</v>
      </c>
      <c r="D25" s="121" t="s">
        <v>677</v>
      </c>
      <c r="E25" s="121" t="s">
        <v>677</v>
      </c>
      <c r="F25" s="121" t="s">
        <v>677</v>
      </c>
      <c r="G25" s="121" t="s">
        <v>677</v>
      </c>
      <c r="H25" s="121" t="s">
        <v>677</v>
      </c>
      <c r="I25" s="121" t="s">
        <v>677</v>
      </c>
      <c r="J25" s="121" t="s">
        <v>677</v>
      </c>
      <c r="K25" s="121" t="s">
        <v>677</v>
      </c>
      <c r="L25" s="121" t="s">
        <v>677</v>
      </c>
      <c r="M25" s="121" t="s">
        <v>677</v>
      </c>
      <c r="N25" s="121" t="s">
        <v>677</v>
      </c>
      <c r="O25" s="121" t="s">
        <v>677</v>
      </c>
      <c r="P25" s="121" t="s">
        <v>677</v>
      </c>
      <c r="Q25" s="121" t="s">
        <v>677</v>
      </c>
      <c r="R25" s="121" t="s">
        <v>677</v>
      </c>
      <c r="S25" s="121" t="s">
        <v>677</v>
      </c>
      <c r="T25" s="121" t="s">
        <v>677</v>
      </c>
      <c r="U25" s="121" t="s">
        <v>677</v>
      </c>
      <c r="V25" s="121" t="s">
        <v>677</v>
      </c>
    </row>
    <row r="26" spans="1:22" s="18" customFormat="1" ht="21" customHeight="1" x14ac:dyDescent="0.3">
      <c r="A26" s="94" t="s">
        <v>3043</v>
      </c>
      <c r="B26" s="345">
        <v>27930</v>
      </c>
      <c r="C26" s="162">
        <v>260</v>
      </c>
      <c r="D26" s="162" t="s">
        <v>677</v>
      </c>
      <c r="E26" s="162">
        <v>40</v>
      </c>
      <c r="F26" s="18" t="s">
        <v>677</v>
      </c>
      <c r="G26" s="162" t="s">
        <v>677</v>
      </c>
      <c r="H26" s="162">
        <v>180</v>
      </c>
      <c r="I26" s="162">
        <v>500</v>
      </c>
      <c r="J26" s="162">
        <v>850</v>
      </c>
      <c r="K26" s="162">
        <v>2590</v>
      </c>
      <c r="L26" s="162">
        <v>7410</v>
      </c>
      <c r="M26" s="162">
        <v>6290</v>
      </c>
      <c r="N26" s="162">
        <v>3680</v>
      </c>
      <c r="O26" s="162">
        <v>2210</v>
      </c>
      <c r="P26" s="162">
        <v>1320</v>
      </c>
      <c r="Q26" s="162">
        <v>550</v>
      </c>
      <c r="R26" s="162">
        <v>460</v>
      </c>
      <c r="S26" s="162">
        <v>890</v>
      </c>
      <c r="T26" s="162">
        <v>100</v>
      </c>
      <c r="U26" s="162" t="s">
        <v>677</v>
      </c>
      <c r="V26" s="162">
        <v>610</v>
      </c>
    </row>
    <row r="27" spans="1:22" ht="21" customHeight="1" x14ac:dyDescent="0.3">
      <c r="A27" s="17" t="s">
        <v>3037</v>
      </c>
      <c r="B27" s="341">
        <v>21910</v>
      </c>
      <c r="C27" s="121" t="s">
        <v>677</v>
      </c>
      <c r="D27" s="121" t="s">
        <v>677</v>
      </c>
      <c r="E27" s="121">
        <v>40</v>
      </c>
      <c r="F27" s="17" t="s">
        <v>677</v>
      </c>
      <c r="G27" s="121" t="s">
        <v>677</v>
      </c>
      <c r="H27" s="121">
        <v>180</v>
      </c>
      <c r="I27" s="121">
        <v>500</v>
      </c>
      <c r="J27" s="121">
        <v>730</v>
      </c>
      <c r="K27" s="121">
        <v>2290</v>
      </c>
      <c r="L27" s="121">
        <v>7270</v>
      </c>
      <c r="M27" s="121">
        <v>5520</v>
      </c>
      <c r="N27" s="121">
        <v>3240</v>
      </c>
      <c r="O27" s="121">
        <v>1450</v>
      </c>
      <c r="P27" s="121">
        <v>300</v>
      </c>
      <c r="Q27" s="121">
        <v>90</v>
      </c>
      <c r="R27" s="121">
        <v>170</v>
      </c>
      <c r="S27" s="121" t="s">
        <v>677</v>
      </c>
      <c r="T27" s="121" t="s">
        <v>677</v>
      </c>
      <c r="U27" s="121" t="s">
        <v>677</v>
      </c>
      <c r="V27" s="121">
        <v>130</v>
      </c>
    </row>
    <row r="28" spans="1:22" ht="21" customHeight="1" x14ac:dyDescent="0.3">
      <c r="A28" s="17" t="s">
        <v>3038</v>
      </c>
      <c r="B28" s="341">
        <v>3720</v>
      </c>
      <c r="C28" s="121" t="s">
        <v>677</v>
      </c>
      <c r="D28" s="121" t="s">
        <v>677</v>
      </c>
      <c r="E28" s="121" t="s">
        <v>677</v>
      </c>
      <c r="F28" s="17" t="s">
        <v>677</v>
      </c>
      <c r="G28" s="121" t="s">
        <v>677</v>
      </c>
      <c r="H28" s="121" t="s">
        <v>677</v>
      </c>
      <c r="I28" s="121" t="s">
        <v>677</v>
      </c>
      <c r="J28" s="121">
        <v>120</v>
      </c>
      <c r="K28" s="121" t="s">
        <v>677</v>
      </c>
      <c r="L28" s="121">
        <v>80</v>
      </c>
      <c r="M28" s="121">
        <v>560</v>
      </c>
      <c r="N28" s="121">
        <v>260</v>
      </c>
      <c r="O28" s="121">
        <v>670</v>
      </c>
      <c r="P28" s="121">
        <v>910</v>
      </c>
      <c r="Q28" s="121">
        <v>370</v>
      </c>
      <c r="R28" s="121">
        <v>190</v>
      </c>
      <c r="S28" s="121">
        <v>550</v>
      </c>
      <c r="T28" s="121" t="s">
        <v>677</v>
      </c>
      <c r="U28" s="121" t="s">
        <v>677</v>
      </c>
      <c r="V28" s="121" t="s">
        <v>677</v>
      </c>
    </row>
    <row r="29" spans="1:22" ht="21" customHeight="1" x14ac:dyDescent="0.3">
      <c r="A29" s="17" t="s">
        <v>3039</v>
      </c>
      <c r="B29" s="341">
        <v>1080</v>
      </c>
      <c r="C29" s="121">
        <v>260</v>
      </c>
      <c r="D29" s="121" t="s">
        <v>677</v>
      </c>
      <c r="E29" s="121" t="s">
        <v>677</v>
      </c>
      <c r="F29" s="32" t="s">
        <v>677</v>
      </c>
      <c r="G29" s="121" t="s">
        <v>677</v>
      </c>
      <c r="H29" s="121" t="s">
        <v>677</v>
      </c>
      <c r="I29" s="121" t="s">
        <v>677</v>
      </c>
      <c r="J29" s="121" t="s">
        <v>677</v>
      </c>
      <c r="K29" s="121">
        <v>50</v>
      </c>
      <c r="L29" s="121" t="s">
        <v>677</v>
      </c>
      <c r="M29" s="121">
        <v>190</v>
      </c>
      <c r="N29" s="121" t="s">
        <v>677</v>
      </c>
      <c r="O29" s="121" t="s">
        <v>677</v>
      </c>
      <c r="P29" s="121" t="s">
        <v>677</v>
      </c>
      <c r="Q29" s="121">
        <v>70</v>
      </c>
      <c r="R29" s="121">
        <v>70</v>
      </c>
      <c r="S29" s="121">
        <v>300</v>
      </c>
      <c r="T29" s="121">
        <v>70</v>
      </c>
      <c r="U29" s="121" t="s">
        <v>677</v>
      </c>
      <c r="V29" s="121">
        <v>70</v>
      </c>
    </row>
    <row r="30" spans="1:22" ht="21" customHeight="1" x14ac:dyDescent="0.3">
      <c r="A30" s="17" t="s">
        <v>3040</v>
      </c>
      <c r="B30" s="341">
        <v>420</v>
      </c>
      <c r="C30" s="121" t="s">
        <v>677</v>
      </c>
      <c r="D30" s="121" t="s">
        <v>677</v>
      </c>
      <c r="E30" s="121" t="s">
        <v>677</v>
      </c>
      <c r="F30" s="32" t="s">
        <v>677</v>
      </c>
      <c r="G30" s="121" t="s">
        <v>677</v>
      </c>
      <c r="H30" s="121" t="s">
        <v>677</v>
      </c>
      <c r="I30" s="121" t="s">
        <v>677</v>
      </c>
      <c r="J30" s="121" t="s">
        <v>677</v>
      </c>
      <c r="K30" s="121" t="s">
        <v>677</v>
      </c>
      <c r="L30" s="121">
        <v>50</v>
      </c>
      <c r="M30" s="121" t="s">
        <v>677</v>
      </c>
      <c r="N30" s="121" t="s">
        <v>677</v>
      </c>
      <c r="O30" s="121">
        <v>80</v>
      </c>
      <c r="P30" s="121" t="s">
        <v>677</v>
      </c>
      <c r="Q30" s="121" t="s">
        <v>677</v>
      </c>
      <c r="R30" s="121">
        <v>30</v>
      </c>
      <c r="S30" s="121">
        <v>40</v>
      </c>
      <c r="T30" s="121">
        <v>30</v>
      </c>
      <c r="U30" s="121" t="s">
        <v>677</v>
      </c>
      <c r="V30" s="121">
        <v>180</v>
      </c>
    </row>
    <row r="31" spans="1:22" ht="21" customHeight="1" x14ac:dyDescent="0.3">
      <c r="A31" s="17" t="s">
        <v>3041</v>
      </c>
      <c r="B31" s="341">
        <v>790</v>
      </c>
      <c r="C31" s="121" t="s">
        <v>677</v>
      </c>
      <c r="D31" s="121" t="s">
        <v>677</v>
      </c>
      <c r="E31" s="121" t="s">
        <v>677</v>
      </c>
      <c r="F31" s="32" t="s">
        <v>677</v>
      </c>
      <c r="G31" s="121" t="s">
        <v>677</v>
      </c>
      <c r="H31" s="121" t="s">
        <v>677</v>
      </c>
      <c r="I31" s="121" t="s">
        <v>677</v>
      </c>
      <c r="J31" s="121" t="s">
        <v>677</v>
      </c>
      <c r="K31" s="121">
        <v>250</v>
      </c>
      <c r="L31" s="121" t="s">
        <v>677</v>
      </c>
      <c r="M31" s="121">
        <v>30</v>
      </c>
      <c r="N31" s="121">
        <v>180</v>
      </c>
      <c r="O31" s="121" t="s">
        <v>677</v>
      </c>
      <c r="P31" s="121">
        <v>110</v>
      </c>
      <c r="Q31" s="121" t="s">
        <v>677</v>
      </c>
      <c r="R31" s="121" t="s">
        <v>677</v>
      </c>
      <c r="S31" s="121" t="s">
        <v>677</v>
      </c>
      <c r="T31" s="121" t="s">
        <v>677</v>
      </c>
      <c r="U31" s="121" t="s">
        <v>677</v>
      </c>
      <c r="V31" s="121">
        <v>230</v>
      </c>
    </row>
    <row r="32" spans="1:22" ht="21" customHeight="1" x14ac:dyDescent="0.3">
      <c r="A32" s="17" t="s">
        <v>3042</v>
      </c>
      <c r="B32" s="341">
        <v>20</v>
      </c>
      <c r="C32" s="121" t="s">
        <v>677</v>
      </c>
      <c r="D32" s="121" t="s">
        <v>677</v>
      </c>
      <c r="E32" s="121" t="s">
        <v>677</v>
      </c>
      <c r="F32" s="32" t="s">
        <v>677</v>
      </c>
      <c r="G32" s="121" t="s">
        <v>677</v>
      </c>
      <c r="H32" s="121" t="s">
        <v>677</v>
      </c>
      <c r="I32" s="121" t="s">
        <v>677</v>
      </c>
      <c r="J32" s="121" t="s">
        <v>677</v>
      </c>
      <c r="K32" s="121" t="s">
        <v>677</v>
      </c>
      <c r="L32" s="121" t="s">
        <v>677</v>
      </c>
      <c r="M32" s="121" t="s">
        <v>677</v>
      </c>
      <c r="N32" s="121" t="s">
        <v>677</v>
      </c>
      <c r="O32" s="121" t="s">
        <v>677</v>
      </c>
      <c r="P32" s="121" t="s">
        <v>677</v>
      </c>
      <c r="Q32" s="121">
        <v>20</v>
      </c>
      <c r="R32" s="121" t="s">
        <v>677</v>
      </c>
      <c r="S32" s="121" t="s">
        <v>677</v>
      </c>
      <c r="T32" s="121" t="s">
        <v>677</v>
      </c>
      <c r="U32" s="121" t="s">
        <v>677</v>
      </c>
      <c r="V32" s="121" t="s">
        <v>677</v>
      </c>
    </row>
    <row r="33" spans="1:22" s="18" customFormat="1" ht="21" customHeight="1" x14ac:dyDescent="0.3">
      <c r="A33" s="94" t="s">
        <v>3044</v>
      </c>
      <c r="B33" s="345">
        <v>81370</v>
      </c>
      <c r="C33" s="162">
        <v>170</v>
      </c>
      <c r="D33" s="162">
        <v>100</v>
      </c>
      <c r="E33" s="162">
        <v>620</v>
      </c>
      <c r="F33" s="18">
        <v>420</v>
      </c>
      <c r="G33" s="162">
        <v>40</v>
      </c>
      <c r="H33" s="162">
        <v>250</v>
      </c>
      <c r="I33" s="162">
        <v>410</v>
      </c>
      <c r="J33" s="162">
        <v>240</v>
      </c>
      <c r="K33" s="162">
        <v>1580</v>
      </c>
      <c r="L33" s="162">
        <v>5630</v>
      </c>
      <c r="M33" s="162">
        <v>10660</v>
      </c>
      <c r="N33" s="162">
        <v>12420</v>
      </c>
      <c r="O33" s="162">
        <v>9710</v>
      </c>
      <c r="P33" s="162">
        <v>6100</v>
      </c>
      <c r="Q33" s="162">
        <v>6440</v>
      </c>
      <c r="R33" s="162">
        <v>5290</v>
      </c>
      <c r="S33" s="162">
        <v>12060</v>
      </c>
      <c r="T33" s="162">
        <v>6320</v>
      </c>
      <c r="U33" s="162">
        <v>1140</v>
      </c>
      <c r="V33" s="162">
        <v>1760</v>
      </c>
    </row>
    <row r="34" spans="1:22" ht="21" customHeight="1" x14ac:dyDescent="0.3">
      <c r="A34" s="17" t="s">
        <v>3037</v>
      </c>
      <c r="B34" s="341">
        <v>42610</v>
      </c>
      <c r="C34" s="121" t="s">
        <v>677</v>
      </c>
      <c r="D34" s="121" t="s">
        <v>677</v>
      </c>
      <c r="E34" s="121">
        <v>620</v>
      </c>
      <c r="F34" s="17">
        <v>130</v>
      </c>
      <c r="G34" s="121" t="s">
        <v>677</v>
      </c>
      <c r="H34" s="121">
        <v>150</v>
      </c>
      <c r="I34" s="121">
        <v>330</v>
      </c>
      <c r="J34" s="121">
        <v>130</v>
      </c>
      <c r="K34" s="121">
        <v>1500</v>
      </c>
      <c r="L34" s="121">
        <v>5350</v>
      </c>
      <c r="M34" s="121">
        <v>9020</v>
      </c>
      <c r="N34" s="121">
        <v>10300</v>
      </c>
      <c r="O34" s="121">
        <v>7000</v>
      </c>
      <c r="P34" s="121">
        <v>3210</v>
      </c>
      <c r="Q34" s="121">
        <v>2720</v>
      </c>
      <c r="R34" s="121">
        <v>1370</v>
      </c>
      <c r="S34" s="121">
        <v>650</v>
      </c>
      <c r="T34" s="121">
        <v>120</v>
      </c>
      <c r="U34" s="121" t="s">
        <v>677</v>
      </c>
      <c r="V34" s="121">
        <v>20</v>
      </c>
    </row>
    <row r="35" spans="1:22" ht="21" customHeight="1" x14ac:dyDescent="0.3">
      <c r="A35" s="17" t="s">
        <v>3038</v>
      </c>
      <c r="B35" s="341">
        <v>22480</v>
      </c>
      <c r="C35" s="121" t="s">
        <v>677</v>
      </c>
      <c r="D35" s="121">
        <v>70</v>
      </c>
      <c r="E35" s="121" t="s">
        <v>677</v>
      </c>
      <c r="F35" s="17">
        <v>210</v>
      </c>
      <c r="G35" s="121" t="s">
        <v>677</v>
      </c>
      <c r="H35" s="121" t="s">
        <v>677</v>
      </c>
      <c r="I35" s="121">
        <v>40</v>
      </c>
      <c r="J35" s="121" t="s">
        <v>677</v>
      </c>
      <c r="K35" s="121">
        <v>40</v>
      </c>
      <c r="L35" s="121">
        <v>80</v>
      </c>
      <c r="M35" s="121">
        <v>670</v>
      </c>
      <c r="N35" s="121">
        <v>1660</v>
      </c>
      <c r="O35" s="121">
        <v>2340</v>
      </c>
      <c r="P35" s="121">
        <v>2620</v>
      </c>
      <c r="Q35" s="121">
        <v>2630</v>
      </c>
      <c r="R35" s="121">
        <v>2830</v>
      </c>
      <c r="S35" s="121">
        <v>6370</v>
      </c>
      <c r="T35" s="121">
        <v>2610</v>
      </c>
      <c r="U35" s="121" t="s">
        <v>677</v>
      </c>
      <c r="V35" s="121">
        <v>310</v>
      </c>
    </row>
    <row r="36" spans="1:22" ht="21" customHeight="1" x14ac:dyDescent="0.3">
      <c r="A36" s="17" t="s">
        <v>3039</v>
      </c>
      <c r="B36" s="341">
        <v>10740</v>
      </c>
      <c r="C36" s="121">
        <v>130</v>
      </c>
      <c r="D36" s="121" t="s">
        <v>677</v>
      </c>
      <c r="E36" s="121" t="s">
        <v>677</v>
      </c>
      <c r="F36" s="17">
        <v>80</v>
      </c>
      <c r="G36" s="121">
        <v>40</v>
      </c>
      <c r="H36" s="121">
        <v>100</v>
      </c>
      <c r="I36" s="121" t="s">
        <v>677</v>
      </c>
      <c r="J36" s="121">
        <v>60</v>
      </c>
      <c r="K36" s="121">
        <v>40</v>
      </c>
      <c r="L36" s="121" t="s">
        <v>677</v>
      </c>
      <c r="M36" s="121">
        <v>560</v>
      </c>
      <c r="N36" s="121">
        <v>260</v>
      </c>
      <c r="O36" s="121">
        <v>150</v>
      </c>
      <c r="P36" s="121">
        <v>270</v>
      </c>
      <c r="Q36" s="121">
        <v>500</v>
      </c>
      <c r="R36" s="121">
        <v>340</v>
      </c>
      <c r="S36" s="121">
        <v>4370</v>
      </c>
      <c r="T36" s="121">
        <v>2800</v>
      </c>
      <c r="U36" s="121">
        <v>560</v>
      </c>
      <c r="V36" s="121">
        <v>470</v>
      </c>
    </row>
    <row r="37" spans="1:22" ht="21" customHeight="1" x14ac:dyDescent="0.3">
      <c r="A37" s="17" t="s">
        <v>3040</v>
      </c>
      <c r="B37" s="341">
        <v>4320</v>
      </c>
      <c r="C37" s="121">
        <v>40</v>
      </c>
      <c r="D37" s="121">
        <v>30</v>
      </c>
      <c r="E37" s="121" t="s">
        <v>677</v>
      </c>
      <c r="F37" s="17" t="s">
        <v>677</v>
      </c>
      <c r="G37" s="121" t="s">
        <v>677</v>
      </c>
      <c r="H37" s="121" t="s">
        <v>677</v>
      </c>
      <c r="I37" s="121">
        <v>40</v>
      </c>
      <c r="J37" s="121">
        <v>50</v>
      </c>
      <c r="K37" s="121" t="s">
        <v>677</v>
      </c>
      <c r="L37" s="121">
        <v>190</v>
      </c>
      <c r="M37" s="121">
        <v>170</v>
      </c>
      <c r="N37" s="121" t="s">
        <v>677</v>
      </c>
      <c r="O37" s="121">
        <v>170</v>
      </c>
      <c r="P37" s="121" t="s">
        <v>677</v>
      </c>
      <c r="Q37" s="121">
        <v>600</v>
      </c>
      <c r="R37" s="121">
        <v>760</v>
      </c>
      <c r="S37" s="121">
        <v>490</v>
      </c>
      <c r="T37" s="121">
        <v>770</v>
      </c>
      <c r="U37" s="121">
        <v>550</v>
      </c>
      <c r="V37" s="121">
        <v>440</v>
      </c>
    </row>
    <row r="38" spans="1:22" ht="21" customHeight="1" x14ac:dyDescent="0.3">
      <c r="A38" s="17" t="s">
        <v>3041</v>
      </c>
      <c r="B38" s="341">
        <v>890</v>
      </c>
      <c r="C38" s="121" t="s">
        <v>677</v>
      </c>
      <c r="D38" s="121" t="s">
        <v>677</v>
      </c>
      <c r="E38" s="121" t="s">
        <v>677</v>
      </c>
      <c r="F38" s="32" t="s">
        <v>677</v>
      </c>
      <c r="G38" s="121" t="s">
        <v>677</v>
      </c>
      <c r="H38" s="121" t="s">
        <v>677</v>
      </c>
      <c r="I38" s="121" t="s">
        <v>677</v>
      </c>
      <c r="J38" s="121" t="s">
        <v>677</v>
      </c>
      <c r="K38" s="121" t="s">
        <v>677</v>
      </c>
      <c r="L38" s="121" t="s">
        <v>677</v>
      </c>
      <c r="M38" s="121">
        <v>240</v>
      </c>
      <c r="N38" s="121">
        <v>130</v>
      </c>
      <c r="O38" s="121">
        <v>20</v>
      </c>
      <c r="P38" s="121" t="s">
        <v>677</v>
      </c>
      <c r="Q38" s="121" t="s">
        <v>677</v>
      </c>
      <c r="R38" s="121" t="s">
        <v>677</v>
      </c>
      <c r="S38" s="121">
        <v>110</v>
      </c>
      <c r="T38" s="121">
        <v>20</v>
      </c>
      <c r="U38" s="121">
        <v>30</v>
      </c>
      <c r="V38" s="121">
        <v>340</v>
      </c>
    </row>
    <row r="39" spans="1:22" ht="21" customHeight="1" x14ac:dyDescent="0.3">
      <c r="A39" s="17" t="s">
        <v>3042</v>
      </c>
      <c r="B39" s="341">
        <v>330</v>
      </c>
      <c r="C39" s="121" t="s">
        <v>677</v>
      </c>
      <c r="D39" s="121" t="s">
        <v>677</v>
      </c>
      <c r="E39" s="121" t="s">
        <v>677</v>
      </c>
      <c r="F39" s="32" t="s">
        <v>677</v>
      </c>
      <c r="G39" s="121" t="s">
        <v>677</v>
      </c>
      <c r="H39" s="121" t="s">
        <v>677</v>
      </c>
      <c r="I39" s="121" t="s">
        <v>677</v>
      </c>
      <c r="J39" s="121" t="s">
        <v>677</v>
      </c>
      <c r="K39" s="121" t="s">
        <v>677</v>
      </c>
      <c r="L39" s="121" t="s">
        <v>677</v>
      </c>
      <c r="M39" s="121" t="s">
        <v>677</v>
      </c>
      <c r="N39" s="121">
        <v>60</v>
      </c>
      <c r="O39" s="121">
        <v>20</v>
      </c>
      <c r="P39" s="121" t="s">
        <v>677</v>
      </c>
      <c r="Q39" s="121" t="s">
        <v>677</v>
      </c>
      <c r="R39" s="121" t="s">
        <v>677</v>
      </c>
      <c r="S39" s="121">
        <v>70</v>
      </c>
      <c r="T39" s="121" t="s">
        <v>677</v>
      </c>
      <c r="U39" s="121" t="s">
        <v>677</v>
      </c>
      <c r="V39" s="121">
        <v>170</v>
      </c>
    </row>
    <row r="40" spans="1:22" s="18" customFormat="1" ht="21" customHeight="1" x14ac:dyDescent="0.3">
      <c r="A40" s="218" t="s">
        <v>3045</v>
      </c>
      <c r="B40" s="663">
        <v>30</v>
      </c>
      <c r="C40" s="664" t="s">
        <v>677</v>
      </c>
      <c r="D40" s="664" t="s">
        <v>677</v>
      </c>
      <c r="E40" s="664" t="s">
        <v>677</v>
      </c>
      <c r="F40" s="179" t="s">
        <v>677</v>
      </c>
      <c r="G40" s="664" t="s">
        <v>677</v>
      </c>
      <c r="H40" s="664" t="s">
        <v>677</v>
      </c>
      <c r="I40" s="664" t="s">
        <v>677</v>
      </c>
      <c r="J40" s="664" t="s">
        <v>677</v>
      </c>
      <c r="K40" s="664" t="s">
        <v>677</v>
      </c>
      <c r="L40" s="664" t="s">
        <v>677</v>
      </c>
      <c r="M40" s="664" t="s">
        <v>677</v>
      </c>
      <c r="N40" s="664" t="s">
        <v>677</v>
      </c>
      <c r="O40" s="664" t="s">
        <v>677</v>
      </c>
      <c r="P40" s="664">
        <v>30</v>
      </c>
      <c r="Q40" s="664" t="s">
        <v>677</v>
      </c>
      <c r="R40" s="664" t="s">
        <v>677</v>
      </c>
      <c r="S40" s="664" t="s">
        <v>677</v>
      </c>
      <c r="T40" s="664" t="s">
        <v>677</v>
      </c>
      <c r="U40" s="664" t="s">
        <v>677</v>
      </c>
      <c r="V40" s="664" t="s">
        <v>677</v>
      </c>
    </row>
    <row r="41" spans="1:22" ht="21" customHeight="1" x14ac:dyDescent="0.3">
      <c r="A41" s="28" t="s">
        <v>3046</v>
      </c>
      <c r="K41" s="123"/>
    </row>
    <row r="42" spans="1:22" ht="21" customHeight="1" x14ac:dyDescent="0.3">
      <c r="A42" s="28" t="s">
        <v>4509</v>
      </c>
    </row>
  </sheetData>
  <phoneticPr fontId="30"/>
  <pageMargins left="0.23622047244094488" right="0.23622047244094488" top="0.15748031496062992" bottom="0.15748031496062992" header="0.31496062992125984" footer="0"/>
  <pageSetup paperSize="9" scale="43" orientation="portrait" r:id="rId1"/>
  <headerFooter>
    <oddHeader>&amp;C&amp;F</oddHead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pageSetUpPr fitToPage="1"/>
  </sheetPr>
  <dimension ref="A1:H55"/>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8" width="14.05859375" style="17" customWidth="1"/>
    <col min="9" max="16384" width="18.64453125" style="17"/>
  </cols>
  <sheetData>
    <row r="1" spans="1:8" ht="21" customHeight="1" x14ac:dyDescent="0.3">
      <c r="A1" s="19" t="str">
        <f>HYPERLINK("#"&amp;"目次"&amp;"!a1","目次へ")</f>
        <v>目次へ</v>
      </c>
    </row>
    <row r="2" spans="1:8" ht="21" customHeight="1" thickBot="1" x14ac:dyDescent="0.35">
      <c r="A2" s="44" t="str">
        <f>"４９．"&amp;目次!E52</f>
        <v>４９．世帯の年間収入階級，世帯の種類，住宅の所有の関係別普通世帯数，1世帯当たり人員，1世帯当たり居住室数及び1世帯当たり居住室の畳数（令和5年10月1日）</v>
      </c>
      <c r="B2" s="29"/>
      <c r="C2" s="29"/>
      <c r="D2" s="29"/>
    </row>
    <row r="3" spans="1:8" ht="36" customHeight="1" x14ac:dyDescent="0.3">
      <c r="A3" s="488" t="s">
        <v>3047</v>
      </c>
      <c r="B3" s="154" t="s">
        <v>3048</v>
      </c>
      <c r="C3" s="478"/>
      <c r="D3" s="478"/>
      <c r="E3" s="489"/>
      <c r="F3" s="489"/>
      <c r="G3" s="489"/>
      <c r="H3" s="489"/>
    </row>
    <row r="4" spans="1:8" ht="21" customHeight="1" x14ac:dyDescent="0.3">
      <c r="A4" s="22"/>
      <c r="B4" s="516" t="s">
        <v>4732</v>
      </c>
      <c r="C4" s="516" t="s">
        <v>3049</v>
      </c>
      <c r="D4" s="517" t="s">
        <v>3050</v>
      </c>
      <c r="E4" s="565"/>
      <c r="F4" s="565"/>
      <c r="G4" s="565"/>
      <c r="H4" s="490"/>
    </row>
    <row r="5" spans="1:8" ht="21" customHeight="1" x14ac:dyDescent="0.3">
      <c r="A5" s="118"/>
      <c r="B5" s="72"/>
      <c r="C5" s="72"/>
      <c r="D5" s="514" t="s">
        <v>3051</v>
      </c>
      <c r="E5" s="439" t="s">
        <v>3052</v>
      </c>
      <c r="F5" s="443" t="s">
        <v>3053</v>
      </c>
      <c r="G5" s="439" t="s">
        <v>3054</v>
      </c>
      <c r="H5" s="439" t="s">
        <v>3055</v>
      </c>
    </row>
    <row r="6" spans="1:8" ht="21" customHeight="1" x14ac:dyDescent="0.3">
      <c r="A6" s="164" t="s">
        <v>3056</v>
      </c>
      <c r="B6" s="32"/>
      <c r="C6" s="32"/>
      <c r="D6" s="32"/>
      <c r="E6" s="32"/>
      <c r="F6" s="32"/>
      <c r="G6" s="32"/>
      <c r="H6" s="518"/>
    </row>
    <row r="7" spans="1:8" s="18" customFormat="1" ht="21" customHeight="1" x14ac:dyDescent="0.3">
      <c r="A7" s="165" t="s">
        <v>4733</v>
      </c>
      <c r="B7" s="65">
        <v>206190</v>
      </c>
      <c r="C7" s="65">
        <v>66860</v>
      </c>
      <c r="D7" s="65">
        <v>121790</v>
      </c>
      <c r="E7" s="65">
        <v>2510</v>
      </c>
      <c r="F7" s="65">
        <v>2030</v>
      </c>
      <c r="G7" s="65">
        <v>112100</v>
      </c>
      <c r="H7" s="65">
        <v>5150</v>
      </c>
    </row>
    <row r="8" spans="1:8" ht="21" customHeight="1" x14ac:dyDescent="0.3">
      <c r="A8" s="164" t="s">
        <v>3057</v>
      </c>
      <c r="B8" s="32">
        <v>11450</v>
      </c>
      <c r="C8" s="32">
        <v>2320</v>
      </c>
      <c r="D8" s="32">
        <v>9130</v>
      </c>
      <c r="E8" s="32">
        <v>510</v>
      </c>
      <c r="F8" s="32">
        <v>20</v>
      </c>
      <c r="G8" s="32">
        <v>8530</v>
      </c>
      <c r="H8" s="32">
        <v>80</v>
      </c>
    </row>
    <row r="9" spans="1:8" ht="21" customHeight="1" x14ac:dyDescent="0.3">
      <c r="A9" s="164" t="s">
        <v>4728</v>
      </c>
      <c r="B9" s="32">
        <v>9020</v>
      </c>
      <c r="C9" s="32">
        <v>3150</v>
      </c>
      <c r="D9" s="32">
        <v>5870</v>
      </c>
      <c r="E9" s="32">
        <v>320</v>
      </c>
      <c r="F9" s="32">
        <v>80</v>
      </c>
      <c r="G9" s="32">
        <v>5470</v>
      </c>
      <c r="H9" s="32" t="s">
        <v>677</v>
      </c>
    </row>
    <row r="10" spans="1:8" ht="21" customHeight="1" x14ac:dyDescent="0.3">
      <c r="A10" s="164" t="s">
        <v>4729</v>
      </c>
      <c r="B10" s="32">
        <v>10380</v>
      </c>
      <c r="C10" s="32">
        <v>3870</v>
      </c>
      <c r="D10" s="32">
        <v>6510</v>
      </c>
      <c r="E10" s="32">
        <v>850</v>
      </c>
      <c r="F10" s="32">
        <v>220</v>
      </c>
      <c r="G10" s="32">
        <v>5440</v>
      </c>
      <c r="H10" s="32" t="s">
        <v>677</v>
      </c>
    </row>
    <row r="11" spans="1:8" ht="21" customHeight="1" x14ac:dyDescent="0.3">
      <c r="A11" s="164" t="s">
        <v>3058</v>
      </c>
      <c r="B11" s="32">
        <v>24400</v>
      </c>
      <c r="C11" s="32">
        <v>7060</v>
      </c>
      <c r="D11" s="32">
        <v>17340</v>
      </c>
      <c r="E11" s="32">
        <v>380</v>
      </c>
      <c r="F11" s="32">
        <v>560</v>
      </c>
      <c r="G11" s="32">
        <v>16120</v>
      </c>
      <c r="H11" s="32">
        <v>280</v>
      </c>
    </row>
    <row r="12" spans="1:8" ht="21" customHeight="1" x14ac:dyDescent="0.3">
      <c r="A12" s="164" t="s">
        <v>3059</v>
      </c>
      <c r="B12" s="32">
        <v>28040</v>
      </c>
      <c r="C12" s="32">
        <v>8260</v>
      </c>
      <c r="D12" s="32">
        <v>19780</v>
      </c>
      <c r="E12" s="32">
        <v>270</v>
      </c>
      <c r="F12" s="32">
        <v>280</v>
      </c>
      <c r="G12" s="32">
        <v>18780</v>
      </c>
      <c r="H12" s="32">
        <v>450</v>
      </c>
    </row>
    <row r="13" spans="1:8" ht="21" customHeight="1" x14ac:dyDescent="0.3">
      <c r="A13" s="164" t="s">
        <v>3060</v>
      </c>
      <c r="B13" s="32">
        <v>25300</v>
      </c>
      <c r="C13" s="32">
        <v>7270</v>
      </c>
      <c r="D13" s="32">
        <v>18030</v>
      </c>
      <c r="E13" s="32">
        <v>40</v>
      </c>
      <c r="F13" s="32">
        <v>320</v>
      </c>
      <c r="G13" s="32">
        <v>16420</v>
      </c>
      <c r="H13" s="32">
        <v>1250</v>
      </c>
    </row>
    <row r="14" spans="1:8" ht="21" customHeight="1" x14ac:dyDescent="0.3">
      <c r="A14" s="164" t="s">
        <v>3061</v>
      </c>
      <c r="B14" s="32">
        <v>30110</v>
      </c>
      <c r="C14" s="32">
        <v>8210</v>
      </c>
      <c r="D14" s="32">
        <v>21890</v>
      </c>
      <c r="E14" s="32">
        <v>40</v>
      </c>
      <c r="F14" s="32">
        <v>220</v>
      </c>
      <c r="G14" s="32">
        <v>21140</v>
      </c>
      <c r="H14" s="32">
        <v>490</v>
      </c>
    </row>
    <row r="15" spans="1:8" ht="21" customHeight="1" x14ac:dyDescent="0.3">
      <c r="A15" s="164" t="s">
        <v>3062</v>
      </c>
      <c r="B15" s="32">
        <v>25720</v>
      </c>
      <c r="C15" s="32">
        <v>10170</v>
      </c>
      <c r="D15" s="32">
        <v>15550</v>
      </c>
      <c r="E15" s="32">
        <v>20</v>
      </c>
      <c r="F15" s="32">
        <v>110</v>
      </c>
      <c r="G15" s="32">
        <v>13600</v>
      </c>
      <c r="H15" s="32">
        <v>1820</v>
      </c>
    </row>
    <row r="16" spans="1:8" ht="21" customHeight="1" x14ac:dyDescent="0.3">
      <c r="A16" s="164" t="s">
        <v>3063</v>
      </c>
      <c r="B16" s="32">
        <v>14210</v>
      </c>
      <c r="C16" s="32">
        <v>9090</v>
      </c>
      <c r="D16" s="32">
        <v>5120</v>
      </c>
      <c r="E16" s="32" t="s">
        <v>677</v>
      </c>
      <c r="F16" s="32">
        <v>180</v>
      </c>
      <c r="G16" s="32">
        <v>4450</v>
      </c>
      <c r="H16" s="32">
        <v>490</v>
      </c>
    </row>
    <row r="17" spans="1:8" ht="21" customHeight="1" x14ac:dyDescent="0.3">
      <c r="A17" s="164" t="s">
        <v>3064</v>
      </c>
      <c r="B17" s="32">
        <v>8400</v>
      </c>
      <c r="C17" s="32">
        <v>6820</v>
      </c>
      <c r="D17" s="32">
        <v>1580</v>
      </c>
      <c r="E17" s="32" t="s">
        <v>677</v>
      </c>
      <c r="F17" s="32">
        <v>30</v>
      </c>
      <c r="G17" s="32">
        <v>1320</v>
      </c>
      <c r="H17" s="32">
        <v>230</v>
      </c>
    </row>
    <row r="18" spans="1:8" ht="21" customHeight="1" x14ac:dyDescent="0.3">
      <c r="A18" s="164" t="s">
        <v>3065</v>
      </c>
      <c r="B18" s="32"/>
      <c r="C18" s="32"/>
      <c r="D18" s="32"/>
      <c r="E18" s="32"/>
      <c r="F18" s="32"/>
      <c r="G18" s="32"/>
      <c r="H18" s="32"/>
    </row>
    <row r="19" spans="1:8" s="18" customFormat="1" ht="21" customHeight="1" x14ac:dyDescent="0.3">
      <c r="A19" s="165" t="s">
        <v>4733</v>
      </c>
      <c r="B19" s="166">
        <v>1.66</v>
      </c>
      <c r="C19" s="166">
        <v>2.2000000000000002</v>
      </c>
      <c r="D19" s="166">
        <v>1.45</v>
      </c>
      <c r="E19" s="166">
        <v>1.74</v>
      </c>
      <c r="F19" s="166">
        <v>1.74</v>
      </c>
      <c r="G19" s="166">
        <v>1.42</v>
      </c>
      <c r="H19" s="166">
        <v>1.77</v>
      </c>
    </row>
    <row r="20" spans="1:8" ht="21" customHeight="1" x14ac:dyDescent="0.3">
      <c r="A20" s="164" t="s">
        <v>3057</v>
      </c>
      <c r="B20" s="167">
        <v>1.2</v>
      </c>
      <c r="C20" s="167">
        <v>1.43</v>
      </c>
      <c r="D20" s="167">
        <v>1.1399999999999999</v>
      </c>
      <c r="E20" s="167">
        <v>1.48</v>
      </c>
      <c r="F20" s="167">
        <v>1</v>
      </c>
      <c r="G20" s="167">
        <v>1.1299999999999999</v>
      </c>
      <c r="H20" s="167">
        <v>1</v>
      </c>
    </row>
    <row r="21" spans="1:8" ht="21" customHeight="1" x14ac:dyDescent="0.3">
      <c r="A21" s="164" t="s">
        <v>4728</v>
      </c>
      <c r="B21" s="167">
        <v>1.37</v>
      </c>
      <c r="C21" s="167">
        <v>1.58</v>
      </c>
      <c r="D21" s="167">
        <v>1.25</v>
      </c>
      <c r="E21" s="167">
        <v>1.4</v>
      </c>
      <c r="F21" s="167">
        <v>1</v>
      </c>
      <c r="G21" s="167">
        <v>1.25</v>
      </c>
      <c r="H21" s="167" t="s">
        <v>677</v>
      </c>
    </row>
    <row r="22" spans="1:8" ht="21" customHeight="1" x14ac:dyDescent="0.3">
      <c r="A22" s="164" t="s">
        <v>4729</v>
      </c>
      <c r="B22" s="167">
        <v>1.34</v>
      </c>
      <c r="C22" s="167">
        <v>1.4</v>
      </c>
      <c r="D22" s="167">
        <v>1.31</v>
      </c>
      <c r="E22" s="167">
        <v>1.74</v>
      </c>
      <c r="F22" s="167">
        <v>1.25</v>
      </c>
      <c r="G22" s="167">
        <v>1.24</v>
      </c>
      <c r="H22" s="167" t="s">
        <v>677</v>
      </c>
    </row>
    <row r="23" spans="1:8" ht="21" customHeight="1" x14ac:dyDescent="0.3">
      <c r="A23" s="164" t="s">
        <v>3058</v>
      </c>
      <c r="B23" s="167">
        <v>1.41</v>
      </c>
      <c r="C23" s="167">
        <v>1.75</v>
      </c>
      <c r="D23" s="167">
        <v>1.26</v>
      </c>
      <c r="E23" s="167">
        <v>1.78</v>
      </c>
      <c r="F23" s="167">
        <v>1.35</v>
      </c>
      <c r="G23" s="167">
        <v>1.24</v>
      </c>
      <c r="H23" s="167">
        <v>1.77</v>
      </c>
    </row>
    <row r="24" spans="1:8" ht="21" customHeight="1" x14ac:dyDescent="0.3">
      <c r="A24" s="164" t="s">
        <v>3059</v>
      </c>
      <c r="B24" s="167">
        <v>1.45</v>
      </c>
      <c r="C24" s="167">
        <v>1.68</v>
      </c>
      <c r="D24" s="167">
        <v>1.36</v>
      </c>
      <c r="E24" s="167">
        <v>2.11</v>
      </c>
      <c r="F24" s="167">
        <v>1.9</v>
      </c>
      <c r="G24" s="167">
        <v>1.35</v>
      </c>
      <c r="H24" s="167">
        <v>1</v>
      </c>
    </row>
    <row r="25" spans="1:8" ht="21" customHeight="1" x14ac:dyDescent="0.3">
      <c r="A25" s="164" t="s">
        <v>3060</v>
      </c>
      <c r="B25" s="167">
        <v>1.56</v>
      </c>
      <c r="C25" s="167">
        <v>2.06</v>
      </c>
      <c r="D25" s="167">
        <v>1.37</v>
      </c>
      <c r="E25" s="167">
        <v>1</v>
      </c>
      <c r="F25" s="167">
        <v>1.84</v>
      </c>
      <c r="G25" s="167">
        <v>1.37</v>
      </c>
      <c r="H25" s="167">
        <v>1.1599999999999999</v>
      </c>
    </row>
    <row r="26" spans="1:8" ht="21" customHeight="1" x14ac:dyDescent="0.3">
      <c r="A26" s="164" t="s">
        <v>3061</v>
      </c>
      <c r="B26" s="167">
        <v>1.74</v>
      </c>
      <c r="C26" s="167">
        <v>2.25</v>
      </c>
      <c r="D26" s="167">
        <v>1.55</v>
      </c>
      <c r="E26" s="167">
        <v>4</v>
      </c>
      <c r="F26" s="167">
        <v>2.58</v>
      </c>
      <c r="G26" s="167">
        <v>1.53</v>
      </c>
      <c r="H26" s="167">
        <v>1.77</v>
      </c>
    </row>
    <row r="27" spans="1:8" ht="21" customHeight="1" x14ac:dyDescent="0.3">
      <c r="A27" s="164" t="s">
        <v>3062</v>
      </c>
      <c r="B27" s="167">
        <v>2.0699999999999998</v>
      </c>
      <c r="C27" s="167">
        <v>2.59</v>
      </c>
      <c r="D27" s="167">
        <v>1.73</v>
      </c>
      <c r="E27" s="167">
        <v>4</v>
      </c>
      <c r="F27" s="167">
        <v>2.02</v>
      </c>
      <c r="G27" s="167">
        <v>1.69</v>
      </c>
      <c r="H27" s="167">
        <v>1.97</v>
      </c>
    </row>
    <row r="28" spans="1:8" ht="21" customHeight="1" x14ac:dyDescent="0.3">
      <c r="A28" s="164" t="s">
        <v>3063</v>
      </c>
      <c r="B28" s="167">
        <v>2.5099999999999998</v>
      </c>
      <c r="C28" s="167">
        <v>2.76</v>
      </c>
      <c r="D28" s="167">
        <v>2.0699999999999998</v>
      </c>
      <c r="E28" s="167" t="s">
        <v>677</v>
      </c>
      <c r="F28" s="167">
        <v>2.17</v>
      </c>
      <c r="G28" s="167">
        <v>2</v>
      </c>
      <c r="H28" s="167">
        <v>2.65</v>
      </c>
    </row>
    <row r="29" spans="1:8" ht="21" customHeight="1" x14ac:dyDescent="0.3">
      <c r="A29" s="164" t="s">
        <v>3064</v>
      </c>
      <c r="B29" s="167">
        <v>2.92</v>
      </c>
      <c r="C29" s="167">
        <v>3.03</v>
      </c>
      <c r="D29" s="167">
        <v>2.4500000000000002</v>
      </c>
      <c r="E29" s="167" t="s">
        <v>677</v>
      </c>
      <c r="F29" s="167">
        <v>3</v>
      </c>
      <c r="G29" s="167">
        <v>2.35</v>
      </c>
      <c r="H29" s="167">
        <v>2.92</v>
      </c>
    </row>
    <row r="30" spans="1:8" ht="21" customHeight="1" x14ac:dyDescent="0.3">
      <c r="A30" s="164" t="s">
        <v>3066</v>
      </c>
      <c r="B30" s="26"/>
      <c r="C30" s="26"/>
      <c r="D30" s="26"/>
      <c r="E30" s="26"/>
      <c r="F30" s="26"/>
      <c r="G30" s="26"/>
      <c r="H30" s="26"/>
    </row>
    <row r="31" spans="1:8" s="18" customFormat="1" ht="21" customHeight="1" x14ac:dyDescent="0.3">
      <c r="A31" s="165" t="s">
        <v>4733</v>
      </c>
      <c r="B31" s="166">
        <v>2.62</v>
      </c>
      <c r="C31" s="166">
        <v>4.12</v>
      </c>
      <c r="D31" s="166">
        <v>1.79</v>
      </c>
      <c r="E31" s="166">
        <v>2.93</v>
      </c>
      <c r="F31" s="166">
        <v>2.69</v>
      </c>
      <c r="G31" s="166">
        <v>1.73</v>
      </c>
      <c r="H31" s="166">
        <v>2.31</v>
      </c>
    </row>
    <row r="32" spans="1:8" ht="21" customHeight="1" x14ac:dyDescent="0.3">
      <c r="A32" s="164" t="s">
        <v>3057</v>
      </c>
      <c r="B32" s="167">
        <v>1.92</v>
      </c>
      <c r="C32" s="167">
        <v>3.79</v>
      </c>
      <c r="D32" s="167">
        <v>1.44</v>
      </c>
      <c r="E32" s="167">
        <v>2.82</v>
      </c>
      <c r="F32" s="167">
        <v>2</v>
      </c>
      <c r="G32" s="167">
        <v>1.36</v>
      </c>
      <c r="H32" s="167">
        <v>1</v>
      </c>
    </row>
    <row r="33" spans="1:8" ht="21" customHeight="1" x14ac:dyDescent="0.3">
      <c r="A33" s="164" t="s">
        <v>4728</v>
      </c>
      <c r="B33" s="167">
        <v>2.6</v>
      </c>
      <c r="C33" s="167">
        <v>4.0199999999999996</v>
      </c>
      <c r="D33" s="167">
        <v>1.83</v>
      </c>
      <c r="E33" s="167">
        <v>2.81</v>
      </c>
      <c r="F33" s="167">
        <v>2.64</v>
      </c>
      <c r="G33" s="167">
        <v>1.77</v>
      </c>
      <c r="H33" s="167" t="s">
        <v>677</v>
      </c>
    </row>
    <row r="34" spans="1:8" ht="21" customHeight="1" x14ac:dyDescent="0.3">
      <c r="A34" s="164" t="s">
        <v>4729</v>
      </c>
      <c r="B34" s="167">
        <v>2.59</v>
      </c>
      <c r="C34" s="167">
        <v>3.83</v>
      </c>
      <c r="D34" s="167">
        <v>1.85</v>
      </c>
      <c r="E34" s="167">
        <v>3.21</v>
      </c>
      <c r="F34" s="167">
        <v>2.61</v>
      </c>
      <c r="G34" s="167">
        <v>1.6</v>
      </c>
      <c r="H34" s="167" t="s">
        <v>677</v>
      </c>
    </row>
    <row r="35" spans="1:8" ht="21" customHeight="1" x14ac:dyDescent="0.3">
      <c r="A35" s="164" t="s">
        <v>3058</v>
      </c>
      <c r="B35" s="167">
        <v>2.4300000000000002</v>
      </c>
      <c r="C35" s="167">
        <v>4.3</v>
      </c>
      <c r="D35" s="167">
        <v>1.67</v>
      </c>
      <c r="E35" s="167">
        <v>2.79</v>
      </c>
      <c r="F35" s="167">
        <v>2.36</v>
      </c>
      <c r="G35" s="167">
        <v>1.6</v>
      </c>
      <c r="H35" s="167">
        <v>2.61</v>
      </c>
    </row>
    <row r="36" spans="1:8" ht="21" customHeight="1" x14ac:dyDescent="0.3">
      <c r="A36" s="164" t="s">
        <v>3059</v>
      </c>
      <c r="B36" s="167">
        <v>2.37</v>
      </c>
      <c r="C36" s="167">
        <v>4.05</v>
      </c>
      <c r="D36" s="167">
        <v>1.68</v>
      </c>
      <c r="E36" s="167">
        <v>2.69</v>
      </c>
      <c r="F36" s="167">
        <v>2.92</v>
      </c>
      <c r="G36" s="167">
        <v>1.65</v>
      </c>
      <c r="H36" s="167">
        <v>1.42</v>
      </c>
    </row>
    <row r="37" spans="1:8" ht="21" customHeight="1" x14ac:dyDescent="0.3">
      <c r="A37" s="164" t="s">
        <v>3060</v>
      </c>
      <c r="B37" s="167">
        <v>2.37</v>
      </c>
      <c r="C37" s="167">
        <v>4.24</v>
      </c>
      <c r="D37" s="167">
        <v>1.62</v>
      </c>
      <c r="E37" s="167">
        <v>1</v>
      </c>
      <c r="F37" s="167">
        <v>2.69</v>
      </c>
      <c r="G37" s="167">
        <v>1.62</v>
      </c>
      <c r="H37" s="167">
        <v>1.43</v>
      </c>
    </row>
    <row r="38" spans="1:8" ht="21" customHeight="1" x14ac:dyDescent="0.3">
      <c r="A38" s="164" t="s">
        <v>3061</v>
      </c>
      <c r="B38" s="167">
        <v>2.46</v>
      </c>
      <c r="C38" s="167">
        <v>4.1399999999999997</v>
      </c>
      <c r="D38" s="167">
        <v>1.83</v>
      </c>
      <c r="E38" s="167">
        <v>4</v>
      </c>
      <c r="F38" s="167">
        <v>2.93</v>
      </c>
      <c r="G38" s="167">
        <v>1.79</v>
      </c>
      <c r="H38" s="167">
        <v>2.74</v>
      </c>
    </row>
    <row r="39" spans="1:8" ht="21" customHeight="1" x14ac:dyDescent="0.3">
      <c r="A39" s="164" t="s">
        <v>3062</v>
      </c>
      <c r="B39" s="167">
        <v>2.8</v>
      </c>
      <c r="C39" s="167">
        <v>3.99</v>
      </c>
      <c r="D39" s="167">
        <v>2.0299999999999998</v>
      </c>
      <c r="E39" s="167">
        <v>2</v>
      </c>
      <c r="F39" s="167">
        <v>3.23</v>
      </c>
      <c r="G39" s="167">
        <v>1.93</v>
      </c>
      <c r="H39" s="167">
        <v>2.7</v>
      </c>
    </row>
    <row r="40" spans="1:8" ht="21" customHeight="1" x14ac:dyDescent="0.3">
      <c r="A40" s="164" t="s">
        <v>3063</v>
      </c>
      <c r="B40" s="167">
        <v>3.49</v>
      </c>
      <c r="C40" s="167">
        <v>4.09</v>
      </c>
      <c r="D40" s="167">
        <v>2.42</v>
      </c>
      <c r="E40" s="167" t="s">
        <v>677</v>
      </c>
      <c r="F40" s="167">
        <v>2.83</v>
      </c>
      <c r="G40" s="167">
        <v>2.31</v>
      </c>
      <c r="H40" s="167">
        <v>3.21</v>
      </c>
    </row>
    <row r="41" spans="1:8" ht="21" customHeight="1" x14ac:dyDescent="0.3">
      <c r="A41" s="164" t="s">
        <v>3064</v>
      </c>
      <c r="B41" s="167">
        <v>4.07</v>
      </c>
      <c r="C41" s="167">
        <v>4.32</v>
      </c>
      <c r="D41" s="167">
        <v>3.01</v>
      </c>
      <c r="E41" s="167" t="s">
        <v>677</v>
      </c>
      <c r="F41" s="167">
        <v>3</v>
      </c>
      <c r="G41" s="167">
        <v>3</v>
      </c>
      <c r="H41" s="167">
        <v>3.05</v>
      </c>
    </row>
    <row r="42" spans="1:8" ht="21" customHeight="1" x14ac:dyDescent="0.3">
      <c r="A42" s="164" t="s">
        <v>3067</v>
      </c>
      <c r="B42" s="26"/>
      <c r="C42" s="26"/>
      <c r="D42" s="26"/>
      <c r="E42" s="26"/>
      <c r="F42" s="26"/>
      <c r="G42" s="26"/>
      <c r="H42" s="26"/>
    </row>
    <row r="43" spans="1:8" s="18" customFormat="1" ht="21" customHeight="1" x14ac:dyDescent="0.3">
      <c r="A43" s="165" t="s">
        <v>4733</v>
      </c>
      <c r="B43" s="166">
        <v>20.2</v>
      </c>
      <c r="C43" s="166">
        <v>32.74</v>
      </c>
      <c r="D43" s="166">
        <v>13.31</v>
      </c>
      <c r="E43" s="166">
        <v>16.670000000000002</v>
      </c>
      <c r="F43" s="166">
        <v>18.57</v>
      </c>
      <c r="G43" s="166">
        <v>12.92</v>
      </c>
      <c r="H43" s="166">
        <v>18.13</v>
      </c>
    </row>
    <row r="44" spans="1:8" ht="21" customHeight="1" x14ac:dyDescent="0.3">
      <c r="A44" s="164" t="s">
        <v>3057</v>
      </c>
      <c r="B44" s="167">
        <v>13.53</v>
      </c>
      <c r="C44" s="167">
        <v>27.24</v>
      </c>
      <c r="D44" s="167">
        <v>10.050000000000001</v>
      </c>
      <c r="E44" s="167">
        <v>18.559999999999999</v>
      </c>
      <c r="F44" s="167">
        <v>9</v>
      </c>
      <c r="G44" s="167">
        <v>9.52</v>
      </c>
      <c r="H44" s="167">
        <v>11.85</v>
      </c>
    </row>
    <row r="45" spans="1:8" ht="21" customHeight="1" x14ac:dyDescent="0.3">
      <c r="A45" s="164" t="s">
        <v>4728</v>
      </c>
      <c r="B45" s="167">
        <v>18.95</v>
      </c>
      <c r="C45" s="167">
        <v>29.46</v>
      </c>
      <c r="D45" s="167">
        <v>13.31</v>
      </c>
      <c r="E45" s="167">
        <v>16.11</v>
      </c>
      <c r="F45" s="167">
        <v>20.39</v>
      </c>
      <c r="G45" s="167">
        <v>13.04</v>
      </c>
      <c r="H45" s="167" t="s">
        <v>677</v>
      </c>
    </row>
    <row r="46" spans="1:8" ht="21" customHeight="1" x14ac:dyDescent="0.3">
      <c r="A46" s="164" t="s">
        <v>4729</v>
      </c>
      <c r="B46" s="167">
        <v>18.41</v>
      </c>
      <c r="C46" s="167">
        <v>28.95</v>
      </c>
      <c r="D46" s="167">
        <v>12.14</v>
      </c>
      <c r="E46" s="167">
        <v>16.61</v>
      </c>
      <c r="F46" s="167">
        <v>16.68</v>
      </c>
      <c r="G46" s="167">
        <v>11.27</v>
      </c>
      <c r="H46" s="167" t="s">
        <v>677</v>
      </c>
    </row>
    <row r="47" spans="1:8" ht="21" customHeight="1" x14ac:dyDescent="0.3">
      <c r="A47" s="164" t="s">
        <v>3058</v>
      </c>
      <c r="B47" s="167">
        <v>17.11</v>
      </c>
      <c r="C47" s="167">
        <v>31.34</v>
      </c>
      <c r="D47" s="167">
        <v>11.31</v>
      </c>
      <c r="E47" s="167">
        <v>17.600000000000001</v>
      </c>
      <c r="F47" s="167">
        <v>15.79</v>
      </c>
      <c r="G47" s="167">
        <v>10.9</v>
      </c>
      <c r="H47" s="167">
        <v>17.11</v>
      </c>
    </row>
    <row r="48" spans="1:8" ht="21" customHeight="1" x14ac:dyDescent="0.3">
      <c r="A48" s="164" t="s">
        <v>3059</v>
      </c>
      <c r="B48" s="167">
        <v>17.57</v>
      </c>
      <c r="C48" s="167">
        <v>30.63</v>
      </c>
      <c r="D48" s="167">
        <v>12.11</v>
      </c>
      <c r="E48" s="167">
        <v>12.64</v>
      </c>
      <c r="F48" s="167">
        <v>19.809999999999999</v>
      </c>
      <c r="G48" s="167">
        <v>11.98</v>
      </c>
      <c r="H48" s="167">
        <v>12.5</v>
      </c>
    </row>
    <row r="49" spans="1:8" ht="21" customHeight="1" x14ac:dyDescent="0.3">
      <c r="A49" s="164" t="s">
        <v>3060</v>
      </c>
      <c r="B49" s="167">
        <v>18.329999999999998</v>
      </c>
      <c r="C49" s="167">
        <v>33.71</v>
      </c>
      <c r="D49" s="167">
        <v>12.13</v>
      </c>
      <c r="E49" s="167">
        <v>6.7</v>
      </c>
      <c r="F49" s="167">
        <v>19.23</v>
      </c>
      <c r="G49" s="167">
        <v>11.97</v>
      </c>
      <c r="H49" s="167">
        <v>12.58</v>
      </c>
    </row>
    <row r="50" spans="1:8" ht="21" customHeight="1" x14ac:dyDescent="0.3">
      <c r="A50" s="164" t="s">
        <v>3061</v>
      </c>
      <c r="B50" s="167">
        <v>19.18</v>
      </c>
      <c r="C50" s="167">
        <v>32.81</v>
      </c>
      <c r="D50" s="167">
        <v>14.07</v>
      </c>
      <c r="E50" s="167">
        <v>30</v>
      </c>
      <c r="F50" s="167">
        <v>18.59</v>
      </c>
      <c r="G50" s="167">
        <v>13.85</v>
      </c>
      <c r="H50" s="167">
        <v>19.93</v>
      </c>
    </row>
    <row r="51" spans="1:8" ht="21" customHeight="1" x14ac:dyDescent="0.3">
      <c r="A51" s="164" t="s">
        <v>3062</v>
      </c>
      <c r="B51" s="167">
        <v>22.54</v>
      </c>
      <c r="C51" s="167">
        <v>32.47</v>
      </c>
      <c r="D51" s="167">
        <v>16.03</v>
      </c>
      <c r="E51" s="167">
        <v>8</v>
      </c>
      <c r="F51" s="167">
        <v>23.41</v>
      </c>
      <c r="G51" s="167">
        <v>15.4</v>
      </c>
      <c r="H51" s="167">
        <v>20.41</v>
      </c>
    </row>
    <row r="52" spans="1:8" ht="21" customHeight="1" x14ac:dyDescent="0.3">
      <c r="A52" s="164" t="s">
        <v>3063</v>
      </c>
      <c r="B52" s="167">
        <v>29.42</v>
      </c>
      <c r="C52" s="167">
        <v>34.93</v>
      </c>
      <c r="D52" s="167">
        <v>19.649999999999999</v>
      </c>
      <c r="E52" s="167" t="s">
        <v>677</v>
      </c>
      <c r="F52" s="167">
        <v>21.42</v>
      </c>
      <c r="G52" s="167">
        <v>19.11</v>
      </c>
      <c r="H52" s="167">
        <v>23.95</v>
      </c>
    </row>
    <row r="53" spans="1:8" ht="21" customHeight="1" thickBot="1" x14ac:dyDescent="0.35">
      <c r="A53" s="347" t="s">
        <v>3064</v>
      </c>
      <c r="B53" s="348">
        <v>36.049999999999997</v>
      </c>
      <c r="C53" s="348">
        <v>38.130000000000003</v>
      </c>
      <c r="D53" s="348">
        <v>27.03</v>
      </c>
      <c r="E53" s="348" t="s">
        <v>677</v>
      </c>
      <c r="F53" s="348">
        <v>27</v>
      </c>
      <c r="G53" s="348">
        <v>26.99</v>
      </c>
      <c r="H53" s="348">
        <v>27.27</v>
      </c>
    </row>
    <row r="54" spans="1:8" ht="21" customHeight="1" x14ac:dyDescent="0.3">
      <c r="A54" s="28" t="s">
        <v>4734</v>
      </c>
    </row>
    <row r="55" spans="1:8" ht="21" customHeight="1" x14ac:dyDescent="0.3">
      <c r="A55" s="28" t="s">
        <v>4735</v>
      </c>
    </row>
  </sheetData>
  <phoneticPr fontId="30"/>
  <pageMargins left="0.23622047244094488" right="0.23622047244094488" top="0.15748031496062992" bottom="0.15748031496062992" header="0.31496062992125984" footer="0"/>
  <pageSetup paperSize="9" scale="55" orientation="portrait" r:id="rId1"/>
  <headerFooter>
    <oddHeader>&amp;C&amp;F</oddHead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A1:J20"/>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30.87890625" style="17" bestFit="1" customWidth="1"/>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"５０．"&amp;目次!E53</f>
        <v>５０．住宅の所有の関係（6区分），建て方（4区分）最低居住面積水準・誘導居住面積水準状況（令和5年10月1日）</v>
      </c>
      <c r="B2" s="29"/>
      <c r="C2" s="29"/>
      <c r="D2" s="29"/>
      <c r="E2" s="29"/>
      <c r="F2" s="29"/>
    </row>
    <row r="3" spans="1:10" ht="36" customHeight="1" x14ac:dyDescent="0.3">
      <c r="A3" s="491" t="s">
        <v>3068</v>
      </c>
      <c r="B3" s="466" t="s">
        <v>655</v>
      </c>
      <c r="C3" s="31" t="s">
        <v>3069</v>
      </c>
      <c r="D3" s="33"/>
      <c r="E3" s="31" t="s">
        <v>3070</v>
      </c>
      <c r="F3" s="33"/>
      <c r="G3" s="33"/>
      <c r="H3" s="33"/>
      <c r="I3" s="33"/>
      <c r="J3" s="33"/>
    </row>
    <row r="4" spans="1:10" ht="21" customHeight="1" x14ac:dyDescent="0.3">
      <c r="A4" s="168"/>
      <c r="B4" s="335"/>
      <c r="C4" s="569" t="s">
        <v>3071</v>
      </c>
      <c r="D4" s="569" t="s">
        <v>3072</v>
      </c>
      <c r="E4" s="519" t="s">
        <v>459</v>
      </c>
      <c r="F4" s="520"/>
      <c r="G4" s="519" t="s">
        <v>3073</v>
      </c>
      <c r="H4" s="521"/>
      <c r="I4" s="519" t="s">
        <v>3074</v>
      </c>
      <c r="J4" s="520"/>
    </row>
    <row r="5" spans="1:10" ht="21" customHeight="1" x14ac:dyDescent="0.3">
      <c r="A5" s="310"/>
      <c r="B5" s="318"/>
      <c r="C5" s="318"/>
      <c r="D5" s="318"/>
      <c r="E5" s="443" t="s">
        <v>3075</v>
      </c>
      <c r="F5" s="515" t="s">
        <v>3076</v>
      </c>
      <c r="G5" s="443" t="s">
        <v>3075</v>
      </c>
      <c r="H5" s="443" t="s">
        <v>3076</v>
      </c>
      <c r="I5" s="443" t="s">
        <v>3075</v>
      </c>
      <c r="J5" s="515" t="s">
        <v>3076</v>
      </c>
    </row>
    <row r="6" spans="1:10" ht="21" customHeight="1" x14ac:dyDescent="0.3">
      <c r="A6" s="18" t="s">
        <v>3077</v>
      </c>
      <c r="B6" s="345">
        <v>206190</v>
      </c>
      <c r="C6" s="162">
        <v>151250</v>
      </c>
      <c r="D6" s="586">
        <v>37400</v>
      </c>
      <c r="E6" s="162">
        <v>64430</v>
      </c>
      <c r="F6" s="65">
        <v>124220</v>
      </c>
      <c r="G6" s="65">
        <v>42370</v>
      </c>
      <c r="H6" s="65">
        <v>111660</v>
      </c>
      <c r="I6" s="65">
        <v>22050</v>
      </c>
      <c r="J6" s="65">
        <v>12560</v>
      </c>
    </row>
    <row r="7" spans="1:10" ht="21" customHeight="1" x14ac:dyDescent="0.3">
      <c r="A7" s="18" t="s">
        <v>3078</v>
      </c>
      <c r="B7" s="297"/>
      <c r="C7" s="65"/>
      <c r="D7" s="65"/>
      <c r="E7" s="65"/>
      <c r="F7" s="32"/>
      <c r="G7" s="32"/>
      <c r="H7" s="32"/>
      <c r="I7" s="32"/>
      <c r="J7" s="32"/>
    </row>
    <row r="8" spans="1:10" ht="21" customHeight="1" x14ac:dyDescent="0.3">
      <c r="A8" s="17" t="s">
        <v>3079</v>
      </c>
      <c r="B8" s="341">
        <v>66860</v>
      </c>
      <c r="C8" s="121">
        <v>65000</v>
      </c>
      <c r="D8" s="121">
        <v>1860</v>
      </c>
      <c r="E8" s="121">
        <v>42320</v>
      </c>
      <c r="F8" s="32">
        <v>24540</v>
      </c>
      <c r="G8" s="32">
        <v>21520</v>
      </c>
      <c r="H8" s="32">
        <v>13920</v>
      </c>
      <c r="I8" s="32">
        <v>20800</v>
      </c>
      <c r="J8" s="32">
        <v>10610</v>
      </c>
    </row>
    <row r="9" spans="1:10" ht="21" customHeight="1" x14ac:dyDescent="0.3">
      <c r="A9" s="17" t="s">
        <v>3080</v>
      </c>
      <c r="B9" s="341">
        <v>121790</v>
      </c>
      <c r="C9" s="121">
        <v>86250</v>
      </c>
      <c r="D9" s="121">
        <v>35530</v>
      </c>
      <c r="E9" s="121">
        <v>22100</v>
      </c>
      <c r="F9" s="32">
        <v>99680</v>
      </c>
      <c r="G9" s="32">
        <v>20850</v>
      </c>
      <c r="H9" s="32">
        <v>97730</v>
      </c>
      <c r="I9" s="32">
        <v>1250</v>
      </c>
      <c r="J9" s="32">
        <v>1950</v>
      </c>
    </row>
    <row r="10" spans="1:10" ht="21" customHeight="1" x14ac:dyDescent="0.3">
      <c r="A10" s="169" t="s">
        <v>3081</v>
      </c>
      <c r="B10" s="341">
        <v>2510</v>
      </c>
      <c r="C10" s="121">
        <v>2200</v>
      </c>
      <c r="D10" s="121">
        <v>300</v>
      </c>
      <c r="E10" s="121">
        <v>920</v>
      </c>
      <c r="F10" s="32">
        <v>1590</v>
      </c>
      <c r="G10" s="32">
        <v>870</v>
      </c>
      <c r="H10" s="32">
        <v>1590</v>
      </c>
      <c r="I10" s="32">
        <v>40</v>
      </c>
      <c r="J10" s="32" t="s">
        <v>677</v>
      </c>
    </row>
    <row r="11" spans="1:10" ht="21" customHeight="1" x14ac:dyDescent="0.3">
      <c r="A11" s="169" t="s">
        <v>3082</v>
      </c>
      <c r="B11" s="341">
        <v>2030</v>
      </c>
      <c r="C11" s="121">
        <v>1910</v>
      </c>
      <c r="D11" s="121">
        <v>120</v>
      </c>
      <c r="E11" s="121">
        <v>890</v>
      </c>
      <c r="F11" s="32">
        <v>1140</v>
      </c>
      <c r="G11" s="32">
        <v>890</v>
      </c>
      <c r="H11" s="32">
        <v>1140</v>
      </c>
      <c r="I11" s="32" t="s">
        <v>677</v>
      </c>
      <c r="J11" s="32" t="s">
        <v>677</v>
      </c>
    </row>
    <row r="12" spans="1:10" ht="21" customHeight="1" x14ac:dyDescent="0.3">
      <c r="A12" s="169" t="s">
        <v>3083</v>
      </c>
      <c r="B12" s="341">
        <v>30320</v>
      </c>
      <c r="C12" s="121">
        <v>16230</v>
      </c>
      <c r="D12" s="121">
        <v>14100</v>
      </c>
      <c r="E12" s="121">
        <v>3570</v>
      </c>
      <c r="F12" s="32">
        <v>26760</v>
      </c>
      <c r="G12" s="32">
        <v>2760</v>
      </c>
      <c r="H12" s="32">
        <v>25170</v>
      </c>
      <c r="I12" s="32">
        <v>810</v>
      </c>
      <c r="J12" s="32">
        <v>1590</v>
      </c>
    </row>
    <row r="13" spans="1:10" ht="21" customHeight="1" x14ac:dyDescent="0.3">
      <c r="A13" s="169" t="s">
        <v>3084</v>
      </c>
      <c r="B13" s="341">
        <v>81770</v>
      </c>
      <c r="C13" s="121">
        <v>61410</v>
      </c>
      <c r="D13" s="121">
        <v>20370</v>
      </c>
      <c r="E13" s="121">
        <v>15240</v>
      </c>
      <c r="F13" s="32">
        <v>66530</v>
      </c>
      <c r="G13" s="32">
        <v>15070</v>
      </c>
      <c r="H13" s="32">
        <v>66300</v>
      </c>
      <c r="I13" s="32">
        <v>170</v>
      </c>
      <c r="J13" s="32">
        <v>230</v>
      </c>
    </row>
    <row r="14" spans="1:10" ht="21" customHeight="1" x14ac:dyDescent="0.3">
      <c r="A14" s="169" t="s">
        <v>3085</v>
      </c>
      <c r="B14" s="341">
        <v>5150</v>
      </c>
      <c r="C14" s="121">
        <v>4500</v>
      </c>
      <c r="D14" s="121">
        <v>640</v>
      </c>
      <c r="E14" s="121">
        <v>1480</v>
      </c>
      <c r="F14" s="32">
        <v>3660</v>
      </c>
      <c r="G14" s="32">
        <v>1250</v>
      </c>
      <c r="H14" s="32">
        <v>3530</v>
      </c>
      <c r="I14" s="32">
        <v>230</v>
      </c>
      <c r="J14" s="32">
        <v>130</v>
      </c>
    </row>
    <row r="15" spans="1:10" ht="21" customHeight="1" x14ac:dyDescent="0.3">
      <c r="A15" s="18" t="s">
        <v>3086</v>
      </c>
      <c r="B15" s="665"/>
      <c r="C15" s="32"/>
      <c r="D15" s="32"/>
      <c r="E15" s="32"/>
      <c r="F15" s="32"/>
      <c r="G15" s="32"/>
      <c r="H15" s="32"/>
      <c r="I15" s="32"/>
      <c r="J15" s="32"/>
    </row>
    <row r="16" spans="1:10" ht="21" customHeight="1" x14ac:dyDescent="0.3">
      <c r="A16" s="17" t="s">
        <v>3087</v>
      </c>
      <c r="B16" s="341">
        <v>36890</v>
      </c>
      <c r="C16" s="121">
        <v>30450</v>
      </c>
      <c r="D16" s="121">
        <v>310</v>
      </c>
      <c r="E16" s="121">
        <v>20020</v>
      </c>
      <c r="F16" s="32">
        <v>10740</v>
      </c>
      <c r="G16" s="32" t="s">
        <v>677</v>
      </c>
      <c r="H16" s="32" t="s">
        <v>677</v>
      </c>
      <c r="I16" s="32">
        <v>20020</v>
      </c>
      <c r="J16" s="32">
        <v>10740</v>
      </c>
    </row>
    <row r="17" spans="1:10" ht="21" customHeight="1" x14ac:dyDescent="0.3">
      <c r="A17" s="17" t="s">
        <v>3088</v>
      </c>
      <c r="B17" s="341">
        <v>4510</v>
      </c>
      <c r="C17" s="121">
        <v>2830</v>
      </c>
      <c r="D17" s="121">
        <v>260</v>
      </c>
      <c r="E17" s="121">
        <v>1500</v>
      </c>
      <c r="F17" s="32">
        <v>1590</v>
      </c>
      <c r="G17" s="32" t="s">
        <v>677</v>
      </c>
      <c r="H17" s="32" t="s">
        <v>677</v>
      </c>
      <c r="I17" s="32">
        <v>1500</v>
      </c>
      <c r="J17" s="32">
        <v>1590</v>
      </c>
    </row>
    <row r="18" spans="1:10" ht="21" customHeight="1" x14ac:dyDescent="0.3">
      <c r="A18" s="17" t="s">
        <v>3089</v>
      </c>
      <c r="B18" s="341">
        <v>163770</v>
      </c>
      <c r="C18" s="121">
        <v>117240</v>
      </c>
      <c r="D18" s="121">
        <v>36790</v>
      </c>
      <c r="E18" s="121">
        <v>42370</v>
      </c>
      <c r="F18" s="32">
        <v>111660</v>
      </c>
      <c r="G18" s="32">
        <v>42370</v>
      </c>
      <c r="H18" s="32">
        <v>111660</v>
      </c>
      <c r="I18" s="32" t="s">
        <v>677</v>
      </c>
      <c r="J18" s="32" t="s">
        <v>677</v>
      </c>
    </row>
    <row r="19" spans="1:10" ht="21" customHeight="1" x14ac:dyDescent="0.3">
      <c r="A19" s="95" t="s">
        <v>3090</v>
      </c>
      <c r="B19" s="666">
        <v>1030</v>
      </c>
      <c r="C19" s="667">
        <v>730</v>
      </c>
      <c r="D19" s="667">
        <v>40</v>
      </c>
      <c r="E19" s="667">
        <v>530</v>
      </c>
      <c r="F19" s="667">
        <v>240</v>
      </c>
      <c r="G19" s="667" t="s">
        <v>677</v>
      </c>
      <c r="H19" s="667" t="s">
        <v>677</v>
      </c>
      <c r="I19" s="667">
        <v>530</v>
      </c>
      <c r="J19" s="667">
        <v>240</v>
      </c>
    </row>
    <row r="20" spans="1:10" ht="21" customHeight="1" x14ac:dyDescent="0.3">
      <c r="A20" s="28" t="s">
        <v>4511</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G9"/>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"５１．"&amp;目次!E54</f>
        <v>５１．住宅の耐震化率の推計値（令和2年度末）</v>
      </c>
      <c r="G2" s="32" t="s">
        <v>3091</v>
      </c>
    </row>
    <row r="3" spans="1:7" ht="21" customHeight="1" x14ac:dyDescent="0.3">
      <c r="A3" s="491" t="s">
        <v>3092</v>
      </c>
      <c r="B3" s="468" t="s">
        <v>3093</v>
      </c>
      <c r="C3" s="468" t="s">
        <v>3094</v>
      </c>
      <c r="D3" s="468" t="s">
        <v>3095</v>
      </c>
      <c r="E3" s="468" t="s">
        <v>3096</v>
      </c>
      <c r="F3" s="464" t="s">
        <v>3097</v>
      </c>
      <c r="G3" s="464" t="s">
        <v>3098</v>
      </c>
    </row>
    <row r="4" spans="1:7" ht="21" customHeight="1" x14ac:dyDescent="0.3">
      <c r="A4" s="310"/>
      <c r="B4" s="269" t="s">
        <v>1475</v>
      </c>
      <c r="C4" s="269" t="s">
        <v>1481</v>
      </c>
      <c r="D4" s="269" t="s">
        <v>3099</v>
      </c>
      <c r="E4" s="269" t="s">
        <v>1492</v>
      </c>
      <c r="F4" s="25" t="s">
        <v>3100</v>
      </c>
      <c r="G4" s="25" t="s">
        <v>3101</v>
      </c>
    </row>
    <row r="5" spans="1:7" ht="21" customHeight="1" x14ac:dyDescent="0.3">
      <c r="A5" s="24" t="s">
        <v>3102</v>
      </c>
      <c r="B5" s="284">
        <v>15760</v>
      </c>
      <c r="C5" s="32">
        <v>53399</v>
      </c>
      <c r="D5" s="32">
        <v>69159</v>
      </c>
      <c r="E5" s="32">
        <v>59105</v>
      </c>
      <c r="F5" s="32">
        <v>10054</v>
      </c>
      <c r="G5" s="170">
        <v>0.85499999999999998</v>
      </c>
    </row>
    <row r="6" spans="1:7" ht="21" customHeight="1" x14ac:dyDescent="0.3">
      <c r="A6" s="24" t="s">
        <v>3103</v>
      </c>
      <c r="B6" s="284">
        <v>21871</v>
      </c>
      <c r="C6" s="32">
        <v>115049</v>
      </c>
      <c r="D6" s="32">
        <v>136920</v>
      </c>
      <c r="E6" s="32">
        <v>126853</v>
      </c>
      <c r="F6" s="32">
        <v>10067</v>
      </c>
      <c r="G6" s="170">
        <v>0.92700000000000005</v>
      </c>
    </row>
    <row r="7" spans="1:7" ht="21" customHeight="1" x14ac:dyDescent="0.3">
      <c r="A7" s="236" t="s">
        <v>1414</v>
      </c>
      <c r="B7" s="190">
        <v>37631</v>
      </c>
      <c r="C7" s="179">
        <v>168448</v>
      </c>
      <c r="D7" s="179">
        <v>206079</v>
      </c>
      <c r="E7" s="179">
        <v>185958</v>
      </c>
      <c r="F7" s="179">
        <v>20121</v>
      </c>
      <c r="G7" s="349">
        <v>0.90300000000000002</v>
      </c>
    </row>
    <row r="8" spans="1:7" ht="21" customHeight="1" x14ac:dyDescent="0.3">
      <c r="A8" s="28" t="s">
        <v>3104</v>
      </c>
    </row>
    <row r="9" spans="1:7" ht="21" customHeight="1" x14ac:dyDescent="0.3">
      <c r="A9" s="28" t="s">
        <v>3105</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A1:O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5" width="11.05859375" style="17" customWidth="1"/>
    <col min="16" max="16384" width="18.64453125" style="17"/>
  </cols>
  <sheetData>
    <row r="1" spans="1:15" ht="21" customHeight="1" x14ac:dyDescent="0.3">
      <c r="A1" s="19" t="str">
        <f>HYPERLINK("#"&amp;"目次"&amp;"!a1","目次へ")</f>
        <v>目次へ</v>
      </c>
    </row>
    <row r="2" spans="1:15" ht="21" customHeight="1" x14ac:dyDescent="0.3">
      <c r="A2" s="44" t="str">
        <f>"５２．"&amp;目次!E55</f>
        <v>５２．構造別着工建築物（令和元～令和5年）</v>
      </c>
      <c r="B2" s="29"/>
      <c r="C2" s="29"/>
      <c r="D2" s="29"/>
      <c r="E2" s="29"/>
      <c r="F2" s="29"/>
      <c r="G2" s="29"/>
      <c r="H2" s="29"/>
      <c r="I2" s="29"/>
      <c r="J2" s="29"/>
      <c r="K2" s="29"/>
      <c r="L2" s="29"/>
    </row>
    <row r="3" spans="1:15" ht="21" customHeight="1" x14ac:dyDescent="0.3">
      <c r="A3" s="286" t="s">
        <v>653</v>
      </c>
      <c r="B3" s="95"/>
      <c r="C3" s="95"/>
    </row>
    <row r="4" spans="1:15" ht="21" customHeight="1" x14ac:dyDescent="0.3">
      <c r="A4" s="488" t="s">
        <v>313</v>
      </c>
      <c r="B4" s="40" t="s">
        <v>655</v>
      </c>
      <c r="C4" s="40"/>
      <c r="D4" s="40" t="s">
        <v>2991</v>
      </c>
      <c r="E4" s="40"/>
      <c r="F4" s="40" t="s">
        <v>3106</v>
      </c>
      <c r="G4" s="31"/>
      <c r="H4" s="460" t="s">
        <v>3107</v>
      </c>
      <c r="I4" s="482"/>
      <c r="J4" s="460" t="s">
        <v>3108</v>
      </c>
      <c r="K4" s="482"/>
      <c r="L4" s="460" t="s">
        <v>3109</v>
      </c>
      <c r="M4" s="482"/>
      <c r="N4" s="31" t="s">
        <v>2984</v>
      </c>
      <c r="O4" s="482"/>
    </row>
    <row r="5" spans="1:15" ht="21" customHeight="1" x14ac:dyDescent="0.3">
      <c r="A5" s="23"/>
      <c r="B5" s="443" t="s">
        <v>3110</v>
      </c>
      <c r="C5" s="443" t="s">
        <v>3111</v>
      </c>
      <c r="D5" s="443" t="s">
        <v>3110</v>
      </c>
      <c r="E5" s="443" t="s">
        <v>3111</v>
      </c>
      <c r="F5" s="443" t="s">
        <v>3110</v>
      </c>
      <c r="G5" s="515" t="s">
        <v>3111</v>
      </c>
      <c r="H5" s="515" t="s">
        <v>3110</v>
      </c>
      <c r="I5" s="515" t="s">
        <v>3111</v>
      </c>
      <c r="J5" s="515" t="s">
        <v>3110</v>
      </c>
      <c r="K5" s="515" t="s">
        <v>3111</v>
      </c>
      <c r="L5" s="515" t="s">
        <v>3110</v>
      </c>
      <c r="M5" s="515" t="s">
        <v>3111</v>
      </c>
      <c r="N5" s="63" t="s">
        <v>3110</v>
      </c>
      <c r="O5" s="515" t="s">
        <v>3111</v>
      </c>
    </row>
    <row r="6" spans="1:15" s="18" customFormat="1" ht="21" customHeight="1" x14ac:dyDescent="0.3">
      <c r="A6" s="24" t="s">
        <v>2874</v>
      </c>
      <c r="B6" s="284">
        <v>1097</v>
      </c>
      <c r="C6" s="32">
        <v>292521</v>
      </c>
      <c r="D6" s="32">
        <v>761</v>
      </c>
      <c r="E6" s="32">
        <v>86687</v>
      </c>
      <c r="F6" s="32">
        <v>3</v>
      </c>
      <c r="G6" s="32">
        <v>1258</v>
      </c>
      <c r="H6" s="32">
        <v>100</v>
      </c>
      <c r="I6" s="32">
        <v>132125</v>
      </c>
      <c r="J6" s="32">
        <v>226</v>
      </c>
      <c r="K6" s="32">
        <v>72015</v>
      </c>
      <c r="L6" s="32" t="s">
        <v>677</v>
      </c>
      <c r="M6" s="32" t="s">
        <v>677</v>
      </c>
      <c r="N6" s="32">
        <v>7</v>
      </c>
      <c r="O6" s="32">
        <v>436</v>
      </c>
    </row>
    <row r="7" spans="1:15" s="18" customFormat="1" ht="21" customHeight="1" x14ac:dyDescent="0.3">
      <c r="A7" s="24">
        <v>2</v>
      </c>
      <c r="B7" s="284">
        <v>1002</v>
      </c>
      <c r="C7" s="32">
        <v>364412</v>
      </c>
      <c r="D7" s="32">
        <v>734</v>
      </c>
      <c r="E7" s="32">
        <v>84125</v>
      </c>
      <c r="F7" s="32" t="s">
        <v>677</v>
      </c>
      <c r="G7" s="32" t="s">
        <v>677</v>
      </c>
      <c r="H7" s="32">
        <v>101</v>
      </c>
      <c r="I7" s="32">
        <v>177165</v>
      </c>
      <c r="J7" s="32">
        <v>164</v>
      </c>
      <c r="K7" s="32">
        <v>103060</v>
      </c>
      <c r="L7" s="32" t="s">
        <v>677</v>
      </c>
      <c r="M7" s="32" t="s">
        <v>677</v>
      </c>
      <c r="N7" s="32">
        <v>3</v>
      </c>
      <c r="O7" s="32">
        <v>62</v>
      </c>
    </row>
    <row r="8" spans="1:15" s="18" customFormat="1" ht="21" customHeight="1" x14ac:dyDescent="0.3">
      <c r="A8" s="24">
        <v>3</v>
      </c>
      <c r="B8" s="284">
        <v>901</v>
      </c>
      <c r="C8" s="32">
        <v>250605</v>
      </c>
      <c r="D8" s="32">
        <v>672</v>
      </c>
      <c r="E8" s="32">
        <v>76651</v>
      </c>
      <c r="F8" s="32">
        <v>1</v>
      </c>
      <c r="G8" s="32">
        <v>4087</v>
      </c>
      <c r="H8" s="32">
        <v>99</v>
      </c>
      <c r="I8" s="32">
        <v>81208</v>
      </c>
      <c r="J8" s="32">
        <v>127</v>
      </c>
      <c r="K8" s="32">
        <v>88444</v>
      </c>
      <c r="L8" s="32" t="s">
        <v>677</v>
      </c>
      <c r="M8" s="32" t="s">
        <v>677</v>
      </c>
      <c r="N8" s="32">
        <v>2</v>
      </c>
      <c r="O8" s="32">
        <v>215</v>
      </c>
    </row>
    <row r="9" spans="1:15" s="18" customFormat="1" ht="21" customHeight="1" x14ac:dyDescent="0.3">
      <c r="A9" s="24">
        <v>4</v>
      </c>
      <c r="B9" s="284">
        <v>938</v>
      </c>
      <c r="C9" s="32">
        <v>331940</v>
      </c>
      <c r="D9" s="32">
        <v>676</v>
      </c>
      <c r="E9" s="32">
        <v>76103</v>
      </c>
      <c r="F9" s="32">
        <v>2</v>
      </c>
      <c r="G9" s="32">
        <v>1527</v>
      </c>
      <c r="H9" s="32">
        <v>95</v>
      </c>
      <c r="I9" s="32">
        <v>210125</v>
      </c>
      <c r="J9" s="32">
        <v>162</v>
      </c>
      <c r="K9" s="32">
        <v>44023</v>
      </c>
      <c r="L9" s="32" t="s">
        <v>677</v>
      </c>
      <c r="M9" s="32" t="s">
        <v>677</v>
      </c>
      <c r="N9" s="32">
        <v>3</v>
      </c>
      <c r="O9" s="32">
        <v>162</v>
      </c>
    </row>
    <row r="10" spans="1:15" s="18" customFormat="1" ht="21" customHeight="1" x14ac:dyDescent="0.3">
      <c r="A10" s="659">
        <v>5</v>
      </c>
      <c r="B10" s="190">
        <v>987</v>
      </c>
      <c r="C10" s="179">
        <v>254500</v>
      </c>
      <c r="D10" s="179">
        <v>697</v>
      </c>
      <c r="E10" s="179">
        <v>79251</v>
      </c>
      <c r="F10" s="32" t="s">
        <v>677</v>
      </c>
      <c r="G10" s="32" t="s">
        <v>677</v>
      </c>
      <c r="H10" s="179">
        <v>121</v>
      </c>
      <c r="I10" s="179">
        <v>119589</v>
      </c>
      <c r="J10" s="179">
        <v>167</v>
      </c>
      <c r="K10" s="179">
        <v>55577</v>
      </c>
      <c r="L10" s="179" t="s">
        <v>677</v>
      </c>
      <c r="M10" s="179" t="s">
        <v>677</v>
      </c>
      <c r="N10" s="179">
        <v>2</v>
      </c>
      <c r="O10" s="179">
        <v>83</v>
      </c>
    </row>
    <row r="11" spans="1:15" ht="21" customHeight="1" x14ac:dyDescent="0.3">
      <c r="A11" s="492" t="s">
        <v>3112</v>
      </c>
      <c r="B11" s="493"/>
      <c r="C11" s="493"/>
      <c r="D11" s="493"/>
      <c r="E11" s="493"/>
      <c r="F11" s="493"/>
      <c r="G11" s="493"/>
    </row>
    <row r="12" spans="1:15" ht="21" customHeight="1" x14ac:dyDescent="0.3">
      <c r="A12" s="28" t="s">
        <v>3113</v>
      </c>
    </row>
  </sheetData>
  <phoneticPr fontId="30"/>
  <pageMargins left="0.23622047244094488" right="0.23622047244094488" top="0.15748031496062992" bottom="0.15748031496062992" header="0.31496062992125984" footer="0"/>
  <pageSetup paperSize="9" scale="83" orientation="landscape" r:id="rId1"/>
  <headerFooter>
    <oddHeader>&amp;C&amp;F</oddHead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A1:V13"/>
  <sheetViews>
    <sheetView zoomScaleSheetLayoutView="80" workbookViewId="0">
      <pane xSplit="1" ySplit="6" topLeftCell="B7" activePane="bottomRight" state="frozen"/>
      <selection pane="topRight"/>
      <selection pane="bottomLeft"/>
      <selection pane="bottomRight"/>
    </sheetView>
  </sheetViews>
  <sheetFormatPr defaultColWidth="18.64453125" defaultRowHeight="21" customHeight="1" x14ac:dyDescent="0.3"/>
  <cols>
    <col min="1" max="1" width="18.64453125" style="17"/>
    <col min="2" max="22" width="11.05859375" style="17" customWidth="1"/>
    <col min="23" max="16384" width="18.64453125" style="17"/>
  </cols>
  <sheetData>
    <row r="1" spans="1:22" ht="21" customHeight="1" x14ac:dyDescent="0.3">
      <c r="A1" s="19" t="str">
        <f>HYPERLINK("#"&amp;"目次"&amp;"!a1","目次へ")</f>
        <v>目次へ</v>
      </c>
    </row>
    <row r="2" spans="1:22" ht="21" customHeight="1" x14ac:dyDescent="0.3">
      <c r="A2" s="44" t="str">
        <f>"５３．"&amp;目次!E56</f>
        <v>５３．工事別利用関係別着工住宅（令和元～令和5年）</v>
      </c>
      <c r="B2" s="29"/>
      <c r="C2" s="29"/>
      <c r="D2" s="29"/>
      <c r="E2" s="29"/>
      <c r="F2" s="29"/>
      <c r="G2" s="29"/>
      <c r="H2" s="29"/>
      <c r="I2" s="29"/>
      <c r="J2" s="29"/>
      <c r="K2" s="29"/>
      <c r="L2" s="29"/>
    </row>
    <row r="3" spans="1:22" ht="21" customHeight="1" x14ac:dyDescent="0.3">
      <c r="A3" s="286" t="s">
        <v>653</v>
      </c>
      <c r="B3" s="95"/>
      <c r="C3" s="95"/>
      <c r="D3" s="95"/>
    </row>
    <row r="4" spans="1:22" ht="21" customHeight="1" x14ac:dyDescent="0.3">
      <c r="A4" s="494"/>
      <c r="B4" s="461" t="s">
        <v>655</v>
      </c>
      <c r="C4" s="460" t="s">
        <v>3114</v>
      </c>
      <c r="D4" s="482"/>
      <c r="E4" s="482"/>
      <c r="F4" s="482"/>
      <c r="G4" s="482"/>
      <c r="H4" s="482"/>
      <c r="I4" s="482"/>
      <c r="J4" s="482"/>
      <c r="K4" s="482"/>
      <c r="L4" s="482"/>
      <c r="M4" s="31" t="s">
        <v>2984</v>
      </c>
      <c r="N4" s="482"/>
      <c r="O4" s="482"/>
      <c r="P4" s="482"/>
      <c r="Q4" s="482"/>
      <c r="R4" s="482"/>
      <c r="S4" s="482"/>
      <c r="T4" s="482"/>
      <c r="U4" s="482"/>
      <c r="V4" s="482"/>
    </row>
    <row r="5" spans="1:22" ht="21" customHeight="1" x14ac:dyDescent="0.3">
      <c r="A5" s="56" t="s">
        <v>313</v>
      </c>
      <c r="B5" s="567" t="s">
        <v>3111</v>
      </c>
      <c r="C5" s="517" t="s">
        <v>655</v>
      </c>
      <c r="D5" s="565"/>
      <c r="E5" s="517" t="s">
        <v>3115</v>
      </c>
      <c r="F5" s="565"/>
      <c r="G5" s="517" t="s">
        <v>3116</v>
      </c>
      <c r="H5" s="565"/>
      <c r="I5" s="517" t="s">
        <v>3055</v>
      </c>
      <c r="J5" s="565"/>
      <c r="K5" s="517" t="s">
        <v>3117</v>
      </c>
      <c r="L5" s="565"/>
      <c r="M5" s="737" t="s">
        <v>655</v>
      </c>
      <c r="N5" s="739"/>
      <c r="O5" s="438" t="s">
        <v>3115</v>
      </c>
      <c r="P5" s="438"/>
      <c r="Q5" s="438" t="s">
        <v>3116</v>
      </c>
      <c r="R5" s="438"/>
      <c r="S5" s="438" t="s">
        <v>3055</v>
      </c>
      <c r="T5" s="438"/>
      <c r="U5" s="517" t="s">
        <v>3117</v>
      </c>
      <c r="V5" s="565"/>
    </row>
    <row r="6" spans="1:22" ht="21" customHeight="1" x14ac:dyDescent="0.3">
      <c r="A6" s="289"/>
      <c r="B6" s="72"/>
      <c r="C6" s="443" t="s">
        <v>3118</v>
      </c>
      <c r="D6" s="515" t="s">
        <v>3111</v>
      </c>
      <c r="E6" s="443" t="s">
        <v>3118</v>
      </c>
      <c r="F6" s="515" t="s">
        <v>3111</v>
      </c>
      <c r="G6" s="443" t="s">
        <v>3118</v>
      </c>
      <c r="H6" s="515" t="s">
        <v>3111</v>
      </c>
      <c r="I6" s="443" t="s">
        <v>3118</v>
      </c>
      <c r="J6" s="515" t="s">
        <v>3111</v>
      </c>
      <c r="K6" s="443" t="s">
        <v>3118</v>
      </c>
      <c r="L6" s="515" t="s">
        <v>3111</v>
      </c>
      <c r="M6" s="443" t="s">
        <v>658</v>
      </c>
      <c r="N6" s="443" t="s">
        <v>3111</v>
      </c>
      <c r="O6" s="522" t="s">
        <v>658</v>
      </c>
      <c r="P6" s="443" t="s">
        <v>3111</v>
      </c>
      <c r="Q6" s="522" t="s">
        <v>658</v>
      </c>
      <c r="R6" s="515" t="s">
        <v>3111</v>
      </c>
      <c r="S6" s="443" t="s">
        <v>658</v>
      </c>
      <c r="T6" s="443" t="s">
        <v>3111</v>
      </c>
      <c r="U6" s="522" t="s">
        <v>658</v>
      </c>
      <c r="V6" s="515" t="s">
        <v>3111</v>
      </c>
    </row>
    <row r="7" spans="1:22" s="18" customFormat="1" ht="21" customHeight="1" x14ac:dyDescent="0.3">
      <c r="A7" s="24" t="s">
        <v>2874</v>
      </c>
      <c r="B7" s="284">
        <v>220231</v>
      </c>
      <c r="C7" s="32">
        <v>4126</v>
      </c>
      <c r="D7" s="32">
        <v>219009</v>
      </c>
      <c r="E7" s="32">
        <v>345</v>
      </c>
      <c r="F7" s="32">
        <v>38682</v>
      </c>
      <c r="G7" s="32">
        <v>2611</v>
      </c>
      <c r="H7" s="32">
        <v>98024</v>
      </c>
      <c r="I7" s="32">
        <v>86</v>
      </c>
      <c r="J7" s="32">
        <v>7449</v>
      </c>
      <c r="K7" s="32">
        <v>1084</v>
      </c>
      <c r="L7" s="32">
        <v>74854</v>
      </c>
      <c r="M7" s="32">
        <v>27</v>
      </c>
      <c r="N7" s="32">
        <v>1222</v>
      </c>
      <c r="O7" s="32">
        <v>4</v>
      </c>
      <c r="P7" s="32">
        <v>318</v>
      </c>
      <c r="Q7" s="32">
        <v>4</v>
      </c>
      <c r="R7" s="32">
        <v>58</v>
      </c>
      <c r="S7" s="32">
        <v>19</v>
      </c>
      <c r="T7" s="32">
        <v>846</v>
      </c>
      <c r="U7" s="32" t="s">
        <v>677</v>
      </c>
      <c r="V7" s="32" t="s">
        <v>677</v>
      </c>
    </row>
    <row r="8" spans="1:22" s="18" customFormat="1" ht="21" customHeight="1" x14ac:dyDescent="0.3">
      <c r="A8" s="24">
        <v>2</v>
      </c>
      <c r="B8" s="284">
        <v>248734</v>
      </c>
      <c r="C8" s="32">
        <v>4487</v>
      </c>
      <c r="D8" s="32">
        <v>248098</v>
      </c>
      <c r="E8" s="32">
        <v>339</v>
      </c>
      <c r="F8" s="32">
        <v>37488</v>
      </c>
      <c r="G8" s="32">
        <v>2874</v>
      </c>
      <c r="H8" s="32">
        <v>130747</v>
      </c>
      <c r="I8" s="32">
        <v>86</v>
      </c>
      <c r="J8" s="32">
        <v>4364</v>
      </c>
      <c r="K8" s="32">
        <v>1188</v>
      </c>
      <c r="L8" s="32">
        <v>75499</v>
      </c>
      <c r="M8" s="32">
        <v>22</v>
      </c>
      <c r="N8" s="32">
        <v>636</v>
      </c>
      <c r="O8" s="32" t="s">
        <v>677</v>
      </c>
      <c r="P8" s="32" t="s">
        <v>677</v>
      </c>
      <c r="Q8" s="32">
        <v>7</v>
      </c>
      <c r="R8" s="32">
        <v>218</v>
      </c>
      <c r="S8" s="32">
        <v>15</v>
      </c>
      <c r="T8" s="32">
        <v>418</v>
      </c>
      <c r="U8" s="32" t="s">
        <v>677</v>
      </c>
      <c r="V8" s="32" t="s">
        <v>677</v>
      </c>
    </row>
    <row r="9" spans="1:22" s="18" customFormat="1" ht="21" customHeight="1" x14ac:dyDescent="0.3">
      <c r="A9" s="24">
        <v>3</v>
      </c>
      <c r="B9" s="284">
        <v>181707</v>
      </c>
      <c r="C9" s="32">
        <v>3358</v>
      </c>
      <c r="D9" s="32">
        <v>181475</v>
      </c>
      <c r="E9" s="32">
        <v>332</v>
      </c>
      <c r="F9" s="32">
        <v>36817</v>
      </c>
      <c r="G9" s="32">
        <v>2127</v>
      </c>
      <c r="H9" s="32">
        <v>82431</v>
      </c>
      <c r="I9" s="32" t="s">
        <v>677</v>
      </c>
      <c r="J9" s="32" t="s">
        <v>677</v>
      </c>
      <c r="K9" s="32">
        <v>899</v>
      </c>
      <c r="L9" s="32">
        <v>62227</v>
      </c>
      <c r="M9" s="32">
        <v>6</v>
      </c>
      <c r="N9" s="32">
        <v>232</v>
      </c>
      <c r="O9" s="32">
        <v>1</v>
      </c>
      <c r="P9" s="32">
        <v>15</v>
      </c>
      <c r="Q9" s="32">
        <v>1</v>
      </c>
      <c r="R9" s="32">
        <v>117</v>
      </c>
      <c r="S9" s="32">
        <v>4</v>
      </c>
      <c r="T9" s="32">
        <v>100</v>
      </c>
      <c r="U9" s="32" t="s">
        <v>677</v>
      </c>
      <c r="V9" s="32" t="s">
        <v>677</v>
      </c>
    </row>
    <row r="10" spans="1:22" s="18" customFormat="1" ht="21" customHeight="1" x14ac:dyDescent="0.3">
      <c r="A10" s="24">
        <v>4</v>
      </c>
      <c r="B10" s="284">
        <v>278836</v>
      </c>
      <c r="C10" s="32">
        <v>4445</v>
      </c>
      <c r="D10" s="32">
        <v>278657</v>
      </c>
      <c r="E10" s="32">
        <v>358</v>
      </c>
      <c r="F10" s="32">
        <v>41206</v>
      </c>
      <c r="G10" s="32">
        <v>2159</v>
      </c>
      <c r="H10" s="32">
        <v>86131</v>
      </c>
      <c r="I10" s="32">
        <v>1</v>
      </c>
      <c r="J10" s="32">
        <v>100</v>
      </c>
      <c r="K10" s="32">
        <v>1927</v>
      </c>
      <c r="L10" s="32">
        <v>151220</v>
      </c>
      <c r="M10" s="32">
        <v>4</v>
      </c>
      <c r="N10" s="32">
        <v>179</v>
      </c>
      <c r="O10" s="32">
        <v>1</v>
      </c>
      <c r="P10" s="32">
        <v>16</v>
      </c>
      <c r="Q10" s="32">
        <v>1</v>
      </c>
      <c r="R10" s="32">
        <v>40</v>
      </c>
      <c r="S10" s="32">
        <v>2</v>
      </c>
      <c r="T10" s="32">
        <v>123</v>
      </c>
      <c r="U10" s="32" t="s">
        <v>677</v>
      </c>
      <c r="V10" s="32" t="s">
        <v>677</v>
      </c>
    </row>
    <row r="11" spans="1:22" s="18" customFormat="1" ht="21" customHeight="1" thickBot="1" x14ac:dyDescent="0.35">
      <c r="A11" s="236">
        <v>5</v>
      </c>
      <c r="B11" s="190">
        <v>203369</v>
      </c>
      <c r="C11" s="179">
        <v>3706</v>
      </c>
      <c r="D11" s="179">
        <v>202697</v>
      </c>
      <c r="E11" s="179">
        <v>336</v>
      </c>
      <c r="F11" s="179">
        <v>37020</v>
      </c>
      <c r="G11" s="179">
        <v>2471</v>
      </c>
      <c r="H11" s="179">
        <v>105642</v>
      </c>
      <c r="I11" s="642">
        <v>10</v>
      </c>
      <c r="J11" s="642">
        <v>293</v>
      </c>
      <c r="K11" s="179">
        <v>889</v>
      </c>
      <c r="L11" s="179">
        <v>59742</v>
      </c>
      <c r="M11" s="179">
        <v>6</v>
      </c>
      <c r="N11" s="179">
        <v>672</v>
      </c>
      <c r="O11" s="179">
        <v>4</v>
      </c>
      <c r="P11" s="179">
        <v>460</v>
      </c>
      <c r="Q11" s="642" t="s">
        <v>677</v>
      </c>
      <c r="R11" s="642" t="s">
        <v>677</v>
      </c>
      <c r="S11" s="661">
        <v>2</v>
      </c>
      <c r="T11" s="661">
        <v>212</v>
      </c>
      <c r="U11" s="642" t="s">
        <v>677</v>
      </c>
      <c r="V11" s="642" t="s">
        <v>677</v>
      </c>
    </row>
    <row r="12" spans="1:22" ht="21" customHeight="1" x14ac:dyDescent="0.3">
      <c r="A12" s="28" t="s">
        <v>3119</v>
      </c>
    </row>
    <row r="13" spans="1:22" ht="21" customHeight="1" x14ac:dyDescent="0.3">
      <c r="A13" s="28" t="s">
        <v>3113</v>
      </c>
    </row>
  </sheetData>
  <mergeCells count="1">
    <mergeCell ref="M5:N5"/>
  </mergeCells>
  <phoneticPr fontId="30"/>
  <pageMargins left="0.23622047244094488" right="0.23622047244094488" top="0.15748031496062992" bottom="0.15748031496062992" header="0.31496062992125984" footer="0"/>
  <pageSetup paperSize="9" scale="57" orientation="landscape" r:id="rId1"/>
  <headerFooter>
    <oddHeader>&amp;C&amp;F</oddHead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A1:Y10"/>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25" width="10.05859375" style="17" customWidth="1"/>
    <col min="26" max="16384" width="18.64453125" style="17"/>
  </cols>
  <sheetData>
    <row r="1" spans="1:25" ht="21" customHeight="1" x14ac:dyDescent="0.3">
      <c r="A1" s="19" t="str">
        <f>HYPERLINK("#"&amp;"目次"&amp;"!a1","目次へ")</f>
        <v>目次へ</v>
      </c>
    </row>
    <row r="2" spans="1:25" ht="21" customHeight="1" x14ac:dyDescent="0.3">
      <c r="A2" s="44" t="str">
        <f>"５４．"&amp;目次!E57</f>
        <v>５４．4階以上及び地階を有する建築物数（令和元～令和5年）</v>
      </c>
      <c r="B2" s="305"/>
      <c r="C2" s="305"/>
      <c r="D2" s="305"/>
      <c r="E2" s="305"/>
      <c r="F2" s="305"/>
      <c r="G2" s="305"/>
      <c r="H2" s="305"/>
      <c r="I2" s="305"/>
      <c r="J2" s="305"/>
      <c r="K2" s="305"/>
      <c r="L2" s="305"/>
    </row>
    <row r="3" spans="1:25" ht="21" customHeight="1" x14ac:dyDescent="0.3">
      <c r="A3" s="494" t="s">
        <v>313</v>
      </c>
      <c r="B3" s="460" t="s">
        <v>3120</v>
      </c>
      <c r="C3" s="482"/>
      <c r="D3" s="482"/>
      <c r="E3" s="482"/>
      <c r="F3" s="482"/>
      <c r="G3" s="482"/>
      <c r="H3" s="482"/>
      <c r="I3" s="482"/>
      <c r="J3" s="482"/>
      <c r="K3" s="482"/>
      <c r="L3" s="482"/>
      <c r="M3" s="482"/>
      <c r="N3" s="482"/>
      <c r="O3" s="482"/>
      <c r="P3" s="482"/>
      <c r="Q3" s="482"/>
      <c r="R3" s="482"/>
      <c r="S3" s="482"/>
      <c r="T3" s="482"/>
      <c r="U3" s="460" t="s">
        <v>3121</v>
      </c>
      <c r="V3" s="482"/>
      <c r="W3" s="482"/>
      <c r="X3" s="482"/>
      <c r="Y3" s="482"/>
    </row>
    <row r="4" spans="1:25" ht="21" customHeight="1" x14ac:dyDescent="0.3">
      <c r="A4" s="310"/>
      <c r="B4" s="439" t="s">
        <v>655</v>
      </c>
      <c r="C4" s="439" t="s">
        <v>3122</v>
      </c>
      <c r="D4" s="439" t="s">
        <v>3123</v>
      </c>
      <c r="E4" s="439" t="s">
        <v>3124</v>
      </c>
      <c r="F4" s="439" t="s">
        <v>3125</v>
      </c>
      <c r="G4" s="439" t="s">
        <v>3126</v>
      </c>
      <c r="H4" s="439" t="s">
        <v>3127</v>
      </c>
      <c r="I4" s="439" t="s">
        <v>3128</v>
      </c>
      <c r="J4" s="439" t="s">
        <v>3129</v>
      </c>
      <c r="K4" s="439" t="s">
        <v>3130</v>
      </c>
      <c r="L4" s="514" t="s">
        <v>3131</v>
      </c>
      <c r="M4" s="443" t="s">
        <v>3132</v>
      </c>
      <c r="N4" s="443" t="s">
        <v>3133</v>
      </c>
      <c r="O4" s="443" t="s">
        <v>3134</v>
      </c>
      <c r="P4" s="443" t="s">
        <v>3135</v>
      </c>
      <c r="Q4" s="443" t="s">
        <v>3136</v>
      </c>
      <c r="R4" s="443" t="s">
        <v>3137</v>
      </c>
      <c r="S4" s="443" t="s">
        <v>3138</v>
      </c>
      <c r="T4" s="443" t="s">
        <v>3139</v>
      </c>
      <c r="U4" s="443" t="s">
        <v>655</v>
      </c>
      <c r="V4" s="515" t="s">
        <v>3140</v>
      </c>
      <c r="W4" s="515" t="s">
        <v>3141</v>
      </c>
      <c r="X4" s="515" t="s">
        <v>3142</v>
      </c>
      <c r="Y4" s="515" t="s">
        <v>3143</v>
      </c>
    </row>
    <row r="5" spans="1:25" ht="21" customHeight="1" x14ac:dyDescent="0.3">
      <c r="A5" s="24" t="s">
        <v>2874</v>
      </c>
      <c r="B5" s="284">
        <v>4499</v>
      </c>
      <c r="C5" s="32">
        <v>1923</v>
      </c>
      <c r="D5" s="32">
        <v>1086</v>
      </c>
      <c r="E5" s="32">
        <v>435</v>
      </c>
      <c r="F5" s="32">
        <v>334</v>
      </c>
      <c r="G5" s="32">
        <v>255</v>
      </c>
      <c r="H5" s="32">
        <v>149</v>
      </c>
      <c r="I5" s="32">
        <v>119</v>
      </c>
      <c r="J5" s="32">
        <v>79</v>
      </c>
      <c r="K5" s="32">
        <v>48</v>
      </c>
      <c r="L5" s="32">
        <v>23</v>
      </c>
      <c r="M5" s="32">
        <v>27</v>
      </c>
      <c r="N5" s="32">
        <v>6</v>
      </c>
      <c r="O5" s="32" t="s">
        <v>677</v>
      </c>
      <c r="P5" s="32" t="s">
        <v>677</v>
      </c>
      <c r="Q5" s="32">
        <v>3</v>
      </c>
      <c r="R5" s="32" t="s">
        <v>677</v>
      </c>
      <c r="S5" s="32" t="s">
        <v>677</v>
      </c>
      <c r="T5" s="32">
        <v>12</v>
      </c>
      <c r="U5" s="32">
        <v>2045</v>
      </c>
      <c r="V5" s="32">
        <v>1919</v>
      </c>
      <c r="W5" s="32">
        <v>108</v>
      </c>
      <c r="X5" s="32">
        <v>12</v>
      </c>
      <c r="Y5" s="32">
        <v>6</v>
      </c>
    </row>
    <row r="6" spans="1:25" ht="21" customHeight="1" x14ac:dyDescent="0.3">
      <c r="A6" s="55">
        <v>2</v>
      </c>
      <c r="B6" s="284">
        <v>4585</v>
      </c>
      <c r="C6" s="32">
        <v>1967</v>
      </c>
      <c r="D6" s="32">
        <v>1108</v>
      </c>
      <c r="E6" s="32">
        <v>436</v>
      </c>
      <c r="F6" s="32">
        <v>337</v>
      </c>
      <c r="G6" s="32">
        <v>260</v>
      </c>
      <c r="H6" s="32">
        <v>151</v>
      </c>
      <c r="I6" s="32">
        <v>123</v>
      </c>
      <c r="J6" s="32">
        <v>80</v>
      </c>
      <c r="K6" s="32">
        <v>50</v>
      </c>
      <c r="L6" s="32">
        <v>23</v>
      </c>
      <c r="M6" s="32">
        <v>29</v>
      </c>
      <c r="N6" s="32">
        <v>6</v>
      </c>
      <c r="O6" s="32" t="s">
        <v>677</v>
      </c>
      <c r="P6" s="32" t="s">
        <v>677</v>
      </c>
      <c r="Q6" s="32">
        <v>3</v>
      </c>
      <c r="R6" s="32" t="s">
        <v>677</v>
      </c>
      <c r="S6" s="32" t="s">
        <v>677</v>
      </c>
      <c r="T6" s="32">
        <v>12</v>
      </c>
      <c r="U6" s="32">
        <v>2063</v>
      </c>
      <c r="V6" s="32">
        <v>1934</v>
      </c>
      <c r="W6" s="32">
        <v>110</v>
      </c>
      <c r="X6" s="32">
        <v>13</v>
      </c>
      <c r="Y6" s="32">
        <v>6</v>
      </c>
    </row>
    <row r="7" spans="1:25" ht="21" customHeight="1" x14ac:dyDescent="0.3">
      <c r="A7" s="24">
        <v>3</v>
      </c>
      <c r="B7" s="32">
        <v>4648</v>
      </c>
      <c r="C7" s="32">
        <v>1993</v>
      </c>
      <c r="D7" s="32">
        <v>1125</v>
      </c>
      <c r="E7" s="32">
        <v>440</v>
      </c>
      <c r="F7" s="32">
        <v>336</v>
      </c>
      <c r="G7" s="32">
        <v>260</v>
      </c>
      <c r="H7" s="32">
        <v>157</v>
      </c>
      <c r="I7" s="32">
        <v>128</v>
      </c>
      <c r="J7" s="32">
        <v>81</v>
      </c>
      <c r="K7" s="32">
        <v>51</v>
      </c>
      <c r="L7" s="32">
        <v>25</v>
      </c>
      <c r="M7" s="32">
        <v>31</v>
      </c>
      <c r="N7" s="32">
        <v>6</v>
      </c>
      <c r="O7" s="32" t="s">
        <v>677</v>
      </c>
      <c r="P7" s="32" t="s">
        <v>677</v>
      </c>
      <c r="Q7" s="32">
        <v>3</v>
      </c>
      <c r="R7" s="32" t="s">
        <v>677</v>
      </c>
      <c r="S7" s="32" t="s">
        <v>677</v>
      </c>
      <c r="T7" s="32">
        <v>12</v>
      </c>
      <c r="U7" s="32">
        <v>2068</v>
      </c>
      <c r="V7" s="32">
        <v>1939</v>
      </c>
      <c r="W7" s="32">
        <v>109</v>
      </c>
      <c r="X7" s="32">
        <v>13</v>
      </c>
      <c r="Y7" s="32">
        <v>7</v>
      </c>
    </row>
    <row r="8" spans="1:25" ht="21" customHeight="1" x14ac:dyDescent="0.3">
      <c r="A8" s="55">
        <v>4</v>
      </c>
      <c r="B8" s="32">
        <v>4702</v>
      </c>
      <c r="C8" s="32">
        <v>2024</v>
      </c>
      <c r="D8" s="32">
        <v>1131</v>
      </c>
      <c r="E8" s="32">
        <v>442</v>
      </c>
      <c r="F8" s="32">
        <v>335</v>
      </c>
      <c r="G8" s="32">
        <v>262</v>
      </c>
      <c r="H8" s="32">
        <v>159</v>
      </c>
      <c r="I8" s="32">
        <v>132</v>
      </c>
      <c r="J8" s="32">
        <v>83</v>
      </c>
      <c r="K8" s="32">
        <v>54</v>
      </c>
      <c r="L8" s="32">
        <v>25</v>
      </c>
      <c r="M8" s="32">
        <v>32</v>
      </c>
      <c r="N8" s="32">
        <v>6</v>
      </c>
      <c r="O8" s="32" t="s">
        <v>677</v>
      </c>
      <c r="P8" s="32" t="s">
        <v>677</v>
      </c>
      <c r="Q8" s="32">
        <v>4</v>
      </c>
      <c r="R8" s="32" t="s">
        <v>677</v>
      </c>
      <c r="S8" s="32">
        <v>1</v>
      </c>
      <c r="T8" s="32">
        <v>12</v>
      </c>
      <c r="U8" s="32">
        <v>2071</v>
      </c>
      <c r="V8" s="32">
        <v>1942</v>
      </c>
      <c r="W8" s="32">
        <v>110</v>
      </c>
      <c r="X8" s="32">
        <v>13</v>
      </c>
      <c r="Y8" s="32">
        <v>6</v>
      </c>
    </row>
    <row r="9" spans="1:25" ht="21" customHeight="1" thickBot="1" x14ac:dyDescent="0.35">
      <c r="A9" s="236">
        <v>5</v>
      </c>
      <c r="B9" s="190">
        <v>4747</v>
      </c>
      <c r="C9" s="179">
        <v>2042</v>
      </c>
      <c r="D9" s="179">
        <v>1144</v>
      </c>
      <c r="E9" s="179">
        <v>439</v>
      </c>
      <c r="F9" s="179">
        <v>337</v>
      </c>
      <c r="G9" s="179">
        <v>262</v>
      </c>
      <c r="H9" s="179">
        <v>164</v>
      </c>
      <c r="I9" s="179">
        <v>134</v>
      </c>
      <c r="J9" s="179">
        <v>85</v>
      </c>
      <c r="K9" s="179">
        <v>54</v>
      </c>
      <c r="L9" s="179">
        <v>26</v>
      </c>
      <c r="M9" s="179">
        <v>36</v>
      </c>
      <c r="N9" s="179">
        <v>6</v>
      </c>
      <c r="O9" s="642" t="s">
        <v>677</v>
      </c>
      <c r="P9" s="642" t="s">
        <v>677</v>
      </c>
      <c r="Q9" s="661">
        <v>4</v>
      </c>
      <c r="R9" s="642" t="s">
        <v>677</v>
      </c>
      <c r="S9" s="179">
        <v>1</v>
      </c>
      <c r="T9" s="179">
        <v>13</v>
      </c>
      <c r="U9" s="179">
        <v>2065</v>
      </c>
      <c r="V9" s="179">
        <v>1936</v>
      </c>
      <c r="W9" s="179">
        <v>110</v>
      </c>
      <c r="X9" s="179">
        <v>13</v>
      </c>
      <c r="Y9" s="179">
        <v>6</v>
      </c>
    </row>
    <row r="10" spans="1:25" ht="21" customHeight="1" x14ac:dyDescent="0.3">
      <c r="A10" s="28" t="s">
        <v>3144</v>
      </c>
    </row>
  </sheetData>
  <phoneticPr fontId="30"/>
  <pageMargins left="0.23622047244094488" right="0.23622047244094488" top="0.15748031496062992" bottom="0.15748031496062992" header="0.31496062992125984" footer="0"/>
  <pageSetup paperSize="9" scale="38" orientation="portrait" r:id="rId1"/>
  <headerFooter>
    <oddHeader>&amp;C&amp;F</oddHead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A1:B27"/>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2" ht="21" customHeight="1" x14ac:dyDescent="0.3">
      <c r="A1" s="19" t="str">
        <f>HYPERLINK("#"&amp;"目次"&amp;"!a1","目次へ")</f>
        <v>目次へ</v>
      </c>
    </row>
    <row r="2" spans="1:2" ht="21" customHeight="1" x14ac:dyDescent="0.3">
      <c r="A2" s="44" t="str">
        <f>"５５．"&amp;目次!E58</f>
        <v>５５．区立小･中学校耐震化率（平成28年4月1日）</v>
      </c>
    </row>
    <row r="3" spans="1:2" ht="21" customHeight="1" x14ac:dyDescent="0.3">
      <c r="A3" s="73" t="s">
        <v>1428</v>
      </c>
      <c r="B3" s="31" t="s">
        <v>3145</v>
      </c>
    </row>
    <row r="4" spans="1:2" ht="21" customHeight="1" x14ac:dyDescent="0.3">
      <c r="A4" s="46" t="s">
        <v>3146</v>
      </c>
      <c r="B4" s="587">
        <v>1</v>
      </c>
    </row>
    <row r="5" spans="1:2" ht="21" customHeight="1" x14ac:dyDescent="0.3">
      <c r="A5" s="46" t="s">
        <v>3147</v>
      </c>
      <c r="B5" s="350">
        <v>1</v>
      </c>
    </row>
    <row r="6" spans="1:2" ht="21" customHeight="1" x14ac:dyDescent="0.3">
      <c r="A6" s="46" t="s">
        <v>3148</v>
      </c>
      <c r="B6" s="350">
        <v>1</v>
      </c>
    </row>
    <row r="7" spans="1:2" ht="21" customHeight="1" x14ac:dyDescent="0.3">
      <c r="A7" s="46" t="s">
        <v>688</v>
      </c>
      <c r="B7" s="350">
        <v>1</v>
      </c>
    </row>
    <row r="8" spans="1:2" ht="21" customHeight="1" x14ac:dyDescent="0.3">
      <c r="A8" s="46" t="s">
        <v>3149</v>
      </c>
      <c r="B8" s="350">
        <v>1</v>
      </c>
    </row>
    <row r="9" spans="1:2" ht="21" customHeight="1" x14ac:dyDescent="0.3">
      <c r="A9" s="46" t="s">
        <v>3150</v>
      </c>
      <c r="B9" s="350">
        <v>1</v>
      </c>
    </row>
    <row r="10" spans="1:2" ht="21" customHeight="1" x14ac:dyDescent="0.3">
      <c r="A10" s="46" t="s">
        <v>3151</v>
      </c>
      <c r="B10" s="350">
        <v>0.97799999999999998</v>
      </c>
    </row>
    <row r="11" spans="1:2" ht="21" customHeight="1" x14ac:dyDescent="0.3">
      <c r="A11" s="46" t="s">
        <v>3152</v>
      </c>
      <c r="B11" s="350">
        <v>1</v>
      </c>
    </row>
    <row r="12" spans="1:2" ht="21" customHeight="1" x14ac:dyDescent="0.3">
      <c r="A12" s="46" t="s">
        <v>3153</v>
      </c>
      <c r="B12" s="350">
        <v>1</v>
      </c>
    </row>
    <row r="13" spans="1:2" ht="21" customHeight="1" x14ac:dyDescent="0.3">
      <c r="A13" s="46" t="s">
        <v>3154</v>
      </c>
      <c r="B13" s="350">
        <v>1</v>
      </c>
    </row>
    <row r="14" spans="1:2" ht="21" customHeight="1" x14ac:dyDescent="0.3">
      <c r="A14" s="46" t="s">
        <v>3155</v>
      </c>
      <c r="B14" s="350">
        <v>1</v>
      </c>
    </row>
    <row r="15" spans="1:2" ht="21" customHeight="1" x14ac:dyDescent="0.3">
      <c r="A15" s="46" t="s">
        <v>3156</v>
      </c>
      <c r="B15" s="350">
        <v>1</v>
      </c>
    </row>
    <row r="16" spans="1:2" ht="21" customHeight="1" x14ac:dyDescent="0.3">
      <c r="A16" s="46" t="s">
        <v>689</v>
      </c>
      <c r="B16" s="350">
        <v>1</v>
      </c>
    </row>
    <row r="17" spans="1:2" ht="21" customHeight="1" x14ac:dyDescent="0.3">
      <c r="A17" s="45" t="s">
        <v>547</v>
      </c>
      <c r="B17" s="350">
        <v>1</v>
      </c>
    </row>
    <row r="18" spans="1:2" ht="21" customHeight="1" x14ac:dyDescent="0.3">
      <c r="A18" s="46" t="s">
        <v>684</v>
      </c>
      <c r="B18" s="350">
        <v>1</v>
      </c>
    </row>
    <row r="19" spans="1:2" ht="21" customHeight="1" x14ac:dyDescent="0.3">
      <c r="A19" s="46" t="s">
        <v>686</v>
      </c>
      <c r="B19" s="350">
        <v>1</v>
      </c>
    </row>
    <row r="20" spans="1:2" ht="21" customHeight="1" x14ac:dyDescent="0.3">
      <c r="A20" s="46" t="s">
        <v>3157</v>
      </c>
      <c r="B20" s="350">
        <v>1</v>
      </c>
    </row>
    <row r="21" spans="1:2" ht="21" customHeight="1" x14ac:dyDescent="0.3">
      <c r="A21" s="46" t="s">
        <v>3158</v>
      </c>
      <c r="B21" s="350">
        <v>1</v>
      </c>
    </row>
    <row r="22" spans="1:2" ht="21" customHeight="1" x14ac:dyDescent="0.3">
      <c r="A22" s="46" t="s">
        <v>687</v>
      </c>
      <c r="B22" s="350">
        <v>1</v>
      </c>
    </row>
    <row r="23" spans="1:2" ht="21" customHeight="1" x14ac:dyDescent="0.3">
      <c r="A23" s="46" t="s">
        <v>685</v>
      </c>
      <c r="B23" s="350">
        <v>1</v>
      </c>
    </row>
    <row r="24" spans="1:2" ht="21" customHeight="1" x14ac:dyDescent="0.3">
      <c r="A24" s="46" t="s">
        <v>3159</v>
      </c>
      <c r="B24" s="350">
        <v>1</v>
      </c>
    </row>
    <row r="25" spans="1:2" ht="21" customHeight="1" x14ac:dyDescent="0.3">
      <c r="A25" s="46" t="s">
        <v>3160</v>
      </c>
      <c r="B25" s="350">
        <v>1</v>
      </c>
    </row>
    <row r="26" spans="1:2" ht="21" customHeight="1" x14ac:dyDescent="0.3">
      <c r="A26" s="304" t="s">
        <v>3161</v>
      </c>
      <c r="B26" s="171">
        <v>1</v>
      </c>
    </row>
    <row r="27" spans="1:2" ht="21" customHeight="1" x14ac:dyDescent="0.3">
      <c r="A27" s="28" t="s">
        <v>3162</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A1:M13"/>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1.64453125" style="17" customWidth="1"/>
    <col min="14" max="16384" width="18.64453125" style="17"/>
  </cols>
  <sheetData>
    <row r="1" spans="1:13" ht="21" customHeight="1" x14ac:dyDescent="0.3">
      <c r="A1" s="19" t="str">
        <f>HYPERLINK("#"&amp;"目次"&amp;"!a1","目次へ")</f>
        <v>目次へ</v>
      </c>
    </row>
    <row r="2" spans="1:13" ht="21" customHeight="1" x14ac:dyDescent="0.3">
      <c r="A2" s="44" t="str">
        <f>"５６．"&amp;目次!E59</f>
        <v>５６．土地利用の状況（平成28年，令和3年）</v>
      </c>
      <c r="B2" s="95"/>
      <c r="C2" s="95"/>
      <c r="D2" s="95"/>
      <c r="E2" s="95"/>
      <c r="F2" s="95"/>
      <c r="G2" s="95"/>
      <c r="H2" s="95"/>
      <c r="I2" s="95"/>
    </row>
    <row r="3" spans="1:13" ht="21" customHeight="1" x14ac:dyDescent="0.3">
      <c r="A3" s="494"/>
      <c r="B3" s="31" t="s">
        <v>3163</v>
      </c>
      <c r="C3" s="78"/>
      <c r="D3" s="31" t="s">
        <v>3164</v>
      </c>
      <c r="E3" s="78"/>
      <c r="F3" s="31" t="s">
        <v>3165</v>
      </c>
      <c r="G3" s="78"/>
      <c r="H3" s="31" t="s">
        <v>3166</v>
      </c>
      <c r="I3" s="33"/>
      <c r="J3" s="31" t="s">
        <v>3167</v>
      </c>
      <c r="K3" s="78"/>
      <c r="L3" s="31" t="s">
        <v>3168</v>
      </c>
      <c r="M3" s="33"/>
    </row>
    <row r="4" spans="1:13" ht="21" customHeight="1" x14ac:dyDescent="0.3">
      <c r="A4" s="289"/>
      <c r="B4" s="439" t="s">
        <v>3169</v>
      </c>
      <c r="C4" s="439" t="s">
        <v>877</v>
      </c>
      <c r="D4" s="439" t="s">
        <v>3169</v>
      </c>
      <c r="E4" s="439" t="s">
        <v>877</v>
      </c>
      <c r="F4" s="439" t="s">
        <v>3169</v>
      </c>
      <c r="G4" s="439" t="s">
        <v>877</v>
      </c>
      <c r="H4" s="439" t="s">
        <v>3169</v>
      </c>
      <c r="I4" s="514" t="s">
        <v>877</v>
      </c>
      <c r="J4" s="439" t="s">
        <v>3169</v>
      </c>
      <c r="K4" s="439" t="s">
        <v>877</v>
      </c>
      <c r="L4" s="439" t="s">
        <v>3169</v>
      </c>
      <c r="M4" s="514" t="s">
        <v>877</v>
      </c>
    </row>
    <row r="5" spans="1:13" ht="21" customHeight="1" x14ac:dyDescent="0.3">
      <c r="A5" s="71" t="s">
        <v>547</v>
      </c>
      <c r="B5" s="143">
        <v>64178</v>
      </c>
      <c r="C5" s="588">
        <v>64637</v>
      </c>
      <c r="D5" s="589">
        <v>174.6</v>
      </c>
      <c r="E5" s="589">
        <v>173</v>
      </c>
      <c r="F5" s="590">
        <v>0.20200000000000001</v>
      </c>
      <c r="G5" s="590">
        <v>0.22</v>
      </c>
      <c r="H5" s="589">
        <v>2.4</v>
      </c>
      <c r="I5" s="176">
        <v>2.5</v>
      </c>
      <c r="J5" s="590">
        <v>0.56499999999999995</v>
      </c>
      <c r="K5" s="590">
        <v>0.61099999999999999</v>
      </c>
      <c r="L5" s="590">
        <v>0.71299999999999997</v>
      </c>
      <c r="M5" s="175">
        <v>0.748</v>
      </c>
    </row>
    <row r="6" spans="1:13" ht="21" customHeight="1" x14ac:dyDescent="0.3">
      <c r="A6" s="225" t="s">
        <v>3170</v>
      </c>
      <c r="B6" s="114">
        <v>73122</v>
      </c>
      <c r="C6" s="114">
        <v>73718</v>
      </c>
      <c r="D6" s="351">
        <v>218</v>
      </c>
      <c r="E6" s="351">
        <v>218.6</v>
      </c>
      <c r="F6" s="177">
        <v>0.30099999999999999</v>
      </c>
      <c r="G6" s="177">
        <v>0.312</v>
      </c>
      <c r="H6" s="351">
        <v>2.6</v>
      </c>
      <c r="I6" s="351">
        <v>2.6</v>
      </c>
      <c r="J6" s="177">
        <v>0.65600000000000003</v>
      </c>
      <c r="K6" s="177">
        <v>0.68300000000000005</v>
      </c>
      <c r="L6" s="177">
        <v>0.82</v>
      </c>
      <c r="M6" s="177">
        <v>0.83899999999999997</v>
      </c>
    </row>
    <row r="7" spans="1:13" ht="21" customHeight="1" x14ac:dyDescent="0.3">
      <c r="A7" s="24"/>
      <c r="B7" s="100"/>
      <c r="C7" s="100"/>
      <c r="D7" s="173"/>
      <c r="E7" s="173"/>
      <c r="F7" s="174"/>
      <c r="G7" s="174"/>
      <c r="H7" s="173"/>
      <c r="I7" s="173"/>
      <c r="J7" s="174"/>
      <c r="K7" s="174"/>
      <c r="L7" s="174"/>
      <c r="M7" s="174"/>
    </row>
    <row r="8" spans="1:13" ht="21" customHeight="1" x14ac:dyDescent="0.3">
      <c r="A8" s="271"/>
      <c r="B8" s="352"/>
      <c r="C8" s="352"/>
      <c r="D8" s="352"/>
      <c r="E8" s="352"/>
      <c r="F8" s="352"/>
      <c r="G8" s="352"/>
      <c r="H8" s="352"/>
      <c r="I8" s="352"/>
      <c r="J8" s="100"/>
      <c r="K8" s="100"/>
      <c r="L8" s="100"/>
      <c r="M8" s="100"/>
    </row>
    <row r="9" spans="1:13" ht="21" customHeight="1" x14ac:dyDescent="0.3">
      <c r="A9" s="494" t="s">
        <v>4499</v>
      </c>
      <c r="B9" s="172" t="s">
        <v>3171</v>
      </c>
      <c r="C9" s="495"/>
      <c r="D9" s="172" t="s">
        <v>3172</v>
      </c>
      <c r="E9" s="495"/>
      <c r="F9" s="172" t="s">
        <v>3173</v>
      </c>
      <c r="G9" s="496"/>
      <c r="H9" s="496"/>
      <c r="I9" s="496"/>
      <c r="J9" s="100"/>
      <c r="K9" s="100"/>
      <c r="L9" s="100"/>
      <c r="M9" s="100"/>
    </row>
    <row r="10" spans="1:13" ht="21" customHeight="1" x14ac:dyDescent="0.3">
      <c r="A10" s="289"/>
      <c r="B10" s="446" t="s">
        <v>3174</v>
      </c>
      <c r="C10" s="446" t="s">
        <v>3175</v>
      </c>
      <c r="D10" s="446" t="s">
        <v>3174</v>
      </c>
      <c r="E10" s="446" t="s">
        <v>3175</v>
      </c>
      <c r="F10" s="446" t="s">
        <v>3176</v>
      </c>
      <c r="G10" s="446" t="s">
        <v>3177</v>
      </c>
      <c r="H10" s="446" t="s">
        <v>3178</v>
      </c>
      <c r="I10" s="523" t="s">
        <v>3102</v>
      </c>
      <c r="J10" s="100"/>
      <c r="K10" s="100"/>
      <c r="L10" s="100"/>
      <c r="M10" s="100"/>
    </row>
    <row r="11" spans="1:13" ht="21" customHeight="1" x14ac:dyDescent="0.3">
      <c r="A11" s="90" t="s">
        <v>547</v>
      </c>
      <c r="B11" s="353">
        <v>0.39900000000000002</v>
      </c>
      <c r="C11" s="590">
        <v>0.55600000000000005</v>
      </c>
      <c r="D11" s="590">
        <v>1.206</v>
      </c>
      <c r="E11" s="590">
        <v>1.679</v>
      </c>
      <c r="F11" s="590">
        <v>0.41699999999999998</v>
      </c>
      <c r="G11" s="175">
        <v>0.19400000000000001</v>
      </c>
      <c r="H11" s="175">
        <v>0.35499999999999998</v>
      </c>
      <c r="I11" s="175">
        <v>3.5000000000000003E-2</v>
      </c>
      <c r="J11" s="100"/>
      <c r="K11" s="100"/>
      <c r="L11" s="100"/>
      <c r="M11" s="100"/>
    </row>
    <row r="12" spans="1:13" ht="21" customHeight="1" x14ac:dyDescent="0.3">
      <c r="A12" s="271" t="s">
        <v>3170</v>
      </c>
      <c r="B12" s="354">
        <v>0.30399999999999999</v>
      </c>
      <c r="C12" s="177">
        <v>0.51400000000000001</v>
      </c>
      <c r="D12" s="177">
        <v>1.163</v>
      </c>
      <c r="E12" s="177">
        <v>1.9650000000000001</v>
      </c>
      <c r="F12" s="177">
        <v>0.49399999999999999</v>
      </c>
      <c r="G12" s="177">
        <v>0.189</v>
      </c>
      <c r="H12" s="177">
        <v>0.28999999999999998</v>
      </c>
      <c r="I12" s="177">
        <v>2.7E-2</v>
      </c>
      <c r="J12" s="100"/>
      <c r="K12" s="100"/>
      <c r="L12" s="100"/>
      <c r="M12" s="100"/>
    </row>
    <row r="13" spans="1:13" ht="21" customHeight="1" x14ac:dyDescent="0.3">
      <c r="A13" s="28" t="s">
        <v>4500</v>
      </c>
    </row>
  </sheetData>
  <phoneticPr fontId="30"/>
  <pageMargins left="0.23622047244094488" right="0.23622047244094488" top="0.15748031496062992" bottom="0.15748031496062992" header="0.31496062992125984" footer="0"/>
  <pageSetup paperSize="9" scale="64" orientation="portrait" r:id="rId1"/>
  <headerFooter>
    <oddHeader>&amp;C&amp;F</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18"/>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5.64453125" style="17" customWidth="1"/>
    <col min="14" max="16384" width="18.64453125" style="17"/>
  </cols>
  <sheetData>
    <row r="1" spans="1:14" ht="21" customHeight="1" x14ac:dyDescent="0.3">
      <c r="A1" s="19" t="str">
        <f>HYPERLINK("#"&amp;"目次"&amp;"!a1","目次へ")</f>
        <v>目次へ</v>
      </c>
    </row>
    <row r="2" spans="1:14" ht="21" customHeight="1" x14ac:dyDescent="0.3">
      <c r="A2" s="44" t="str">
        <f>"３．"&amp;目次!E6</f>
        <v>３．地目別土地面積の推移（平成25～令和5年）</v>
      </c>
    </row>
    <row r="3" spans="1:14" ht="21" customHeight="1" x14ac:dyDescent="0.3">
      <c r="A3" s="286" t="s">
        <v>663</v>
      </c>
      <c r="B3" s="95"/>
      <c r="C3" s="95"/>
      <c r="D3" s="95"/>
      <c r="E3" s="95"/>
      <c r="F3" s="95"/>
      <c r="G3" s="95"/>
      <c r="H3" s="219"/>
      <c r="M3" s="219" t="s">
        <v>664</v>
      </c>
    </row>
    <row r="4" spans="1:14" ht="21" customHeight="1" x14ac:dyDescent="0.3">
      <c r="A4" s="56" t="s">
        <v>654</v>
      </c>
      <c r="B4" s="287" t="s">
        <v>655</v>
      </c>
      <c r="C4" s="288" t="s">
        <v>665</v>
      </c>
      <c r="D4" s="288"/>
      <c r="E4" s="288"/>
      <c r="F4" s="288"/>
      <c r="G4" s="287" t="s">
        <v>666</v>
      </c>
      <c r="H4" s="268" t="s">
        <v>667</v>
      </c>
      <c r="I4" s="467" t="s">
        <v>668</v>
      </c>
      <c r="J4" s="467" t="s">
        <v>669</v>
      </c>
      <c r="K4" s="467" t="s">
        <v>670</v>
      </c>
      <c r="L4" s="467" t="s">
        <v>671</v>
      </c>
      <c r="M4" s="460" t="s">
        <v>672</v>
      </c>
    </row>
    <row r="5" spans="1:14" ht="21" customHeight="1" x14ac:dyDescent="0.3">
      <c r="A5" s="289"/>
      <c r="B5" s="288"/>
      <c r="C5" s="438" t="s">
        <v>673</v>
      </c>
      <c r="D5" s="438" t="s">
        <v>674</v>
      </c>
      <c r="E5" s="438" t="s">
        <v>675</v>
      </c>
      <c r="F5" s="439" t="s">
        <v>676</v>
      </c>
      <c r="G5" s="288"/>
      <c r="H5" s="36"/>
      <c r="I5" s="288"/>
      <c r="J5" s="288"/>
      <c r="K5" s="288"/>
      <c r="L5" s="288"/>
      <c r="M5" s="36"/>
    </row>
    <row r="6" spans="1:14" ht="21" customHeight="1" x14ac:dyDescent="0.3">
      <c r="A6" s="57" t="s">
        <v>4453</v>
      </c>
      <c r="B6" s="270">
        <v>1036.72</v>
      </c>
      <c r="C6" s="26">
        <v>1005.93</v>
      </c>
      <c r="D6" s="26">
        <v>14.63</v>
      </c>
      <c r="E6" s="26" t="s">
        <v>677</v>
      </c>
      <c r="F6" s="26">
        <v>991.3</v>
      </c>
      <c r="G6" s="26" t="s">
        <v>677</v>
      </c>
      <c r="H6" s="26">
        <v>4.25</v>
      </c>
      <c r="I6" s="26">
        <v>0.28999999999999998</v>
      </c>
      <c r="J6" s="26" t="s">
        <v>677</v>
      </c>
      <c r="K6" s="26" t="s">
        <v>677</v>
      </c>
      <c r="L6" s="26">
        <v>25.67</v>
      </c>
      <c r="M6" s="26">
        <v>0.57999999999999996</v>
      </c>
    </row>
    <row r="7" spans="1:14" ht="21" customHeight="1" x14ac:dyDescent="0.3">
      <c r="A7" s="57">
        <v>26</v>
      </c>
      <c r="B7" s="270">
        <v>1037.1600000000001</v>
      </c>
      <c r="C7" s="26">
        <v>1006.59</v>
      </c>
      <c r="D7" s="26">
        <v>14.75</v>
      </c>
      <c r="E7" s="26" t="s">
        <v>677</v>
      </c>
      <c r="F7" s="26">
        <v>991.84</v>
      </c>
      <c r="G7" s="26" t="s">
        <v>677</v>
      </c>
      <c r="H7" s="26">
        <v>4.1500000000000004</v>
      </c>
      <c r="I7" s="26">
        <v>0.16</v>
      </c>
      <c r="J7" s="26" t="s">
        <v>677</v>
      </c>
      <c r="K7" s="26" t="s">
        <v>677</v>
      </c>
      <c r="L7" s="26">
        <v>25.68</v>
      </c>
      <c r="M7" s="26">
        <v>0.57999999999999996</v>
      </c>
    </row>
    <row r="8" spans="1:14" ht="21" customHeight="1" x14ac:dyDescent="0.3">
      <c r="A8" s="57">
        <v>27</v>
      </c>
      <c r="B8" s="270">
        <v>1035.99</v>
      </c>
      <c r="C8" s="26">
        <v>1005.48</v>
      </c>
      <c r="D8" s="26">
        <v>14.86</v>
      </c>
      <c r="E8" s="26" t="s">
        <v>677</v>
      </c>
      <c r="F8" s="26">
        <v>990.62</v>
      </c>
      <c r="G8" s="26" t="s">
        <v>677</v>
      </c>
      <c r="H8" s="26">
        <v>4.01</v>
      </c>
      <c r="I8" s="26">
        <v>0.16</v>
      </c>
      <c r="J8" s="26" t="s">
        <v>677</v>
      </c>
      <c r="K8" s="26" t="s">
        <v>677</v>
      </c>
      <c r="L8" s="26">
        <v>25.78</v>
      </c>
      <c r="M8" s="26">
        <v>0.56000000000000005</v>
      </c>
    </row>
    <row r="9" spans="1:14" ht="21" customHeight="1" x14ac:dyDescent="0.3">
      <c r="A9" s="57">
        <v>28</v>
      </c>
      <c r="B9" s="270">
        <v>1036.6500000000001</v>
      </c>
      <c r="C9" s="26">
        <v>1006.14</v>
      </c>
      <c r="D9" s="26">
        <v>14.86</v>
      </c>
      <c r="E9" s="26" t="s">
        <v>677</v>
      </c>
      <c r="F9" s="26">
        <v>991.28</v>
      </c>
      <c r="G9" s="26" t="s">
        <v>677</v>
      </c>
      <c r="H9" s="26">
        <v>4.01</v>
      </c>
      <c r="I9" s="26">
        <v>0.15</v>
      </c>
      <c r="J9" s="26" t="s">
        <v>677</v>
      </c>
      <c r="K9" s="26" t="s">
        <v>677</v>
      </c>
      <c r="L9" s="26">
        <v>25.78</v>
      </c>
      <c r="M9" s="26">
        <v>0.56999999999999995</v>
      </c>
    </row>
    <row r="10" spans="1:14" ht="21" customHeight="1" x14ac:dyDescent="0.3">
      <c r="A10" s="57">
        <v>29</v>
      </c>
      <c r="B10" s="270">
        <v>1036.54</v>
      </c>
      <c r="C10" s="26">
        <v>1005.95</v>
      </c>
      <c r="D10" s="26">
        <v>14.83</v>
      </c>
      <c r="E10" s="26" t="s">
        <v>677</v>
      </c>
      <c r="F10" s="26">
        <v>991.12</v>
      </c>
      <c r="G10" s="26" t="s">
        <v>677</v>
      </c>
      <c r="H10" s="26">
        <v>3.86</v>
      </c>
      <c r="I10" s="26">
        <v>0.14000000000000001</v>
      </c>
      <c r="J10" s="26" t="s">
        <v>677</v>
      </c>
      <c r="K10" s="26" t="s">
        <v>677</v>
      </c>
      <c r="L10" s="26">
        <v>26.02</v>
      </c>
      <c r="M10" s="26">
        <v>0.56999999999999995</v>
      </c>
    </row>
    <row r="11" spans="1:14" ht="21" customHeight="1" x14ac:dyDescent="0.3">
      <c r="A11" s="57">
        <v>30</v>
      </c>
      <c r="B11" s="270">
        <v>1036.6099999999999</v>
      </c>
      <c r="C11" s="26">
        <v>1006.87</v>
      </c>
      <c r="D11" s="26">
        <v>17.7</v>
      </c>
      <c r="E11" s="26" t="s">
        <v>677</v>
      </c>
      <c r="F11" s="26">
        <v>989.17</v>
      </c>
      <c r="G11" s="26" t="s">
        <v>677</v>
      </c>
      <c r="H11" s="26">
        <v>2.73</v>
      </c>
      <c r="I11" s="26">
        <v>0.14000000000000001</v>
      </c>
      <c r="J11" s="26" t="s">
        <v>677</v>
      </c>
      <c r="K11" s="26" t="s">
        <v>677</v>
      </c>
      <c r="L11" s="26">
        <v>26.3</v>
      </c>
      <c r="M11" s="26">
        <v>0.56999999999999995</v>
      </c>
    </row>
    <row r="12" spans="1:14" ht="21" customHeight="1" x14ac:dyDescent="0.3">
      <c r="A12" s="57">
        <v>31</v>
      </c>
      <c r="B12" s="270">
        <v>1036.6300000000001</v>
      </c>
      <c r="C12" s="26">
        <v>1007.09</v>
      </c>
      <c r="D12" s="26">
        <v>17.7</v>
      </c>
      <c r="E12" s="26" t="s">
        <v>677</v>
      </c>
      <c r="F12" s="26">
        <v>989.39</v>
      </c>
      <c r="G12" s="26" t="s">
        <v>677</v>
      </c>
      <c r="H12" s="26">
        <v>2.61</v>
      </c>
      <c r="I12" s="26">
        <v>0.14000000000000001</v>
      </c>
      <c r="J12" s="26" t="s">
        <v>677</v>
      </c>
      <c r="K12" s="26" t="s">
        <v>677</v>
      </c>
      <c r="L12" s="26">
        <v>26.13</v>
      </c>
      <c r="M12" s="26">
        <v>0.66</v>
      </c>
      <c r="N12" s="27"/>
    </row>
    <row r="13" spans="1:14" ht="21" customHeight="1" x14ac:dyDescent="0.3">
      <c r="A13" s="58" t="s">
        <v>678</v>
      </c>
      <c r="B13" s="26">
        <v>1036.3399999999999</v>
      </c>
      <c r="C13" s="26">
        <v>1007.35</v>
      </c>
      <c r="D13" s="26">
        <v>17.600000000000001</v>
      </c>
      <c r="E13" s="26" t="s">
        <v>677</v>
      </c>
      <c r="F13" s="26">
        <v>989.75</v>
      </c>
      <c r="G13" s="26" t="s">
        <v>677</v>
      </c>
      <c r="H13" s="26">
        <v>2.19</v>
      </c>
      <c r="I13" s="26">
        <v>0.14000000000000001</v>
      </c>
      <c r="J13" s="26" t="s">
        <v>677</v>
      </c>
      <c r="K13" s="26" t="s">
        <v>677</v>
      </c>
      <c r="L13" s="26">
        <v>26.11</v>
      </c>
      <c r="M13" s="26">
        <v>0.55000000000000004</v>
      </c>
    </row>
    <row r="14" spans="1:14" ht="21" customHeight="1" x14ac:dyDescent="0.3">
      <c r="A14" s="57">
        <v>3</v>
      </c>
      <c r="B14" s="26">
        <v>1035.74</v>
      </c>
      <c r="C14" s="26">
        <v>1006.69</v>
      </c>
      <c r="D14" s="26">
        <v>17.579999999999998</v>
      </c>
      <c r="E14" s="26" t="s">
        <v>677</v>
      </c>
      <c r="F14" s="26">
        <v>989.11</v>
      </c>
      <c r="G14" s="26" t="s">
        <v>677</v>
      </c>
      <c r="H14" s="26">
        <v>2.1800000000000002</v>
      </c>
      <c r="I14" s="26">
        <v>0.14000000000000001</v>
      </c>
      <c r="J14" s="26" t="s">
        <v>677</v>
      </c>
      <c r="K14" s="26" t="s">
        <v>677</v>
      </c>
      <c r="L14" s="26">
        <v>26.18</v>
      </c>
      <c r="M14" s="26">
        <v>0.55000000000000004</v>
      </c>
    </row>
    <row r="15" spans="1:14" ht="21" customHeight="1" x14ac:dyDescent="0.3">
      <c r="A15" s="57">
        <v>4</v>
      </c>
      <c r="B15" s="26">
        <v>1035.1400000000001</v>
      </c>
      <c r="C15" s="26">
        <v>1006.28</v>
      </c>
      <c r="D15" s="26">
        <v>17.579999999999998</v>
      </c>
      <c r="E15" s="26" t="s">
        <v>677</v>
      </c>
      <c r="F15" s="26">
        <v>988.7</v>
      </c>
      <c r="G15" s="26" t="s">
        <v>677</v>
      </c>
      <c r="H15" s="26">
        <v>2.0499999999999998</v>
      </c>
      <c r="I15" s="26">
        <v>0.13</v>
      </c>
      <c r="J15" s="26" t="s">
        <v>677</v>
      </c>
      <c r="K15" s="26" t="s">
        <v>677</v>
      </c>
      <c r="L15" s="26">
        <v>26.16</v>
      </c>
      <c r="M15" s="26">
        <v>0.52</v>
      </c>
    </row>
    <row r="16" spans="1:14" ht="21" customHeight="1" thickBot="1" x14ac:dyDescent="0.35">
      <c r="A16" s="290">
        <v>5</v>
      </c>
      <c r="B16" s="285">
        <v>1035.53</v>
      </c>
      <c r="C16" s="285">
        <v>1006.75</v>
      </c>
      <c r="D16" s="285">
        <v>17.73</v>
      </c>
      <c r="E16" s="285" t="s">
        <v>677</v>
      </c>
      <c r="F16" s="285">
        <v>989.02</v>
      </c>
      <c r="G16" s="285" t="s">
        <v>677</v>
      </c>
      <c r="H16" s="285">
        <v>2.09</v>
      </c>
      <c r="I16" s="285">
        <v>0.13</v>
      </c>
      <c r="J16" s="285" t="s">
        <v>677</v>
      </c>
      <c r="K16" s="285" t="s">
        <v>677</v>
      </c>
      <c r="L16" s="285">
        <v>26.07</v>
      </c>
      <c r="M16" s="285">
        <v>0.49</v>
      </c>
    </row>
    <row r="17" spans="1:1" ht="21" customHeight="1" x14ac:dyDescent="0.3">
      <c r="A17" s="28" t="s">
        <v>680</v>
      </c>
    </row>
    <row r="18" spans="1:1" ht="21" customHeight="1" x14ac:dyDescent="0.3">
      <c r="A18" s="28" t="s">
        <v>681</v>
      </c>
    </row>
  </sheetData>
  <phoneticPr fontId="30"/>
  <pageMargins left="0.23622047244094488" right="0.23622047244094488" top="0.15748031496062992" bottom="0.15748031496062992" header="0.31496062992125984" footer="0"/>
  <pageSetup paperSize="9" scale="49" orientation="portrait" r:id="rId1"/>
  <headerFooter>
    <oddHeader>&amp;C&amp;F</oddHead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pageSetUpPr fitToPage="1"/>
  </sheetPr>
  <dimension ref="A1:G27"/>
  <sheetViews>
    <sheetView zoomScaleSheetLayoutView="80" workbookViewId="0">
      <pane xSplit="1" ySplit="3" topLeftCell="B4" activePane="bottomRight" state="frozen"/>
      <selection pane="topRight" activeCell="B1" sqref="B1"/>
      <selection pane="bottomLeft" activeCell="A4" sqref="A4"/>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c r="C1" s="18"/>
    </row>
    <row r="2" spans="1:7" ht="21" customHeight="1" x14ac:dyDescent="0.3">
      <c r="A2" s="44" t="str">
        <f>"５７．"&amp;目次!E60</f>
        <v>５７．道路の種類別･幅員別延長及び面積（令和2～令和6年）</v>
      </c>
      <c r="B2" s="29"/>
      <c r="C2" s="29"/>
      <c r="D2" s="29"/>
      <c r="E2" s="29"/>
      <c r="F2" s="62" t="s">
        <v>3179</v>
      </c>
      <c r="G2" s="29"/>
    </row>
    <row r="3" spans="1:7" ht="21" customHeight="1" x14ac:dyDescent="0.3">
      <c r="A3" s="92" t="s">
        <v>2960</v>
      </c>
      <c r="B3" s="98" t="s">
        <v>3180</v>
      </c>
      <c r="C3" s="98" t="s">
        <v>3181</v>
      </c>
      <c r="D3" s="98" t="s">
        <v>3182</v>
      </c>
      <c r="E3" s="98" t="s">
        <v>3183</v>
      </c>
      <c r="F3" s="98" t="s">
        <v>3184</v>
      </c>
    </row>
    <row r="4" spans="1:7" ht="21" customHeight="1" x14ac:dyDescent="0.3">
      <c r="A4" s="554" t="s">
        <v>3228</v>
      </c>
      <c r="B4" s="284">
        <v>26181</v>
      </c>
      <c r="C4" s="32">
        <v>2328</v>
      </c>
      <c r="D4" s="32">
        <v>340269</v>
      </c>
      <c r="E4" s="32">
        <v>30431</v>
      </c>
      <c r="F4" s="32">
        <v>399209</v>
      </c>
    </row>
    <row r="5" spans="1:7" ht="21" customHeight="1" x14ac:dyDescent="0.3">
      <c r="A5" s="178"/>
      <c r="B5" s="284">
        <v>491089</v>
      </c>
      <c r="C5" s="32">
        <v>82644</v>
      </c>
      <c r="D5" s="32">
        <v>1591538</v>
      </c>
      <c r="E5" s="32">
        <v>105595</v>
      </c>
      <c r="F5" s="32">
        <v>2270866</v>
      </c>
    </row>
    <row r="6" spans="1:7" ht="21" customHeight="1" x14ac:dyDescent="0.3">
      <c r="A6" s="554">
        <v>3</v>
      </c>
      <c r="B6" s="284">
        <v>26350</v>
      </c>
      <c r="C6" s="32">
        <v>2328</v>
      </c>
      <c r="D6" s="32">
        <v>340311</v>
      </c>
      <c r="E6" s="32">
        <v>30662</v>
      </c>
      <c r="F6" s="32">
        <v>399651</v>
      </c>
    </row>
    <row r="7" spans="1:7" ht="21" customHeight="1" x14ac:dyDescent="0.3">
      <c r="A7" s="24"/>
      <c r="B7" s="284">
        <v>494155</v>
      </c>
      <c r="C7" s="32">
        <v>82644</v>
      </c>
      <c r="D7" s="32">
        <v>1592482</v>
      </c>
      <c r="E7" s="32">
        <v>106527</v>
      </c>
      <c r="F7" s="32">
        <v>2275808</v>
      </c>
    </row>
    <row r="8" spans="1:7" ht="21" customHeight="1" x14ac:dyDescent="0.3">
      <c r="A8" s="554">
        <v>4</v>
      </c>
      <c r="B8" s="284">
        <v>26350</v>
      </c>
      <c r="C8" s="32">
        <v>2328</v>
      </c>
      <c r="D8" s="32">
        <v>340311</v>
      </c>
      <c r="E8" s="32">
        <v>30662</v>
      </c>
      <c r="F8" s="32">
        <v>399651</v>
      </c>
    </row>
    <row r="9" spans="1:7" ht="21" customHeight="1" x14ac:dyDescent="0.3">
      <c r="A9" s="178"/>
      <c r="B9" s="284">
        <v>494140</v>
      </c>
      <c r="C9" s="32">
        <v>82644</v>
      </c>
      <c r="D9" s="32">
        <v>1592951</v>
      </c>
      <c r="E9" s="32">
        <v>106547</v>
      </c>
      <c r="F9" s="32">
        <v>2276282</v>
      </c>
    </row>
    <row r="10" spans="1:7" ht="21" customHeight="1" x14ac:dyDescent="0.3">
      <c r="A10" s="24">
        <v>5</v>
      </c>
      <c r="B10" s="284">
        <v>26350</v>
      </c>
      <c r="C10" s="32">
        <v>2328</v>
      </c>
      <c r="D10" s="32">
        <v>340341</v>
      </c>
      <c r="E10" s="32">
        <v>30686</v>
      </c>
      <c r="F10" s="32">
        <v>399705</v>
      </c>
    </row>
    <row r="11" spans="1:7" ht="21" customHeight="1" x14ac:dyDescent="0.3">
      <c r="A11" s="24"/>
      <c r="B11" s="284">
        <v>494102</v>
      </c>
      <c r="C11" s="32">
        <v>82644</v>
      </c>
      <c r="D11" s="32">
        <v>1594011</v>
      </c>
      <c r="E11" s="32">
        <v>106727</v>
      </c>
      <c r="F11" s="32">
        <v>2277484</v>
      </c>
    </row>
    <row r="12" spans="1:7" ht="21" customHeight="1" x14ac:dyDescent="0.3">
      <c r="A12" s="591">
        <v>6</v>
      </c>
      <c r="B12" s="524"/>
      <c r="C12" s="518"/>
      <c r="D12" s="518"/>
      <c r="E12" s="518"/>
      <c r="F12" s="518"/>
    </row>
    <row r="13" spans="1:7" ht="21" customHeight="1" x14ac:dyDescent="0.3">
      <c r="A13" s="55" t="s">
        <v>3185</v>
      </c>
      <c r="B13" s="32" t="s">
        <v>677</v>
      </c>
      <c r="C13" s="32" t="s">
        <v>677</v>
      </c>
      <c r="D13" s="32">
        <v>153960</v>
      </c>
      <c r="E13" s="32" t="s">
        <v>677</v>
      </c>
      <c r="F13" s="32">
        <v>153960</v>
      </c>
    </row>
    <row r="14" spans="1:7" ht="21" customHeight="1" x14ac:dyDescent="0.3">
      <c r="A14" s="55"/>
      <c r="B14" s="32" t="s">
        <v>677</v>
      </c>
      <c r="C14" s="32" t="s">
        <v>677</v>
      </c>
      <c r="D14" s="32">
        <v>540865</v>
      </c>
      <c r="E14" s="32" t="s">
        <v>677</v>
      </c>
      <c r="F14" s="32">
        <v>540865</v>
      </c>
    </row>
    <row r="15" spans="1:7" ht="21" customHeight="1" x14ac:dyDescent="0.3">
      <c r="A15" s="55" t="s">
        <v>3186</v>
      </c>
      <c r="B15" s="32" t="s">
        <v>677</v>
      </c>
      <c r="C15" s="32" t="s">
        <v>677</v>
      </c>
      <c r="D15" s="32">
        <v>151971</v>
      </c>
      <c r="E15" s="32" t="s">
        <v>677</v>
      </c>
      <c r="F15" s="32">
        <v>151971</v>
      </c>
    </row>
    <row r="16" spans="1:7" ht="21" customHeight="1" x14ac:dyDescent="0.3">
      <c r="A16" s="55"/>
      <c r="B16" s="32" t="s">
        <v>677</v>
      </c>
      <c r="C16" s="32" t="s">
        <v>677</v>
      </c>
      <c r="D16" s="32">
        <v>703690</v>
      </c>
      <c r="E16" s="32" t="s">
        <v>677</v>
      </c>
      <c r="F16" s="32">
        <v>703690</v>
      </c>
    </row>
    <row r="17" spans="1:6" ht="21" customHeight="1" x14ac:dyDescent="0.3">
      <c r="A17" s="55" t="s">
        <v>3187</v>
      </c>
      <c r="B17" s="32" t="s">
        <v>677</v>
      </c>
      <c r="C17" s="32" t="s">
        <v>677</v>
      </c>
      <c r="D17" s="32">
        <v>34335</v>
      </c>
      <c r="E17" s="32" t="s">
        <v>677</v>
      </c>
      <c r="F17" s="32">
        <v>34335</v>
      </c>
    </row>
    <row r="18" spans="1:6" ht="21" customHeight="1" x14ac:dyDescent="0.3">
      <c r="A18" s="55"/>
      <c r="B18" s="32" t="s">
        <v>677</v>
      </c>
      <c r="C18" s="32" t="s">
        <v>677</v>
      </c>
      <c r="D18" s="32">
        <v>347771</v>
      </c>
      <c r="E18" s="32" t="s">
        <v>677</v>
      </c>
      <c r="F18" s="32">
        <v>347771</v>
      </c>
    </row>
    <row r="19" spans="1:6" ht="21" customHeight="1" x14ac:dyDescent="0.3">
      <c r="A19" s="55" t="s">
        <v>3188</v>
      </c>
      <c r="B19" s="32" t="s">
        <v>677</v>
      </c>
      <c r="C19" s="32" t="s">
        <v>677</v>
      </c>
      <c r="D19" s="32">
        <v>179</v>
      </c>
      <c r="E19" s="32" t="s">
        <v>677</v>
      </c>
      <c r="F19" s="32">
        <v>179</v>
      </c>
    </row>
    <row r="20" spans="1:6" ht="21" customHeight="1" x14ac:dyDescent="0.3">
      <c r="A20" s="55"/>
      <c r="B20" s="32" t="s">
        <v>677</v>
      </c>
      <c r="C20" s="32" t="s">
        <v>677</v>
      </c>
      <c r="D20" s="32">
        <v>3650</v>
      </c>
      <c r="E20" s="32" t="s">
        <v>677</v>
      </c>
      <c r="F20" s="32">
        <v>3650</v>
      </c>
    </row>
    <row r="21" spans="1:6" ht="21" customHeight="1" x14ac:dyDescent="0.3">
      <c r="A21" s="55" t="s">
        <v>3189</v>
      </c>
      <c r="B21" s="32" t="s">
        <v>677</v>
      </c>
      <c r="C21" s="32" t="s">
        <v>677</v>
      </c>
      <c r="D21" s="32" t="s">
        <v>677</v>
      </c>
      <c r="E21" s="32" t="s">
        <v>677</v>
      </c>
      <c r="F21" s="32" t="s">
        <v>677</v>
      </c>
    </row>
    <row r="22" spans="1:6" ht="21" customHeight="1" x14ac:dyDescent="0.3">
      <c r="A22" s="55"/>
      <c r="B22" s="32" t="s">
        <v>677</v>
      </c>
      <c r="C22" s="32" t="s">
        <v>677</v>
      </c>
      <c r="D22" s="32" t="s">
        <v>677</v>
      </c>
      <c r="E22" s="32" t="s">
        <v>677</v>
      </c>
      <c r="F22" s="32" t="s">
        <v>677</v>
      </c>
    </row>
    <row r="23" spans="1:6" ht="21" customHeight="1" x14ac:dyDescent="0.3">
      <c r="A23" s="71" t="s">
        <v>3190</v>
      </c>
      <c r="B23" s="297">
        <v>26340</v>
      </c>
      <c r="C23" s="65">
        <v>2328</v>
      </c>
      <c r="D23" s="65">
        <v>340445</v>
      </c>
      <c r="E23" s="65">
        <v>30660</v>
      </c>
      <c r="F23" s="65">
        <v>399773</v>
      </c>
    </row>
    <row r="24" spans="1:6" ht="21" customHeight="1" thickBot="1" x14ac:dyDescent="0.35">
      <c r="A24" s="206"/>
      <c r="B24" s="190">
        <v>494102</v>
      </c>
      <c r="C24" s="179">
        <v>82644</v>
      </c>
      <c r="D24" s="179">
        <v>1595976</v>
      </c>
      <c r="E24" s="179">
        <v>106656</v>
      </c>
      <c r="F24" s="179">
        <v>2279378</v>
      </c>
    </row>
    <row r="25" spans="1:6" ht="21" customHeight="1" x14ac:dyDescent="0.3">
      <c r="A25" s="28" t="s">
        <v>3191</v>
      </c>
    </row>
    <row r="26" spans="1:6" ht="21" customHeight="1" x14ac:dyDescent="0.3">
      <c r="A26" s="28" t="s">
        <v>3192</v>
      </c>
    </row>
    <row r="27" spans="1:6" ht="21" customHeight="1" x14ac:dyDescent="0.3">
      <c r="A27" s="28" t="s">
        <v>4440</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pageSetUpPr fitToPage="1"/>
  </sheetPr>
  <dimension ref="A1:Y8"/>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25" width="11.05859375" style="17" customWidth="1"/>
    <col min="26" max="16384" width="18.64453125" style="17"/>
  </cols>
  <sheetData>
    <row r="1" spans="1:25" ht="21" customHeight="1" x14ac:dyDescent="0.3">
      <c r="A1" s="19" t="str">
        <f>HYPERLINK("#"&amp;"目次"&amp;"!a1","目次へ")</f>
        <v>目次へ</v>
      </c>
    </row>
    <row r="2" spans="1:25" ht="21" customHeight="1" x14ac:dyDescent="0.3">
      <c r="A2" s="44" t="str">
        <f>"５８．"&amp;目次!E61</f>
        <v>５８．区道改良率（令和5～令和6年）</v>
      </c>
    </row>
    <row r="3" spans="1:25" ht="21" customHeight="1" x14ac:dyDescent="0.3">
      <c r="A3" s="488"/>
      <c r="B3" s="460" t="s">
        <v>3193</v>
      </c>
      <c r="C3" s="485"/>
      <c r="D3" s="460" t="s">
        <v>1414</v>
      </c>
      <c r="E3" s="485"/>
      <c r="F3" s="460" t="s">
        <v>3194</v>
      </c>
      <c r="G3" s="482"/>
      <c r="H3" s="156"/>
      <c r="I3" s="482"/>
      <c r="J3" s="156"/>
      <c r="K3" s="156"/>
      <c r="L3" s="156"/>
      <c r="M3" s="156"/>
      <c r="N3" s="33"/>
      <c r="O3" s="482"/>
      <c r="P3" s="460" t="s">
        <v>3195</v>
      </c>
      <c r="Q3" s="482"/>
      <c r="R3" s="497"/>
      <c r="S3" s="497"/>
      <c r="T3" s="33"/>
      <c r="U3" s="482"/>
      <c r="V3" s="497"/>
      <c r="W3" s="497"/>
      <c r="X3" s="497"/>
      <c r="Y3" s="497"/>
    </row>
    <row r="4" spans="1:25" ht="21" customHeight="1" x14ac:dyDescent="0.3">
      <c r="A4" s="22" t="s">
        <v>313</v>
      </c>
      <c r="B4" s="72"/>
      <c r="C4" s="310"/>
      <c r="D4" s="72"/>
      <c r="E4" s="310"/>
      <c r="F4" s="72"/>
      <c r="G4" s="118"/>
      <c r="H4" s="438" t="s">
        <v>3196</v>
      </c>
      <c r="I4" s="438"/>
      <c r="J4" s="438" t="s">
        <v>3197</v>
      </c>
      <c r="K4" s="438"/>
      <c r="L4" s="438" t="s">
        <v>3198</v>
      </c>
      <c r="M4" s="519"/>
      <c r="N4" s="519" t="s">
        <v>3199</v>
      </c>
      <c r="O4" s="521"/>
      <c r="P4" s="72"/>
      <c r="Q4" s="118"/>
      <c r="R4" s="519" t="s">
        <v>3200</v>
      </c>
      <c r="S4" s="520"/>
      <c r="T4" s="519" t="s">
        <v>3201</v>
      </c>
      <c r="U4" s="521"/>
      <c r="V4" s="519" t="s">
        <v>3202</v>
      </c>
      <c r="W4" s="521"/>
      <c r="X4" s="519" t="s">
        <v>3203</v>
      </c>
      <c r="Y4" s="520"/>
    </row>
    <row r="5" spans="1:25" ht="21" customHeight="1" x14ac:dyDescent="0.3">
      <c r="A5" s="23"/>
      <c r="B5" s="516" t="s">
        <v>3204</v>
      </c>
      <c r="C5" s="525" t="s">
        <v>3205</v>
      </c>
      <c r="D5" s="516" t="s">
        <v>3204</v>
      </c>
      <c r="E5" s="525" t="s">
        <v>3205</v>
      </c>
      <c r="F5" s="525" t="s">
        <v>3204</v>
      </c>
      <c r="G5" s="516" t="s">
        <v>3205</v>
      </c>
      <c r="H5" s="525" t="s">
        <v>3204</v>
      </c>
      <c r="I5" s="525" t="s">
        <v>3205</v>
      </c>
      <c r="J5" s="525" t="s">
        <v>3204</v>
      </c>
      <c r="K5" s="525" t="s">
        <v>3205</v>
      </c>
      <c r="L5" s="525" t="s">
        <v>3204</v>
      </c>
      <c r="M5" s="516" t="s">
        <v>3205</v>
      </c>
      <c r="N5" s="525" t="s">
        <v>3204</v>
      </c>
      <c r="O5" s="525" t="s">
        <v>3205</v>
      </c>
      <c r="P5" s="525" t="s">
        <v>3204</v>
      </c>
      <c r="Q5" s="525" t="s">
        <v>3205</v>
      </c>
      <c r="R5" s="525" t="s">
        <v>3204</v>
      </c>
      <c r="S5" s="516" t="s">
        <v>3205</v>
      </c>
      <c r="T5" s="525" t="s">
        <v>3204</v>
      </c>
      <c r="U5" s="525" t="s">
        <v>3205</v>
      </c>
      <c r="V5" s="525" t="s">
        <v>3204</v>
      </c>
      <c r="W5" s="525" t="s">
        <v>3205</v>
      </c>
      <c r="X5" s="525" t="s">
        <v>3204</v>
      </c>
      <c r="Y5" s="516" t="s">
        <v>3205</v>
      </c>
    </row>
    <row r="6" spans="1:25" ht="21" customHeight="1" x14ac:dyDescent="0.3">
      <c r="A6" s="24" t="s">
        <v>883</v>
      </c>
      <c r="B6" s="355">
        <v>0.54500000000000004</v>
      </c>
      <c r="C6" s="170">
        <v>0.65900000000000003</v>
      </c>
      <c r="D6" s="32">
        <v>340321</v>
      </c>
      <c r="E6" s="32">
        <v>1594011</v>
      </c>
      <c r="F6" s="32">
        <v>185383</v>
      </c>
      <c r="G6" s="32">
        <v>1050255</v>
      </c>
      <c r="H6" s="32" t="s">
        <v>677</v>
      </c>
      <c r="I6" s="32" t="s">
        <v>677</v>
      </c>
      <c r="J6" s="32">
        <v>179</v>
      </c>
      <c r="K6" s="32">
        <v>3650</v>
      </c>
      <c r="L6" s="32">
        <v>33948</v>
      </c>
      <c r="M6" s="32">
        <v>345032</v>
      </c>
      <c r="N6" s="32">
        <v>151256</v>
      </c>
      <c r="O6" s="32">
        <v>701573</v>
      </c>
      <c r="P6" s="32">
        <v>154938</v>
      </c>
      <c r="Q6" s="32">
        <v>543756</v>
      </c>
      <c r="R6" s="32" t="s">
        <v>677</v>
      </c>
      <c r="S6" s="32" t="s">
        <v>677</v>
      </c>
      <c r="T6" s="32" t="s">
        <v>677</v>
      </c>
      <c r="U6" s="32" t="s">
        <v>677</v>
      </c>
      <c r="V6" s="32">
        <v>154938</v>
      </c>
      <c r="W6" s="32">
        <v>543756</v>
      </c>
      <c r="X6" s="32">
        <v>52</v>
      </c>
      <c r="Y6" s="32">
        <v>783</v>
      </c>
    </row>
    <row r="7" spans="1:25" s="18" customFormat="1" ht="21" customHeight="1" x14ac:dyDescent="0.3">
      <c r="A7" s="236">
        <v>6</v>
      </c>
      <c r="B7" s="180">
        <v>0.54800000000000004</v>
      </c>
      <c r="C7" s="349">
        <v>0.66100000000000003</v>
      </c>
      <c r="D7" s="179">
        <v>340425</v>
      </c>
      <c r="E7" s="179">
        <v>1595727</v>
      </c>
      <c r="F7" s="179">
        <v>186487</v>
      </c>
      <c r="G7" s="179">
        <v>1054915</v>
      </c>
      <c r="H7" s="179" t="s">
        <v>4439</v>
      </c>
      <c r="I7" s="179" t="s">
        <v>4439</v>
      </c>
      <c r="J7" s="179">
        <v>179</v>
      </c>
      <c r="K7" s="179">
        <v>3650</v>
      </c>
      <c r="L7" s="179">
        <v>34077</v>
      </c>
      <c r="M7" s="179">
        <v>346008</v>
      </c>
      <c r="N7" s="179">
        <v>152231</v>
      </c>
      <c r="O7" s="179">
        <v>705257</v>
      </c>
      <c r="P7" s="179">
        <v>153938</v>
      </c>
      <c r="Q7" s="179">
        <v>540812</v>
      </c>
      <c r="R7" s="179" t="s">
        <v>4439</v>
      </c>
      <c r="S7" s="179" t="s">
        <v>4439</v>
      </c>
      <c r="T7" s="179" t="s">
        <v>4439</v>
      </c>
      <c r="U7" s="179" t="s">
        <v>4439</v>
      </c>
      <c r="V7" s="179">
        <v>153938</v>
      </c>
      <c r="W7" s="179">
        <v>540812</v>
      </c>
      <c r="X7" s="179">
        <v>52</v>
      </c>
      <c r="Y7" s="179">
        <v>783</v>
      </c>
    </row>
    <row r="8" spans="1:25" ht="21" customHeight="1" x14ac:dyDescent="0.3">
      <c r="A8" s="28" t="s">
        <v>3206</v>
      </c>
    </row>
  </sheetData>
  <phoneticPr fontId="30"/>
  <pageMargins left="0.23622047244094488" right="0.23622047244094488" top="0.15748031496062992" bottom="0.15748031496062992" header="0.31496062992125984" footer="0"/>
  <pageSetup paperSize="9" scale="35" orientation="portrait" r:id="rId1"/>
  <headerFooter>
    <oddHeader>&amp;C&amp;F</oddHead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pageSetUpPr fitToPage="1"/>
  </sheetPr>
  <dimension ref="A1:B9"/>
  <sheetViews>
    <sheetView zoomScaleSheetLayoutView="80" workbookViewId="0"/>
  </sheetViews>
  <sheetFormatPr defaultColWidth="18.64453125" defaultRowHeight="21" customHeight="1" x14ac:dyDescent="0.3"/>
  <cols>
    <col min="1" max="16384" width="18.64453125" style="17"/>
  </cols>
  <sheetData>
    <row r="1" spans="1:2" ht="21" customHeight="1" x14ac:dyDescent="0.3">
      <c r="A1" s="19" t="str">
        <f>HYPERLINK("#"&amp;"目次"&amp;"!a1","目次へ")</f>
        <v>目次へ</v>
      </c>
    </row>
    <row r="2" spans="1:2" ht="21" customHeight="1" x14ac:dyDescent="0.3">
      <c r="A2" s="44" t="str">
        <f>"５９．"&amp;目次!E62</f>
        <v>５９．都市計画道路の整備率（令和2～令和6年）</v>
      </c>
    </row>
    <row r="3" spans="1:2" ht="21" customHeight="1" x14ac:dyDescent="0.3">
      <c r="A3" s="73" t="s">
        <v>2960</v>
      </c>
      <c r="B3" s="31" t="s">
        <v>3207</v>
      </c>
    </row>
    <row r="4" spans="1:2" ht="21" customHeight="1" x14ac:dyDescent="0.3">
      <c r="A4" s="24" t="s">
        <v>4544</v>
      </c>
      <c r="B4" s="350">
        <v>0.42</v>
      </c>
    </row>
    <row r="5" spans="1:2" ht="21" customHeight="1" x14ac:dyDescent="0.3">
      <c r="A5" s="24">
        <v>3</v>
      </c>
      <c r="B5" s="541" t="s">
        <v>4545</v>
      </c>
    </row>
    <row r="6" spans="1:2" ht="21" customHeight="1" x14ac:dyDescent="0.3">
      <c r="A6" s="24">
        <v>4</v>
      </c>
      <c r="B6" s="541">
        <v>0.41870000000000002</v>
      </c>
    </row>
    <row r="7" spans="1:2" ht="21" customHeight="1" x14ac:dyDescent="0.3">
      <c r="A7" s="24">
        <v>5</v>
      </c>
      <c r="B7" s="355">
        <v>0.41870000000000002</v>
      </c>
    </row>
    <row r="8" spans="1:2" ht="21" customHeight="1" thickBot="1" x14ac:dyDescent="0.35">
      <c r="A8" s="236">
        <v>6</v>
      </c>
      <c r="B8" s="180">
        <v>0.41870000000000002</v>
      </c>
    </row>
    <row r="9" spans="1:2" ht="21" customHeight="1" x14ac:dyDescent="0.3">
      <c r="A9" s="28" t="s">
        <v>3208</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pageSetUpPr fitToPage="1"/>
  </sheetPr>
  <dimension ref="A1:Q13"/>
  <sheetViews>
    <sheetView zoomScaleSheetLayoutView="80" workbookViewId="0">
      <pane xSplit="2" ySplit="4" topLeftCell="C5" activePane="bottomRight" state="frozen"/>
      <selection pane="topRight"/>
      <selection pane="bottomLeft"/>
      <selection pane="bottomRight"/>
    </sheetView>
  </sheetViews>
  <sheetFormatPr defaultColWidth="18.64453125" defaultRowHeight="21" customHeight="1" x14ac:dyDescent="0.3"/>
  <cols>
    <col min="1" max="1" width="18.64453125" style="17"/>
    <col min="2" max="17" width="10.05859375" style="17" customWidth="1"/>
    <col min="18" max="16384" width="18.64453125" style="17"/>
  </cols>
  <sheetData>
    <row r="1" spans="1:17" ht="21" customHeight="1" x14ac:dyDescent="0.3">
      <c r="A1" s="19" t="str">
        <f>HYPERLINK("#"&amp;"目次"&amp;"!a1","目次へ")</f>
        <v>目次へ</v>
      </c>
    </row>
    <row r="2" spans="1:17" ht="21" customHeight="1" x14ac:dyDescent="0.3">
      <c r="A2" s="44" t="str">
        <f>"６０．"&amp;目次!E63</f>
        <v>６０．橋梁状況（令和5～令和6年）</v>
      </c>
      <c r="B2" s="29"/>
      <c r="C2" s="29"/>
      <c r="D2" s="29"/>
      <c r="E2" s="29"/>
      <c r="F2" s="29"/>
      <c r="I2" s="305"/>
      <c r="J2" s="305"/>
      <c r="K2" s="305"/>
      <c r="L2" s="305"/>
      <c r="M2" s="305"/>
    </row>
    <row r="3" spans="1:17" ht="21" customHeight="1" x14ac:dyDescent="0.3">
      <c r="A3" s="488" t="s">
        <v>2960</v>
      </c>
      <c r="B3" s="467" t="s">
        <v>871</v>
      </c>
      <c r="C3" s="467" t="s">
        <v>3209</v>
      </c>
      <c r="D3" s="467"/>
      <c r="E3" s="460"/>
      <c r="F3" s="460" t="s">
        <v>3210</v>
      </c>
      <c r="G3" s="482"/>
      <c r="H3" s="482"/>
      <c r="I3" s="460" t="s">
        <v>3211</v>
      </c>
      <c r="J3" s="482"/>
      <c r="K3" s="485"/>
      <c r="L3" s="460" t="s">
        <v>3212</v>
      </c>
      <c r="M3" s="482"/>
      <c r="N3" s="485"/>
      <c r="O3" s="482" t="s">
        <v>3213</v>
      </c>
      <c r="P3" s="482"/>
      <c r="Q3" s="482"/>
    </row>
    <row r="4" spans="1:17" ht="21" customHeight="1" x14ac:dyDescent="0.3">
      <c r="A4" s="23"/>
      <c r="B4" s="269"/>
      <c r="C4" s="439" t="s">
        <v>3214</v>
      </c>
      <c r="D4" s="439" t="s">
        <v>3215</v>
      </c>
      <c r="E4" s="439" t="s">
        <v>3216</v>
      </c>
      <c r="F4" s="439" t="s">
        <v>3214</v>
      </c>
      <c r="G4" s="439" t="s">
        <v>3217</v>
      </c>
      <c r="H4" s="514" t="s">
        <v>3216</v>
      </c>
      <c r="I4" s="439" t="s">
        <v>3214</v>
      </c>
      <c r="J4" s="439" t="s">
        <v>3217</v>
      </c>
      <c r="K4" s="439" t="s">
        <v>3216</v>
      </c>
      <c r="L4" s="439" t="s">
        <v>3214</v>
      </c>
      <c r="M4" s="439" t="s">
        <v>3217</v>
      </c>
      <c r="N4" s="439" t="s">
        <v>3216</v>
      </c>
      <c r="O4" s="439" t="s">
        <v>3214</v>
      </c>
      <c r="P4" s="439" t="s">
        <v>3217</v>
      </c>
      <c r="Q4" s="514" t="s">
        <v>3216</v>
      </c>
    </row>
    <row r="5" spans="1:17" ht="21" customHeight="1" x14ac:dyDescent="0.3">
      <c r="A5" s="544"/>
      <c r="B5" s="298" t="s">
        <v>655</v>
      </c>
      <c r="C5" s="284">
        <v>113</v>
      </c>
      <c r="D5" s="32">
        <v>1601</v>
      </c>
      <c r="E5" s="32">
        <v>16137</v>
      </c>
      <c r="F5" s="32">
        <v>24</v>
      </c>
      <c r="G5" s="32">
        <v>518</v>
      </c>
      <c r="H5" s="32">
        <v>6585</v>
      </c>
      <c r="I5" s="32">
        <v>76</v>
      </c>
      <c r="J5" s="32">
        <v>836</v>
      </c>
      <c r="K5" s="32">
        <v>6750</v>
      </c>
      <c r="L5" s="32">
        <v>13</v>
      </c>
      <c r="M5" s="32">
        <v>247</v>
      </c>
      <c r="N5" s="32">
        <v>2802</v>
      </c>
      <c r="O5" s="32">
        <v>19</v>
      </c>
      <c r="P5" s="32" t="s">
        <v>677</v>
      </c>
      <c r="Q5" s="32" t="s">
        <v>677</v>
      </c>
    </row>
    <row r="6" spans="1:17" ht="21" customHeight="1" x14ac:dyDescent="0.3">
      <c r="A6" s="55" t="s">
        <v>4417</v>
      </c>
      <c r="B6" s="298" t="s">
        <v>3218</v>
      </c>
      <c r="C6" s="284">
        <v>98</v>
      </c>
      <c r="D6" s="32">
        <v>1141</v>
      </c>
      <c r="E6" s="32">
        <v>8596</v>
      </c>
      <c r="F6" s="32">
        <v>18</v>
      </c>
      <c r="G6" s="32">
        <v>289</v>
      </c>
      <c r="H6" s="32">
        <v>2379</v>
      </c>
      <c r="I6" s="32">
        <v>71</v>
      </c>
      <c r="J6" s="32">
        <v>761</v>
      </c>
      <c r="K6" s="32">
        <v>5662</v>
      </c>
      <c r="L6" s="32">
        <v>9</v>
      </c>
      <c r="M6" s="32">
        <v>91</v>
      </c>
      <c r="N6" s="32">
        <v>603</v>
      </c>
      <c r="O6" s="32" t="s">
        <v>677</v>
      </c>
      <c r="P6" s="32" t="s">
        <v>677</v>
      </c>
      <c r="Q6" s="32" t="s">
        <v>677</v>
      </c>
    </row>
    <row r="7" spans="1:17" ht="21" customHeight="1" x14ac:dyDescent="0.3">
      <c r="A7" s="224"/>
      <c r="B7" s="181" t="s">
        <v>3219</v>
      </c>
      <c r="C7" s="182">
        <v>15</v>
      </c>
      <c r="D7" s="183">
        <v>460</v>
      </c>
      <c r="E7" s="183">
        <v>7541</v>
      </c>
      <c r="F7" s="183">
        <v>6</v>
      </c>
      <c r="G7" s="183">
        <v>229</v>
      </c>
      <c r="H7" s="183">
        <v>4206</v>
      </c>
      <c r="I7" s="183">
        <v>5</v>
      </c>
      <c r="J7" s="183">
        <v>75</v>
      </c>
      <c r="K7" s="183">
        <v>1136</v>
      </c>
      <c r="L7" s="183">
        <v>4</v>
      </c>
      <c r="M7" s="183">
        <v>156</v>
      </c>
      <c r="N7" s="183">
        <v>2199</v>
      </c>
      <c r="O7" s="183">
        <v>19</v>
      </c>
      <c r="P7" s="183" t="s">
        <v>677</v>
      </c>
      <c r="Q7" s="183" t="s">
        <v>677</v>
      </c>
    </row>
    <row r="8" spans="1:17" ht="21" customHeight="1" x14ac:dyDescent="0.3">
      <c r="A8" s="544"/>
      <c r="B8" s="296" t="s">
        <v>655</v>
      </c>
      <c r="C8" s="297">
        <v>112</v>
      </c>
      <c r="D8" s="65">
        <v>1779</v>
      </c>
      <c r="E8" s="65">
        <v>14007</v>
      </c>
      <c r="F8" s="65">
        <v>23</v>
      </c>
      <c r="G8" s="65">
        <v>366</v>
      </c>
      <c r="H8" s="65">
        <v>4456</v>
      </c>
      <c r="I8" s="65">
        <v>76</v>
      </c>
      <c r="J8" s="65">
        <v>836</v>
      </c>
      <c r="K8" s="65">
        <v>6750</v>
      </c>
      <c r="L8" s="65">
        <v>13</v>
      </c>
      <c r="M8" s="65">
        <v>247</v>
      </c>
      <c r="N8" s="65">
        <v>2802</v>
      </c>
      <c r="O8" s="65">
        <v>19</v>
      </c>
      <c r="P8" s="65"/>
      <c r="Q8" s="65"/>
    </row>
    <row r="9" spans="1:17" ht="21" customHeight="1" x14ac:dyDescent="0.3">
      <c r="A9" s="55" t="s">
        <v>4514</v>
      </c>
      <c r="B9" s="298" t="s">
        <v>3218</v>
      </c>
      <c r="C9" s="284">
        <v>98</v>
      </c>
      <c r="D9" s="32">
        <v>1141</v>
      </c>
      <c r="E9" s="32">
        <v>8596</v>
      </c>
      <c r="F9" s="32">
        <v>18</v>
      </c>
      <c r="G9" s="32">
        <v>289</v>
      </c>
      <c r="H9" s="32">
        <v>2379</v>
      </c>
      <c r="I9" s="32">
        <v>71</v>
      </c>
      <c r="J9" s="32">
        <v>761</v>
      </c>
      <c r="K9" s="32">
        <v>5662</v>
      </c>
      <c r="L9" s="32">
        <v>9</v>
      </c>
      <c r="M9" s="32">
        <v>91</v>
      </c>
      <c r="N9" s="32">
        <v>603</v>
      </c>
      <c r="O9" s="32" t="s">
        <v>677</v>
      </c>
      <c r="P9" s="32" t="s">
        <v>677</v>
      </c>
      <c r="Q9" s="32" t="s">
        <v>677</v>
      </c>
    </row>
    <row r="10" spans="1:17" ht="21" customHeight="1" x14ac:dyDescent="0.3">
      <c r="A10" s="224"/>
      <c r="B10" s="181" t="s">
        <v>3219</v>
      </c>
      <c r="C10" s="182">
        <v>14</v>
      </c>
      <c r="D10" s="183">
        <v>308</v>
      </c>
      <c r="E10" s="183">
        <v>5411</v>
      </c>
      <c r="F10" s="183">
        <v>5</v>
      </c>
      <c r="G10" s="183">
        <v>77</v>
      </c>
      <c r="H10" s="183">
        <v>2077</v>
      </c>
      <c r="I10" s="183">
        <v>5</v>
      </c>
      <c r="J10" s="183">
        <v>75</v>
      </c>
      <c r="K10" s="183">
        <v>1136</v>
      </c>
      <c r="L10" s="183">
        <v>4</v>
      </c>
      <c r="M10" s="183">
        <v>156</v>
      </c>
      <c r="N10" s="183">
        <v>2199</v>
      </c>
      <c r="O10" s="183">
        <v>19</v>
      </c>
      <c r="P10" s="183"/>
      <c r="Q10" s="183"/>
    </row>
    <row r="11" spans="1:17" ht="21" customHeight="1" x14ac:dyDescent="0.3">
      <c r="A11" s="28" t="s">
        <v>3220</v>
      </c>
    </row>
    <row r="12" spans="1:17" ht="21" customHeight="1" x14ac:dyDescent="0.3">
      <c r="A12" s="28" t="s">
        <v>3221</v>
      </c>
    </row>
    <row r="13" spans="1:17" ht="21" customHeight="1" x14ac:dyDescent="0.3">
      <c r="A13" s="28" t="s">
        <v>4440</v>
      </c>
      <c r="F13" s="65"/>
      <c r="G13" s="65"/>
    </row>
  </sheetData>
  <phoneticPr fontId="30"/>
  <pageMargins left="0.23622047244094488" right="0.23622047244094488" top="0.15748031496062992" bottom="0.15748031496062992" header="0.31496062992125984" footer="0"/>
  <pageSetup paperSize="9" scale="56" orientation="portrait" r:id="rId1"/>
  <headerFooter>
    <oddHeader>&amp;C&amp;F</oddHead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pageSetUpPr fitToPage="1"/>
  </sheetPr>
  <dimension ref="A1:J14"/>
  <sheetViews>
    <sheetView zoomScaleSheetLayoutView="80" workbookViewId="0">
      <pane xSplit="1" ySplit="5" topLeftCell="B6" activePane="bottomRight" state="frozen"/>
      <selection pane="topRight" activeCell="R11" sqref="R11"/>
      <selection pane="bottomLeft" activeCell="R11" sqref="R11"/>
      <selection pane="bottomRight"/>
    </sheetView>
  </sheetViews>
  <sheetFormatPr defaultColWidth="18.64453125" defaultRowHeight="21" customHeight="1" x14ac:dyDescent="0.3"/>
  <cols>
    <col min="1" max="1" width="18.64453125" style="17"/>
    <col min="2" max="9" width="14.05859375" style="17" customWidth="1"/>
    <col min="10" max="16384" width="18.64453125" style="17"/>
  </cols>
  <sheetData>
    <row r="1" spans="1:10" ht="21" customHeight="1" x14ac:dyDescent="0.3">
      <c r="A1" s="19" t="str">
        <f>HYPERLINK("#"&amp;"目次"&amp;"!a1","目次へ")</f>
        <v>目次へ</v>
      </c>
    </row>
    <row r="2" spans="1:10" ht="21" customHeight="1" x14ac:dyDescent="0.3">
      <c r="A2" s="44" t="str">
        <f>"６１．"&amp;目次!E64</f>
        <v>６１．公園･児童遊園及び公衆便所の状況（令和2～令和6年）</v>
      </c>
      <c r="B2" s="29"/>
      <c r="C2" s="29"/>
      <c r="D2" s="29"/>
      <c r="E2" s="29"/>
      <c r="F2" s="29"/>
      <c r="H2" s="29"/>
      <c r="I2" s="219" t="s">
        <v>3222</v>
      </c>
      <c r="J2" s="29"/>
    </row>
    <row r="3" spans="1:10" ht="21" customHeight="1" x14ac:dyDescent="0.3">
      <c r="A3" s="488"/>
      <c r="B3" s="31" t="s">
        <v>3223</v>
      </c>
      <c r="C3" s="33"/>
      <c r="D3" s="33"/>
      <c r="E3" s="78"/>
      <c r="F3" s="460" t="s">
        <v>3224</v>
      </c>
      <c r="G3" s="482"/>
      <c r="H3" s="460" t="s">
        <v>3225</v>
      </c>
      <c r="I3" s="482"/>
    </row>
    <row r="4" spans="1:10" ht="21" customHeight="1" x14ac:dyDescent="0.3">
      <c r="A4" s="22" t="s">
        <v>313</v>
      </c>
      <c r="B4" s="438" t="s">
        <v>655</v>
      </c>
      <c r="C4" s="438"/>
      <c r="D4" s="438" t="s">
        <v>3226</v>
      </c>
      <c r="E4" s="438"/>
      <c r="F4" s="319"/>
      <c r="G4" s="134"/>
      <c r="H4" s="319"/>
      <c r="I4" s="134"/>
    </row>
    <row r="5" spans="1:10" ht="21" customHeight="1" x14ac:dyDescent="0.3">
      <c r="A5" s="23"/>
      <c r="B5" s="439" t="s">
        <v>3227</v>
      </c>
      <c r="C5" s="439" t="s">
        <v>4443</v>
      </c>
      <c r="D5" s="439" t="s">
        <v>4444</v>
      </c>
      <c r="E5" s="439" t="s">
        <v>4443</v>
      </c>
      <c r="F5" s="439" t="s">
        <v>4444</v>
      </c>
      <c r="G5" s="439" t="s">
        <v>4443</v>
      </c>
      <c r="H5" s="439" t="s">
        <v>4444</v>
      </c>
      <c r="I5" s="439" t="s">
        <v>4443</v>
      </c>
    </row>
    <row r="6" spans="1:10" ht="21" customHeight="1" x14ac:dyDescent="0.3">
      <c r="A6" s="24" t="s">
        <v>3228</v>
      </c>
      <c r="B6" s="284">
        <v>173</v>
      </c>
      <c r="C6" s="32">
        <v>465337</v>
      </c>
      <c r="D6" s="32">
        <v>168</v>
      </c>
      <c r="E6" s="32">
        <v>458937</v>
      </c>
      <c r="F6" s="32">
        <v>7</v>
      </c>
      <c r="G6" s="32">
        <v>7157</v>
      </c>
      <c r="H6" s="32">
        <v>2</v>
      </c>
      <c r="I6" s="32">
        <v>39</v>
      </c>
    </row>
    <row r="7" spans="1:10" ht="21" customHeight="1" x14ac:dyDescent="0.3">
      <c r="A7" s="24">
        <v>3</v>
      </c>
      <c r="B7" s="284">
        <v>174</v>
      </c>
      <c r="C7" s="32">
        <v>481101</v>
      </c>
      <c r="D7" s="32">
        <v>169</v>
      </c>
      <c r="E7" s="32">
        <v>474701</v>
      </c>
      <c r="F7" s="32">
        <v>7</v>
      </c>
      <c r="G7" s="32">
        <v>7156</v>
      </c>
      <c r="H7" s="32">
        <v>2</v>
      </c>
      <c r="I7" s="32">
        <v>39</v>
      </c>
    </row>
    <row r="8" spans="1:10" ht="21" customHeight="1" x14ac:dyDescent="0.3">
      <c r="A8" s="24">
        <v>4</v>
      </c>
      <c r="B8" s="284">
        <v>174</v>
      </c>
      <c r="C8" s="32">
        <v>481030</v>
      </c>
      <c r="D8" s="32">
        <v>169</v>
      </c>
      <c r="E8" s="32">
        <v>474630</v>
      </c>
      <c r="F8" s="32">
        <v>7</v>
      </c>
      <c r="G8" s="32">
        <v>7156</v>
      </c>
      <c r="H8" s="32">
        <v>2</v>
      </c>
      <c r="I8" s="32">
        <v>39</v>
      </c>
    </row>
    <row r="9" spans="1:10" ht="21" customHeight="1" x14ac:dyDescent="0.3">
      <c r="A9" s="24">
        <v>5</v>
      </c>
      <c r="B9" s="284">
        <v>174</v>
      </c>
      <c r="C9" s="32">
        <v>481030</v>
      </c>
      <c r="D9" s="32">
        <v>169</v>
      </c>
      <c r="E9" s="32">
        <v>474630</v>
      </c>
      <c r="F9" s="32">
        <v>7</v>
      </c>
      <c r="G9" s="32">
        <v>7156</v>
      </c>
      <c r="H9" s="32">
        <v>2</v>
      </c>
      <c r="I9" s="32">
        <v>39</v>
      </c>
    </row>
    <row r="10" spans="1:10" ht="21" customHeight="1" x14ac:dyDescent="0.3">
      <c r="A10" s="236">
        <v>6</v>
      </c>
      <c r="B10" s="190">
        <v>172</v>
      </c>
      <c r="C10" s="179">
        <v>478936</v>
      </c>
      <c r="D10" s="179">
        <v>169</v>
      </c>
      <c r="E10" s="179">
        <v>474486</v>
      </c>
      <c r="F10" s="179">
        <v>7</v>
      </c>
      <c r="G10" s="179">
        <v>7156</v>
      </c>
      <c r="H10" s="179">
        <v>2</v>
      </c>
      <c r="I10" s="179">
        <v>39</v>
      </c>
    </row>
    <row r="11" spans="1:10" ht="21" customHeight="1" x14ac:dyDescent="0.3">
      <c r="A11" s="743" t="s">
        <v>4516</v>
      </c>
      <c r="B11" s="743"/>
      <c r="C11" s="743"/>
      <c r="D11" s="743"/>
      <c r="E11" s="743"/>
      <c r="F11" s="743"/>
      <c r="G11" s="743"/>
      <c r="H11" s="743"/>
    </row>
    <row r="12" spans="1:10" ht="21" customHeight="1" x14ac:dyDescent="0.3">
      <c r="A12" s="28" t="s">
        <v>4517</v>
      </c>
    </row>
    <row r="13" spans="1:10" ht="21" customHeight="1" x14ac:dyDescent="0.3">
      <c r="A13" s="28" t="s">
        <v>3229</v>
      </c>
    </row>
    <row r="14" spans="1:10" ht="21" customHeight="1" x14ac:dyDescent="0.3">
      <c r="A14" s="17" t="s">
        <v>3230</v>
      </c>
    </row>
  </sheetData>
  <mergeCells count="1">
    <mergeCell ref="A11:H11"/>
  </mergeCells>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pageSetUpPr fitToPage="1"/>
  </sheetPr>
  <dimension ref="A1:F13"/>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"６２．"&amp;目次!E65</f>
        <v>６２．街路灯の状況（令和2～令和6年）</v>
      </c>
      <c r="B2" s="29"/>
      <c r="C2" s="29"/>
      <c r="D2" s="29"/>
      <c r="E2" s="29"/>
      <c r="F2" s="62" t="s">
        <v>3222</v>
      </c>
    </row>
    <row r="3" spans="1:6" ht="21" customHeight="1" x14ac:dyDescent="0.3">
      <c r="A3" s="488" t="s">
        <v>313</v>
      </c>
      <c r="B3" s="31" t="s">
        <v>3231</v>
      </c>
      <c r="C3" s="33"/>
      <c r="D3" s="33"/>
      <c r="E3" s="33"/>
      <c r="F3" s="33"/>
    </row>
    <row r="4" spans="1:6" ht="21" customHeight="1" x14ac:dyDescent="0.3">
      <c r="A4" s="23"/>
      <c r="B4" s="438" t="s">
        <v>655</v>
      </c>
      <c r="C4" s="521" t="s">
        <v>3232</v>
      </c>
      <c r="D4" s="521" t="s">
        <v>3233</v>
      </c>
      <c r="E4" s="521" t="s">
        <v>3234</v>
      </c>
      <c r="F4" s="519" t="s">
        <v>3235</v>
      </c>
    </row>
    <row r="5" spans="1:6" ht="21" customHeight="1" x14ac:dyDescent="0.3">
      <c r="A5" s="24" t="s">
        <v>3228</v>
      </c>
      <c r="B5" s="284">
        <v>12329</v>
      </c>
      <c r="C5" s="32" t="s">
        <v>677</v>
      </c>
      <c r="D5" s="32" t="s">
        <v>677</v>
      </c>
      <c r="E5" s="32">
        <v>12329</v>
      </c>
      <c r="F5" s="184" t="s">
        <v>677</v>
      </c>
    </row>
    <row r="6" spans="1:6" ht="21" customHeight="1" x14ac:dyDescent="0.3">
      <c r="A6" s="24">
        <v>3</v>
      </c>
      <c r="B6" s="284">
        <v>12506</v>
      </c>
      <c r="C6" s="32" t="s">
        <v>677</v>
      </c>
      <c r="D6" s="32" t="s">
        <v>677</v>
      </c>
      <c r="E6" s="32">
        <v>12506</v>
      </c>
      <c r="F6" s="184" t="s">
        <v>677</v>
      </c>
    </row>
    <row r="7" spans="1:6" ht="21" customHeight="1" x14ac:dyDescent="0.3">
      <c r="A7" s="24">
        <v>4</v>
      </c>
      <c r="B7" s="284">
        <v>12482</v>
      </c>
      <c r="C7" s="32" t="s">
        <v>677</v>
      </c>
      <c r="D7" s="32" t="s">
        <v>677</v>
      </c>
      <c r="E7" s="32">
        <v>12482</v>
      </c>
      <c r="F7" s="184" t="s">
        <v>677</v>
      </c>
    </row>
    <row r="8" spans="1:6" ht="21" customHeight="1" x14ac:dyDescent="0.3">
      <c r="A8" s="24">
        <v>5</v>
      </c>
      <c r="B8" s="284">
        <v>12498</v>
      </c>
      <c r="C8" s="32" t="s">
        <v>677</v>
      </c>
      <c r="D8" s="32" t="s">
        <v>677</v>
      </c>
      <c r="E8" s="32">
        <v>12498</v>
      </c>
      <c r="F8" s="184" t="s">
        <v>677</v>
      </c>
    </row>
    <row r="9" spans="1:6" ht="21" customHeight="1" thickBot="1" x14ac:dyDescent="0.35">
      <c r="A9" s="236">
        <v>6</v>
      </c>
      <c r="B9" s="190">
        <v>12560</v>
      </c>
      <c r="C9" s="179" t="s">
        <v>677</v>
      </c>
      <c r="D9" s="179" t="s">
        <v>677</v>
      </c>
      <c r="E9" s="179">
        <v>12560</v>
      </c>
      <c r="F9" s="356" t="s">
        <v>677</v>
      </c>
    </row>
    <row r="10" spans="1:6" ht="21" customHeight="1" x14ac:dyDescent="0.3">
      <c r="A10" s="28" t="s">
        <v>3236</v>
      </c>
      <c r="B10" s="18"/>
      <c r="C10" s="18"/>
    </row>
    <row r="11" spans="1:6" ht="21" customHeight="1" x14ac:dyDescent="0.3">
      <c r="A11" s="28" t="s">
        <v>3237</v>
      </c>
    </row>
    <row r="13" spans="1:6" ht="21" customHeight="1" x14ac:dyDescent="0.3">
      <c r="A13" s="533"/>
      <c r="B13" s="65"/>
      <c r="C13" s="65"/>
      <c r="D13" s="185"/>
      <c r="E13" s="534"/>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pageSetUpPr fitToPage="1"/>
  </sheetPr>
  <dimension ref="A1:M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1.05859375" style="17" customWidth="1"/>
    <col min="14" max="16384" width="18.64453125" style="17"/>
  </cols>
  <sheetData>
    <row r="1" spans="1:13" ht="21" customHeight="1" x14ac:dyDescent="0.3">
      <c r="A1" s="19" t="str">
        <f>HYPERLINK("#"&amp;"目次"&amp;"!a1","目次へ")</f>
        <v>目次へ</v>
      </c>
    </row>
    <row r="2" spans="1:13" ht="21" customHeight="1" x14ac:dyDescent="0.3">
      <c r="A2" s="44" t="str">
        <f>"６３．"&amp;目次!E66</f>
        <v>６３．警察署管内別交通事故件数（人身事故）（令和2～令和6年）</v>
      </c>
      <c r="B2" s="29"/>
      <c r="C2" s="29"/>
      <c r="D2" s="29"/>
      <c r="E2" s="29"/>
      <c r="F2" s="29"/>
      <c r="G2" s="29"/>
      <c r="H2" s="29"/>
      <c r="I2" s="29"/>
      <c r="J2" s="29"/>
      <c r="K2" s="29"/>
      <c r="L2" s="29"/>
      <c r="M2" s="29"/>
    </row>
    <row r="3" spans="1:13" ht="21" customHeight="1" x14ac:dyDescent="0.3">
      <c r="A3" s="488"/>
      <c r="B3" s="31" t="s">
        <v>3238</v>
      </c>
      <c r="C3" s="33"/>
      <c r="D3" s="33"/>
      <c r="E3" s="33"/>
      <c r="F3" s="31" t="s">
        <v>3239</v>
      </c>
      <c r="G3" s="33"/>
      <c r="H3" s="33"/>
      <c r="I3" s="33"/>
      <c r="J3" s="31" t="s">
        <v>3240</v>
      </c>
      <c r="K3" s="33"/>
      <c r="L3" s="33"/>
      <c r="M3" s="33"/>
    </row>
    <row r="4" spans="1:13" ht="21" customHeight="1" x14ac:dyDescent="0.3">
      <c r="A4" s="23" t="s">
        <v>313</v>
      </c>
      <c r="B4" s="515" t="s">
        <v>3241</v>
      </c>
      <c r="C4" s="515" t="s">
        <v>3242</v>
      </c>
      <c r="D4" s="515" t="s">
        <v>3243</v>
      </c>
      <c r="E4" s="515" t="s">
        <v>3244</v>
      </c>
      <c r="F4" s="515" t="s">
        <v>3241</v>
      </c>
      <c r="G4" s="515" t="s">
        <v>3242</v>
      </c>
      <c r="H4" s="515" t="s">
        <v>3243</v>
      </c>
      <c r="I4" s="515" t="s">
        <v>3244</v>
      </c>
      <c r="J4" s="515" t="s">
        <v>3241</v>
      </c>
      <c r="K4" s="515" t="s">
        <v>3242</v>
      </c>
      <c r="L4" s="515" t="s">
        <v>3243</v>
      </c>
      <c r="M4" s="515" t="s">
        <v>3244</v>
      </c>
    </row>
    <row r="5" spans="1:13" s="18" customFormat="1" ht="21" customHeight="1" x14ac:dyDescent="0.3">
      <c r="A5" s="24">
        <v>2</v>
      </c>
      <c r="B5" s="284">
        <v>628</v>
      </c>
      <c r="C5" s="32">
        <v>3</v>
      </c>
      <c r="D5" s="32">
        <v>40</v>
      </c>
      <c r="E5" s="32">
        <v>585</v>
      </c>
      <c r="F5" s="32">
        <v>296</v>
      </c>
      <c r="G5" s="32">
        <v>2</v>
      </c>
      <c r="H5" s="32">
        <v>17</v>
      </c>
      <c r="I5" s="32">
        <v>277</v>
      </c>
      <c r="J5" s="32">
        <v>337</v>
      </c>
      <c r="K5" s="32">
        <v>1</v>
      </c>
      <c r="L5" s="32">
        <v>23</v>
      </c>
      <c r="M5" s="32">
        <v>313</v>
      </c>
    </row>
    <row r="6" spans="1:13" s="18" customFormat="1" ht="21" customHeight="1" x14ac:dyDescent="0.3">
      <c r="A6" s="24">
        <v>3</v>
      </c>
      <c r="B6" s="284">
        <v>576</v>
      </c>
      <c r="C6" s="32">
        <v>3</v>
      </c>
      <c r="D6" s="32">
        <v>24</v>
      </c>
      <c r="E6" s="32">
        <v>549</v>
      </c>
      <c r="F6" s="32">
        <v>335</v>
      </c>
      <c r="G6" s="32">
        <v>2</v>
      </c>
      <c r="H6" s="32">
        <v>19</v>
      </c>
      <c r="I6" s="32">
        <v>314</v>
      </c>
      <c r="J6" s="32">
        <v>248</v>
      </c>
      <c r="K6" s="32">
        <v>1</v>
      </c>
      <c r="L6" s="32">
        <v>5</v>
      </c>
      <c r="M6" s="32">
        <v>242</v>
      </c>
    </row>
    <row r="7" spans="1:13" s="18" customFormat="1" ht="21" customHeight="1" x14ac:dyDescent="0.3">
      <c r="A7" s="24">
        <v>4</v>
      </c>
      <c r="B7" s="284">
        <v>592</v>
      </c>
      <c r="C7" s="32">
        <v>3</v>
      </c>
      <c r="D7" s="32">
        <v>25</v>
      </c>
      <c r="E7" s="32">
        <v>564</v>
      </c>
      <c r="F7" s="32">
        <v>283</v>
      </c>
      <c r="G7" s="32">
        <v>1</v>
      </c>
      <c r="H7" s="32">
        <v>15</v>
      </c>
      <c r="I7" s="32">
        <v>267</v>
      </c>
      <c r="J7" s="32">
        <v>313</v>
      </c>
      <c r="K7" s="32">
        <v>2</v>
      </c>
      <c r="L7" s="32">
        <v>10</v>
      </c>
      <c r="M7" s="32">
        <v>301</v>
      </c>
    </row>
    <row r="8" spans="1:13" s="18" customFormat="1" ht="21" customHeight="1" x14ac:dyDescent="0.3">
      <c r="A8" s="718">
        <v>5</v>
      </c>
      <c r="B8" s="408">
        <v>682</v>
      </c>
      <c r="C8" s="408">
        <v>1</v>
      </c>
      <c r="D8" s="408">
        <v>34</v>
      </c>
      <c r="E8" s="408">
        <v>647</v>
      </c>
      <c r="F8" s="408">
        <v>332</v>
      </c>
      <c r="G8" s="408">
        <v>1</v>
      </c>
      <c r="H8" s="408">
        <v>12</v>
      </c>
      <c r="I8" s="408">
        <v>319</v>
      </c>
      <c r="J8" s="408">
        <v>348</v>
      </c>
      <c r="K8" s="408" t="s">
        <v>679</v>
      </c>
      <c r="L8" s="408">
        <v>22</v>
      </c>
      <c r="M8" s="408">
        <v>326</v>
      </c>
    </row>
    <row r="9" spans="1:13" s="18" customFormat="1" ht="21" customHeight="1" thickBot="1" x14ac:dyDescent="0.35">
      <c r="A9" s="236">
        <v>6</v>
      </c>
      <c r="B9" s="190">
        <v>622</v>
      </c>
      <c r="C9" s="179">
        <v>2</v>
      </c>
      <c r="D9" s="179">
        <v>24</v>
      </c>
      <c r="E9" s="179">
        <v>596</v>
      </c>
      <c r="F9" s="179">
        <v>314</v>
      </c>
      <c r="G9" s="179">
        <v>1</v>
      </c>
      <c r="H9" s="179">
        <v>8</v>
      </c>
      <c r="I9" s="179">
        <v>305</v>
      </c>
      <c r="J9" s="179">
        <v>305</v>
      </c>
      <c r="K9" s="179">
        <v>1</v>
      </c>
      <c r="L9" s="179">
        <v>16</v>
      </c>
      <c r="M9" s="179">
        <v>288</v>
      </c>
    </row>
    <row r="10" spans="1:13" ht="21" customHeight="1" x14ac:dyDescent="0.3">
      <c r="A10" s="28" t="s">
        <v>3245</v>
      </c>
    </row>
    <row r="11" spans="1:13" ht="21" customHeight="1" x14ac:dyDescent="0.3">
      <c r="A11" s="28" t="s">
        <v>3246</v>
      </c>
    </row>
  </sheetData>
  <phoneticPr fontId="30"/>
  <pageMargins left="0.23622047244094488" right="0.23622047244094488" top="0.15748031496062992" bottom="0.15748031496062992" header="0.31496062992125984" footer="0"/>
  <pageSetup paperSize="9" scale="66" orientation="portrait" r:id="rId1"/>
  <headerFooter>
    <oddHeader>&amp;C&amp;F</oddHead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pageSetUpPr fitToPage="1"/>
  </sheetPr>
  <dimension ref="A1:D9"/>
  <sheetViews>
    <sheetView zoomScaleSheetLayoutView="80" workbookViewId="0"/>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"６４．"&amp;目次!E67</f>
        <v>６４．警察署管内別子どもの交通事故発生状況（人身事故）（令和6年）</v>
      </c>
      <c r="B2" s="29"/>
    </row>
    <row r="3" spans="1:4" ht="21" customHeight="1" x14ac:dyDescent="0.3">
      <c r="A3" s="73" t="s">
        <v>3247</v>
      </c>
      <c r="B3" s="158" t="s">
        <v>2870</v>
      </c>
      <c r="C3" s="158" t="s">
        <v>3248</v>
      </c>
      <c r="D3" s="158" t="s">
        <v>3249</v>
      </c>
    </row>
    <row r="4" spans="1:4" ht="21" customHeight="1" x14ac:dyDescent="0.3">
      <c r="A4" s="24" t="s">
        <v>459</v>
      </c>
      <c r="B4" s="284">
        <v>29</v>
      </c>
      <c r="C4" s="32" t="s">
        <v>677</v>
      </c>
      <c r="D4" s="32">
        <v>31</v>
      </c>
    </row>
    <row r="5" spans="1:4" ht="21" customHeight="1" x14ac:dyDescent="0.3">
      <c r="A5" s="24" t="s">
        <v>3239</v>
      </c>
      <c r="B5" s="284">
        <v>11</v>
      </c>
      <c r="C5" s="32" t="s">
        <v>677</v>
      </c>
      <c r="D5" s="32">
        <v>12</v>
      </c>
    </row>
    <row r="6" spans="1:4" s="18" customFormat="1" ht="21" customHeight="1" x14ac:dyDescent="0.3">
      <c r="A6" s="271" t="s">
        <v>3240</v>
      </c>
      <c r="B6" s="124">
        <v>18</v>
      </c>
      <c r="C6" s="301" t="s">
        <v>677</v>
      </c>
      <c r="D6" s="301">
        <v>19</v>
      </c>
    </row>
    <row r="7" spans="1:4" ht="21" customHeight="1" x14ac:dyDescent="0.3">
      <c r="A7" s="28" t="s">
        <v>3250</v>
      </c>
    </row>
    <row r="8" spans="1:4" ht="21" customHeight="1" x14ac:dyDescent="0.3">
      <c r="A8" s="28" t="s">
        <v>3251</v>
      </c>
    </row>
    <row r="9" spans="1:4" ht="21" customHeight="1" x14ac:dyDescent="0.3">
      <c r="A9" s="28"/>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pageSetUpPr fitToPage="1"/>
  </sheetPr>
  <dimension ref="A1:S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9" width="11.05859375" style="17" customWidth="1"/>
    <col min="20" max="16384" width="18.64453125" style="17"/>
  </cols>
  <sheetData>
    <row r="1" spans="1:19" ht="21" customHeight="1" x14ac:dyDescent="0.3">
      <c r="A1" s="19" t="str">
        <f>HYPERLINK("#"&amp;"目次"&amp;"!a1","目次へ")</f>
        <v>目次へ</v>
      </c>
    </row>
    <row r="2" spans="1:19" ht="21" customHeight="1" x14ac:dyDescent="0.3">
      <c r="A2" s="44" t="str">
        <f>"６５．"&amp;目次!E68</f>
        <v>６５．刑法犯の罪種別認知件数（令和元～令和5年）</v>
      </c>
      <c r="B2" s="29"/>
      <c r="C2" s="29"/>
      <c r="D2" s="29"/>
      <c r="E2" s="29"/>
      <c r="F2" s="29"/>
      <c r="G2" s="29"/>
      <c r="H2" s="29"/>
      <c r="I2" s="29"/>
      <c r="J2" s="29"/>
    </row>
    <row r="3" spans="1:19" ht="21" customHeight="1" x14ac:dyDescent="0.3">
      <c r="A3" s="488"/>
      <c r="B3" s="461" t="s">
        <v>459</v>
      </c>
      <c r="C3" s="461" t="s">
        <v>3252</v>
      </c>
      <c r="D3" s="461" t="s">
        <v>3253</v>
      </c>
      <c r="E3" s="31" t="s">
        <v>3254</v>
      </c>
      <c r="F3" s="33"/>
      <c r="G3" s="33"/>
      <c r="H3" s="31" t="s">
        <v>3255</v>
      </c>
      <c r="I3" s="33"/>
      <c r="J3" s="33"/>
      <c r="K3" s="31" t="s">
        <v>3256</v>
      </c>
      <c r="L3" s="33"/>
      <c r="M3" s="33"/>
      <c r="N3" s="31" t="s">
        <v>3257</v>
      </c>
      <c r="O3" s="33"/>
      <c r="P3" s="33"/>
      <c r="Q3" s="33"/>
      <c r="R3" s="33"/>
      <c r="S3" s="33"/>
    </row>
    <row r="4" spans="1:19" ht="21" customHeight="1" x14ac:dyDescent="0.3">
      <c r="A4" s="22" t="s">
        <v>313</v>
      </c>
      <c r="B4" s="319"/>
      <c r="C4" s="319"/>
      <c r="D4" s="319"/>
      <c r="E4" s="567" t="s">
        <v>3258</v>
      </c>
      <c r="F4" s="568" t="s">
        <v>3259</v>
      </c>
      <c r="G4" s="520"/>
      <c r="H4" s="516" t="s">
        <v>3260</v>
      </c>
      <c r="I4" s="516" t="s">
        <v>3261</v>
      </c>
      <c r="J4" s="525" t="s">
        <v>683</v>
      </c>
      <c r="K4" s="516" t="s">
        <v>3262</v>
      </c>
      <c r="L4" s="516" t="s">
        <v>4522</v>
      </c>
      <c r="M4" s="668" t="s">
        <v>4523</v>
      </c>
      <c r="N4" s="568" t="s">
        <v>3263</v>
      </c>
      <c r="O4" s="520"/>
      <c r="P4" s="567" t="s">
        <v>3264</v>
      </c>
      <c r="Q4" s="567" t="s">
        <v>3265</v>
      </c>
      <c r="R4" s="567" t="s">
        <v>3266</v>
      </c>
      <c r="S4" s="567" t="s">
        <v>683</v>
      </c>
    </row>
    <row r="5" spans="1:19" ht="21" customHeight="1" x14ac:dyDescent="0.3">
      <c r="A5" s="23"/>
      <c r="B5" s="72"/>
      <c r="C5" s="72"/>
      <c r="D5" s="72"/>
      <c r="E5" s="72"/>
      <c r="F5" s="72"/>
      <c r="G5" s="515" t="s">
        <v>3267</v>
      </c>
      <c r="H5" s="72"/>
      <c r="I5" s="72"/>
      <c r="J5" s="318"/>
      <c r="K5" s="72"/>
      <c r="L5" s="72"/>
      <c r="M5" s="72"/>
      <c r="N5" s="72"/>
      <c r="O5" s="515" t="s">
        <v>3268</v>
      </c>
      <c r="P5" s="72"/>
      <c r="Q5" s="72"/>
      <c r="R5" s="72"/>
      <c r="S5" s="72"/>
    </row>
    <row r="6" spans="1:19" ht="21" customHeight="1" x14ac:dyDescent="0.3">
      <c r="A6" s="24" t="s">
        <v>2874</v>
      </c>
      <c r="B6" s="284">
        <v>2342</v>
      </c>
      <c r="C6" s="32">
        <v>12</v>
      </c>
      <c r="D6" s="32">
        <v>180</v>
      </c>
      <c r="E6" s="32">
        <v>107</v>
      </c>
      <c r="F6" s="32">
        <v>1510</v>
      </c>
      <c r="G6" s="32">
        <v>784</v>
      </c>
      <c r="H6" s="32">
        <v>121</v>
      </c>
      <c r="I6" s="32">
        <v>4</v>
      </c>
      <c r="J6" s="32">
        <v>1</v>
      </c>
      <c r="K6" s="32">
        <v>1</v>
      </c>
      <c r="L6" s="32">
        <v>18</v>
      </c>
      <c r="M6" s="32" t="s">
        <v>677</v>
      </c>
      <c r="N6" s="32">
        <v>71</v>
      </c>
      <c r="O6" s="32">
        <v>48</v>
      </c>
      <c r="P6" s="32">
        <v>9</v>
      </c>
      <c r="Q6" s="32">
        <v>37</v>
      </c>
      <c r="R6" s="32">
        <v>261</v>
      </c>
      <c r="S6" s="32">
        <v>10</v>
      </c>
    </row>
    <row r="7" spans="1:19" ht="21" customHeight="1" x14ac:dyDescent="0.3">
      <c r="A7" s="24">
        <v>2</v>
      </c>
      <c r="B7" s="284">
        <v>2061</v>
      </c>
      <c r="C7" s="32">
        <v>6</v>
      </c>
      <c r="D7" s="32">
        <v>164</v>
      </c>
      <c r="E7" s="32">
        <v>80</v>
      </c>
      <c r="F7" s="32">
        <v>1320</v>
      </c>
      <c r="G7" s="32">
        <v>754</v>
      </c>
      <c r="H7" s="32">
        <v>104</v>
      </c>
      <c r="I7" s="32">
        <v>11</v>
      </c>
      <c r="J7" s="32">
        <v>1</v>
      </c>
      <c r="K7" s="32" t="s">
        <v>677</v>
      </c>
      <c r="L7" s="32">
        <v>25</v>
      </c>
      <c r="M7" s="32" t="s">
        <v>677</v>
      </c>
      <c r="N7" s="32">
        <v>55</v>
      </c>
      <c r="O7" s="32">
        <v>48</v>
      </c>
      <c r="P7" s="32">
        <v>8</v>
      </c>
      <c r="Q7" s="32">
        <v>24</v>
      </c>
      <c r="R7" s="32">
        <v>249</v>
      </c>
      <c r="S7" s="32">
        <v>14</v>
      </c>
    </row>
    <row r="8" spans="1:19" ht="21" customHeight="1" x14ac:dyDescent="0.3">
      <c r="A8" s="55">
        <v>3</v>
      </c>
      <c r="B8" s="32">
        <v>1848</v>
      </c>
      <c r="C8" s="32">
        <v>21</v>
      </c>
      <c r="D8" s="32">
        <v>151</v>
      </c>
      <c r="E8" s="32">
        <v>51</v>
      </c>
      <c r="F8" s="32">
        <v>1145</v>
      </c>
      <c r="G8" s="32">
        <v>677</v>
      </c>
      <c r="H8" s="32">
        <v>138</v>
      </c>
      <c r="I8" s="32">
        <v>26</v>
      </c>
      <c r="J8" s="32">
        <v>1</v>
      </c>
      <c r="K8" s="32" t="s">
        <v>677</v>
      </c>
      <c r="L8" s="32">
        <v>21</v>
      </c>
      <c r="M8" s="32" t="s">
        <v>677</v>
      </c>
      <c r="N8" s="32">
        <v>66</v>
      </c>
      <c r="O8" s="32">
        <v>50</v>
      </c>
      <c r="P8" s="32">
        <v>5</v>
      </c>
      <c r="Q8" s="32">
        <v>12</v>
      </c>
      <c r="R8" s="32">
        <v>196</v>
      </c>
      <c r="S8" s="32">
        <v>15</v>
      </c>
    </row>
    <row r="9" spans="1:19" ht="21" customHeight="1" x14ac:dyDescent="0.3">
      <c r="A9" s="24">
        <v>4</v>
      </c>
      <c r="B9" s="32">
        <v>1884</v>
      </c>
      <c r="C9" s="32">
        <v>12</v>
      </c>
      <c r="D9" s="32">
        <v>146</v>
      </c>
      <c r="E9" s="32">
        <v>36</v>
      </c>
      <c r="F9" s="32">
        <v>1282</v>
      </c>
      <c r="G9" s="32">
        <v>843</v>
      </c>
      <c r="H9" s="32">
        <v>125</v>
      </c>
      <c r="I9" s="32">
        <v>1</v>
      </c>
      <c r="J9" s="32">
        <v>4</v>
      </c>
      <c r="K9" s="32" t="s">
        <v>677</v>
      </c>
      <c r="L9" s="32">
        <v>20</v>
      </c>
      <c r="M9" s="32" t="s">
        <v>677</v>
      </c>
      <c r="N9" s="32">
        <v>44</v>
      </c>
      <c r="O9" s="32">
        <v>36</v>
      </c>
      <c r="P9" s="32">
        <v>10</v>
      </c>
      <c r="Q9" s="32">
        <v>11</v>
      </c>
      <c r="R9" s="32">
        <v>182</v>
      </c>
      <c r="S9" s="32">
        <v>11</v>
      </c>
    </row>
    <row r="10" spans="1:19" s="18" customFormat="1" ht="21" customHeight="1" x14ac:dyDescent="0.3">
      <c r="A10" s="236">
        <v>5</v>
      </c>
      <c r="B10" s="190">
        <v>1987</v>
      </c>
      <c r="C10" s="179">
        <v>15</v>
      </c>
      <c r="D10" s="179">
        <v>169</v>
      </c>
      <c r="E10" s="179">
        <v>62</v>
      </c>
      <c r="F10" s="179">
        <v>1298</v>
      </c>
      <c r="G10" s="179">
        <v>789</v>
      </c>
      <c r="H10" s="179">
        <v>105</v>
      </c>
      <c r="I10" s="179">
        <v>6</v>
      </c>
      <c r="J10" s="179">
        <v>4</v>
      </c>
      <c r="K10" s="179" t="s">
        <v>679</v>
      </c>
      <c r="L10" s="179">
        <v>15</v>
      </c>
      <c r="M10" s="179">
        <v>7</v>
      </c>
      <c r="N10" s="179">
        <v>46</v>
      </c>
      <c r="O10" s="179">
        <v>37</v>
      </c>
      <c r="P10" s="179">
        <v>8</v>
      </c>
      <c r="Q10" s="179">
        <v>23</v>
      </c>
      <c r="R10" s="179">
        <v>198</v>
      </c>
      <c r="S10" s="179">
        <v>31</v>
      </c>
    </row>
    <row r="11" spans="1:19" ht="21" customHeight="1" x14ac:dyDescent="0.3">
      <c r="A11" s="28" t="s">
        <v>4442</v>
      </c>
    </row>
    <row r="12" spans="1:19" ht="21" customHeight="1" x14ac:dyDescent="0.3">
      <c r="A12" s="28"/>
    </row>
  </sheetData>
  <phoneticPr fontId="30"/>
  <pageMargins left="0.23622047244094488" right="0.23622047244094488" top="0.15748031496062992" bottom="0.15748031496062992" header="0.31496062992125984" footer="0"/>
  <pageSetup paperSize="9" scale="48" orientation="portrait" r:id="rId1"/>
  <headerFooter>
    <oddHeader>&amp;C&amp;F</oddHead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pageSetUpPr fitToPage="1"/>
  </sheetPr>
  <dimension ref="A1:S10"/>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 width="18.64453125" style="17"/>
    <col min="2" max="19" width="11.05859375" style="17" customWidth="1"/>
    <col min="20" max="16384" width="18.64453125" style="17"/>
  </cols>
  <sheetData>
    <row r="1" spans="1:19" ht="21" customHeight="1" x14ac:dyDescent="0.3">
      <c r="A1" s="19" t="str">
        <f>HYPERLINK("#"&amp;"目次"&amp;"!a1","目次へ")</f>
        <v>目次へ</v>
      </c>
    </row>
    <row r="2" spans="1:19" ht="21" customHeight="1" x14ac:dyDescent="0.3">
      <c r="A2" s="44" t="str">
        <f>"６６．"&amp;目次!E69</f>
        <v>６６．種類別火災の発生件数（令和元～令和5年）</v>
      </c>
      <c r="B2" s="29"/>
      <c r="C2" s="29"/>
      <c r="D2" s="29"/>
      <c r="E2" s="29"/>
      <c r="F2" s="29"/>
      <c r="G2" s="29"/>
      <c r="H2" s="29"/>
      <c r="I2" s="29"/>
      <c r="J2" s="29"/>
    </row>
    <row r="3" spans="1:19" ht="36" customHeight="1" x14ac:dyDescent="0.3">
      <c r="A3" s="488" t="s">
        <v>313</v>
      </c>
      <c r="B3" s="98" t="s">
        <v>459</v>
      </c>
      <c r="C3" s="98" t="s">
        <v>3269</v>
      </c>
      <c r="D3" s="98" t="s">
        <v>3270</v>
      </c>
      <c r="E3" s="98" t="s">
        <v>3271</v>
      </c>
      <c r="F3" s="98" t="s">
        <v>3272</v>
      </c>
      <c r="G3" s="97" t="s">
        <v>3273</v>
      </c>
      <c r="H3" s="98" t="s">
        <v>3274</v>
      </c>
      <c r="I3" s="98" t="s">
        <v>503</v>
      </c>
      <c r="J3" s="98" t="s">
        <v>3275</v>
      </c>
      <c r="K3" s="75" t="s">
        <v>3276</v>
      </c>
      <c r="L3" s="98" t="s">
        <v>3277</v>
      </c>
      <c r="M3" s="97" t="s">
        <v>3278</v>
      </c>
      <c r="N3" s="97" t="s">
        <v>3279</v>
      </c>
      <c r="O3" s="97" t="s">
        <v>3280</v>
      </c>
      <c r="P3" s="97" t="s">
        <v>3281</v>
      </c>
      <c r="Q3" s="98" t="s">
        <v>3282</v>
      </c>
      <c r="R3" s="97" t="s">
        <v>3283</v>
      </c>
      <c r="S3" s="98" t="s">
        <v>2984</v>
      </c>
    </row>
    <row r="4" spans="1:19" ht="21" customHeight="1" x14ac:dyDescent="0.3">
      <c r="A4" s="24" t="s">
        <v>3284</v>
      </c>
      <c r="B4" s="284">
        <v>101</v>
      </c>
      <c r="C4" s="32">
        <v>8</v>
      </c>
      <c r="D4" s="32">
        <v>5</v>
      </c>
      <c r="E4" s="32">
        <v>3</v>
      </c>
      <c r="F4" s="32">
        <v>1</v>
      </c>
      <c r="G4" s="32">
        <v>47</v>
      </c>
      <c r="H4" s="32" t="s">
        <v>677</v>
      </c>
      <c r="I4" s="32">
        <v>1</v>
      </c>
      <c r="J4" s="32" t="s">
        <v>677</v>
      </c>
      <c r="K4" s="32" t="s">
        <v>677</v>
      </c>
      <c r="L4" s="32" t="s">
        <v>677</v>
      </c>
      <c r="M4" s="32">
        <v>2</v>
      </c>
      <c r="N4" s="32" t="s">
        <v>677</v>
      </c>
      <c r="O4" s="32" t="s">
        <v>677</v>
      </c>
      <c r="P4" s="32" t="s">
        <v>677</v>
      </c>
      <c r="Q4" s="32" t="s">
        <v>677</v>
      </c>
      <c r="R4" s="32" t="s">
        <v>677</v>
      </c>
      <c r="S4" s="32">
        <v>34</v>
      </c>
    </row>
    <row r="5" spans="1:19" ht="21" customHeight="1" x14ac:dyDescent="0.3">
      <c r="A5" s="24">
        <v>2</v>
      </c>
      <c r="B5" s="284">
        <v>92</v>
      </c>
      <c r="C5" s="32">
        <v>11</v>
      </c>
      <c r="D5" s="32">
        <v>6</v>
      </c>
      <c r="E5" s="32">
        <v>6</v>
      </c>
      <c r="F5" s="32">
        <v>3</v>
      </c>
      <c r="G5" s="32">
        <v>40</v>
      </c>
      <c r="H5" s="32" t="s">
        <v>677</v>
      </c>
      <c r="I5" s="32">
        <v>2</v>
      </c>
      <c r="J5" s="32">
        <v>1</v>
      </c>
      <c r="K5" s="32">
        <v>1</v>
      </c>
      <c r="L5" s="32" t="s">
        <v>677</v>
      </c>
      <c r="M5" s="32">
        <v>9</v>
      </c>
      <c r="N5" s="32" t="s">
        <v>677</v>
      </c>
      <c r="O5" s="32" t="s">
        <v>677</v>
      </c>
      <c r="P5" s="32" t="s">
        <v>677</v>
      </c>
      <c r="Q5" s="32" t="s">
        <v>677</v>
      </c>
      <c r="R5" s="32" t="s">
        <v>677</v>
      </c>
      <c r="S5" s="32">
        <v>13</v>
      </c>
    </row>
    <row r="6" spans="1:19" ht="21" customHeight="1" x14ac:dyDescent="0.3">
      <c r="A6" s="24">
        <v>3</v>
      </c>
      <c r="B6" s="284">
        <v>63</v>
      </c>
      <c r="C6" s="32">
        <v>5</v>
      </c>
      <c r="D6" s="32">
        <v>4</v>
      </c>
      <c r="E6" s="32">
        <v>7</v>
      </c>
      <c r="F6" s="32">
        <v>3</v>
      </c>
      <c r="G6" s="32">
        <v>27</v>
      </c>
      <c r="H6" s="32">
        <v>1</v>
      </c>
      <c r="I6" s="32" t="s">
        <v>677</v>
      </c>
      <c r="J6" s="32" t="s">
        <v>677</v>
      </c>
      <c r="K6" s="32">
        <v>2</v>
      </c>
      <c r="L6" s="32" t="s">
        <v>677</v>
      </c>
      <c r="M6" s="32">
        <v>1</v>
      </c>
      <c r="N6" s="32" t="s">
        <v>677</v>
      </c>
      <c r="O6" s="32" t="s">
        <v>677</v>
      </c>
      <c r="P6" s="32" t="s">
        <v>677</v>
      </c>
      <c r="Q6" s="32" t="s">
        <v>677</v>
      </c>
      <c r="R6" s="32" t="s">
        <v>677</v>
      </c>
      <c r="S6" s="32">
        <v>13</v>
      </c>
    </row>
    <row r="7" spans="1:19" ht="21" customHeight="1" x14ac:dyDescent="0.3">
      <c r="A7" s="24">
        <v>4</v>
      </c>
      <c r="B7" s="284">
        <v>106</v>
      </c>
      <c r="C7" s="32">
        <v>22</v>
      </c>
      <c r="D7" s="32">
        <v>7</v>
      </c>
      <c r="E7" s="32">
        <v>6</v>
      </c>
      <c r="F7" s="32">
        <v>3</v>
      </c>
      <c r="G7" s="32">
        <v>40</v>
      </c>
      <c r="H7" s="32">
        <v>2</v>
      </c>
      <c r="I7" s="32">
        <v>1</v>
      </c>
      <c r="J7" s="32">
        <v>1</v>
      </c>
      <c r="K7" s="32">
        <v>1</v>
      </c>
      <c r="L7" s="32" t="s">
        <v>677</v>
      </c>
      <c r="M7" s="32">
        <v>4</v>
      </c>
      <c r="N7" s="32" t="s">
        <v>677</v>
      </c>
      <c r="O7" s="32">
        <v>1</v>
      </c>
      <c r="P7" s="32" t="s">
        <v>677</v>
      </c>
      <c r="Q7" s="32" t="s">
        <v>677</v>
      </c>
      <c r="R7" s="32">
        <v>1</v>
      </c>
      <c r="S7" s="32">
        <v>17</v>
      </c>
    </row>
    <row r="8" spans="1:19" s="18" customFormat="1" ht="21" customHeight="1" thickBot="1" x14ac:dyDescent="0.35">
      <c r="A8" s="669">
        <v>5</v>
      </c>
      <c r="B8" s="661">
        <v>72</v>
      </c>
      <c r="C8" s="661">
        <v>9</v>
      </c>
      <c r="D8" s="661">
        <v>2</v>
      </c>
      <c r="E8" s="661">
        <v>4</v>
      </c>
      <c r="F8" s="642" t="s">
        <v>677</v>
      </c>
      <c r="G8" s="661">
        <v>35</v>
      </c>
      <c r="H8" s="642" t="s">
        <v>677</v>
      </c>
      <c r="I8" s="642" t="s">
        <v>677</v>
      </c>
      <c r="J8" s="661">
        <v>2</v>
      </c>
      <c r="K8" s="642" t="s">
        <v>677</v>
      </c>
      <c r="L8" s="642" t="s">
        <v>677</v>
      </c>
      <c r="M8" s="661">
        <v>5</v>
      </c>
      <c r="N8" s="642" t="s">
        <v>677</v>
      </c>
      <c r="O8" s="642" t="s">
        <v>677</v>
      </c>
      <c r="P8" s="642" t="s">
        <v>677</v>
      </c>
      <c r="Q8" s="642" t="s">
        <v>677</v>
      </c>
      <c r="R8" s="642" t="s">
        <v>677</v>
      </c>
      <c r="S8" s="661">
        <v>15</v>
      </c>
    </row>
    <row r="9" spans="1:19" ht="21" customHeight="1" x14ac:dyDescent="0.3">
      <c r="A9" s="28" t="s">
        <v>3285</v>
      </c>
      <c r="I9" s="18"/>
    </row>
    <row r="10" spans="1:19" ht="21" customHeight="1" x14ac:dyDescent="0.3">
      <c r="B10" s="185"/>
      <c r="C10" s="185"/>
      <c r="D10" s="185"/>
      <c r="E10" s="185"/>
      <c r="F10" s="185"/>
      <c r="G10" s="185"/>
      <c r="H10" s="185"/>
      <c r="I10" s="185"/>
      <c r="J10" s="185"/>
      <c r="K10" s="185"/>
      <c r="L10" s="185"/>
      <c r="M10" s="185"/>
      <c r="N10" s="185"/>
      <c r="O10" s="185"/>
      <c r="P10" s="185"/>
      <c r="Q10" s="185"/>
      <c r="R10" s="185"/>
      <c r="S10" s="185"/>
    </row>
  </sheetData>
  <phoneticPr fontId="30"/>
  <pageMargins left="0.23622047244094488" right="0.23622047244094488" top="0.15748031496062992" bottom="0.15748031496062992" header="0.31496062992125984" footer="0"/>
  <pageSetup paperSize="9" scale="46" orientation="portrait" r:id="rId1"/>
  <headerFooter>
    <oddHeader>&amp;C&amp;F</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4"/>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4" width="10.05859375" style="17" customWidth="1"/>
    <col min="15" max="16384" width="18.64453125" style="17"/>
  </cols>
  <sheetData>
    <row r="1" spans="1:14" ht="21" customHeight="1" x14ac:dyDescent="0.3">
      <c r="A1" s="19" t="str">
        <f>HYPERLINK("#"&amp;"目次"&amp;"!a1","目次へ")</f>
        <v>目次へ</v>
      </c>
    </row>
    <row r="2" spans="1:14" ht="21" customHeight="1" x14ac:dyDescent="0.3">
      <c r="A2" s="44" t="str">
        <f>"４．"&amp;目次!E7</f>
        <v>４．周辺区地目別土地面積（令和6年1月1日）</v>
      </c>
    </row>
    <row r="3" spans="1:14" ht="21" customHeight="1" x14ac:dyDescent="0.3">
      <c r="A3" s="28" t="s">
        <v>663</v>
      </c>
    </row>
    <row r="4" spans="1:14" ht="21" customHeight="1" x14ac:dyDescent="0.3">
      <c r="A4" s="488" t="s">
        <v>682</v>
      </c>
      <c r="B4" s="460" t="s">
        <v>655</v>
      </c>
      <c r="C4" s="31" t="s">
        <v>665</v>
      </c>
      <c r="D4" s="33"/>
      <c r="E4" s="33"/>
      <c r="F4" s="33"/>
      <c r="G4" s="482"/>
      <c r="H4" s="460" t="s">
        <v>666</v>
      </c>
      <c r="I4" s="460" t="s">
        <v>667</v>
      </c>
      <c r="J4" s="460" t="s">
        <v>668</v>
      </c>
      <c r="K4" s="460" t="s">
        <v>669</v>
      </c>
      <c r="L4" s="460" t="s">
        <v>670</v>
      </c>
      <c r="M4" s="460" t="s">
        <v>671</v>
      </c>
      <c r="N4" s="460" t="s">
        <v>672</v>
      </c>
    </row>
    <row r="5" spans="1:14" ht="21" customHeight="1" x14ac:dyDescent="0.3">
      <c r="A5" s="23"/>
      <c r="B5" s="36"/>
      <c r="C5" s="514" t="s">
        <v>673</v>
      </c>
      <c r="D5" s="514" t="s">
        <v>674</v>
      </c>
      <c r="E5" s="514" t="s">
        <v>675</v>
      </c>
      <c r="F5" s="514" t="s">
        <v>676</v>
      </c>
      <c r="G5" s="439" t="s">
        <v>683</v>
      </c>
      <c r="H5" s="36"/>
      <c r="I5" s="36"/>
      <c r="J5" s="36"/>
      <c r="K5" s="36"/>
      <c r="L5" s="36"/>
      <c r="M5" s="36"/>
      <c r="N5" s="36"/>
    </row>
    <row r="6" spans="1:14" ht="21" customHeight="1" x14ac:dyDescent="0.3">
      <c r="A6" s="47" t="s">
        <v>547</v>
      </c>
      <c r="B6" s="27">
        <v>1035.05</v>
      </c>
      <c r="C6" s="27">
        <v>1006.49</v>
      </c>
      <c r="D6" s="27">
        <v>17.72</v>
      </c>
      <c r="E6" s="27" t="s">
        <v>677</v>
      </c>
      <c r="F6" s="27">
        <v>988.77</v>
      </c>
      <c r="G6" s="27" t="s">
        <v>677</v>
      </c>
      <c r="H6" s="27" t="s">
        <v>677</v>
      </c>
      <c r="I6" s="27">
        <v>1.73</v>
      </c>
      <c r="J6" s="27">
        <v>0.13</v>
      </c>
      <c r="K6" s="27" t="s">
        <v>677</v>
      </c>
      <c r="L6" s="27" t="s">
        <v>677</v>
      </c>
      <c r="M6" s="27">
        <v>26.23</v>
      </c>
      <c r="N6" s="27">
        <v>0.47</v>
      </c>
    </row>
    <row r="7" spans="1:14" ht="21" customHeight="1" x14ac:dyDescent="0.3">
      <c r="A7" s="59" t="s">
        <v>684</v>
      </c>
      <c r="B7" s="26">
        <v>2235.19</v>
      </c>
      <c r="C7" s="26">
        <v>2164.59</v>
      </c>
      <c r="D7" s="26">
        <v>17.38</v>
      </c>
      <c r="E7" s="26" t="s">
        <v>677</v>
      </c>
      <c r="F7" s="26">
        <v>2147.17</v>
      </c>
      <c r="G7" s="26">
        <v>0.04</v>
      </c>
      <c r="H7" s="26" t="s">
        <v>677</v>
      </c>
      <c r="I7" s="26">
        <v>31.37</v>
      </c>
      <c r="J7" s="26">
        <v>0.85</v>
      </c>
      <c r="K7" s="26" t="s">
        <v>677</v>
      </c>
      <c r="L7" s="26">
        <v>0.16</v>
      </c>
      <c r="M7" s="26">
        <v>37.28</v>
      </c>
      <c r="N7" s="26">
        <v>0.94</v>
      </c>
    </row>
    <row r="8" spans="1:14" ht="21" customHeight="1" x14ac:dyDescent="0.3">
      <c r="A8" s="59" t="s">
        <v>685</v>
      </c>
      <c r="B8" s="26">
        <v>3085.99</v>
      </c>
      <c r="C8" s="26">
        <v>2871.0299999999997</v>
      </c>
      <c r="D8" s="26">
        <v>7.74</v>
      </c>
      <c r="E8" s="26" t="s">
        <v>677</v>
      </c>
      <c r="F8" s="26">
        <v>2862.83</v>
      </c>
      <c r="G8" s="26">
        <v>0.46</v>
      </c>
      <c r="H8" s="26" t="s">
        <v>677</v>
      </c>
      <c r="I8" s="26">
        <v>170.09</v>
      </c>
      <c r="J8" s="26">
        <v>2.62</v>
      </c>
      <c r="K8" s="26" t="s">
        <v>677</v>
      </c>
      <c r="L8" s="26" t="s">
        <v>677</v>
      </c>
      <c r="M8" s="26">
        <v>39.64</v>
      </c>
      <c r="N8" s="26">
        <v>2.61</v>
      </c>
    </row>
    <row r="9" spans="1:14" ht="21" customHeight="1" x14ac:dyDescent="0.3">
      <c r="A9" s="59" t="s">
        <v>686</v>
      </c>
      <c r="B9" s="26">
        <v>815.03</v>
      </c>
      <c r="C9" s="26">
        <v>777.06999999999994</v>
      </c>
      <c r="D9" s="26">
        <v>92.17</v>
      </c>
      <c r="E9" s="26" t="s">
        <v>677</v>
      </c>
      <c r="F9" s="26">
        <v>684.9</v>
      </c>
      <c r="G9" s="26" t="s">
        <v>677</v>
      </c>
      <c r="H9" s="26" t="s">
        <v>677</v>
      </c>
      <c r="I9" s="26" t="s">
        <v>677</v>
      </c>
      <c r="J9" s="26" t="s">
        <v>677</v>
      </c>
      <c r="K9" s="26" t="s">
        <v>677</v>
      </c>
      <c r="L9" s="26" t="s">
        <v>677</v>
      </c>
      <c r="M9" s="26">
        <v>37.64</v>
      </c>
      <c r="N9" s="26">
        <v>0.32</v>
      </c>
    </row>
    <row r="10" spans="1:14" ht="21" customHeight="1" x14ac:dyDescent="0.3">
      <c r="A10" s="59" t="s">
        <v>687</v>
      </c>
      <c r="B10" s="26">
        <v>1849.33</v>
      </c>
      <c r="C10" s="26">
        <v>1810.83</v>
      </c>
      <c r="D10" s="26">
        <v>15.31</v>
      </c>
      <c r="E10" s="26">
        <v>132.16999999999999</v>
      </c>
      <c r="F10" s="26">
        <v>1663.29</v>
      </c>
      <c r="G10" s="26">
        <v>0.06</v>
      </c>
      <c r="H10" s="26" t="s">
        <v>677</v>
      </c>
      <c r="I10" s="26">
        <v>11.21</v>
      </c>
      <c r="J10" s="26">
        <v>1.63</v>
      </c>
      <c r="K10" s="26" t="s">
        <v>677</v>
      </c>
      <c r="L10" s="26" t="s">
        <v>677</v>
      </c>
      <c r="M10" s="26">
        <v>24.85</v>
      </c>
      <c r="N10" s="26">
        <v>0.81</v>
      </c>
    </row>
    <row r="11" spans="1:14" ht="21" customHeight="1" x14ac:dyDescent="0.3">
      <c r="A11" s="59" t="s">
        <v>688</v>
      </c>
      <c r="B11" s="26">
        <v>1016.4</v>
      </c>
      <c r="C11" s="26">
        <v>985.97</v>
      </c>
      <c r="D11" s="26">
        <v>119.14</v>
      </c>
      <c r="E11" s="26">
        <v>0.68</v>
      </c>
      <c r="F11" s="26">
        <v>866.15</v>
      </c>
      <c r="G11" s="26" t="s">
        <v>677</v>
      </c>
      <c r="H11" s="26" t="s">
        <v>677</v>
      </c>
      <c r="I11" s="26" t="s">
        <v>677</v>
      </c>
      <c r="J11" s="26" t="s">
        <v>677</v>
      </c>
      <c r="K11" s="26" t="s">
        <v>677</v>
      </c>
      <c r="L11" s="26" t="s">
        <v>677</v>
      </c>
      <c r="M11" s="26">
        <v>30.26</v>
      </c>
      <c r="N11" s="26">
        <v>0.17</v>
      </c>
    </row>
    <row r="12" spans="1:14" ht="21" customHeight="1" x14ac:dyDescent="0.3">
      <c r="A12" s="291" t="s">
        <v>689</v>
      </c>
      <c r="B12" s="292">
        <v>848.2299999999999</v>
      </c>
      <c r="C12" s="292">
        <v>812.39</v>
      </c>
      <c r="D12" s="292">
        <v>126.38</v>
      </c>
      <c r="E12" s="292" t="s">
        <v>677</v>
      </c>
      <c r="F12" s="292">
        <v>686.01</v>
      </c>
      <c r="G12" s="292" t="s">
        <v>677</v>
      </c>
      <c r="H12" s="292" t="s">
        <v>677</v>
      </c>
      <c r="I12" s="292" t="s">
        <v>677</v>
      </c>
      <c r="J12" s="292" t="s">
        <v>677</v>
      </c>
      <c r="K12" s="292" t="s">
        <v>677</v>
      </c>
      <c r="L12" s="292" t="s">
        <v>677</v>
      </c>
      <c r="M12" s="292">
        <v>35.78</v>
      </c>
      <c r="N12" s="292">
        <v>0.06</v>
      </c>
    </row>
    <row r="13" spans="1:14" ht="21" customHeight="1" x14ac:dyDescent="0.3">
      <c r="A13" s="28" t="s">
        <v>680</v>
      </c>
    </row>
    <row r="14" spans="1:14" ht="21" customHeight="1" x14ac:dyDescent="0.3">
      <c r="A14" s="28" t="s">
        <v>681</v>
      </c>
    </row>
  </sheetData>
  <phoneticPr fontId="30"/>
  <pageMargins left="0.23622047244094488" right="0.23622047244094488" top="0.15748031496062992" bottom="0.15748031496062992" header="0.31496062992125984" footer="0"/>
  <pageSetup paperSize="9" scale="67" orientation="portrait" r:id="rId1"/>
  <headerFooter>
    <oddHeader>&amp;C&amp;F</oddHead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pageSetUpPr fitToPage="1"/>
  </sheetPr>
  <dimension ref="A1:J11"/>
  <sheetViews>
    <sheetView workbookViewId="0">
      <pane xSplit="1" ySplit="4" topLeftCell="B5" activePane="bottomRight" state="frozen"/>
      <selection pane="topRight"/>
      <selection pane="bottomLeft"/>
      <selection pane="bottomRight"/>
    </sheetView>
  </sheetViews>
  <sheetFormatPr defaultColWidth="9" defaultRowHeight="21" customHeight="1" x14ac:dyDescent="0.25"/>
  <cols>
    <col min="1" max="1" width="18.64453125" style="79" customWidth="1"/>
    <col min="2" max="5" width="14.05859375" style="79" customWidth="1"/>
    <col min="6" max="6" width="14.64453125" style="79" customWidth="1"/>
    <col min="7" max="10" width="14.05859375" style="79" customWidth="1"/>
    <col min="11" max="11" width="9" style="79" customWidth="1"/>
    <col min="12" max="16384" width="9" style="79"/>
  </cols>
  <sheetData>
    <row r="1" spans="1:10" ht="21" customHeight="1" x14ac:dyDescent="0.25">
      <c r="A1" s="186" t="str">
        <f>HYPERLINK("#"&amp;"目次"&amp;"!a1","目次へ")</f>
        <v>目次へ</v>
      </c>
    </row>
    <row r="2" spans="1:10" ht="21" customHeight="1" x14ac:dyDescent="0.25">
      <c r="A2" s="44" t="str">
        <f>"６７．"&amp;目次!E70</f>
        <v>６７．原因別火災の発生件数（令和元～令和5年）</v>
      </c>
      <c r="B2" s="29"/>
      <c r="C2" s="29"/>
      <c r="D2" s="29"/>
      <c r="E2" s="29"/>
      <c r="F2" s="29"/>
      <c r="G2" s="29"/>
      <c r="H2" s="29"/>
      <c r="I2" s="29"/>
      <c r="J2" s="29"/>
    </row>
    <row r="3" spans="1:10" ht="21" customHeight="1" x14ac:dyDescent="0.25">
      <c r="A3" s="498" t="s">
        <v>313</v>
      </c>
      <c r="B3" s="499" t="s">
        <v>673</v>
      </c>
      <c r="C3" s="191" t="s">
        <v>3286</v>
      </c>
      <c r="D3" s="500"/>
      <c r="E3" s="500"/>
      <c r="F3" s="501"/>
      <c r="G3" s="498" t="s">
        <v>3287</v>
      </c>
      <c r="H3" s="499" t="s">
        <v>3288</v>
      </c>
      <c r="I3" s="502" t="s">
        <v>3289</v>
      </c>
      <c r="J3" s="499" t="s">
        <v>3290</v>
      </c>
    </row>
    <row r="4" spans="1:10" ht="21" customHeight="1" x14ac:dyDescent="0.25">
      <c r="A4" s="187"/>
      <c r="B4" s="189"/>
      <c r="C4" s="526" t="s">
        <v>3291</v>
      </c>
      <c r="D4" s="526" t="s">
        <v>3292</v>
      </c>
      <c r="E4" s="526" t="s">
        <v>3293</v>
      </c>
      <c r="F4" s="447" t="s">
        <v>3294</v>
      </c>
      <c r="G4" s="187"/>
      <c r="H4" s="189"/>
      <c r="I4" s="357"/>
      <c r="J4" s="189"/>
    </row>
    <row r="5" spans="1:10" ht="21" customHeight="1" x14ac:dyDescent="0.25">
      <c r="A5" s="24" t="s">
        <v>3295</v>
      </c>
      <c r="B5" s="358">
        <v>101</v>
      </c>
      <c r="C5" s="192">
        <v>22</v>
      </c>
      <c r="D5" s="192">
        <v>8</v>
      </c>
      <c r="E5" s="192">
        <v>2</v>
      </c>
      <c r="F5" s="192">
        <v>53</v>
      </c>
      <c r="G5" s="192" t="s">
        <v>677</v>
      </c>
      <c r="H5" s="192" t="s">
        <v>677</v>
      </c>
      <c r="I5" s="192">
        <v>12</v>
      </c>
      <c r="J5" s="192">
        <v>4</v>
      </c>
    </row>
    <row r="6" spans="1:10" ht="21" customHeight="1" x14ac:dyDescent="0.25">
      <c r="A6" s="188">
        <v>2</v>
      </c>
      <c r="B6" s="358">
        <v>92</v>
      </c>
      <c r="C6" s="192">
        <v>17</v>
      </c>
      <c r="D6" s="192">
        <v>17</v>
      </c>
      <c r="E6" s="192">
        <v>1</v>
      </c>
      <c r="F6" s="192">
        <v>44</v>
      </c>
      <c r="G6" s="192" t="s">
        <v>677</v>
      </c>
      <c r="H6" s="192" t="s">
        <v>677</v>
      </c>
      <c r="I6" s="192">
        <v>8</v>
      </c>
      <c r="J6" s="192">
        <v>5</v>
      </c>
    </row>
    <row r="7" spans="1:10" ht="21" customHeight="1" x14ac:dyDescent="0.25">
      <c r="A7" s="188">
        <v>3</v>
      </c>
      <c r="B7" s="358">
        <v>63</v>
      </c>
      <c r="C7" s="192">
        <v>10</v>
      </c>
      <c r="D7" s="192">
        <v>15</v>
      </c>
      <c r="E7" s="192" t="s">
        <v>677</v>
      </c>
      <c r="F7" s="192">
        <v>28</v>
      </c>
      <c r="G7" s="192" t="s">
        <v>677</v>
      </c>
      <c r="H7" s="192" t="s">
        <v>677</v>
      </c>
      <c r="I7" s="192">
        <v>6</v>
      </c>
      <c r="J7" s="192">
        <v>4</v>
      </c>
    </row>
    <row r="8" spans="1:10" ht="21" customHeight="1" x14ac:dyDescent="0.25">
      <c r="A8" s="188">
        <v>4</v>
      </c>
      <c r="B8" s="358">
        <v>106</v>
      </c>
      <c r="C8" s="192">
        <v>16</v>
      </c>
      <c r="D8" s="192">
        <v>20</v>
      </c>
      <c r="E8" s="192" t="s">
        <v>677</v>
      </c>
      <c r="F8" s="192">
        <v>59</v>
      </c>
      <c r="G8" s="192" t="s">
        <v>677</v>
      </c>
      <c r="H8" s="192" t="s">
        <v>677</v>
      </c>
      <c r="I8" s="192">
        <v>5</v>
      </c>
      <c r="J8" s="192">
        <v>6</v>
      </c>
    </row>
    <row r="9" spans="1:10" ht="21" customHeight="1" thickBot="1" x14ac:dyDescent="0.3">
      <c r="A9" s="359">
        <v>5</v>
      </c>
      <c r="B9" s="190">
        <v>72</v>
      </c>
      <c r="C9" s="179">
        <v>18</v>
      </c>
      <c r="D9" s="179">
        <v>6</v>
      </c>
      <c r="E9" s="670">
        <v>0</v>
      </c>
      <c r="F9" s="661">
        <v>37</v>
      </c>
      <c r="G9" s="670">
        <v>0</v>
      </c>
      <c r="H9" s="670">
        <v>0</v>
      </c>
      <c r="I9" s="179">
        <v>6</v>
      </c>
      <c r="J9" s="179">
        <v>5</v>
      </c>
    </row>
    <row r="10" spans="1:10" ht="21" customHeight="1" x14ac:dyDescent="0.25">
      <c r="A10" s="28" t="s">
        <v>4445</v>
      </c>
      <c r="B10" s="17"/>
      <c r="C10" s="17"/>
      <c r="D10" s="17"/>
      <c r="E10" s="17"/>
      <c r="F10" s="17"/>
      <c r="G10" s="17"/>
      <c r="H10" s="17"/>
      <c r="I10" s="17"/>
      <c r="J10" s="17"/>
    </row>
    <row r="11" spans="1:10" ht="21" customHeight="1" x14ac:dyDescent="0.25">
      <c r="A11" s="28" t="s">
        <v>3285</v>
      </c>
      <c r="B11" s="17"/>
      <c r="C11" s="17"/>
      <c r="D11" s="17"/>
      <c r="E11" s="17"/>
      <c r="F11" s="17"/>
      <c r="G11" s="17"/>
      <c r="H11" s="17"/>
      <c r="I11" s="17"/>
      <c r="J11" s="17"/>
    </row>
  </sheetData>
  <phoneticPr fontId="49" type="Hiragana"/>
  <hyperlinks>
    <hyperlink ref="A1" location="目次!A1" display="目次!A1" xr:uid="{00000000-0004-0000-4600-000000000000}"/>
  </hyperlinks>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pageSetUpPr fitToPage="1"/>
  </sheetPr>
  <dimension ref="A1:G11"/>
  <sheetViews>
    <sheetView workbookViewId="0">
      <pane xSplit="1" ySplit="3" topLeftCell="B4" activePane="bottomRight" state="frozen"/>
      <selection pane="topRight"/>
      <selection pane="bottomLeft"/>
      <selection pane="bottomRight"/>
    </sheetView>
  </sheetViews>
  <sheetFormatPr defaultColWidth="9" defaultRowHeight="21" customHeight="1" x14ac:dyDescent="0.25"/>
  <cols>
    <col min="1" max="7" width="18.64453125" style="79" customWidth="1"/>
    <col min="8" max="8" width="9" style="79" customWidth="1"/>
    <col min="9" max="16384" width="9" style="79"/>
  </cols>
  <sheetData>
    <row r="1" spans="1:7" ht="21" customHeight="1" x14ac:dyDescent="0.25">
      <c r="A1" s="186" t="str">
        <f>HYPERLINK("#"&amp;"目次"&amp;"!a1","目次へ")</f>
        <v>目次へ</v>
      </c>
    </row>
    <row r="2" spans="1:7" ht="21" customHeight="1" x14ac:dyDescent="0.25">
      <c r="A2" s="193" t="str">
        <f>"６８．"&amp;目次!E71</f>
        <v>６８．救急出動状況（令和元～令和5年）</v>
      </c>
      <c r="B2" s="195"/>
      <c r="C2" s="195"/>
      <c r="D2" s="195"/>
      <c r="E2" s="195"/>
      <c r="F2" s="195"/>
    </row>
    <row r="3" spans="1:7" ht="21" customHeight="1" x14ac:dyDescent="0.25">
      <c r="A3" s="503" t="s">
        <v>313</v>
      </c>
      <c r="B3" s="196" t="s">
        <v>673</v>
      </c>
      <c r="C3" s="196" t="s">
        <v>3296</v>
      </c>
      <c r="D3" s="196" t="s">
        <v>3297</v>
      </c>
      <c r="E3" s="196" t="s">
        <v>3298</v>
      </c>
      <c r="F3" s="196" t="s">
        <v>3299</v>
      </c>
      <c r="G3" s="196" t="s">
        <v>683</v>
      </c>
    </row>
    <row r="4" spans="1:7" ht="21" customHeight="1" x14ac:dyDescent="0.25">
      <c r="A4" s="188" t="s">
        <v>3295</v>
      </c>
      <c r="B4" s="358">
        <v>21580</v>
      </c>
      <c r="C4" s="192">
        <v>122</v>
      </c>
      <c r="D4" s="192">
        <v>1306</v>
      </c>
      <c r="E4" s="192">
        <v>5107</v>
      </c>
      <c r="F4" s="192">
        <v>19823</v>
      </c>
      <c r="G4" s="192">
        <v>2222</v>
      </c>
    </row>
    <row r="5" spans="1:7" ht="21" customHeight="1" x14ac:dyDescent="0.25">
      <c r="A5" s="188">
        <v>2</v>
      </c>
      <c r="B5" s="358">
        <v>17651</v>
      </c>
      <c r="C5" s="192">
        <v>87</v>
      </c>
      <c r="D5" s="192">
        <v>774</v>
      </c>
      <c r="E5" s="192">
        <v>3222</v>
      </c>
      <c r="F5" s="192">
        <v>12092</v>
      </c>
      <c r="G5" s="192">
        <v>1476</v>
      </c>
    </row>
    <row r="6" spans="1:7" ht="21" customHeight="1" x14ac:dyDescent="0.25">
      <c r="A6" s="188">
        <v>3</v>
      </c>
      <c r="B6" s="358">
        <v>18116</v>
      </c>
      <c r="C6" s="192">
        <v>78</v>
      </c>
      <c r="D6" s="192">
        <v>719</v>
      </c>
      <c r="E6" s="192">
        <v>3026</v>
      </c>
      <c r="F6" s="192">
        <v>12818</v>
      </c>
      <c r="G6" s="192">
        <v>1475</v>
      </c>
    </row>
    <row r="7" spans="1:7" ht="21" customHeight="1" x14ac:dyDescent="0.25">
      <c r="A7" s="188">
        <v>4</v>
      </c>
      <c r="B7" s="358">
        <v>19927</v>
      </c>
      <c r="C7" s="192">
        <v>87</v>
      </c>
      <c r="D7" s="192">
        <v>685</v>
      </c>
      <c r="E7" s="192">
        <v>3383</v>
      </c>
      <c r="F7" s="192">
        <v>14283</v>
      </c>
      <c r="G7" s="192">
        <v>1489</v>
      </c>
    </row>
    <row r="8" spans="1:7" ht="21" customHeight="1" x14ac:dyDescent="0.25">
      <c r="A8" s="359">
        <v>5</v>
      </c>
      <c r="B8" s="190">
        <v>20746</v>
      </c>
      <c r="C8" s="179">
        <v>82</v>
      </c>
      <c r="D8" s="179">
        <v>787</v>
      </c>
      <c r="E8" s="179">
        <v>3774</v>
      </c>
      <c r="F8" s="179">
        <v>14488</v>
      </c>
      <c r="G8" s="179">
        <v>1615</v>
      </c>
    </row>
    <row r="9" spans="1:7" ht="21" customHeight="1" x14ac:dyDescent="0.25">
      <c r="A9" s="194" t="s">
        <v>3300</v>
      </c>
      <c r="B9" s="197"/>
      <c r="C9" s="197"/>
      <c r="D9" s="197"/>
      <c r="E9" s="197"/>
      <c r="F9" s="197"/>
    </row>
    <row r="10" spans="1:7" ht="21" customHeight="1" x14ac:dyDescent="0.25">
      <c r="A10" s="194" t="s">
        <v>3301</v>
      </c>
      <c r="B10" s="197"/>
      <c r="C10" s="197"/>
      <c r="D10" s="197"/>
      <c r="E10" s="197"/>
      <c r="F10" s="197"/>
    </row>
    <row r="11" spans="1:7" ht="21" customHeight="1" x14ac:dyDescent="0.25">
      <c r="A11" s="194" t="s">
        <v>3285</v>
      </c>
      <c r="B11" s="197"/>
      <c r="C11" s="197"/>
      <c r="D11" s="197"/>
      <c r="E11" s="197"/>
      <c r="F11" s="197"/>
    </row>
  </sheetData>
  <phoneticPr fontId="49" type="Hiragana"/>
  <hyperlinks>
    <hyperlink ref="A1" location="目次!A1" display="目次!A1" xr:uid="{00000000-0004-0000-4700-000000000000}"/>
  </hyperlinks>
  <pageMargins left="0.23622047244094488" right="0.23622047244094488" top="0.15748031496062992" bottom="0.15748031496062992" header="0.31496062992125984" footer="0"/>
  <pageSetup paperSize="9" scale="78" orientation="portrait" r:id="rId1"/>
  <headerFooter>
    <oddHeader>&amp;C&amp;F</oddHead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pageSetUpPr fitToPage="1"/>
  </sheetPr>
  <dimension ref="A1:B9"/>
  <sheetViews>
    <sheetView workbookViewId="0">
      <pane xSplit="1" ySplit="3" topLeftCell="B4" activePane="bottomRight" state="frozen"/>
      <selection pane="topRight"/>
      <selection pane="bottomLeft"/>
      <selection pane="bottomRight"/>
    </sheetView>
  </sheetViews>
  <sheetFormatPr defaultColWidth="9" defaultRowHeight="12.7" x14ac:dyDescent="0.25"/>
  <cols>
    <col min="1" max="97" width="18.64453125" style="79" customWidth="1"/>
    <col min="98" max="98" width="9" style="79" customWidth="1"/>
    <col min="99" max="16384" width="9" style="79"/>
  </cols>
  <sheetData>
    <row r="1" spans="1:2" ht="21" customHeight="1" x14ac:dyDescent="0.25">
      <c r="A1" s="186" t="str">
        <f>HYPERLINK("#"&amp;"目次"&amp;"!a1","目次へ")</f>
        <v>目次へ</v>
      </c>
    </row>
    <row r="2" spans="1:2" ht="21" customHeight="1" x14ac:dyDescent="0.25">
      <c r="A2" s="193" t="str">
        <f>"６９．"&amp;目次!E72</f>
        <v>６９．消費生活相談件数の推移（令和元～令和5年度）</v>
      </c>
      <c r="B2" s="195"/>
    </row>
    <row r="3" spans="1:2" ht="21" customHeight="1" x14ac:dyDescent="0.25">
      <c r="A3" s="503" t="s">
        <v>313</v>
      </c>
      <c r="B3" s="191" t="s">
        <v>3302</v>
      </c>
    </row>
    <row r="4" spans="1:2" ht="21" customHeight="1" x14ac:dyDescent="0.25">
      <c r="A4" s="188" t="s">
        <v>4441</v>
      </c>
      <c r="B4" s="360">
        <v>2968</v>
      </c>
    </row>
    <row r="5" spans="1:2" ht="21" customHeight="1" x14ac:dyDescent="0.25">
      <c r="A5" s="188">
        <v>2</v>
      </c>
      <c r="B5" s="360">
        <v>3191</v>
      </c>
    </row>
    <row r="6" spans="1:2" ht="21" customHeight="1" x14ac:dyDescent="0.25">
      <c r="A6" s="198">
        <v>3</v>
      </c>
      <c r="B6" s="199">
        <v>2887</v>
      </c>
    </row>
    <row r="7" spans="1:2" ht="21" customHeight="1" x14ac:dyDescent="0.25">
      <c r="A7" s="198">
        <v>4</v>
      </c>
      <c r="B7" s="199">
        <v>3010</v>
      </c>
    </row>
    <row r="8" spans="1:2" ht="21" customHeight="1" x14ac:dyDescent="0.25">
      <c r="A8" s="361">
        <v>5</v>
      </c>
      <c r="B8" s="362">
        <v>2970</v>
      </c>
    </row>
    <row r="9" spans="1:2" ht="21" customHeight="1" x14ac:dyDescent="0.25">
      <c r="A9" s="194" t="s">
        <v>3303</v>
      </c>
      <c r="B9" s="197"/>
    </row>
  </sheetData>
  <phoneticPr fontId="49" type="Hiragana"/>
  <hyperlinks>
    <hyperlink ref="A1" location="目次!A1" display="目次!A1" xr:uid="{00000000-0004-0000-4800-000000000000}"/>
  </hyperlinks>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pageSetUpPr fitToPage="1"/>
  </sheetPr>
  <dimension ref="A1:D90"/>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 ht="21" customHeight="1" x14ac:dyDescent="0.3">
      <c r="A1" s="19" t="str">
        <f>HYPERLINK("#"&amp;"目次"&amp;"!a1","目次へ")</f>
        <v>目次へ</v>
      </c>
    </row>
    <row r="2" spans="1:4" ht="21" customHeight="1" x14ac:dyDescent="0.3">
      <c r="A2" s="44" t="str">
        <f>"７０．"&amp;目次!E73</f>
        <v>７０．町丁別倒壊危険度，火災危険度，総合危険度（令和4年9月公表値）</v>
      </c>
    </row>
    <row r="3" spans="1:4" ht="21" customHeight="1" x14ac:dyDescent="0.3">
      <c r="A3" s="504" t="s">
        <v>3304</v>
      </c>
      <c r="B3" s="505" t="s">
        <v>3305</v>
      </c>
      <c r="C3" s="505" t="s">
        <v>3306</v>
      </c>
      <c r="D3" s="506" t="s">
        <v>3307</v>
      </c>
    </row>
    <row r="4" spans="1:4" ht="21" customHeight="1" x14ac:dyDescent="0.3">
      <c r="A4" s="46" t="s">
        <v>3308</v>
      </c>
      <c r="B4" s="201">
        <v>2</v>
      </c>
      <c r="C4" s="17">
        <v>2</v>
      </c>
      <c r="D4" s="555">
        <v>2</v>
      </c>
    </row>
    <row r="5" spans="1:4" ht="21" customHeight="1" x14ac:dyDescent="0.3">
      <c r="A5" s="46" t="s">
        <v>3309</v>
      </c>
      <c r="B5" s="201">
        <v>3</v>
      </c>
      <c r="C5" s="17">
        <v>4</v>
      </c>
      <c r="D5" s="17">
        <v>4</v>
      </c>
    </row>
    <row r="6" spans="1:4" ht="21" customHeight="1" x14ac:dyDescent="0.3">
      <c r="A6" s="46" t="s">
        <v>3310</v>
      </c>
      <c r="B6" s="201">
        <v>2</v>
      </c>
      <c r="C6" s="17">
        <v>2</v>
      </c>
      <c r="D6" s="17">
        <v>3</v>
      </c>
    </row>
    <row r="7" spans="1:4" ht="21" customHeight="1" x14ac:dyDescent="0.3">
      <c r="A7" s="46" t="s">
        <v>3311</v>
      </c>
      <c r="B7" s="201">
        <v>3</v>
      </c>
      <c r="C7" s="17">
        <v>3</v>
      </c>
      <c r="D7" s="17">
        <v>4</v>
      </c>
    </row>
    <row r="8" spans="1:4" ht="21" customHeight="1" x14ac:dyDescent="0.3">
      <c r="A8" s="46" t="s">
        <v>3312</v>
      </c>
      <c r="B8" s="201">
        <v>2</v>
      </c>
      <c r="C8" s="17">
        <v>2</v>
      </c>
      <c r="D8" s="17">
        <v>3</v>
      </c>
    </row>
    <row r="9" spans="1:4" ht="21" customHeight="1" x14ac:dyDescent="0.3">
      <c r="A9" s="46" t="s">
        <v>3313</v>
      </c>
      <c r="B9" s="201">
        <v>2</v>
      </c>
      <c r="C9" s="17">
        <v>3</v>
      </c>
      <c r="D9" s="17">
        <v>3</v>
      </c>
    </row>
    <row r="10" spans="1:4" ht="21" customHeight="1" x14ac:dyDescent="0.3">
      <c r="A10" s="46" t="s">
        <v>3314</v>
      </c>
      <c r="B10" s="201">
        <v>2</v>
      </c>
      <c r="C10" s="17">
        <v>2</v>
      </c>
      <c r="D10" s="17">
        <v>2</v>
      </c>
    </row>
    <row r="11" spans="1:4" ht="21" customHeight="1" x14ac:dyDescent="0.3">
      <c r="A11" s="46" t="s">
        <v>3315</v>
      </c>
      <c r="B11" s="201">
        <v>3</v>
      </c>
      <c r="C11" s="17">
        <v>3</v>
      </c>
      <c r="D11" s="17">
        <v>3</v>
      </c>
    </row>
    <row r="12" spans="1:4" ht="21" customHeight="1" x14ac:dyDescent="0.3">
      <c r="A12" s="46" t="s">
        <v>3316</v>
      </c>
      <c r="B12" s="201">
        <v>2</v>
      </c>
      <c r="C12" s="17">
        <v>2</v>
      </c>
      <c r="D12" s="17">
        <v>2</v>
      </c>
    </row>
    <row r="13" spans="1:4" ht="21" customHeight="1" x14ac:dyDescent="0.3">
      <c r="A13" s="46" t="s">
        <v>3317</v>
      </c>
      <c r="B13" s="201">
        <v>1</v>
      </c>
      <c r="C13" s="17">
        <v>2</v>
      </c>
      <c r="D13" s="17">
        <v>1</v>
      </c>
    </row>
    <row r="14" spans="1:4" ht="21" customHeight="1" x14ac:dyDescent="0.3">
      <c r="A14" s="46" t="s">
        <v>3318</v>
      </c>
      <c r="B14" s="201">
        <v>1</v>
      </c>
      <c r="C14" s="17">
        <v>1</v>
      </c>
      <c r="D14" s="17">
        <v>1</v>
      </c>
    </row>
    <row r="15" spans="1:4" ht="21" customHeight="1" x14ac:dyDescent="0.3">
      <c r="A15" s="46" t="s">
        <v>3319</v>
      </c>
      <c r="B15" s="201">
        <v>2</v>
      </c>
      <c r="C15" s="17">
        <v>3</v>
      </c>
      <c r="D15" s="17">
        <v>3</v>
      </c>
    </row>
    <row r="16" spans="1:4" ht="21" customHeight="1" x14ac:dyDescent="0.3">
      <c r="A16" s="46" t="s">
        <v>3320</v>
      </c>
      <c r="B16" s="201">
        <v>2</v>
      </c>
      <c r="C16" s="17">
        <v>4</v>
      </c>
      <c r="D16" s="17">
        <v>3</v>
      </c>
    </row>
    <row r="17" spans="1:4" ht="21" customHeight="1" x14ac:dyDescent="0.3">
      <c r="A17" s="46" t="s">
        <v>3321</v>
      </c>
      <c r="B17" s="201">
        <v>2</v>
      </c>
      <c r="C17" s="17">
        <v>2</v>
      </c>
      <c r="D17" s="17">
        <v>2</v>
      </c>
    </row>
    <row r="18" spans="1:4" ht="21" customHeight="1" x14ac:dyDescent="0.3">
      <c r="A18" s="46" t="s">
        <v>3322</v>
      </c>
      <c r="B18" s="201">
        <v>2</v>
      </c>
      <c r="C18" s="17">
        <v>4</v>
      </c>
      <c r="D18" s="17">
        <v>3</v>
      </c>
    </row>
    <row r="19" spans="1:4" ht="21" customHeight="1" x14ac:dyDescent="0.3">
      <c r="A19" s="46" t="s">
        <v>3323</v>
      </c>
      <c r="B19" s="201">
        <v>2</v>
      </c>
      <c r="C19" s="17">
        <v>2</v>
      </c>
      <c r="D19" s="17">
        <v>3</v>
      </c>
    </row>
    <row r="20" spans="1:4" ht="21" customHeight="1" x14ac:dyDescent="0.3">
      <c r="A20" s="46" t="s">
        <v>3324</v>
      </c>
      <c r="B20" s="201">
        <v>3</v>
      </c>
      <c r="C20" s="17">
        <v>4</v>
      </c>
      <c r="D20" s="17">
        <v>4</v>
      </c>
    </row>
    <row r="21" spans="1:4" ht="21" customHeight="1" x14ac:dyDescent="0.3">
      <c r="A21" s="46" t="s">
        <v>3325</v>
      </c>
      <c r="B21" s="201">
        <v>2</v>
      </c>
      <c r="C21" s="17">
        <v>2</v>
      </c>
      <c r="D21" s="17">
        <v>2</v>
      </c>
    </row>
    <row r="22" spans="1:4" ht="21" customHeight="1" x14ac:dyDescent="0.3">
      <c r="A22" s="46" t="s">
        <v>3326</v>
      </c>
      <c r="B22" s="201">
        <v>2</v>
      </c>
      <c r="C22" s="17">
        <v>3</v>
      </c>
      <c r="D22" s="17">
        <v>3</v>
      </c>
    </row>
    <row r="23" spans="1:4" ht="21" customHeight="1" x14ac:dyDescent="0.3">
      <c r="A23" s="46" t="s">
        <v>3327</v>
      </c>
      <c r="B23" s="201">
        <v>2</v>
      </c>
      <c r="C23" s="17">
        <v>3</v>
      </c>
      <c r="D23" s="17">
        <v>3</v>
      </c>
    </row>
    <row r="24" spans="1:4" ht="21" customHeight="1" x14ac:dyDescent="0.3">
      <c r="A24" s="46" t="s">
        <v>3328</v>
      </c>
      <c r="B24" s="201">
        <v>3</v>
      </c>
      <c r="C24" s="17">
        <v>4</v>
      </c>
      <c r="D24" s="17">
        <v>3</v>
      </c>
    </row>
    <row r="25" spans="1:4" ht="21" customHeight="1" x14ac:dyDescent="0.3">
      <c r="A25" s="46" t="s">
        <v>3329</v>
      </c>
      <c r="B25" s="201">
        <v>2</v>
      </c>
      <c r="C25" s="17">
        <v>3</v>
      </c>
      <c r="D25" s="17">
        <v>3</v>
      </c>
    </row>
    <row r="26" spans="1:4" ht="21" customHeight="1" x14ac:dyDescent="0.3">
      <c r="A26" s="46" t="s">
        <v>3330</v>
      </c>
      <c r="B26" s="201">
        <v>3</v>
      </c>
      <c r="C26" s="17">
        <v>2</v>
      </c>
      <c r="D26" s="17">
        <v>3</v>
      </c>
    </row>
    <row r="27" spans="1:4" ht="21" customHeight="1" x14ac:dyDescent="0.3">
      <c r="A27" s="46" t="s">
        <v>3331</v>
      </c>
      <c r="B27" s="201">
        <v>2</v>
      </c>
      <c r="C27" s="17">
        <v>3</v>
      </c>
      <c r="D27" s="17">
        <v>3</v>
      </c>
    </row>
    <row r="28" spans="1:4" ht="21" customHeight="1" x14ac:dyDescent="0.3">
      <c r="A28" s="46" t="s">
        <v>3332</v>
      </c>
      <c r="B28" s="201">
        <v>2</v>
      </c>
      <c r="C28" s="17">
        <v>2</v>
      </c>
      <c r="D28" s="17">
        <v>2</v>
      </c>
    </row>
    <row r="29" spans="1:4" ht="21" customHeight="1" x14ac:dyDescent="0.3">
      <c r="A29" s="46" t="s">
        <v>3333</v>
      </c>
      <c r="B29" s="201">
        <v>2</v>
      </c>
      <c r="C29" s="17">
        <v>3</v>
      </c>
      <c r="D29" s="17">
        <v>3</v>
      </c>
    </row>
    <row r="30" spans="1:4" ht="21" customHeight="1" x14ac:dyDescent="0.3">
      <c r="A30" s="46" t="s">
        <v>3334</v>
      </c>
      <c r="B30" s="201">
        <v>2</v>
      </c>
      <c r="C30" s="17">
        <v>1</v>
      </c>
      <c r="D30" s="17">
        <v>2</v>
      </c>
    </row>
    <row r="31" spans="1:4" ht="21" customHeight="1" x14ac:dyDescent="0.3">
      <c r="A31" s="46" t="s">
        <v>3335</v>
      </c>
      <c r="B31" s="201">
        <v>3</v>
      </c>
      <c r="C31" s="17">
        <v>4</v>
      </c>
      <c r="D31" s="17">
        <v>4</v>
      </c>
    </row>
    <row r="32" spans="1:4" ht="21" customHeight="1" x14ac:dyDescent="0.3">
      <c r="A32" s="46" t="s">
        <v>3336</v>
      </c>
      <c r="B32" s="201">
        <v>1</v>
      </c>
      <c r="C32" s="17">
        <v>1</v>
      </c>
      <c r="D32" s="17">
        <v>2</v>
      </c>
    </row>
    <row r="33" spans="1:4" ht="21" customHeight="1" x14ac:dyDescent="0.3">
      <c r="A33" s="46" t="s">
        <v>3337</v>
      </c>
      <c r="B33" s="201">
        <v>2</v>
      </c>
      <c r="C33" s="17">
        <v>2</v>
      </c>
      <c r="D33" s="17">
        <v>3</v>
      </c>
    </row>
    <row r="34" spans="1:4" ht="21" customHeight="1" x14ac:dyDescent="0.3">
      <c r="A34" s="46" t="s">
        <v>3338</v>
      </c>
      <c r="B34" s="201">
        <v>1</v>
      </c>
      <c r="C34" s="17">
        <v>1</v>
      </c>
      <c r="D34" s="17">
        <v>1</v>
      </c>
    </row>
    <row r="35" spans="1:4" ht="21" customHeight="1" x14ac:dyDescent="0.3">
      <c r="A35" s="46" t="s">
        <v>3339</v>
      </c>
      <c r="B35" s="201">
        <v>3</v>
      </c>
      <c r="C35" s="17">
        <v>3</v>
      </c>
      <c r="D35" s="17">
        <v>3</v>
      </c>
    </row>
    <row r="36" spans="1:4" ht="21" customHeight="1" x14ac:dyDescent="0.3">
      <c r="A36" s="46" t="s">
        <v>3340</v>
      </c>
      <c r="B36" s="201">
        <v>2</v>
      </c>
      <c r="C36" s="17">
        <v>3</v>
      </c>
      <c r="D36" s="17">
        <v>3</v>
      </c>
    </row>
    <row r="37" spans="1:4" ht="21" customHeight="1" x14ac:dyDescent="0.3">
      <c r="A37" s="46" t="s">
        <v>3341</v>
      </c>
      <c r="B37" s="201">
        <v>2</v>
      </c>
      <c r="C37" s="17">
        <v>4</v>
      </c>
      <c r="D37" s="17">
        <v>4</v>
      </c>
    </row>
    <row r="38" spans="1:4" ht="21" customHeight="1" x14ac:dyDescent="0.3">
      <c r="A38" s="46" t="s">
        <v>3342</v>
      </c>
      <c r="B38" s="201">
        <v>3</v>
      </c>
      <c r="C38" s="17">
        <v>4</v>
      </c>
      <c r="D38" s="17">
        <v>4</v>
      </c>
    </row>
    <row r="39" spans="1:4" ht="21" customHeight="1" x14ac:dyDescent="0.3">
      <c r="A39" s="46" t="s">
        <v>3343</v>
      </c>
      <c r="B39" s="201">
        <v>3</v>
      </c>
      <c r="C39" s="17">
        <v>3</v>
      </c>
      <c r="D39" s="17">
        <v>3</v>
      </c>
    </row>
    <row r="40" spans="1:4" ht="21" customHeight="1" x14ac:dyDescent="0.3">
      <c r="A40" s="46" t="s">
        <v>3344</v>
      </c>
      <c r="B40" s="201">
        <v>2</v>
      </c>
      <c r="C40" s="17">
        <v>2</v>
      </c>
      <c r="D40" s="17">
        <v>2</v>
      </c>
    </row>
    <row r="41" spans="1:4" ht="21" customHeight="1" x14ac:dyDescent="0.3">
      <c r="A41" s="46" t="s">
        <v>3345</v>
      </c>
      <c r="B41" s="201">
        <v>2</v>
      </c>
      <c r="C41" s="17">
        <v>2</v>
      </c>
      <c r="D41" s="17">
        <v>2</v>
      </c>
    </row>
    <row r="42" spans="1:4" ht="21" customHeight="1" x14ac:dyDescent="0.3">
      <c r="A42" s="46" t="s">
        <v>3346</v>
      </c>
      <c r="B42" s="201">
        <v>3</v>
      </c>
      <c r="C42" s="17">
        <v>3</v>
      </c>
      <c r="D42" s="17">
        <v>3</v>
      </c>
    </row>
    <row r="43" spans="1:4" ht="21" customHeight="1" x14ac:dyDescent="0.3">
      <c r="A43" s="46" t="s">
        <v>3347</v>
      </c>
      <c r="B43" s="201">
        <v>2</v>
      </c>
      <c r="C43" s="17">
        <v>2</v>
      </c>
      <c r="D43" s="17">
        <v>2</v>
      </c>
    </row>
    <row r="44" spans="1:4" ht="21" customHeight="1" x14ac:dyDescent="0.3">
      <c r="A44" s="46" t="s">
        <v>3348</v>
      </c>
      <c r="B44" s="201">
        <v>2</v>
      </c>
      <c r="C44" s="17">
        <v>2</v>
      </c>
      <c r="D44" s="17">
        <v>2</v>
      </c>
    </row>
    <row r="45" spans="1:4" ht="21" customHeight="1" x14ac:dyDescent="0.3">
      <c r="A45" s="46" t="s">
        <v>3349</v>
      </c>
      <c r="B45" s="201">
        <v>2</v>
      </c>
      <c r="C45" s="17">
        <v>1</v>
      </c>
      <c r="D45" s="17">
        <v>2</v>
      </c>
    </row>
    <row r="46" spans="1:4" ht="21" customHeight="1" x14ac:dyDescent="0.3">
      <c r="A46" s="46" t="s">
        <v>3350</v>
      </c>
      <c r="B46" s="201">
        <v>2</v>
      </c>
      <c r="C46" s="17">
        <v>2</v>
      </c>
      <c r="D46" s="17">
        <v>1</v>
      </c>
    </row>
    <row r="47" spans="1:4" ht="21" customHeight="1" x14ac:dyDescent="0.3">
      <c r="A47" s="363" t="s">
        <v>3351</v>
      </c>
      <c r="B47" s="201">
        <v>3</v>
      </c>
      <c r="C47" s="17">
        <v>3</v>
      </c>
      <c r="D47" s="17">
        <v>3</v>
      </c>
    </row>
    <row r="48" spans="1:4" ht="21" customHeight="1" x14ac:dyDescent="0.3">
      <c r="A48" s="363" t="s">
        <v>3352</v>
      </c>
      <c r="B48" s="201">
        <v>2</v>
      </c>
      <c r="C48" s="17">
        <v>3</v>
      </c>
      <c r="D48" s="17">
        <v>3</v>
      </c>
    </row>
    <row r="49" spans="1:4" ht="21" customHeight="1" x14ac:dyDescent="0.3">
      <c r="A49" s="363" t="s">
        <v>3353</v>
      </c>
      <c r="B49" s="201">
        <v>3</v>
      </c>
      <c r="C49" s="17">
        <v>3</v>
      </c>
      <c r="D49" s="17">
        <v>4</v>
      </c>
    </row>
    <row r="50" spans="1:4" ht="21" customHeight="1" x14ac:dyDescent="0.3">
      <c r="A50" s="363" t="s">
        <v>3354</v>
      </c>
      <c r="B50" s="201">
        <v>2</v>
      </c>
      <c r="C50" s="17">
        <v>3</v>
      </c>
      <c r="D50" s="17">
        <v>3</v>
      </c>
    </row>
    <row r="51" spans="1:4" ht="21" customHeight="1" x14ac:dyDescent="0.3">
      <c r="A51" s="363" t="s">
        <v>3355</v>
      </c>
      <c r="B51" s="201">
        <v>2</v>
      </c>
      <c r="C51" s="17">
        <v>3</v>
      </c>
      <c r="D51" s="17">
        <v>2</v>
      </c>
    </row>
    <row r="52" spans="1:4" ht="21" customHeight="1" x14ac:dyDescent="0.3">
      <c r="A52" s="363" t="s">
        <v>3356</v>
      </c>
      <c r="B52" s="201">
        <v>2</v>
      </c>
      <c r="C52" s="17">
        <v>2</v>
      </c>
      <c r="D52" s="17">
        <v>2</v>
      </c>
    </row>
    <row r="53" spans="1:4" ht="21" customHeight="1" x14ac:dyDescent="0.3">
      <c r="A53" s="363" t="s">
        <v>3357</v>
      </c>
      <c r="B53" s="201">
        <v>2</v>
      </c>
      <c r="C53" s="17">
        <v>2</v>
      </c>
      <c r="D53" s="17">
        <v>1</v>
      </c>
    </row>
    <row r="54" spans="1:4" ht="21" customHeight="1" x14ac:dyDescent="0.3">
      <c r="A54" s="363" t="s">
        <v>3358</v>
      </c>
      <c r="B54" s="201">
        <v>2</v>
      </c>
      <c r="C54" s="17">
        <v>2</v>
      </c>
      <c r="D54" s="17">
        <v>1</v>
      </c>
    </row>
    <row r="55" spans="1:4" ht="21" customHeight="1" x14ac:dyDescent="0.3">
      <c r="A55" s="363" t="s">
        <v>3359</v>
      </c>
      <c r="B55" s="201">
        <v>2</v>
      </c>
      <c r="C55" s="17">
        <v>2</v>
      </c>
      <c r="D55" s="17">
        <v>2</v>
      </c>
    </row>
    <row r="56" spans="1:4" ht="21" customHeight="1" x14ac:dyDescent="0.3">
      <c r="A56" s="363" t="s">
        <v>3360</v>
      </c>
      <c r="B56" s="201">
        <v>2</v>
      </c>
      <c r="C56" s="17">
        <v>2</v>
      </c>
      <c r="D56" s="17">
        <v>1</v>
      </c>
    </row>
    <row r="57" spans="1:4" ht="21" customHeight="1" x14ac:dyDescent="0.3">
      <c r="A57" s="363" t="s">
        <v>3361</v>
      </c>
      <c r="B57" s="201">
        <v>2</v>
      </c>
      <c r="C57" s="17">
        <v>2</v>
      </c>
      <c r="D57" s="17">
        <v>2</v>
      </c>
    </row>
    <row r="58" spans="1:4" ht="21" customHeight="1" x14ac:dyDescent="0.3">
      <c r="A58" s="363" t="s">
        <v>3362</v>
      </c>
      <c r="B58" s="201">
        <v>1</v>
      </c>
      <c r="C58" s="17">
        <v>1</v>
      </c>
      <c r="D58" s="17">
        <v>1</v>
      </c>
    </row>
    <row r="59" spans="1:4" ht="21" customHeight="1" x14ac:dyDescent="0.3">
      <c r="A59" s="363" t="s">
        <v>3363</v>
      </c>
      <c r="B59" s="201">
        <v>2</v>
      </c>
      <c r="C59" s="17">
        <v>2</v>
      </c>
      <c r="D59" s="17">
        <v>1</v>
      </c>
    </row>
    <row r="60" spans="1:4" ht="21" customHeight="1" x14ac:dyDescent="0.3">
      <c r="A60" s="363" t="s">
        <v>3364</v>
      </c>
      <c r="B60" s="201">
        <v>2</v>
      </c>
      <c r="C60" s="17">
        <v>2</v>
      </c>
      <c r="D60" s="17">
        <v>1</v>
      </c>
    </row>
    <row r="61" spans="1:4" ht="21" customHeight="1" x14ac:dyDescent="0.3">
      <c r="A61" s="363" t="s">
        <v>3365</v>
      </c>
      <c r="B61" s="201">
        <v>2</v>
      </c>
      <c r="C61" s="17">
        <v>3</v>
      </c>
      <c r="D61" s="17">
        <v>1</v>
      </c>
    </row>
    <row r="62" spans="1:4" ht="21" customHeight="1" x14ac:dyDescent="0.3">
      <c r="A62" s="363" t="s">
        <v>3366</v>
      </c>
      <c r="B62" s="201">
        <v>3</v>
      </c>
      <c r="C62" s="17">
        <v>4</v>
      </c>
      <c r="D62" s="17">
        <v>4</v>
      </c>
    </row>
    <row r="63" spans="1:4" ht="21" customHeight="1" x14ac:dyDescent="0.3">
      <c r="A63" s="363" t="s">
        <v>3367</v>
      </c>
      <c r="B63" s="201">
        <v>3</v>
      </c>
      <c r="C63" s="17">
        <v>4</v>
      </c>
      <c r="D63" s="17">
        <v>5</v>
      </c>
    </row>
    <row r="64" spans="1:4" ht="21" customHeight="1" x14ac:dyDescent="0.3">
      <c r="A64" s="363" t="s">
        <v>3368</v>
      </c>
      <c r="B64" s="201">
        <v>2</v>
      </c>
      <c r="C64" s="17">
        <v>3</v>
      </c>
      <c r="D64" s="17">
        <v>4</v>
      </c>
    </row>
    <row r="65" spans="1:4" ht="21" customHeight="1" x14ac:dyDescent="0.3">
      <c r="A65" s="363" t="s">
        <v>3369</v>
      </c>
      <c r="B65" s="201">
        <v>2</v>
      </c>
      <c r="C65" s="17">
        <v>3</v>
      </c>
      <c r="D65" s="17">
        <v>3</v>
      </c>
    </row>
    <row r="66" spans="1:4" ht="21" customHeight="1" x14ac:dyDescent="0.3">
      <c r="A66" s="363" t="s">
        <v>3370</v>
      </c>
      <c r="B66" s="201">
        <v>2</v>
      </c>
      <c r="C66" s="17">
        <v>3</v>
      </c>
      <c r="D66" s="17">
        <v>3</v>
      </c>
    </row>
    <row r="67" spans="1:4" ht="21" customHeight="1" x14ac:dyDescent="0.3">
      <c r="A67" s="363" t="s">
        <v>3371</v>
      </c>
      <c r="B67" s="201">
        <v>2</v>
      </c>
      <c r="C67" s="17">
        <v>3</v>
      </c>
      <c r="D67" s="17">
        <v>3</v>
      </c>
    </row>
    <row r="68" spans="1:4" ht="21" customHeight="1" x14ac:dyDescent="0.3">
      <c r="A68" s="363" t="s">
        <v>3372</v>
      </c>
      <c r="B68" s="201">
        <v>3</v>
      </c>
      <c r="C68" s="17">
        <v>4</v>
      </c>
      <c r="D68" s="17">
        <v>4</v>
      </c>
    </row>
    <row r="69" spans="1:4" ht="21" customHeight="1" x14ac:dyDescent="0.3">
      <c r="A69" s="363" t="s">
        <v>3373</v>
      </c>
      <c r="B69" s="201">
        <v>2</v>
      </c>
      <c r="C69" s="17">
        <v>4</v>
      </c>
      <c r="D69" s="17">
        <v>4</v>
      </c>
    </row>
    <row r="70" spans="1:4" ht="21" customHeight="1" x14ac:dyDescent="0.3">
      <c r="A70" s="363" t="s">
        <v>3374</v>
      </c>
      <c r="B70" s="201">
        <v>3</v>
      </c>
      <c r="C70" s="17">
        <v>4</v>
      </c>
      <c r="D70" s="17">
        <v>4</v>
      </c>
    </row>
    <row r="71" spans="1:4" ht="21" customHeight="1" x14ac:dyDescent="0.3">
      <c r="A71" s="363" t="s">
        <v>3375</v>
      </c>
      <c r="B71" s="201">
        <v>3</v>
      </c>
      <c r="C71" s="17">
        <v>4</v>
      </c>
      <c r="D71" s="17">
        <v>4</v>
      </c>
    </row>
    <row r="72" spans="1:4" ht="21" customHeight="1" x14ac:dyDescent="0.3">
      <c r="A72" s="363" t="s">
        <v>3376</v>
      </c>
      <c r="B72" s="201">
        <v>2</v>
      </c>
      <c r="C72" s="17">
        <v>4</v>
      </c>
      <c r="D72" s="17">
        <v>5</v>
      </c>
    </row>
    <row r="73" spans="1:4" ht="21" customHeight="1" x14ac:dyDescent="0.3">
      <c r="A73" s="363" t="s">
        <v>3377</v>
      </c>
      <c r="B73" s="201">
        <v>2</v>
      </c>
      <c r="C73" s="17">
        <v>4</v>
      </c>
      <c r="D73" s="17">
        <v>4</v>
      </c>
    </row>
    <row r="74" spans="1:4" ht="21" customHeight="1" x14ac:dyDescent="0.3">
      <c r="A74" s="363" t="s">
        <v>3378</v>
      </c>
      <c r="B74" s="201">
        <v>2</v>
      </c>
      <c r="C74" s="17">
        <v>3</v>
      </c>
      <c r="D74" s="17">
        <v>3</v>
      </c>
    </row>
    <row r="75" spans="1:4" ht="21" customHeight="1" x14ac:dyDescent="0.3">
      <c r="A75" s="363" t="s">
        <v>3379</v>
      </c>
      <c r="B75" s="201">
        <v>2</v>
      </c>
      <c r="C75" s="17">
        <v>2</v>
      </c>
      <c r="D75" s="17">
        <v>2</v>
      </c>
    </row>
    <row r="76" spans="1:4" ht="21" customHeight="1" x14ac:dyDescent="0.3">
      <c r="A76" s="363" t="s">
        <v>3380</v>
      </c>
      <c r="B76" s="201">
        <v>2</v>
      </c>
      <c r="C76" s="17">
        <v>2</v>
      </c>
      <c r="D76" s="17">
        <v>2</v>
      </c>
    </row>
    <row r="77" spans="1:4" ht="21" customHeight="1" x14ac:dyDescent="0.3">
      <c r="A77" s="363" t="s">
        <v>3381</v>
      </c>
      <c r="B77" s="201">
        <v>2</v>
      </c>
      <c r="C77" s="17">
        <v>2</v>
      </c>
      <c r="D77" s="17">
        <v>2</v>
      </c>
    </row>
    <row r="78" spans="1:4" ht="21" customHeight="1" x14ac:dyDescent="0.3">
      <c r="A78" s="363" t="s">
        <v>3382</v>
      </c>
      <c r="B78" s="201">
        <v>2</v>
      </c>
      <c r="C78" s="17">
        <v>3</v>
      </c>
      <c r="D78" s="17">
        <v>3</v>
      </c>
    </row>
    <row r="79" spans="1:4" ht="21" customHeight="1" x14ac:dyDescent="0.3">
      <c r="A79" s="363" t="s">
        <v>3383</v>
      </c>
      <c r="B79" s="201">
        <v>2</v>
      </c>
      <c r="C79" s="17">
        <v>1</v>
      </c>
      <c r="D79" s="17">
        <v>1</v>
      </c>
    </row>
    <row r="80" spans="1:4" ht="21" customHeight="1" x14ac:dyDescent="0.3">
      <c r="A80" s="363" t="s">
        <v>3384</v>
      </c>
      <c r="B80" s="201">
        <v>2</v>
      </c>
      <c r="C80" s="17">
        <v>3</v>
      </c>
      <c r="D80" s="17">
        <v>2</v>
      </c>
    </row>
    <row r="81" spans="1:4" ht="21" customHeight="1" x14ac:dyDescent="0.3">
      <c r="A81" s="363" t="s">
        <v>3385</v>
      </c>
      <c r="B81" s="201">
        <v>2</v>
      </c>
      <c r="C81" s="17">
        <v>2</v>
      </c>
      <c r="D81" s="17">
        <v>3</v>
      </c>
    </row>
    <row r="82" spans="1:4" ht="21" customHeight="1" x14ac:dyDescent="0.3">
      <c r="A82" s="363" t="s">
        <v>3386</v>
      </c>
      <c r="B82" s="201">
        <v>2</v>
      </c>
      <c r="C82" s="17">
        <v>3</v>
      </c>
      <c r="D82" s="17">
        <v>3</v>
      </c>
    </row>
    <row r="83" spans="1:4" ht="21" customHeight="1" x14ac:dyDescent="0.3">
      <c r="A83" s="363" t="s">
        <v>3387</v>
      </c>
      <c r="B83" s="201">
        <v>2</v>
      </c>
      <c r="C83" s="17">
        <v>2</v>
      </c>
      <c r="D83" s="17">
        <v>2</v>
      </c>
    </row>
    <row r="84" spans="1:4" ht="21" customHeight="1" x14ac:dyDescent="0.3">
      <c r="A84" s="363" t="s">
        <v>3388</v>
      </c>
      <c r="B84" s="201">
        <v>2</v>
      </c>
      <c r="C84" s="17">
        <v>2</v>
      </c>
      <c r="D84" s="17">
        <v>2</v>
      </c>
    </row>
    <row r="85" spans="1:4" ht="21" customHeight="1" x14ac:dyDescent="0.3">
      <c r="A85" s="363" t="s">
        <v>3389</v>
      </c>
      <c r="B85" s="201">
        <v>1</v>
      </c>
      <c r="C85" s="17">
        <v>2</v>
      </c>
      <c r="D85" s="17">
        <v>2</v>
      </c>
    </row>
    <row r="86" spans="1:4" ht="21" customHeight="1" x14ac:dyDescent="0.3">
      <c r="A86" s="363" t="s">
        <v>3390</v>
      </c>
      <c r="B86" s="201">
        <v>1</v>
      </c>
      <c r="C86" s="17">
        <v>1</v>
      </c>
      <c r="D86" s="17">
        <v>2</v>
      </c>
    </row>
    <row r="87" spans="1:4" ht="21" customHeight="1" x14ac:dyDescent="0.3">
      <c r="A87" s="363" t="s">
        <v>3391</v>
      </c>
      <c r="B87" s="201">
        <v>2</v>
      </c>
      <c r="C87" s="17">
        <v>2</v>
      </c>
      <c r="D87" s="17">
        <v>2</v>
      </c>
    </row>
    <row r="88" spans="1:4" ht="21" customHeight="1" x14ac:dyDescent="0.3">
      <c r="A88" s="363" t="s">
        <v>3392</v>
      </c>
      <c r="B88" s="201">
        <v>2</v>
      </c>
      <c r="C88" s="17">
        <v>3</v>
      </c>
      <c r="D88" s="17">
        <v>3</v>
      </c>
    </row>
    <row r="89" spans="1:4" ht="21" customHeight="1" x14ac:dyDescent="0.3">
      <c r="A89" s="492" t="s">
        <v>3393</v>
      </c>
      <c r="B89" s="493"/>
      <c r="C89" s="493"/>
      <c r="D89" s="493"/>
    </row>
    <row r="90" spans="1:4" ht="21" customHeight="1" x14ac:dyDescent="0.3">
      <c r="A90" s="200" t="s">
        <v>3394</v>
      </c>
    </row>
  </sheetData>
  <phoneticPr fontId="30"/>
  <pageMargins left="0.23622047244094488" right="0.23622047244094488" top="0.15748031496062992" bottom="0.15748031496062992" header="0.31496062992125984" footer="0"/>
  <pageSetup paperSize="9" scale="47" orientation="portrait" r:id="rId1"/>
  <headerFooter>
    <oddHeader>&amp;C&amp;F</oddHead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pageSetUpPr fitToPage="1"/>
  </sheetPr>
  <dimension ref="A1:P12"/>
  <sheetViews>
    <sheetView zoomScaleSheetLayoutView="80" workbookViewId="0">
      <pane xSplit="1" ySplit="4" topLeftCell="B5" activePane="bottomRight" state="frozen"/>
      <selection pane="topRight" activeCell="B1" sqref="B1"/>
      <selection pane="bottomLeft" activeCell="A5" sqref="A5"/>
      <selection pane="bottomRight"/>
    </sheetView>
  </sheetViews>
  <sheetFormatPr defaultColWidth="18.64453125" defaultRowHeight="21" customHeight="1" x14ac:dyDescent="0.3"/>
  <cols>
    <col min="1" max="1" width="18.64453125" style="17"/>
    <col min="2" max="16" width="10.05859375" style="17" customWidth="1"/>
    <col min="17" max="16384" width="18.64453125" style="17"/>
  </cols>
  <sheetData>
    <row r="1" spans="1:16" ht="21" customHeight="1" x14ac:dyDescent="0.3">
      <c r="A1" s="19" t="str">
        <f>HYPERLINK("#"&amp;"目次"&amp;"!a1","目次へ")</f>
        <v>目次へ</v>
      </c>
    </row>
    <row r="2" spans="1:16" ht="21" customHeight="1" x14ac:dyDescent="0.3">
      <c r="A2" s="44" t="str">
        <f>"７１．"&amp;目次!E74</f>
        <v>７１．路線別駅周辺自転車駐車台数（令和2～令和6年）</v>
      </c>
      <c r="B2" s="305"/>
      <c r="C2" s="305"/>
      <c r="D2" s="305"/>
      <c r="E2" s="305"/>
      <c r="F2" s="305"/>
      <c r="G2" s="305"/>
      <c r="H2" s="305"/>
      <c r="I2" s="305"/>
      <c r="J2" s="305"/>
      <c r="K2" s="305"/>
      <c r="L2" s="305"/>
      <c r="M2" s="305"/>
      <c r="N2" s="305"/>
      <c r="O2" s="305"/>
      <c r="P2" s="305"/>
    </row>
    <row r="3" spans="1:16" ht="21" customHeight="1" x14ac:dyDescent="0.3">
      <c r="A3" s="494" t="s">
        <v>2960</v>
      </c>
      <c r="B3" s="31" t="s">
        <v>459</v>
      </c>
      <c r="C3" s="54"/>
      <c r="D3" s="54"/>
      <c r="E3" s="31" t="s">
        <v>3395</v>
      </c>
      <c r="F3" s="54"/>
      <c r="G3" s="54"/>
      <c r="H3" s="31" t="s">
        <v>3396</v>
      </c>
      <c r="I3" s="54"/>
      <c r="J3" s="54"/>
      <c r="K3" s="31" t="s">
        <v>3397</v>
      </c>
      <c r="L3" s="54"/>
      <c r="M3" s="54"/>
      <c r="N3" s="31" t="s">
        <v>3398</v>
      </c>
      <c r="O3" s="54"/>
      <c r="P3" s="54"/>
    </row>
    <row r="4" spans="1:16" ht="21" customHeight="1" x14ac:dyDescent="0.3">
      <c r="A4" s="289"/>
      <c r="B4" s="515" t="s">
        <v>3399</v>
      </c>
      <c r="C4" s="515" t="s">
        <v>3400</v>
      </c>
      <c r="D4" s="515" t="s">
        <v>3401</v>
      </c>
      <c r="E4" s="515" t="s">
        <v>3399</v>
      </c>
      <c r="F4" s="515" t="s">
        <v>3400</v>
      </c>
      <c r="G4" s="515" t="s">
        <v>3401</v>
      </c>
      <c r="H4" s="515" t="s">
        <v>3399</v>
      </c>
      <c r="I4" s="515" t="s">
        <v>3400</v>
      </c>
      <c r="J4" s="515" t="s">
        <v>3401</v>
      </c>
      <c r="K4" s="515" t="s">
        <v>3399</v>
      </c>
      <c r="L4" s="515" t="s">
        <v>3400</v>
      </c>
      <c r="M4" s="515" t="s">
        <v>3401</v>
      </c>
      <c r="N4" s="515" t="s">
        <v>3399</v>
      </c>
      <c r="O4" s="515" t="s">
        <v>3400</v>
      </c>
      <c r="P4" s="515" t="s">
        <v>3401</v>
      </c>
    </row>
    <row r="5" spans="1:16" ht="21" customHeight="1" x14ac:dyDescent="0.3">
      <c r="A5" s="24" t="s">
        <v>4528</v>
      </c>
      <c r="B5" s="284">
        <v>28</v>
      </c>
      <c r="C5" s="32">
        <v>5448</v>
      </c>
      <c r="D5" s="32">
        <v>447</v>
      </c>
      <c r="E5" s="32">
        <v>7</v>
      </c>
      <c r="F5" s="32">
        <v>3208</v>
      </c>
      <c r="G5" s="32">
        <v>161</v>
      </c>
      <c r="H5" s="32">
        <v>14</v>
      </c>
      <c r="I5" s="32">
        <v>1424</v>
      </c>
      <c r="J5" s="32">
        <v>152</v>
      </c>
      <c r="K5" s="32">
        <v>1</v>
      </c>
      <c r="L5" s="32">
        <v>141</v>
      </c>
      <c r="M5" s="32">
        <v>23</v>
      </c>
      <c r="N5" s="32">
        <v>6</v>
      </c>
      <c r="O5" s="32">
        <v>675</v>
      </c>
      <c r="P5" s="32">
        <v>111</v>
      </c>
    </row>
    <row r="6" spans="1:16" ht="21" customHeight="1" x14ac:dyDescent="0.3">
      <c r="A6" s="24">
        <v>3</v>
      </c>
      <c r="B6" s="284">
        <v>27</v>
      </c>
      <c r="C6" s="32">
        <v>5515</v>
      </c>
      <c r="D6" s="32">
        <v>426</v>
      </c>
      <c r="E6" s="32">
        <v>6</v>
      </c>
      <c r="F6" s="32">
        <v>3301</v>
      </c>
      <c r="G6" s="32">
        <v>142</v>
      </c>
      <c r="H6" s="32">
        <v>14</v>
      </c>
      <c r="I6" s="32">
        <v>1376</v>
      </c>
      <c r="J6" s="32">
        <v>146</v>
      </c>
      <c r="K6" s="32">
        <v>1</v>
      </c>
      <c r="L6" s="32">
        <v>165</v>
      </c>
      <c r="M6" s="32">
        <v>14</v>
      </c>
      <c r="N6" s="32">
        <v>6</v>
      </c>
      <c r="O6" s="32">
        <v>673</v>
      </c>
      <c r="P6" s="32">
        <v>124</v>
      </c>
    </row>
    <row r="7" spans="1:16" ht="21" customHeight="1" x14ac:dyDescent="0.3">
      <c r="A7" s="55">
        <v>4</v>
      </c>
      <c r="B7" s="32">
        <v>27</v>
      </c>
      <c r="C7" s="32">
        <v>6425</v>
      </c>
      <c r="D7" s="32">
        <v>424</v>
      </c>
      <c r="E7" s="32">
        <v>6</v>
      </c>
      <c r="F7" s="32">
        <v>4136</v>
      </c>
      <c r="G7" s="32">
        <v>178</v>
      </c>
      <c r="H7" s="32">
        <v>14</v>
      </c>
      <c r="I7" s="32">
        <v>1387</v>
      </c>
      <c r="J7" s="32">
        <v>128</v>
      </c>
      <c r="K7" s="32">
        <v>1</v>
      </c>
      <c r="L7" s="32">
        <v>183</v>
      </c>
      <c r="M7" s="32">
        <v>17</v>
      </c>
      <c r="N7" s="32">
        <v>6</v>
      </c>
      <c r="O7" s="32">
        <v>719</v>
      </c>
      <c r="P7" s="32">
        <v>101</v>
      </c>
    </row>
    <row r="8" spans="1:16" ht="21" customHeight="1" x14ac:dyDescent="0.3">
      <c r="A8" s="55">
        <v>5</v>
      </c>
      <c r="B8" s="32">
        <v>27</v>
      </c>
      <c r="C8" s="32">
        <v>5698</v>
      </c>
      <c r="D8" s="32">
        <v>367</v>
      </c>
      <c r="E8" s="32">
        <v>6</v>
      </c>
      <c r="F8" s="32">
        <v>3310</v>
      </c>
      <c r="G8" s="32">
        <v>145</v>
      </c>
      <c r="H8" s="32">
        <v>14</v>
      </c>
      <c r="I8" s="32">
        <v>1443</v>
      </c>
      <c r="J8" s="32">
        <v>100</v>
      </c>
      <c r="K8" s="32">
        <v>1</v>
      </c>
      <c r="L8" s="32">
        <v>285</v>
      </c>
      <c r="M8" s="32">
        <v>21</v>
      </c>
      <c r="N8" s="32">
        <v>6</v>
      </c>
      <c r="O8" s="32">
        <v>660</v>
      </c>
      <c r="P8" s="32">
        <v>101</v>
      </c>
    </row>
    <row r="9" spans="1:16" s="18" customFormat="1" ht="21" customHeight="1" x14ac:dyDescent="0.3">
      <c r="A9" s="236">
        <v>6</v>
      </c>
      <c r="B9" s="190">
        <v>27</v>
      </c>
      <c r="C9" s="179">
        <v>5718</v>
      </c>
      <c r="D9" s="179">
        <v>370</v>
      </c>
      <c r="E9" s="179">
        <v>6</v>
      </c>
      <c r="F9" s="179">
        <v>3285</v>
      </c>
      <c r="G9" s="179">
        <v>145</v>
      </c>
      <c r="H9" s="179">
        <v>14</v>
      </c>
      <c r="I9" s="179">
        <v>1476</v>
      </c>
      <c r="J9" s="179">
        <v>118</v>
      </c>
      <c r="K9" s="179">
        <v>1</v>
      </c>
      <c r="L9" s="179">
        <v>165</v>
      </c>
      <c r="M9" s="179">
        <v>8</v>
      </c>
      <c r="N9" s="179">
        <v>6</v>
      </c>
      <c r="O9" s="179">
        <v>792</v>
      </c>
      <c r="P9" s="179">
        <v>99</v>
      </c>
    </row>
    <row r="10" spans="1:16" ht="21" customHeight="1" x14ac:dyDescent="0.3">
      <c r="A10" s="28" t="s">
        <v>3402</v>
      </c>
    </row>
    <row r="11" spans="1:16" ht="21" customHeight="1" x14ac:dyDescent="0.3">
      <c r="A11" s="28" t="s">
        <v>3403</v>
      </c>
    </row>
    <row r="12" spans="1:16" ht="21" customHeight="1" x14ac:dyDescent="0.3">
      <c r="A12" s="28" t="s">
        <v>3404</v>
      </c>
    </row>
  </sheetData>
  <phoneticPr fontId="30"/>
  <pageMargins left="0.23622047244094488" right="0.23622047244094488" top="0.15748031496062992" bottom="0.15748031496062992" header="0.31496062992125984" footer="0"/>
  <pageSetup paperSize="9" scale="59" orientation="portrait" r:id="rId1"/>
  <headerFooter>
    <oddHeader>&amp;C&amp;F</oddHead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pageSetUpPr fitToPage="1"/>
  </sheetPr>
  <dimension ref="A1:M12"/>
  <sheetViews>
    <sheetView zoomScaleSheetLayoutView="80" workbookViewId="0">
      <pane xSplit="1" ySplit="6" topLeftCell="B7" activePane="bottomRight" state="frozen"/>
      <selection pane="topRight"/>
      <selection pane="bottomLeft"/>
      <selection pane="bottomRight"/>
    </sheetView>
  </sheetViews>
  <sheetFormatPr defaultColWidth="18.64453125" defaultRowHeight="21" customHeight="1" x14ac:dyDescent="0.3"/>
  <cols>
    <col min="1" max="1" width="18.64453125" style="17"/>
    <col min="2" max="13" width="10.05859375" style="17" customWidth="1"/>
    <col min="14" max="16384" width="18.64453125" style="17"/>
  </cols>
  <sheetData>
    <row r="1" spans="1:13" ht="21" customHeight="1" x14ac:dyDescent="0.3">
      <c r="A1" s="19" t="str">
        <f>HYPERLINK("#"&amp;"目次"&amp;"!a1","目次へ")</f>
        <v>目次へ</v>
      </c>
    </row>
    <row r="2" spans="1:13" ht="21" customHeight="1" x14ac:dyDescent="0.3">
      <c r="A2" s="44" t="str">
        <f>"７２．"&amp;目次!E75</f>
        <v>７２．自動車保有台数（平成31～令和5年度）</v>
      </c>
      <c r="B2" s="29"/>
      <c r="C2" s="29"/>
      <c r="D2" s="29"/>
      <c r="E2" s="29"/>
      <c r="F2" s="29"/>
      <c r="G2" s="29"/>
      <c r="H2" s="29"/>
      <c r="I2" s="29"/>
      <c r="J2" s="29"/>
      <c r="K2" s="29"/>
      <c r="L2" s="29"/>
    </row>
    <row r="3" spans="1:13" ht="21" customHeight="1" x14ac:dyDescent="0.3">
      <c r="A3" s="488"/>
      <c r="B3" s="458"/>
      <c r="C3" s="459"/>
      <c r="D3" s="460"/>
      <c r="E3" s="459"/>
      <c r="F3" s="459"/>
      <c r="G3" s="458"/>
      <c r="H3" s="40" t="s">
        <v>3405</v>
      </c>
      <c r="I3" s="40"/>
      <c r="J3" s="40"/>
      <c r="K3" s="31"/>
      <c r="L3" s="78"/>
      <c r="M3" s="461"/>
    </row>
    <row r="4" spans="1:13" ht="21" customHeight="1" x14ac:dyDescent="0.3">
      <c r="A4" s="22" t="s">
        <v>3406</v>
      </c>
      <c r="B4" s="266" t="s">
        <v>655</v>
      </c>
      <c r="C4" s="265" t="s">
        <v>3407</v>
      </c>
      <c r="D4" s="268" t="s">
        <v>3408</v>
      </c>
      <c r="E4" s="267" t="s">
        <v>3409</v>
      </c>
      <c r="F4" s="267" t="s">
        <v>3410</v>
      </c>
      <c r="G4" s="364" t="s">
        <v>3411</v>
      </c>
      <c r="H4" s="569"/>
      <c r="I4" s="442" t="s">
        <v>3412</v>
      </c>
      <c r="J4" s="442"/>
      <c r="K4" s="527"/>
      <c r="L4" s="569" t="s">
        <v>3413</v>
      </c>
      <c r="M4" s="267" t="s">
        <v>3414</v>
      </c>
    </row>
    <row r="5" spans="1:13" ht="21" customHeight="1" x14ac:dyDescent="0.3">
      <c r="A5" s="22"/>
      <c r="B5" s="335"/>
      <c r="C5" s="319"/>
      <c r="D5" s="265"/>
      <c r="E5" s="319"/>
      <c r="F5" s="319"/>
      <c r="G5" s="319"/>
      <c r="H5" s="364" t="s">
        <v>3415</v>
      </c>
      <c r="I5" s="569" t="s">
        <v>3416</v>
      </c>
      <c r="J5" s="568" t="s">
        <v>3417</v>
      </c>
      <c r="K5" s="592"/>
      <c r="L5" s="365"/>
      <c r="M5" s="319"/>
    </row>
    <row r="6" spans="1:13" ht="21" customHeight="1" x14ac:dyDescent="0.3">
      <c r="A6" s="23"/>
      <c r="B6" s="72"/>
      <c r="C6" s="72"/>
      <c r="D6" s="72"/>
      <c r="E6" s="72"/>
      <c r="F6" s="72"/>
      <c r="G6" s="72"/>
      <c r="H6" s="293"/>
      <c r="I6" s="293"/>
      <c r="J6" s="443" t="s">
        <v>3418</v>
      </c>
      <c r="K6" s="443" t="s">
        <v>3419</v>
      </c>
      <c r="L6" s="443" t="s">
        <v>3420</v>
      </c>
      <c r="M6" s="72"/>
    </row>
    <row r="7" spans="1:13" ht="21" customHeight="1" x14ac:dyDescent="0.3">
      <c r="A7" s="24" t="s">
        <v>4580</v>
      </c>
      <c r="B7" s="279">
        <v>68800</v>
      </c>
      <c r="C7" s="17">
        <v>289</v>
      </c>
      <c r="D7" s="17">
        <v>44487</v>
      </c>
      <c r="E7" s="17">
        <v>9076</v>
      </c>
      <c r="F7" s="17">
        <v>976</v>
      </c>
      <c r="G7" s="17">
        <v>145</v>
      </c>
      <c r="H7" s="17">
        <v>13545</v>
      </c>
      <c r="I7" s="17">
        <v>4186</v>
      </c>
      <c r="J7" s="17">
        <v>3301</v>
      </c>
      <c r="K7" s="17">
        <v>577</v>
      </c>
      <c r="L7" s="17">
        <v>5481</v>
      </c>
      <c r="M7" s="17">
        <v>282</v>
      </c>
    </row>
    <row r="8" spans="1:13" ht="21" customHeight="1" x14ac:dyDescent="0.3">
      <c r="A8" s="24" t="s">
        <v>3422</v>
      </c>
      <c r="B8" s="284">
        <v>67933</v>
      </c>
      <c r="C8" s="32">
        <v>303</v>
      </c>
      <c r="D8" s="32">
        <v>43876</v>
      </c>
      <c r="E8" s="32">
        <v>9091</v>
      </c>
      <c r="F8" s="32">
        <v>1007</v>
      </c>
      <c r="G8" s="32">
        <v>142</v>
      </c>
      <c r="H8" s="32">
        <v>13235</v>
      </c>
      <c r="I8" s="32">
        <v>4267</v>
      </c>
      <c r="J8" s="32">
        <v>3276</v>
      </c>
      <c r="K8" s="32">
        <v>548</v>
      </c>
      <c r="L8" s="32">
        <v>5144</v>
      </c>
      <c r="M8" s="32">
        <v>279</v>
      </c>
    </row>
    <row r="9" spans="1:13" ht="21" customHeight="1" x14ac:dyDescent="0.3">
      <c r="A9" s="55">
        <v>3</v>
      </c>
      <c r="B9" s="32">
        <v>67719</v>
      </c>
      <c r="C9" s="32">
        <v>297</v>
      </c>
      <c r="D9" s="32">
        <v>43577</v>
      </c>
      <c r="E9" s="32">
        <v>9100</v>
      </c>
      <c r="F9" s="32">
        <v>986</v>
      </c>
      <c r="G9" s="32">
        <v>148</v>
      </c>
      <c r="H9" s="32">
        <v>13302</v>
      </c>
      <c r="I9" s="32">
        <v>4315</v>
      </c>
      <c r="J9" s="32">
        <v>3439</v>
      </c>
      <c r="K9" s="32">
        <v>535</v>
      </c>
      <c r="L9" s="32">
        <v>5013</v>
      </c>
      <c r="M9" s="32">
        <v>309</v>
      </c>
    </row>
    <row r="10" spans="1:13" ht="21" customHeight="1" x14ac:dyDescent="0.3">
      <c r="A10" s="24">
        <v>4</v>
      </c>
      <c r="B10" s="32">
        <v>68014</v>
      </c>
      <c r="C10" s="32">
        <v>293</v>
      </c>
      <c r="D10" s="32">
        <v>43599</v>
      </c>
      <c r="E10" s="32">
        <v>9243</v>
      </c>
      <c r="F10" s="32">
        <v>1017</v>
      </c>
      <c r="G10" s="32">
        <v>159</v>
      </c>
      <c r="H10" s="32">
        <v>13366</v>
      </c>
      <c r="I10" s="32">
        <v>4409</v>
      </c>
      <c r="J10" s="32">
        <v>4850</v>
      </c>
      <c r="K10" s="32">
        <v>533</v>
      </c>
      <c r="L10" s="32">
        <v>3574</v>
      </c>
      <c r="M10" s="32">
        <v>337</v>
      </c>
    </row>
    <row r="11" spans="1:13" ht="21" customHeight="1" thickBot="1" x14ac:dyDescent="0.35">
      <c r="A11" s="236">
        <v>5</v>
      </c>
      <c r="B11" s="190">
        <v>67790</v>
      </c>
      <c r="C11" s="179">
        <v>297</v>
      </c>
      <c r="D11" s="179">
        <v>43428</v>
      </c>
      <c r="E11" s="179">
        <v>9081</v>
      </c>
      <c r="F11" s="179">
        <v>1031</v>
      </c>
      <c r="G11" s="179">
        <v>157</v>
      </c>
      <c r="H11" s="179">
        <v>13453</v>
      </c>
      <c r="I11" s="179">
        <v>4560</v>
      </c>
      <c r="J11" s="179">
        <v>3701</v>
      </c>
      <c r="K11" s="179">
        <v>533</v>
      </c>
      <c r="L11" s="179">
        <v>4659</v>
      </c>
      <c r="M11" s="179">
        <v>343</v>
      </c>
    </row>
    <row r="12" spans="1:13" ht="21" customHeight="1" x14ac:dyDescent="0.3">
      <c r="A12" s="28" t="s">
        <v>3423</v>
      </c>
    </row>
  </sheetData>
  <phoneticPr fontId="30"/>
  <pageMargins left="0.23622047244094488" right="0.23622047244094488" top="0.15748031496062992" bottom="0.15748031496062992" header="0.31496062992125984" footer="0"/>
  <pageSetup paperSize="9" scale="72" orientation="portrait" r:id="rId1"/>
  <headerFooter>
    <oddHeader>&amp;C&amp;F</oddHead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pageSetUpPr fitToPage="1"/>
  </sheetPr>
  <dimension ref="A1:I17"/>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9" ht="21" customHeight="1" x14ac:dyDescent="0.3">
      <c r="A1" s="19" t="str">
        <f>HYPERLINK("#"&amp;"目次"&amp;"!a1","目次へ")</f>
        <v>目次へ</v>
      </c>
    </row>
    <row r="2" spans="1:9" ht="21" customHeight="1" x14ac:dyDescent="0.3">
      <c r="A2" s="44" t="str">
        <f>"７３．"&amp;目次!E76</f>
        <v>７３．区内主要道路交通量（令和3～令和5年度）</v>
      </c>
      <c r="B2" s="29"/>
      <c r="C2" s="29"/>
      <c r="D2" s="29"/>
      <c r="F2" s="95"/>
    </row>
    <row r="3" spans="1:9" ht="21" customHeight="1" x14ac:dyDescent="0.3">
      <c r="A3" s="482" t="s">
        <v>3424</v>
      </c>
      <c r="B3" s="460" t="s">
        <v>3425</v>
      </c>
      <c r="C3" s="462" t="s">
        <v>3426</v>
      </c>
      <c r="D3" s="462" t="s">
        <v>3427</v>
      </c>
      <c r="E3" s="40" t="s">
        <v>3428</v>
      </c>
      <c r="F3" s="31"/>
      <c r="G3" s="482"/>
    </row>
    <row r="4" spans="1:9" ht="21" customHeight="1" x14ac:dyDescent="0.3">
      <c r="A4" s="23"/>
      <c r="B4" s="25"/>
      <c r="C4" s="25"/>
      <c r="D4" s="25"/>
      <c r="E4" s="442" t="s">
        <v>3429</v>
      </c>
      <c r="F4" s="442" t="s">
        <v>3430</v>
      </c>
      <c r="G4" s="527" t="s">
        <v>3405</v>
      </c>
    </row>
    <row r="5" spans="1:9" ht="21" customHeight="1" x14ac:dyDescent="0.3">
      <c r="A5" s="28" t="s">
        <v>3431</v>
      </c>
      <c r="B5" s="366" t="s">
        <v>3432</v>
      </c>
      <c r="C5" s="41" t="s">
        <v>3433</v>
      </c>
      <c r="D5" s="28" t="s">
        <v>3434</v>
      </c>
      <c r="E5" s="17">
        <v>912</v>
      </c>
      <c r="F5" s="17">
        <v>12570</v>
      </c>
      <c r="G5" s="17">
        <v>1374</v>
      </c>
    </row>
    <row r="6" spans="1:9" ht="21" customHeight="1" x14ac:dyDescent="0.3">
      <c r="A6" s="28" t="s">
        <v>3435</v>
      </c>
      <c r="B6" s="366" t="s">
        <v>3436</v>
      </c>
      <c r="C6" s="41" t="s">
        <v>3437</v>
      </c>
      <c r="D6" s="28" t="s">
        <v>3438</v>
      </c>
      <c r="E6" s="17">
        <v>4428</v>
      </c>
      <c r="F6" s="17">
        <v>28002</v>
      </c>
      <c r="G6" s="17">
        <v>1980</v>
      </c>
    </row>
    <row r="7" spans="1:9" ht="21" customHeight="1" x14ac:dyDescent="0.3">
      <c r="A7" s="28" t="s">
        <v>3439</v>
      </c>
      <c r="B7" s="366" t="s">
        <v>3440</v>
      </c>
      <c r="C7" s="41" t="s">
        <v>3433</v>
      </c>
      <c r="D7" s="28" t="s">
        <v>4531</v>
      </c>
      <c r="E7" s="17">
        <v>1470</v>
      </c>
      <c r="F7" s="17">
        <v>14358</v>
      </c>
      <c r="G7" s="17">
        <v>1644</v>
      </c>
    </row>
    <row r="8" spans="1:9" ht="21" customHeight="1" x14ac:dyDescent="0.3">
      <c r="A8" s="28" t="s">
        <v>3441</v>
      </c>
      <c r="B8" s="366" t="s">
        <v>3442</v>
      </c>
      <c r="C8" s="41" t="s">
        <v>3433</v>
      </c>
      <c r="D8" s="28" t="s">
        <v>3434</v>
      </c>
      <c r="E8" s="17">
        <v>846</v>
      </c>
      <c r="F8" s="17">
        <v>5082</v>
      </c>
      <c r="G8" s="17">
        <v>588</v>
      </c>
    </row>
    <row r="9" spans="1:9" ht="21" customHeight="1" x14ac:dyDescent="0.3">
      <c r="A9" s="28" t="s">
        <v>3443</v>
      </c>
      <c r="B9" s="366" t="s">
        <v>3444</v>
      </c>
      <c r="C9" s="41" t="s">
        <v>3437</v>
      </c>
      <c r="D9" s="28" t="s">
        <v>4531</v>
      </c>
      <c r="E9" s="17">
        <v>12180</v>
      </c>
      <c r="F9" s="17">
        <v>54222</v>
      </c>
      <c r="G9" s="96">
        <v>4416</v>
      </c>
    </row>
    <row r="10" spans="1:9" s="18" customFormat="1" ht="21" customHeight="1" x14ac:dyDescent="0.3">
      <c r="A10" s="28" t="s">
        <v>3445</v>
      </c>
      <c r="B10" s="366" t="s">
        <v>3446</v>
      </c>
      <c r="C10" s="41" t="s">
        <v>3433</v>
      </c>
      <c r="D10" s="28" t="s">
        <v>4531</v>
      </c>
      <c r="E10" s="17">
        <v>960</v>
      </c>
      <c r="F10" s="96">
        <v>11274</v>
      </c>
      <c r="G10" s="17">
        <v>1416</v>
      </c>
      <c r="H10" s="17"/>
      <c r="I10" s="17"/>
    </row>
    <row r="11" spans="1:9" s="18" customFormat="1" ht="21" customHeight="1" x14ac:dyDescent="0.3">
      <c r="A11" s="28" t="s">
        <v>3447</v>
      </c>
      <c r="B11" s="366" t="s">
        <v>3448</v>
      </c>
      <c r="C11" s="41" t="s">
        <v>3433</v>
      </c>
      <c r="D11" s="28" t="s">
        <v>3438</v>
      </c>
      <c r="E11" s="17">
        <v>1008</v>
      </c>
      <c r="F11" s="17">
        <v>7554</v>
      </c>
      <c r="G11" s="17">
        <v>642</v>
      </c>
      <c r="H11" s="17"/>
      <c r="I11" s="17"/>
    </row>
    <row r="12" spans="1:9" s="18" customFormat="1" ht="21" customHeight="1" x14ac:dyDescent="0.3">
      <c r="A12" s="28" t="s">
        <v>3449</v>
      </c>
      <c r="B12" s="366" t="s">
        <v>3450</v>
      </c>
      <c r="C12" s="41" t="s">
        <v>3437</v>
      </c>
      <c r="D12" s="28" t="s">
        <v>534</v>
      </c>
      <c r="E12" s="17">
        <v>3786</v>
      </c>
      <c r="F12" s="17">
        <v>33486</v>
      </c>
      <c r="G12" s="17">
        <v>2826</v>
      </c>
    </row>
    <row r="13" spans="1:9" s="18" customFormat="1" ht="21" customHeight="1" x14ac:dyDescent="0.3">
      <c r="A13" s="28" t="s">
        <v>3451</v>
      </c>
      <c r="B13" s="366" t="s">
        <v>3452</v>
      </c>
      <c r="C13" s="41" t="s">
        <v>3437</v>
      </c>
      <c r="D13" s="28" t="s">
        <v>534</v>
      </c>
      <c r="E13" s="17">
        <v>3210</v>
      </c>
      <c r="F13" s="17">
        <v>33690</v>
      </c>
      <c r="G13" s="17">
        <v>2718</v>
      </c>
    </row>
    <row r="14" spans="1:9" ht="21" customHeight="1" x14ac:dyDescent="0.3">
      <c r="A14" s="28" t="s">
        <v>3453</v>
      </c>
      <c r="B14" s="366" t="s">
        <v>3454</v>
      </c>
      <c r="C14" s="41" t="s">
        <v>3433</v>
      </c>
      <c r="D14" s="28" t="s">
        <v>4531</v>
      </c>
      <c r="E14" s="17">
        <v>762</v>
      </c>
      <c r="F14" s="17">
        <v>6588</v>
      </c>
      <c r="G14" s="17">
        <v>630</v>
      </c>
      <c r="H14" s="18"/>
      <c r="I14" s="18"/>
    </row>
    <row r="15" spans="1:9" ht="21" customHeight="1" x14ac:dyDescent="0.3">
      <c r="A15" s="28" t="s">
        <v>3455</v>
      </c>
      <c r="B15" s="366" t="s">
        <v>3456</v>
      </c>
      <c r="C15" s="41" t="s">
        <v>3433</v>
      </c>
      <c r="D15" s="28" t="s">
        <v>4531</v>
      </c>
      <c r="E15" s="17">
        <v>1434</v>
      </c>
      <c r="F15" s="17">
        <v>11604</v>
      </c>
      <c r="G15" s="17">
        <v>1236</v>
      </c>
      <c r="H15" s="18"/>
      <c r="I15" s="18"/>
    </row>
    <row r="16" spans="1:9" ht="21" customHeight="1" x14ac:dyDescent="0.3">
      <c r="A16" s="286" t="s">
        <v>3457</v>
      </c>
      <c r="B16" s="367" t="s">
        <v>3458</v>
      </c>
      <c r="C16" s="272" t="s">
        <v>3437</v>
      </c>
      <c r="D16" s="286" t="s">
        <v>4531</v>
      </c>
      <c r="E16" s="95">
        <v>1788</v>
      </c>
      <c r="F16" s="95">
        <v>10410</v>
      </c>
      <c r="G16" s="95">
        <v>1332</v>
      </c>
    </row>
    <row r="17" spans="1:1" ht="21" customHeight="1" x14ac:dyDescent="0.3">
      <c r="A17" s="28" t="s">
        <v>4529</v>
      </c>
    </row>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pageSetUpPr fitToPage="1"/>
  </sheetPr>
  <dimension ref="A1:F34"/>
  <sheetViews>
    <sheetView zoomScaleSheetLayoutView="80" workbookViewId="0"/>
  </sheetViews>
  <sheetFormatPr defaultColWidth="18.64453125" defaultRowHeight="21" customHeight="1" x14ac:dyDescent="0.3"/>
  <cols>
    <col min="1" max="16384" width="18.64453125" style="17"/>
  </cols>
  <sheetData>
    <row r="1" spans="1:6" ht="21" customHeight="1" x14ac:dyDescent="0.3">
      <c r="A1" s="19" t="str">
        <f>HYPERLINK("#"&amp;"目次"&amp;"!a1","目次へ")</f>
        <v>目次へ</v>
      </c>
    </row>
    <row r="2" spans="1:6" ht="21" customHeight="1" x14ac:dyDescent="0.3">
      <c r="A2" s="44" t="str">
        <f>"７４．"&amp;目次!E77</f>
        <v>７４．鉄道路線駅別乗降客数（令和元～令和5年度）</v>
      </c>
      <c r="B2" s="29"/>
      <c r="C2" s="29"/>
      <c r="D2" s="29"/>
      <c r="E2" s="29"/>
    </row>
    <row r="3" spans="1:6" ht="21" customHeight="1" x14ac:dyDescent="0.3">
      <c r="A3" s="28" t="s">
        <v>4534</v>
      </c>
    </row>
    <row r="4" spans="1:6" ht="21" customHeight="1" x14ac:dyDescent="0.3">
      <c r="A4" s="286" t="s">
        <v>3460</v>
      </c>
      <c r="B4" s="95"/>
      <c r="C4" s="95"/>
      <c r="D4" s="95"/>
    </row>
    <row r="5" spans="1:6" ht="21" customHeight="1" x14ac:dyDescent="0.3">
      <c r="A5" s="73" t="s">
        <v>3461</v>
      </c>
      <c r="B5" s="74" t="s">
        <v>3462</v>
      </c>
      <c r="C5" s="75" t="s">
        <v>3422</v>
      </c>
      <c r="D5" s="75" t="s">
        <v>3463</v>
      </c>
      <c r="E5" s="75" t="s">
        <v>4532</v>
      </c>
      <c r="F5" s="77" t="s">
        <v>4533</v>
      </c>
    </row>
    <row r="6" spans="1:6" s="18" customFormat="1" ht="21" customHeight="1" x14ac:dyDescent="0.3">
      <c r="A6" s="18" t="s">
        <v>459</v>
      </c>
      <c r="B6" s="65">
        <v>192107</v>
      </c>
      <c r="C6" s="65">
        <v>134048</v>
      </c>
      <c r="D6" s="65">
        <v>140922</v>
      </c>
      <c r="E6" s="65">
        <v>154258</v>
      </c>
      <c r="F6" s="65">
        <v>161884</v>
      </c>
    </row>
    <row r="7" spans="1:6" ht="21" customHeight="1" x14ac:dyDescent="0.3">
      <c r="A7" s="17" t="s">
        <v>3465</v>
      </c>
      <c r="B7" s="32">
        <v>150907</v>
      </c>
      <c r="C7" s="32">
        <v>103284</v>
      </c>
      <c r="D7" s="32">
        <v>108524</v>
      </c>
      <c r="E7" s="32">
        <v>119846</v>
      </c>
      <c r="F7" s="32">
        <v>126079</v>
      </c>
    </row>
    <row r="8" spans="1:6" ht="21" customHeight="1" x14ac:dyDescent="0.3">
      <c r="A8" s="95" t="s">
        <v>3466</v>
      </c>
      <c r="B8" s="301">
        <v>41200</v>
      </c>
      <c r="C8" s="301">
        <v>30764</v>
      </c>
      <c r="D8" s="301">
        <v>32398</v>
      </c>
      <c r="E8" s="301">
        <v>34412</v>
      </c>
      <c r="F8" s="301">
        <v>35805</v>
      </c>
    </row>
    <row r="9" spans="1:6" ht="21" customHeight="1" x14ac:dyDescent="0.3">
      <c r="A9" s="28" t="s">
        <v>3467</v>
      </c>
    </row>
    <row r="10" spans="1:6" ht="21" customHeight="1" x14ac:dyDescent="0.3">
      <c r="A10" s="28"/>
    </row>
    <row r="11" spans="1:6" ht="21" customHeight="1" x14ac:dyDescent="0.3">
      <c r="A11" s="28" t="s">
        <v>4535</v>
      </c>
    </row>
    <row r="12" spans="1:6" ht="21" customHeight="1" x14ac:dyDescent="0.3">
      <c r="A12" s="286" t="s">
        <v>3460</v>
      </c>
      <c r="B12" s="95"/>
      <c r="C12" s="95"/>
      <c r="D12" s="95"/>
    </row>
    <row r="13" spans="1:6" ht="21" customHeight="1" x14ac:dyDescent="0.3">
      <c r="A13" s="73" t="s">
        <v>3461</v>
      </c>
      <c r="B13" s="74" t="s">
        <v>3462</v>
      </c>
      <c r="C13" s="75" t="s">
        <v>3422</v>
      </c>
      <c r="D13" s="75" t="s">
        <v>3463</v>
      </c>
      <c r="E13" s="75" t="s">
        <v>4532</v>
      </c>
      <c r="F13" s="77" t="s">
        <v>4530</v>
      </c>
    </row>
    <row r="14" spans="1:6" s="18" customFormat="1" ht="21" customHeight="1" x14ac:dyDescent="0.3">
      <c r="A14" s="18" t="s">
        <v>459</v>
      </c>
      <c r="B14" s="65">
        <v>120409</v>
      </c>
      <c r="C14" s="65">
        <v>89258</v>
      </c>
      <c r="D14" s="65">
        <v>93859</v>
      </c>
      <c r="E14" s="65">
        <v>100958</v>
      </c>
      <c r="F14" s="65">
        <v>105400</v>
      </c>
    </row>
    <row r="15" spans="1:6" ht="21" customHeight="1" x14ac:dyDescent="0.3">
      <c r="A15" s="17" t="s">
        <v>3468</v>
      </c>
      <c r="B15" s="32">
        <v>22176</v>
      </c>
      <c r="C15" s="32">
        <v>16423</v>
      </c>
      <c r="D15" s="32">
        <v>17112</v>
      </c>
      <c r="E15" s="32">
        <v>18321</v>
      </c>
      <c r="F15" s="32">
        <v>18903</v>
      </c>
    </row>
    <row r="16" spans="1:6" ht="21" customHeight="1" x14ac:dyDescent="0.3">
      <c r="A16" s="17" t="s">
        <v>3469</v>
      </c>
      <c r="B16" s="32">
        <v>20290</v>
      </c>
      <c r="C16" s="32">
        <v>14956</v>
      </c>
      <c r="D16" s="32">
        <v>15698</v>
      </c>
      <c r="E16" s="32">
        <v>16623</v>
      </c>
      <c r="F16" s="32">
        <v>17330</v>
      </c>
    </row>
    <row r="17" spans="1:6" ht="21" customHeight="1" x14ac:dyDescent="0.3">
      <c r="A17" s="17" t="s">
        <v>3470</v>
      </c>
      <c r="B17" s="32">
        <v>25560</v>
      </c>
      <c r="C17" s="32">
        <v>18888</v>
      </c>
      <c r="D17" s="32">
        <v>19979</v>
      </c>
      <c r="E17" s="32">
        <v>21546</v>
      </c>
      <c r="F17" s="32">
        <v>22400</v>
      </c>
    </row>
    <row r="18" spans="1:6" ht="21" customHeight="1" x14ac:dyDescent="0.3">
      <c r="A18" s="17" t="s">
        <v>3471</v>
      </c>
      <c r="B18" s="32">
        <v>19236</v>
      </c>
      <c r="C18" s="32">
        <v>14360</v>
      </c>
      <c r="D18" s="32">
        <v>15151</v>
      </c>
      <c r="E18" s="32">
        <v>16356</v>
      </c>
      <c r="F18" s="32">
        <v>17185</v>
      </c>
    </row>
    <row r="19" spans="1:6" ht="21" customHeight="1" x14ac:dyDescent="0.3">
      <c r="A19" s="95" t="s">
        <v>3472</v>
      </c>
      <c r="B19" s="301">
        <v>33147</v>
      </c>
      <c r="C19" s="301">
        <v>24631</v>
      </c>
      <c r="D19" s="301">
        <v>25919</v>
      </c>
      <c r="E19" s="301">
        <v>28112</v>
      </c>
      <c r="F19" s="301">
        <v>29582</v>
      </c>
    </row>
    <row r="20" spans="1:6" ht="21" customHeight="1" x14ac:dyDescent="0.3">
      <c r="A20" s="28" t="s">
        <v>3473</v>
      </c>
    </row>
    <row r="21" spans="1:6" ht="21" customHeight="1" x14ac:dyDescent="0.3">
      <c r="A21" s="28"/>
    </row>
    <row r="22" spans="1:6" ht="21" customHeight="1" x14ac:dyDescent="0.3">
      <c r="A22" s="28" t="s">
        <v>4536</v>
      </c>
    </row>
    <row r="23" spans="1:6" ht="21" customHeight="1" x14ac:dyDescent="0.3">
      <c r="A23" s="286" t="s">
        <v>3460</v>
      </c>
      <c r="B23" s="95"/>
      <c r="C23" s="95"/>
      <c r="D23" s="95"/>
    </row>
    <row r="24" spans="1:6" ht="21" customHeight="1" x14ac:dyDescent="0.3">
      <c r="A24" s="73" t="s">
        <v>3461</v>
      </c>
      <c r="B24" s="74" t="s">
        <v>3462</v>
      </c>
      <c r="C24" s="75" t="s">
        <v>3422</v>
      </c>
      <c r="D24" s="75" t="s">
        <v>3463</v>
      </c>
      <c r="E24" s="75" t="s">
        <v>4532</v>
      </c>
      <c r="F24" s="77" t="s">
        <v>4530</v>
      </c>
    </row>
    <row r="25" spans="1:6" s="18" customFormat="1" ht="21" customHeight="1" x14ac:dyDescent="0.3">
      <c r="A25" s="18" t="s">
        <v>459</v>
      </c>
      <c r="B25" s="18">
        <v>318803</v>
      </c>
      <c r="C25" s="18">
        <v>298345</v>
      </c>
      <c r="D25" s="18">
        <v>311369</v>
      </c>
      <c r="E25" s="18">
        <v>341752</v>
      </c>
      <c r="F25" s="18">
        <v>366119</v>
      </c>
    </row>
    <row r="26" spans="1:6" ht="21" customHeight="1" x14ac:dyDescent="0.3">
      <c r="A26" s="17" t="s">
        <v>3465</v>
      </c>
      <c r="B26" s="17">
        <v>163466</v>
      </c>
      <c r="C26" s="17">
        <v>109528</v>
      </c>
      <c r="D26" s="17">
        <v>113089</v>
      </c>
      <c r="E26" s="17">
        <v>125787</v>
      </c>
      <c r="F26" s="17">
        <v>134499</v>
      </c>
    </row>
    <row r="27" spans="1:6" ht="21" customHeight="1" x14ac:dyDescent="0.3">
      <c r="A27" s="17" t="s">
        <v>3474</v>
      </c>
      <c r="B27" s="17">
        <v>77763</v>
      </c>
      <c r="C27" s="17">
        <v>86531</v>
      </c>
      <c r="D27" s="17">
        <v>91727</v>
      </c>
      <c r="E27" s="17">
        <v>100829</v>
      </c>
      <c r="F27" s="17">
        <v>108819</v>
      </c>
    </row>
    <row r="28" spans="1:6" ht="21" customHeight="1" x14ac:dyDescent="0.3">
      <c r="A28" s="17" t="s">
        <v>3475</v>
      </c>
      <c r="B28" s="17">
        <v>36488</v>
      </c>
      <c r="C28" s="17">
        <v>27442</v>
      </c>
      <c r="D28" s="17">
        <v>28305</v>
      </c>
      <c r="E28" s="17">
        <v>30917</v>
      </c>
      <c r="F28" s="17">
        <v>32950</v>
      </c>
    </row>
    <row r="29" spans="1:6" ht="21" customHeight="1" x14ac:dyDescent="0.3">
      <c r="A29" s="17" t="s">
        <v>3476</v>
      </c>
      <c r="B29" s="17">
        <v>20884</v>
      </c>
      <c r="C29" s="17">
        <v>16138</v>
      </c>
      <c r="D29" s="17">
        <v>16789</v>
      </c>
      <c r="E29" s="17">
        <v>18258</v>
      </c>
      <c r="F29" s="17">
        <v>19605</v>
      </c>
    </row>
    <row r="30" spans="1:6" ht="21" customHeight="1" x14ac:dyDescent="0.3">
      <c r="A30" s="17" t="s">
        <v>3477</v>
      </c>
      <c r="B30" s="17">
        <v>20202</v>
      </c>
      <c r="C30" s="17">
        <v>14960</v>
      </c>
      <c r="D30" s="17">
        <v>15590</v>
      </c>
      <c r="E30" s="17">
        <v>17111</v>
      </c>
      <c r="F30" s="17">
        <v>18372</v>
      </c>
    </row>
    <row r="31" spans="1:6" ht="21" customHeight="1" x14ac:dyDescent="0.3">
      <c r="A31" s="17" t="s">
        <v>3466</v>
      </c>
      <c r="B31" s="32" t="s">
        <v>677</v>
      </c>
      <c r="C31" s="32">
        <v>20748</v>
      </c>
      <c r="D31" s="32">
        <v>21552</v>
      </c>
      <c r="E31" s="32">
        <v>22842</v>
      </c>
      <c r="F31" s="32">
        <v>24189</v>
      </c>
    </row>
    <row r="32" spans="1:6" ht="21" customHeight="1" x14ac:dyDescent="0.3">
      <c r="A32" s="95" t="s">
        <v>3478</v>
      </c>
      <c r="B32" s="301" t="s">
        <v>677</v>
      </c>
      <c r="C32" s="301">
        <v>22998</v>
      </c>
      <c r="D32" s="301">
        <v>24317</v>
      </c>
      <c r="E32" s="301">
        <v>26088</v>
      </c>
      <c r="F32" s="301">
        <v>27685</v>
      </c>
    </row>
    <row r="33" spans="1:1" ht="21" customHeight="1" x14ac:dyDescent="0.3">
      <c r="A33" s="28" t="s">
        <v>3479</v>
      </c>
    </row>
    <row r="34" spans="1:1" ht="21" customHeight="1" x14ac:dyDescent="0.3">
      <c r="A34" s="28" t="s">
        <v>3480</v>
      </c>
    </row>
  </sheetData>
  <phoneticPr fontId="30"/>
  <pageMargins left="0.23622047244094488" right="0.23622047244094488" top="0.15748031496062992" bottom="0.15748031496062992" header="0.31496062992125984" footer="0"/>
  <pageSetup paperSize="9" scale="88" orientation="landscape" r:id="rId1"/>
  <headerFooter>
    <oddHeader>&amp;C&amp;F</oddHead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pageSetUpPr fitToPage="1"/>
  </sheetPr>
  <dimension ref="A1:J68"/>
  <sheetViews>
    <sheetView zoomScaleSheetLayoutView="80" workbookViewId="0">
      <pane xSplit="3" ySplit="5" topLeftCell="E60" activePane="bottomRight" state="frozen"/>
      <selection pane="topRight"/>
      <selection pane="bottomLeft"/>
      <selection pane="bottomRight"/>
    </sheetView>
  </sheetViews>
  <sheetFormatPr defaultColWidth="18.64453125" defaultRowHeight="21" customHeight="1" x14ac:dyDescent="0.3"/>
  <cols>
    <col min="1" max="1" width="6.64453125" style="17" customWidth="1"/>
    <col min="2" max="2" width="11.05859375" style="17" customWidth="1"/>
    <col min="3" max="3" width="25.64453125" style="17" customWidth="1"/>
    <col min="4" max="4" width="4.64453125" style="17" customWidth="1"/>
    <col min="5" max="16384" width="18.64453125" style="17"/>
  </cols>
  <sheetData>
    <row r="1" spans="1:10" ht="21" customHeight="1" x14ac:dyDescent="0.3">
      <c r="A1" s="19" t="str">
        <f>HYPERLINK("#"&amp;"目次"&amp;"!a1","目次へ")</f>
        <v>目次へ</v>
      </c>
    </row>
    <row r="2" spans="1:10" ht="21" customHeight="1" x14ac:dyDescent="0.3">
      <c r="A2" s="44" t="str">
        <f>"７５．"&amp;目次!E78</f>
        <v>７５．バス路線別乗車人数（平成31～令和5年度）</v>
      </c>
      <c r="B2" s="29"/>
      <c r="C2" s="29"/>
      <c r="D2" s="29"/>
      <c r="E2" s="29"/>
      <c r="F2" s="29"/>
      <c r="G2" s="29"/>
    </row>
    <row r="3" spans="1:10" ht="21" customHeight="1" x14ac:dyDescent="0.3">
      <c r="A3" s="28" t="s">
        <v>3481</v>
      </c>
      <c r="B3" s="29"/>
      <c r="C3" s="29"/>
      <c r="D3" s="29"/>
      <c r="E3" s="29"/>
      <c r="F3" s="29"/>
      <c r="G3" s="29"/>
    </row>
    <row r="4" spans="1:10" ht="21" customHeight="1" x14ac:dyDescent="0.3">
      <c r="A4" s="482" t="s">
        <v>3482</v>
      </c>
      <c r="B4" s="482"/>
      <c r="C4" s="482"/>
      <c r="D4" s="463" t="s">
        <v>3483</v>
      </c>
      <c r="E4" s="509"/>
      <c r="F4" s="464" t="s">
        <v>4537</v>
      </c>
      <c r="G4" s="464" t="s">
        <v>4237</v>
      </c>
      <c r="H4" s="464" t="s">
        <v>4238</v>
      </c>
      <c r="I4" s="464" t="s">
        <v>4239</v>
      </c>
      <c r="J4" s="465" t="s">
        <v>4538</v>
      </c>
    </row>
    <row r="5" spans="1:10" ht="21" customHeight="1" x14ac:dyDescent="0.3">
      <c r="A5" s="520" t="s">
        <v>3485</v>
      </c>
      <c r="B5" s="520"/>
      <c r="C5" s="514" t="s">
        <v>3486</v>
      </c>
      <c r="D5" s="25"/>
      <c r="E5" s="118"/>
      <c r="F5" s="72"/>
      <c r="G5" s="72"/>
      <c r="H5" s="72"/>
      <c r="I5" s="72"/>
      <c r="J5" s="203"/>
    </row>
    <row r="6" spans="1:10" s="18" customFormat="1" ht="21" customHeight="1" x14ac:dyDescent="0.3">
      <c r="C6" s="18" t="s">
        <v>3487</v>
      </c>
      <c r="D6" s="303"/>
      <c r="E6" s="65"/>
      <c r="F6" s="32"/>
      <c r="G6" s="32"/>
      <c r="H6" s="32"/>
      <c r="I6" s="32"/>
      <c r="J6" s="65"/>
    </row>
    <row r="7" spans="1:10" ht="21" customHeight="1" x14ac:dyDescent="0.3">
      <c r="A7" s="17" t="s">
        <v>3488</v>
      </c>
      <c r="B7" s="17" t="s">
        <v>3489</v>
      </c>
      <c r="C7" s="17" t="s">
        <v>3490</v>
      </c>
      <c r="D7" s="279"/>
      <c r="E7" s="35">
        <v>6.7</v>
      </c>
      <c r="F7" s="32">
        <v>2400</v>
      </c>
      <c r="G7" s="32">
        <v>1233</v>
      </c>
      <c r="H7" s="32">
        <v>1196</v>
      </c>
      <c r="I7" s="32">
        <v>2063</v>
      </c>
      <c r="J7" s="65">
        <v>2181.6803278688526</v>
      </c>
    </row>
    <row r="8" spans="1:10" ht="21" customHeight="1" x14ac:dyDescent="0.3">
      <c r="A8" s="17" t="s">
        <v>3491</v>
      </c>
      <c r="C8" s="17" t="s">
        <v>3492</v>
      </c>
      <c r="D8" s="279"/>
      <c r="E8" s="35">
        <v>7.8</v>
      </c>
      <c r="F8" s="32">
        <v>13</v>
      </c>
      <c r="G8" s="32">
        <v>0</v>
      </c>
      <c r="H8" s="32">
        <v>15</v>
      </c>
      <c r="I8" s="32">
        <v>22</v>
      </c>
      <c r="J8" s="65">
        <v>23.710382513661202</v>
      </c>
    </row>
    <row r="9" spans="1:10" ht="21" customHeight="1" x14ac:dyDescent="0.3">
      <c r="A9" s="17" t="s">
        <v>3493</v>
      </c>
      <c r="C9" s="17" t="s">
        <v>3494</v>
      </c>
      <c r="D9" s="279"/>
      <c r="E9" s="35">
        <v>6.8</v>
      </c>
      <c r="F9" s="32">
        <v>3269</v>
      </c>
      <c r="G9" s="32">
        <v>1641</v>
      </c>
      <c r="H9" s="32">
        <v>1605</v>
      </c>
      <c r="I9" s="32">
        <v>2696</v>
      </c>
      <c r="J9" s="65">
        <v>2808.5928961748632</v>
      </c>
    </row>
    <row r="10" spans="1:10" ht="21" customHeight="1" x14ac:dyDescent="0.3">
      <c r="A10" s="17" t="s">
        <v>3495</v>
      </c>
      <c r="C10" s="17" t="s">
        <v>3496</v>
      </c>
      <c r="D10" s="279"/>
      <c r="E10" s="35">
        <v>2.5</v>
      </c>
      <c r="F10" s="32">
        <v>3857</v>
      </c>
      <c r="G10" s="32">
        <v>2289</v>
      </c>
      <c r="H10" s="32">
        <v>2037</v>
      </c>
      <c r="I10" s="32">
        <v>2751</v>
      </c>
      <c r="J10" s="65">
        <v>2866.1338797814205</v>
      </c>
    </row>
    <row r="11" spans="1:10" ht="21" customHeight="1" x14ac:dyDescent="0.3">
      <c r="A11" s="17" t="s">
        <v>3497</v>
      </c>
      <c r="C11" s="17" t="s">
        <v>3498</v>
      </c>
      <c r="D11" s="279"/>
      <c r="E11" s="35">
        <v>5.5</v>
      </c>
      <c r="F11" s="32">
        <v>1735</v>
      </c>
      <c r="G11" s="32">
        <v>1561</v>
      </c>
      <c r="H11" s="32">
        <v>899</v>
      </c>
      <c r="I11" s="32">
        <v>1666</v>
      </c>
      <c r="J11" s="65">
        <v>1757.2786885245901</v>
      </c>
    </row>
    <row r="12" spans="1:10" ht="21" customHeight="1" x14ac:dyDescent="0.3">
      <c r="A12" s="17" t="s">
        <v>3499</v>
      </c>
      <c r="C12" s="17" t="s">
        <v>3500</v>
      </c>
      <c r="D12" s="279"/>
      <c r="E12" s="35">
        <v>4.3</v>
      </c>
      <c r="F12" s="32">
        <v>2992</v>
      </c>
      <c r="G12" s="32">
        <v>1481</v>
      </c>
      <c r="H12" s="32">
        <v>1448</v>
      </c>
      <c r="I12" s="32">
        <v>2272</v>
      </c>
      <c r="J12" s="65">
        <v>2419.532786885246</v>
      </c>
    </row>
    <row r="13" spans="1:10" ht="21" customHeight="1" x14ac:dyDescent="0.3">
      <c r="A13" s="17" t="s">
        <v>3501</v>
      </c>
      <c r="B13" s="17" t="s">
        <v>3502</v>
      </c>
      <c r="C13" s="17" t="s">
        <v>3503</v>
      </c>
      <c r="D13" s="279"/>
      <c r="E13" s="35">
        <v>3.4</v>
      </c>
      <c r="F13" s="32">
        <v>32</v>
      </c>
      <c r="G13" s="32">
        <v>21</v>
      </c>
      <c r="H13" s="32">
        <v>12</v>
      </c>
      <c r="I13" s="32">
        <v>19</v>
      </c>
      <c r="J13" s="65">
        <v>19.737704918032787</v>
      </c>
    </row>
    <row r="14" spans="1:10" ht="21" customHeight="1" x14ac:dyDescent="0.3">
      <c r="A14" s="17" t="s">
        <v>3504</v>
      </c>
      <c r="C14" s="17" t="s">
        <v>3505</v>
      </c>
      <c r="D14" s="279"/>
      <c r="E14" s="35">
        <v>4.3</v>
      </c>
      <c r="F14" s="32">
        <v>2676</v>
      </c>
      <c r="G14" s="32">
        <v>1257</v>
      </c>
      <c r="H14" s="32">
        <v>1298</v>
      </c>
      <c r="I14" s="32">
        <v>1868</v>
      </c>
      <c r="J14" s="65">
        <v>1932.3224043715848</v>
      </c>
    </row>
    <row r="15" spans="1:10" ht="21" customHeight="1" x14ac:dyDescent="0.3">
      <c r="A15" s="17" t="s">
        <v>3506</v>
      </c>
      <c r="C15" s="17" t="s">
        <v>3505</v>
      </c>
      <c r="D15" s="279"/>
      <c r="E15" s="35">
        <v>4.9000000000000004</v>
      </c>
      <c r="F15" s="32">
        <v>2978</v>
      </c>
      <c r="G15" s="32">
        <v>1744</v>
      </c>
      <c r="H15" s="32">
        <v>1645</v>
      </c>
      <c r="I15" s="32">
        <v>2393</v>
      </c>
      <c r="J15" s="65">
        <v>2474.1666666666665</v>
      </c>
    </row>
    <row r="16" spans="1:10" ht="21" customHeight="1" x14ac:dyDescent="0.3">
      <c r="A16" s="17" t="s">
        <v>3507</v>
      </c>
      <c r="B16" s="17" t="s">
        <v>3508</v>
      </c>
      <c r="C16" s="17" t="s">
        <v>3509</v>
      </c>
      <c r="D16" s="279"/>
      <c r="E16" s="35">
        <v>7.1</v>
      </c>
      <c r="F16" s="32">
        <v>1803</v>
      </c>
      <c r="G16" s="32">
        <v>1106</v>
      </c>
      <c r="H16" s="32">
        <v>985</v>
      </c>
      <c r="I16" s="32">
        <v>1427</v>
      </c>
      <c r="J16" s="65">
        <v>1527.5218579234972</v>
      </c>
    </row>
    <row r="17" spans="1:10" ht="21" customHeight="1" x14ac:dyDescent="0.3">
      <c r="A17" s="17" t="s">
        <v>3510</v>
      </c>
      <c r="C17" s="17" t="s">
        <v>3511</v>
      </c>
      <c r="D17" s="279"/>
      <c r="E17" s="35">
        <v>3.7</v>
      </c>
      <c r="F17" s="32">
        <v>185</v>
      </c>
      <c r="G17" s="32">
        <v>97</v>
      </c>
      <c r="H17" s="32">
        <v>60</v>
      </c>
      <c r="I17" s="32">
        <v>91</v>
      </c>
      <c r="J17" s="65">
        <v>97.710382513661202</v>
      </c>
    </row>
    <row r="18" spans="1:10" ht="21" customHeight="1" x14ac:dyDescent="0.3">
      <c r="A18" s="17" t="s">
        <v>3512</v>
      </c>
      <c r="B18" s="17" t="s">
        <v>3513</v>
      </c>
      <c r="C18" s="17" t="s">
        <v>3514</v>
      </c>
      <c r="D18" s="279"/>
      <c r="E18" s="35">
        <v>2.5</v>
      </c>
      <c r="F18" s="32">
        <v>155</v>
      </c>
      <c r="G18" s="32">
        <v>137</v>
      </c>
      <c r="H18" s="32">
        <v>135</v>
      </c>
      <c r="I18" s="32">
        <v>175</v>
      </c>
      <c r="J18" s="65">
        <v>191.06284153005464</v>
      </c>
    </row>
    <row r="19" spans="1:10" ht="21" customHeight="1" x14ac:dyDescent="0.3">
      <c r="A19" s="17" t="s">
        <v>3515</v>
      </c>
      <c r="C19" s="17" t="s">
        <v>3516</v>
      </c>
      <c r="D19" s="279"/>
      <c r="E19" s="35">
        <v>6.8</v>
      </c>
      <c r="F19" s="32">
        <v>45</v>
      </c>
      <c r="G19" s="32">
        <v>73</v>
      </c>
      <c r="H19" s="32">
        <v>37</v>
      </c>
      <c r="I19" s="32">
        <v>48</v>
      </c>
      <c r="J19" s="65">
        <v>47.669398907103826</v>
      </c>
    </row>
    <row r="20" spans="1:10" ht="21" customHeight="1" x14ac:dyDescent="0.3">
      <c r="A20" s="17" t="s">
        <v>3517</v>
      </c>
      <c r="C20" s="17" t="s">
        <v>3518</v>
      </c>
      <c r="D20" s="279"/>
      <c r="E20" s="35">
        <v>4.0999999999999996</v>
      </c>
      <c r="F20" s="32">
        <v>2540</v>
      </c>
      <c r="G20" s="32">
        <v>2569</v>
      </c>
      <c r="H20" s="32">
        <v>2253</v>
      </c>
      <c r="I20" s="32">
        <v>2948</v>
      </c>
      <c r="J20" s="65">
        <v>3137.1612021857923</v>
      </c>
    </row>
    <row r="21" spans="1:10" ht="21" customHeight="1" x14ac:dyDescent="0.3">
      <c r="A21" s="17" t="s">
        <v>3519</v>
      </c>
      <c r="B21" s="17" t="s">
        <v>3520</v>
      </c>
      <c r="C21" s="17" t="s">
        <v>3521</v>
      </c>
      <c r="D21" s="279"/>
      <c r="E21" s="35">
        <v>4.7</v>
      </c>
      <c r="F21" s="32">
        <v>2434</v>
      </c>
      <c r="G21" s="32">
        <v>1028</v>
      </c>
      <c r="H21" s="32">
        <v>812</v>
      </c>
      <c r="I21" s="32">
        <v>1173</v>
      </c>
      <c r="J21" s="65">
        <v>1228.7704918032787</v>
      </c>
    </row>
    <row r="22" spans="1:10" ht="21" customHeight="1" x14ac:dyDescent="0.3">
      <c r="A22" s="17" t="s">
        <v>3522</v>
      </c>
      <c r="C22" s="17" t="s">
        <v>3523</v>
      </c>
      <c r="D22" s="279"/>
      <c r="E22" s="35">
        <v>9.6</v>
      </c>
      <c r="F22" s="32">
        <v>3925</v>
      </c>
      <c r="G22" s="32">
        <v>2926</v>
      </c>
      <c r="H22" s="32">
        <v>2916</v>
      </c>
      <c r="I22" s="32">
        <v>4191</v>
      </c>
      <c r="J22" s="65">
        <v>4390.7841530054648</v>
      </c>
    </row>
    <row r="23" spans="1:10" ht="21" customHeight="1" x14ac:dyDescent="0.3">
      <c r="A23" s="17" t="s">
        <v>3524</v>
      </c>
      <c r="B23" s="17" t="s">
        <v>3525</v>
      </c>
      <c r="C23" s="17" t="s">
        <v>3526</v>
      </c>
      <c r="D23" s="279"/>
      <c r="E23" s="35">
        <v>12.7</v>
      </c>
      <c r="F23" s="32">
        <v>2285</v>
      </c>
      <c r="G23" s="32">
        <v>1835</v>
      </c>
      <c r="H23" s="32">
        <v>1531</v>
      </c>
      <c r="I23" s="32">
        <v>1957</v>
      </c>
      <c r="J23" s="65">
        <v>2064.8606557377047</v>
      </c>
    </row>
    <row r="24" spans="1:10" ht="21" customHeight="1" x14ac:dyDescent="0.3">
      <c r="A24" s="17" t="s">
        <v>3527</v>
      </c>
      <c r="B24" s="17" t="s">
        <v>3528</v>
      </c>
      <c r="C24" s="17" t="s">
        <v>3529</v>
      </c>
      <c r="D24" s="279"/>
      <c r="E24" s="35">
        <v>4.2</v>
      </c>
      <c r="F24" s="32">
        <v>1737</v>
      </c>
      <c r="G24" s="32">
        <v>33</v>
      </c>
      <c r="H24" s="32">
        <v>22</v>
      </c>
      <c r="I24" s="32">
        <v>33</v>
      </c>
      <c r="J24" s="65">
        <v>36.55464480874317</v>
      </c>
    </row>
    <row r="25" spans="1:10" ht="21" customHeight="1" x14ac:dyDescent="0.3">
      <c r="A25" s="17" t="s">
        <v>3530</v>
      </c>
      <c r="C25" s="17" t="s">
        <v>3529</v>
      </c>
      <c r="D25" s="279"/>
      <c r="E25" s="35">
        <v>4.8</v>
      </c>
      <c r="F25" s="32">
        <v>2052</v>
      </c>
      <c r="G25" s="32">
        <v>2471</v>
      </c>
      <c r="H25" s="32">
        <v>2287</v>
      </c>
      <c r="I25" s="32">
        <v>2782</v>
      </c>
      <c r="J25" s="65">
        <v>2882.8797814207651</v>
      </c>
    </row>
    <row r="26" spans="1:10" ht="21" customHeight="1" x14ac:dyDescent="0.3">
      <c r="A26" s="17" t="s">
        <v>3531</v>
      </c>
      <c r="C26" s="17" t="s">
        <v>3532</v>
      </c>
      <c r="D26" s="279"/>
      <c r="E26" s="35">
        <v>3.6</v>
      </c>
      <c r="F26" s="32">
        <v>12</v>
      </c>
      <c r="G26" s="32">
        <v>9</v>
      </c>
      <c r="H26" s="32">
        <v>9</v>
      </c>
      <c r="I26" s="32">
        <v>11</v>
      </c>
      <c r="J26" s="65">
        <v>11.803278688524591</v>
      </c>
    </row>
    <row r="27" spans="1:10" ht="21" customHeight="1" x14ac:dyDescent="0.3">
      <c r="A27" s="17" t="s">
        <v>3533</v>
      </c>
      <c r="B27" s="17" t="s">
        <v>3534</v>
      </c>
      <c r="C27" s="17" t="s">
        <v>3535</v>
      </c>
      <c r="D27" s="279"/>
      <c r="E27" s="35">
        <v>3.1</v>
      </c>
      <c r="F27" s="32">
        <v>511</v>
      </c>
      <c r="G27" s="32">
        <v>291</v>
      </c>
      <c r="H27" s="32">
        <v>236</v>
      </c>
      <c r="I27" s="32">
        <v>301</v>
      </c>
      <c r="J27" s="65">
        <v>324.60109289617486</v>
      </c>
    </row>
    <row r="28" spans="1:10" ht="21" customHeight="1" x14ac:dyDescent="0.3">
      <c r="A28" s="17" t="s">
        <v>3536</v>
      </c>
      <c r="C28" s="17" t="s">
        <v>3537</v>
      </c>
      <c r="D28" s="279"/>
      <c r="E28" s="35">
        <v>3.8</v>
      </c>
      <c r="F28" s="32">
        <v>8446</v>
      </c>
      <c r="G28" s="32">
        <v>6030</v>
      </c>
      <c r="H28" s="32">
        <v>5573</v>
      </c>
      <c r="I28" s="32">
        <v>6952</v>
      </c>
      <c r="J28" s="65">
        <v>7490.9617486338802</v>
      </c>
    </row>
    <row r="29" spans="1:10" ht="21" customHeight="1" x14ac:dyDescent="0.3">
      <c r="A29" s="17" t="s">
        <v>3538</v>
      </c>
      <c r="B29" s="17" t="s">
        <v>3539</v>
      </c>
      <c r="C29" s="17" t="s">
        <v>3540</v>
      </c>
      <c r="D29" s="279"/>
      <c r="E29" s="35">
        <v>2.9</v>
      </c>
      <c r="F29" s="32">
        <v>247</v>
      </c>
      <c r="G29" s="32">
        <v>173</v>
      </c>
      <c r="H29" s="32">
        <v>128</v>
      </c>
      <c r="I29" s="32">
        <v>187</v>
      </c>
      <c r="J29" s="65">
        <v>199.09016393442624</v>
      </c>
    </row>
    <row r="30" spans="1:10" ht="21" customHeight="1" x14ac:dyDescent="0.3">
      <c r="A30" s="17" t="s">
        <v>3541</v>
      </c>
      <c r="C30" s="17" t="s">
        <v>3542</v>
      </c>
      <c r="D30" s="279"/>
      <c r="E30" s="35">
        <v>3</v>
      </c>
      <c r="F30" s="32">
        <v>9</v>
      </c>
      <c r="G30" s="32">
        <v>8</v>
      </c>
      <c r="H30" s="32">
        <v>4</v>
      </c>
      <c r="I30" s="32">
        <v>8</v>
      </c>
      <c r="J30" s="65">
        <v>8.3825136612021858</v>
      </c>
    </row>
    <row r="31" spans="1:10" ht="21" customHeight="1" x14ac:dyDescent="0.3">
      <c r="A31" s="17" t="s">
        <v>3543</v>
      </c>
      <c r="C31" s="17" t="s">
        <v>3544</v>
      </c>
      <c r="D31" s="279"/>
      <c r="E31" s="35">
        <v>5.4</v>
      </c>
      <c r="F31" s="32">
        <v>3360</v>
      </c>
      <c r="G31" s="32">
        <v>1785</v>
      </c>
      <c r="H31" s="32">
        <v>1474</v>
      </c>
      <c r="I31" s="32">
        <v>2155</v>
      </c>
      <c r="J31" s="65">
        <v>2296.8743169398908</v>
      </c>
    </row>
    <row r="32" spans="1:10" ht="21" customHeight="1" x14ac:dyDescent="0.3">
      <c r="A32" s="17" t="s">
        <v>3545</v>
      </c>
      <c r="C32" s="17" t="s">
        <v>3546</v>
      </c>
      <c r="D32" s="279"/>
      <c r="E32" s="35">
        <v>7</v>
      </c>
      <c r="F32" s="32">
        <v>1677</v>
      </c>
      <c r="G32" s="32">
        <v>944</v>
      </c>
      <c r="H32" s="32">
        <v>1067</v>
      </c>
      <c r="I32" s="32">
        <v>1548</v>
      </c>
      <c r="J32" s="65">
        <v>1650.1092896174864</v>
      </c>
    </row>
    <row r="33" spans="1:10" ht="21" customHeight="1" x14ac:dyDescent="0.3">
      <c r="A33" s="17" t="s">
        <v>3547</v>
      </c>
      <c r="B33" s="17" t="s">
        <v>3548</v>
      </c>
      <c r="C33" s="17" t="s">
        <v>3549</v>
      </c>
      <c r="D33" s="279"/>
      <c r="E33" s="35">
        <v>6.1</v>
      </c>
      <c r="F33" s="32">
        <v>323</v>
      </c>
      <c r="G33" s="32">
        <v>272</v>
      </c>
      <c r="H33" s="32">
        <v>245</v>
      </c>
      <c r="I33" s="32">
        <v>319</v>
      </c>
      <c r="J33" s="65">
        <v>331.39890710382514</v>
      </c>
    </row>
    <row r="34" spans="1:10" ht="21" customHeight="1" x14ac:dyDescent="0.3">
      <c r="A34" s="17" t="s">
        <v>3550</v>
      </c>
      <c r="B34" s="17" t="s">
        <v>3551</v>
      </c>
      <c r="C34" s="17" t="s">
        <v>3552</v>
      </c>
      <c r="D34" s="279"/>
      <c r="E34" s="35" t="s">
        <v>677</v>
      </c>
      <c r="F34" s="32" t="s">
        <v>3553</v>
      </c>
      <c r="G34" s="32">
        <v>350</v>
      </c>
      <c r="H34" s="32">
        <v>318</v>
      </c>
      <c r="I34" s="32">
        <v>685</v>
      </c>
      <c r="J34" s="65">
        <v>807.70218579234972</v>
      </c>
    </row>
    <row r="35" spans="1:10" ht="21" customHeight="1" x14ac:dyDescent="0.3">
      <c r="D35" s="279"/>
      <c r="E35" s="35"/>
      <c r="F35" s="32"/>
      <c r="G35" s="32"/>
      <c r="H35" s="32"/>
      <c r="I35" s="32"/>
      <c r="J35" s="65"/>
    </row>
    <row r="36" spans="1:10" ht="21" customHeight="1" x14ac:dyDescent="0.3">
      <c r="C36" s="18" t="s">
        <v>3554</v>
      </c>
      <c r="D36" s="284"/>
      <c r="E36" s="32"/>
      <c r="F36" s="32"/>
      <c r="G36" s="32"/>
      <c r="H36" s="32">
        <v>3299</v>
      </c>
      <c r="I36" s="32">
        <v>3598</v>
      </c>
      <c r="J36" s="65">
        <v>3771</v>
      </c>
    </row>
    <row r="37" spans="1:10" ht="21" customHeight="1" x14ac:dyDescent="0.3">
      <c r="A37" s="17" t="s">
        <v>3507</v>
      </c>
      <c r="B37" s="17" t="s">
        <v>3555</v>
      </c>
      <c r="C37" s="17" t="s">
        <v>3556</v>
      </c>
      <c r="D37" s="270"/>
      <c r="E37" s="26">
        <v>7.18</v>
      </c>
      <c r="F37" s="32">
        <v>2282</v>
      </c>
      <c r="G37" s="32">
        <v>1500</v>
      </c>
      <c r="H37" s="32" t="s">
        <v>677</v>
      </c>
      <c r="I37" s="32" t="s">
        <v>677</v>
      </c>
      <c r="J37" s="65" t="s">
        <v>677</v>
      </c>
    </row>
    <row r="38" spans="1:10" ht="21" customHeight="1" x14ac:dyDescent="0.3">
      <c r="A38" s="17" t="s">
        <v>3524</v>
      </c>
      <c r="B38" s="17" t="s">
        <v>3528</v>
      </c>
      <c r="C38" s="17" t="s">
        <v>3557</v>
      </c>
      <c r="D38" s="270"/>
      <c r="E38" s="26">
        <v>12.69</v>
      </c>
      <c r="F38" s="32">
        <v>3100</v>
      </c>
      <c r="G38" s="32">
        <v>2705</v>
      </c>
      <c r="H38" s="32" t="s">
        <v>677</v>
      </c>
      <c r="I38" s="32" t="s">
        <v>677</v>
      </c>
      <c r="J38" s="32" t="s">
        <v>677</v>
      </c>
    </row>
    <row r="39" spans="1:10" ht="21" customHeight="1" x14ac:dyDescent="0.3">
      <c r="A39" s="17" t="s">
        <v>3558</v>
      </c>
      <c r="C39" s="17" t="s">
        <v>3559</v>
      </c>
      <c r="D39" s="270"/>
      <c r="E39" s="26">
        <v>10.44</v>
      </c>
      <c r="F39" s="32">
        <v>5</v>
      </c>
      <c r="G39" s="32">
        <v>14</v>
      </c>
      <c r="H39" s="32" t="s">
        <v>677</v>
      </c>
      <c r="I39" s="32" t="s">
        <v>677</v>
      </c>
      <c r="J39" s="65" t="s">
        <v>677</v>
      </c>
    </row>
    <row r="40" spans="1:10" ht="21" customHeight="1" x14ac:dyDescent="0.3">
      <c r="D40" s="270"/>
      <c r="E40" s="26"/>
      <c r="F40" s="32"/>
      <c r="G40" s="32"/>
      <c r="H40" s="32"/>
      <c r="I40" s="32"/>
      <c r="J40" s="65"/>
    </row>
    <row r="41" spans="1:10" ht="21" customHeight="1" x14ac:dyDescent="0.3">
      <c r="C41" s="18" t="s">
        <v>3560</v>
      </c>
      <c r="D41" s="270"/>
      <c r="E41" s="26"/>
      <c r="F41" s="32"/>
      <c r="G41" s="32"/>
      <c r="H41" s="32"/>
      <c r="I41" s="32"/>
      <c r="J41" s="65"/>
    </row>
    <row r="42" spans="1:10" ht="21" customHeight="1" x14ac:dyDescent="0.3">
      <c r="A42" s="17" t="s">
        <v>3561</v>
      </c>
      <c r="B42" s="17" t="s">
        <v>3562</v>
      </c>
      <c r="C42" s="17" t="s">
        <v>3563</v>
      </c>
      <c r="D42" s="270"/>
      <c r="E42" s="26">
        <v>9.31</v>
      </c>
      <c r="F42" s="32">
        <v>7282</v>
      </c>
      <c r="G42" s="32">
        <v>4234</v>
      </c>
      <c r="H42" s="32">
        <v>6219</v>
      </c>
      <c r="I42" s="32">
        <v>6589</v>
      </c>
      <c r="J42" s="65">
        <v>6356</v>
      </c>
    </row>
    <row r="43" spans="1:10" ht="21" customHeight="1" x14ac:dyDescent="0.3">
      <c r="A43" s="17" t="s">
        <v>4724</v>
      </c>
      <c r="B43" s="17" t="s">
        <v>4725</v>
      </c>
      <c r="C43" s="17" t="s">
        <v>4726</v>
      </c>
      <c r="D43" s="270"/>
      <c r="E43" s="26">
        <v>8.33</v>
      </c>
      <c r="F43" s="32">
        <v>185</v>
      </c>
      <c r="G43" s="32">
        <v>84</v>
      </c>
      <c r="H43" s="32">
        <v>173</v>
      </c>
      <c r="I43" s="32">
        <v>167</v>
      </c>
      <c r="J43" s="65" t="s">
        <v>412</v>
      </c>
    </row>
    <row r="44" spans="1:10" ht="21" customHeight="1" x14ac:dyDescent="0.3">
      <c r="A44" s="17" t="s">
        <v>3564</v>
      </c>
      <c r="B44" s="17" t="s">
        <v>3565</v>
      </c>
      <c r="C44" s="17" t="s">
        <v>3566</v>
      </c>
      <c r="D44" s="270"/>
      <c r="E44" s="26">
        <v>6.29</v>
      </c>
      <c r="F44" s="32">
        <v>9000</v>
      </c>
      <c r="G44" s="32">
        <v>4929</v>
      </c>
      <c r="H44" s="32">
        <v>6858</v>
      </c>
      <c r="I44" s="32">
        <v>7527</v>
      </c>
      <c r="J44" s="65">
        <v>7190</v>
      </c>
    </row>
    <row r="45" spans="1:10" ht="21" customHeight="1" x14ac:dyDescent="0.3">
      <c r="A45" s="17" t="s">
        <v>3567</v>
      </c>
      <c r="B45" s="17" t="s">
        <v>3568</v>
      </c>
      <c r="C45" s="17" t="s">
        <v>3569</v>
      </c>
      <c r="D45" s="270"/>
      <c r="E45" s="26">
        <v>8.65</v>
      </c>
      <c r="F45" s="32">
        <v>6243</v>
      </c>
      <c r="G45" s="32">
        <v>3607</v>
      </c>
      <c r="H45" s="32">
        <v>5050</v>
      </c>
      <c r="I45" s="32">
        <v>5448</v>
      </c>
      <c r="J45" s="65">
        <v>5337</v>
      </c>
    </row>
    <row r="46" spans="1:10" ht="21" customHeight="1" x14ac:dyDescent="0.3">
      <c r="A46" s="17" t="s">
        <v>3570</v>
      </c>
      <c r="B46" s="17" t="s">
        <v>3571</v>
      </c>
      <c r="C46" s="17" t="s">
        <v>3572</v>
      </c>
      <c r="D46" s="270"/>
      <c r="E46" s="26">
        <v>6.26</v>
      </c>
      <c r="F46" s="32">
        <v>6088</v>
      </c>
      <c r="G46" s="32">
        <v>3535</v>
      </c>
      <c r="H46" s="32">
        <v>5180</v>
      </c>
      <c r="I46" s="32">
        <v>5685</v>
      </c>
      <c r="J46" s="65">
        <v>5021</v>
      </c>
    </row>
    <row r="47" spans="1:10" ht="21" customHeight="1" x14ac:dyDescent="0.3">
      <c r="A47" s="17" t="s">
        <v>3573</v>
      </c>
      <c r="B47" s="17" t="s">
        <v>3574</v>
      </c>
      <c r="C47" s="17" t="s">
        <v>3575</v>
      </c>
      <c r="D47" s="270"/>
      <c r="E47" s="26">
        <v>6.64</v>
      </c>
      <c r="F47" s="32">
        <v>8088</v>
      </c>
      <c r="G47" s="32">
        <v>4435</v>
      </c>
      <c r="H47" s="32">
        <v>6291</v>
      </c>
      <c r="I47" s="32">
        <v>6810</v>
      </c>
      <c r="J47" s="65">
        <v>6232</v>
      </c>
    </row>
    <row r="48" spans="1:10" ht="21" customHeight="1" x14ac:dyDescent="0.3">
      <c r="A48" s="17" t="s">
        <v>3576</v>
      </c>
      <c r="B48" s="17" t="s">
        <v>3577</v>
      </c>
      <c r="C48" s="17" t="s">
        <v>3578</v>
      </c>
      <c r="D48" s="270"/>
      <c r="E48" s="26">
        <v>6.99</v>
      </c>
      <c r="F48" s="32">
        <v>2169</v>
      </c>
      <c r="G48" s="32">
        <v>1227</v>
      </c>
      <c r="H48" s="32">
        <v>1710</v>
      </c>
      <c r="I48" s="32">
        <v>1784</v>
      </c>
      <c r="J48" s="65">
        <v>1324</v>
      </c>
    </row>
    <row r="49" spans="1:10" ht="21" customHeight="1" x14ac:dyDescent="0.3">
      <c r="A49" s="17" t="s">
        <v>3579</v>
      </c>
      <c r="B49" s="17" t="s">
        <v>3580</v>
      </c>
      <c r="C49" s="17" t="s">
        <v>3581</v>
      </c>
      <c r="D49" s="270"/>
      <c r="E49" s="26">
        <v>4.55</v>
      </c>
      <c r="F49" s="32">
        <v>5000</v>
      </c>
      <c r="G49" s="32">
        <v>2739</v>
      </c>
      <c r="H49" s="32">
        <v>4153</v>
      </c>
      <c r="I49" s="32">
        <v>4650</v>
      </c>
      <c r="J49" s="65">
        <v>4044</v>
      </c>
    </row>
    <row r="50" spans="1:10" ht="21" customHeight="1" x14ac:dyDescent="0.3">
      <c r="D50" s="270"/>
      <c r="E50" s="26"/>
      <c r="F50" s="32"/>
      <c r="G50" s="32"/>
      <c r="H50" s="32"/>
      <c r="I50" s="32"/>
      <c r="J50" s="65"/>
    </row>
    <row r="51" spans="1:10" ht="21" customHeight="1" x14ac:dyDescent="0.3">
      <c r="C51" s="18" t="s">
        <v>3582</v>
      </c>
      <c r="D51" s="270"/>
      <c r="E51" s="26"/>
      <c r="F51" s="32"/>
      <c r="G51" s="32"/>
      <c r="H51" s="32"/>
      <c r="I51" s="32"/>
      <c r="J51" s="65"/>
    </row>
    <row r="52" spans="1:10" ht="21" customHeight="1" thickBot="1" x14ac:dyDescent="0.35">
      <c r="A52" s="95" t="s">
        <v>3583</v>
      </c>
      <c r="B52" s="95" t="s">
        <v>3584</v>
      </c>
      <c r="C52" s="95" t="s">
        <v>3585</v>
      </c>
      <c r="D52" s="202"/>
      <c r="E52" s="76">
        <v>8.34</v>
      </c>
      <c r="F52" s="301">
        <v>305</v>
      </c>
      <c r="G52" s="301">
        <v>188</v>
      </c>
      <c r="H52" s="301">
        <v>86</v>
      </c>
      <c r="I52" s="301">
        <v>87</v>
      </c>
      <c r="J52" s="179">
        <v>96</v>
      </c>
    </row>
    <row r="53" spans="1:10" ht="21" customHeight="1" x14ac:dyDescent="0.3">
      <c r="A53" s="28" t="s">
        <v>3586</v>
      </c>
    </row>
    <row r="54" spans="1:10" ht="21" customHeight="1" x14ac:dyDescent="0.3">
      <c r="A54" s="28" t="s">
        <v>3587</v>
      </c>
    </row>
    <row r="55" spans="1:10" ht="21" customHeight="1" x14ac:dyDescent="0.3">
      <c r="A55" s="28" t="s">
        <v>3588</v>
      </c>
    </row>
    <row r="56" spans="1:10" ht="21" customHeight="1" x14ac:dyDescent="0.3">
      <c r="A56" s="28" t="s">
        <v>3589</v>
      </c>
    </row>
    <row r="57" spans="1:10" ht="21" customHeight="1" x14ac:dyDescent="0.3">
      <c r="A57" s="28" t="s">
        <v>3590</v>
      </c>
    </row>
    <row r="58" spans="1:10" ht="21" customHeight="1" x14ac:dyDescent="0.3">
      <c r="A58" s="28" t="s">
        <v>3591</v>
      </c>
    </row>
    <row r="59" spans="1:10" ht="21" customHeight="1" x14ac:dyDescent="0.3">
      <c r="A59" s="28" t="s">
        <v>3592</v>
      </c>
    </row>
    <row r="60" spans="1:10" ht="21" customHeight="1" x14ac:dyDescent="0.3">
      <c r="A60" s="28" t="s">
        <v>3593</v>
      </c>
    </row>
    <row r="61" spans="1:10" ht="21" customHeight="1" x14ac:dyDescent="0.3">
      <c r="A61" s="28" t="s">
        <v>3594</v>
      </c>
    </row>
    <row r="62" spans="1:10" ht="21" customHeight="1" x14ac:dyDescent="0.3">
      <c r="A62" s="28" t="s">
        <v>3595</v>
      </c>
    </row>
    <row r="63" spans="1:10" ht="21" customHeight="1" x14ac:dyDescent="0.3">
      <c r="A63" s="28" t="s">
        <v>3596</v>
      </c>
    </row>
    <row r="64" spans="1:10" ht="21" customHeight="1" x14ac:dyDescent="0.3">
      <c r="A64" s="28" t="s">
        <v>4727</v>
      </c>
    </row>
    <row r="65" spans="1:1" ht="21" customHeight="1" x14ac:dyDescent="0.3">
      <c r="A65" s="28" t="s">
        <v>3597</v>
      </c>
    </row>
    <row r="66" spans="1:1" ht="21" customHeight="1" x14ac:dyDescent="0.3">
      <c r="A66" s="28" t="s">
        <v>3598</v>
      </c>
    </row>
    <row r="67" spans="1:1" ht="21" customHeight="1" x14ac:dyDescent="0.3">
      <c r="A67" s="28" t="s">
        <v>3599</v>
      </c>
    </row>
    <row r="68" spans="1:1" ht="21" customHeight="1" x14ac:dyDescent="0.3">
      <c r="A68" s="28" t="s">
        <v>3600</v>
      </c>
    </row>
  </sheetData>
  <phoneticPr fontId="30"/>
  <pageMargins left="0.23622047244094488" right="0.23622047244094488" top="0.15748031496062992" bottom="0.15748031496062992" header="0.31496062992125984" footer="0"/>
  <pageSetup paperSize="9" scale="49" orientation="portrait" r:id="rId1"/>
  <headerFooter>
    <oddHeader>&amp;C&amp;F</oddHead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pageSetUpPr fitToPage="1"/>
  </sheetPr>
  <dimension ref="A1:AR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4" ht="21" customHeight="1" x14ac:dyDescent="0.3">
      <c r="A1" s="19" t="str">
        <f>HYPERLINK("#"&amp;"目次"&amp;"!a1","目次へ")</f>
        <v>目次へ</v>
      </c>
    </row>
    <row r="2" spans="1:44" ht="21" customHeight="1" x14ac:dyDescent="0.3">
      <c r="A2" s="44" t="str">
        <f>"７６．"&amp;目次!E79</f>
        <v>７６．ごみ収集状況（平成31～令和5年度）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row>
    <row r="3" spans="1:44" ht="21" customHeight="1" x14ac:dyDescent="0.3">
      <c r="A3" s="286" t="s">
        <v>3601</v>
      </c>
      <c r="B3" s="95"/>
      <c r="C3" s="95"/>
      <c r="D3" s="95"/>
      <c r="E3" s="95"/>
      <c r="F3" s="95"/>
    </row>
    <row r="4" spans="1:44" ht="21" customHeight="1" x14ac:dyDescent="0.3">
      <c r="A4" s="73" t="s">
        <v>2865</v>
      </c>
      <c r="B4" s="75" t="s">
        <v>459</v>
      </c>
      <c r="C4" s="75" t="s">
        <v>3602</v>
      </c>
      <c r="D4" s="74" t="s">
        <v>3603</v>
      </c>
      <c r="E4" s="75" t="s">
        <v>3604</v>
      </c>
      <c r="F4" s="75" t="s">
        <v>3605</v>
      </c>
    </row>
    <row r="5" spans="1:44" ht="21" customHeight="1" x14ac:dyDescent="0.3">
      <c r="A5" s="24" t="s">
        <v>4709</v>
      </c>
      <c r="B5" s="279">
        <v>71449</v>
      </c>
      <c r="C5" s="17">
        <v>54088</v>
      </c>
      <c r="D5" s="17">
        <v>207</v>
      </c>
      <c r="E5" s="17">
        <v>2113</v>
      </c>
      <c r="F5" s="17">
        <v>15041</v>
      </c>
    </row>
    <row r="6" spans="1:44" ht="21" customHeight="1" x14ac:dyDescent="0.3">
      <c r="A6" s="24" t="s">
        <v>3620</v>
      </c>
      <c r="B6" s="279">
        <v>70639</v>
      </c>
      <c r="C6" s="17">
        <v>55745</v>
      </c>
      <c r="D6" s="17">
        <v>236</v>
      </c>
      <c r="E6" s="17">
        <v>2340</v>
      </c>
      <c r="F6" s="17">
        <v>12318</v>
      </c>
    </row>
    <row r="7" spans="1:44" ht="21" customHeight="1" x14ac:dyDescent="0.3">
      <c r="A7" s="24">
        <v>3</v>
      </c>
      <c r="B7" s="279">
        <v>69353</v>
      </c>
      <c r="C7" s="17">
        <v>53972</v>
      </c>
      <c r="D7" s="17">
        <v>167</v>
      </c>
      <c r="E7" s="17">
        <v>2517</v>
      </c>
      <c r="F7" s="17">
        <v>12697</v>
      </c>
    </row>
    <row r="8" spans="1:44" ht="21" customHeight="1" x14ac:dyDescent="0.3">
      <c r="A8" s="24">
        <v>4</v>
      </c>
      <c r="B8" s="279">
        <v>68432</v>
      </c>
      <c r="C8" s="17">
        <v>52374.12</v>
      </c>
      <c r="D8" s="17">
        <v>167.99</v>
      </c>
      <c r="E8" s="17">
        <v>2701.52</v>
      </c>
      <c r="F8" s="17">
        <v>13188.34</v>
      </c>
    </row>
    <row r="9" spans="1:44" s="18" customFormat="1" ht="21" customHeight="1" x14ac:dyDescent="0.3">
      <c r="A9" s="236">
        <v>5</v>
      </c>
      <c r="B9" s="294">
        <v>66771.53</v>
      </c>
      <c r="C9" s="218">
        <v>51054.78</v>
      </c>
      <c r="D9" s="218">
        <v>154.11000000000001</v>
      </c>
      <c r="E9" s="218">
        <v>2554.6</v>
      </c>
      <c r="F9" s="218">
        <v>13008.04</v>
      </c>
    </row>
    <row r="10" spans="1:44" ht="21" customHeight="1" x14ac:dyDescent="0.3">
      <c r="A10" s="28" t="s">
        <v>3607</v>
      </c>
    </row>
    <row r="11" spans="1:44" ht="21" customHeight="1" x14ac:dyDescent="0.3">
      <c r="A11" s="28" t="s">
        <v>3608</v>
      </c>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H11"/>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"５．"&amp;目次!E8</f>
        <v>５．地価公示（住宅地･商業地）の平均公示価格（令和2～令和6年）</v>
      </c>
    </row>
    <row r="3" spans="1:8" ht="21" customHeight="1" x14ac:dyDescent="0.3">
      <c r="A3" s="129" t="s">
        <v>690</v>
      </c>
      <c r="B3" s="32"/>
      <c r="C3" s="32"/>
      <c r="D3" s="32"/>
      <c r="E3" s="32" t="s">
        <v>664</v>
      </c>
    </row>
    <row r="4" spans="1:8" ht="21" customHeight="1" x14ac:dyDescent="0.3">
      <c r="A4" s="488" t="s">
        <v>654</v>
      </c>
      <c r="B4" s="31" t="s">
        <v>691</v>
      </c>
      <c r="C4" s="33"/>
      <c r="D4" s="31" t="s">
        <v>692</v>
      </c>
      <c r="E4" s="33"/>
    </row>
    <row r="5" spans="1:8" ht="21" customHeight="1" x14ac:dyDescent="0.3">
      <c r="A5" s="60"/>
      <c r="B5" s="514" t="s">
        <v>693</v>
      </c>
      <c r="C5" s="514" t="s">
        <v>694</v>
      </c>
      <c r="D5" s="514" t="s">
        <v>693</v>
      </c>
      <c r="E5" s="514" t="s">
        <v>694</v>
      </c>
    </row>
    <row r="6" spans="1:8" ht="21" customHeight="1" x14ac:dyDescent="0.3">
      <c r="A6" s="24" t="s">
        <v>678</v>
      </c>
      <c r="B6" s="284">
        <v>597000</v>
      </c>
      <c r="C6" s="32">
        <v>631300</v>
      </c>
      <c r="D6" s="32">
        <v>1215100</v>
      </c>
      <c r="E6" s="32">
        <v>3208400</v>
      </c>
    </row>
    <row r="7" spans="1:8" ht="21" customHeight="1" x14ac:dyDescent="0.3">
      <c r="A7" s="24">
        <v>3</v>
      </c>
      <c r="B7" s="32">
        <v>595600</v>
      </c>
      <c r="C7" s="32">
        <v>631400</v>
      </c>
      <c r="D7" s="32">
        <v>1210900</v>
      </c>
      <c r="E7" s="32">
        <v>3103600</v>
      </c>
    </row>
    <row r="8" spans="1:8" ht="21" customHeight="1" x14ac:dyDescent="0.3">
      <c r="A8" s="55">
        <v>4</v>
      </c>
      <c r="B8" s="32">
        <v>605800</v>
      </c>
      <c r="C8" s="32">
        <v>641400</v>
      </c>
      <c r="D8" s="32">
        <v>1245000</v>
      </c>
      <c r="E8" s="32">
        <v>3066200</v>
      </c>
    </row>
    <row r="9" spans="1:8" ht="21" customHeight="1" x14ac:dyDescent="0.3">
      <c r="A9" s="24">
        <v>5</v>
      </c>
      <c r="B9" s="408">
        <v>634700</v>
      </c>
      <c r="C9" s="408">
        <v>665300</v>
      </c>
      <c r="D9" s="32">
        <v>1317800</v>
      </c>
      <c r="E9" s="32">
        <v>3125300</v>
      </c>
    </row>
    <row r="10" spans="1:8" ht="21" customHeight="1" thickBot="1" x14ac:dyDescent="0.35">
      <c r="A10" s="236">
        <v>6</v>
      </c>
      <c r="B10" s="190">
        <v>675000</v>
      </c>
      <c r="C10" s="179">
        <v>704600</v>
      </c>
      <c r="D10" s="179">
        <v>1439000</v>
      </c>
      <c r="E10" s="179">
        <v>3307800</v>
      </c>
      <c r="F10" s="18"/>
      <c r="G10" s="18"/>
      <c r="H10" s="18"/>
    </row>
    <row r="11" spans="1:8" ht="21" customHeight="1" x14ac:dyDescent="0.3">
      <c r="A11" s="492" t="s">
        <v>695</v>
      </c>
      <c r="B11" s="492"/>
      <c r="C11" s="24"/>
      <c r="D11" s="24"/>
      <c r="E11" s="24"/>
    </row>
  </sheetData>
  <sortState xmlns:xlrd2="http://schemas.microsoft.com/office/spreadsheetml/2017/richdata2" ref="A1:E11">
    <sortCondition descending="1" ref="A1:A11"/>
  </sortState>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pageSetUpPr fitToPage="1"/>
  </sheetPr>
  <dimension ref="A1:AI7"/>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25.64453125" style="17" customWidth="1"/>
    <col min="2" max="16384" width="18.64453125" style="17"/>
  </cols>
  <sheetData>
    <row r="1" spans="1:35" ht="21" customHeight="1" x14ac:dyDescent="0.3">
      <c r="A1" s="19" t="str">
        <f>HYPERLINK("#"&amp;"目次"&amp;"!a1","目次へ")</f>
        <v>目次へ</v>
      </c>
    </row>
    <row r="2" spans="1:35" ht="21" customHeight="1" x14ac:dyDescent="0.3">
      <c r="A2" s="44" t="str">
        <f>"７７．"&amp;目次!E80</f>
        <v>７７．区民一人一日当たりのごみ排出量（平成31～令和5年度）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row>
    <row r="3" spans="1:35" ht="21" customHeight="1" x14ac:dyDescent="0.3">
      <c r="A3" s="286" t="s">
        <v>3609</v>
      </c>
      <c r="B3" s="95"/>
      <c r="C3" s="95"/>
      <c r="D3" s="95"/>
    </row>
    <row r="4" spans="1:35" ht="21" customHeight="1" x14ac:dyDescent="0.3">
      <c r="A4" s="73" t="s">
        <v>3610</v>
      </c>
      <c r="B4" s="75" t="s">
        <v>3611</v>
      </c>
      <c r="C4" s="75" t="s">
        <v>4539</v>
      </c>
      <c r="D4" s="75" t="s">
        <v>4540</v>
      </c>
      <c r="E4" s="75" t="s">
        <v>4541</v>
      </c>
      <c r="F4" s="77" t="s">
        <v>4542</v>
      </c>
    </row>
    <row r="5" spans="1:35" ht="21" customHeight="1" x14ac:dyDescent="0.3">
      <c r="A5" s="448" t="s">
        <v>3613</v>
      </c>
      <c r="B5" s="449">
        <v>460</v>
      </c>
      <c r="C5" s="449">
        <v>477</v>
      </c>
      <c r="D5" s="450">
        <v>468</v>
      </c>
      <c r="E5" s="450">
        <v>454</v>
      </c>
      <c r="F5" s="451">
        <v>435</v>
      </c>
    </row>
    <row r="6" spans="1:35" ht="21" customHeight="1" x14ac:dyDescent="0.3">
      <c r="A6" s="28" t="s">
        <v>3614</v>
      </c>
    </row>
    <row r="7" spans="1:35" ht="21" customHeight="1" x14ac:dyDescent="0.3">
      <c r="A7" s="28" t="s">
        <v>3608</v>
      </c>
    </row>
  </sheetData>
  <phoneticPr fontId="30"/>
  <pageMargins left="0.23622047244094488" right="0.23622047244094488" top="0.15748031496062992" bottom="0.15748031496062992" header="0.31496062992125984" footer="0"/>
  <pageSetup paperSize="9" scale="85" orientation="portrait" r:id="rId1"/>
  <headerFooter>
    <oddHeader>&amp;C&amp;F</oddHead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pageSetUpPr fitToPage="1"/>
  </sheetPr>
  <dimension ref="A1:AN13"/>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40" ht="21" customHeight="1" x14ac:dyDescent="0.3">
      <c r="A1" s="733" t="str">
        <f>HYPERLINK("#"&amp;"目次"&amp;"!a1","目次へ")</f>
        <v>目次へ</v>
      </c>
    </row>
    <row r="2" spans="1:40" ht="21" customHeight="1" x14ac:dyDescent="0.3">
      <c r="A2" s="44" t="str">
        <f>"７８．"&amp;目次!E81</f>
        <v>７８．リサイクル資源回収状況（平成31～令和5年度）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row>
    <row r="3" spans="1:40" ht="21" customHeight="1" x14ac:dyDescent="0.3">
      <c r="A3" s="28" t="s">
        <v>3615</v>
      </c>
      <c r="B3" s="95"/>
    </row>
    <row r="4" spans="1:40" ht="21" customHeight="1" x14ac:dyDescent="0.3">
      <c r="A4" s="73" t="s">
        <v>2865</v>
      </c>
      <c r="B4" s="31" t="s">
        <v>3616</v>
      </c>
      <c r="C4" s="31" t="s">
        <v>3617</v>
      </c>
      <c r="D4" s="31" t="s">
        <v>3618</v>
      </c>
      <c r="E4" s="31" t="s">
        <v>3619</v>
      </c>
    </row>
    <row r="5" spans="1:40" ht="21" customHeight="1" x14ac:dyDescent="0.3">
      <c r="A5" s="24" t="s">
        <v>4709</v>
      </c>
      <c r="B5" s="284">
        <v>12567937</v>
      </c>
      <c r="C5" s="32">
        <v>6960396</v>
      </c>
      <c r="D5" s="32">
        <v>175181</v>
      </c>
      <c r="E5" s="32">
        <v>2350377</v>
      </c>
    </row>
    <row r="6" spans="1:40" ht="21" customHeight="1" x14ac:dyDescent="0.3">
      <c r="A6" s="24" t="s">
        <v>3620</v>
      </c>
      <c r="B6" s="284">
        <v>12690280</v>
      </c>
      <c r="C6" s="32">
        <v>7640545</v>
      </c>
      <c r="D6" s="32">
        <v>169490</v>
      </c>
      <c r="E6" s="32">
        <v>2407146</v>
      </c>
    </row>
    <row r="7" spans="1:40" ht="21" customHeight="1" x14ac:dyDescent="0.3">
      <c r="A7" s="24">
        <v>3</v>
      </c>
      <c r="B7" s="284">
        <v>12310587</v>
      </c>
      <c r="C7" s="32">
        <v>7556279</v>
      </c>
      <c r="D7" s="32">
        <v>169827</v>
      </c>
      <c r="E7" s="32">
        <v>2235237</v>
      </c>
    </row>
    <row r="8" spans="1:40" ht="21" customHeight="1" x14ac:dyDescent="0.3">
      <c r="A8" s="24">
        <v>4</v>
      </c>
      <c r="B8" s="284">
        <v>11860634</v>
      </c>
      <c r="C8" s="32">
        <v>7265092</v>
      </c>
      <c r="D8" s="32">
        <v>163540</v>
      </c>
      <c r="E8" s="32">
        <v>1993085</v>
      </c>
    </row>
    <row r="9" spans="1:40" ht="21" customHeight="1" x14ac:dyDescent="0.3">
      <c r="A9" s="236">
        <v>5</v>
      </c>
      <c r="B9" s="190">
        <v>11120170</v>
      </c>
      <c r="C9" s="179">
        <v>6956058</v>
      </c>
      <c r="D9" s="179">
        <v>158473</v>
      </c>
      <c r="E9" s="179">
        <v>1885914</v>
      </c>
    </row>
    <row r="10" spans="1:40" ht="21" customHeight="1" x14ac:dyDescent="0.3">
      <c r="A10" s="28" t="s">
        <v>3621</v>
      </c>
    </row>
    <row r="11" spans="1:40" ht="21" customHeight="1" x14ac:dyDescent="0.3">
      <c r="A11" s="28" t="s">
        <v>3622</v>
      </c>
    </row>
    <row r="12" spans="1:40" ht="21" customHeight="1" x14ac:dyDescent="0.3">
      <c r="A12" s="28" t="s">
        <v>3623</v>
      </c>
    </row>
    <row r="13" spans="1:40" ht="21" customHeight="1" x14ac:dyDescent="0.3">
      <c r="A13" s="17" t="s">
        <v>3624</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pageSetUpPr fitToPage="1"/>
  </sheetPr>
  <dimension ref="A1:H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8" ht="21" customHeight="1" x14ac:dyDescent="0.3">
      <c r="A1" s="19" t="str">
        <f>HYPERLINK("#"&amp;"目次"&amp;"!a1","目次へ")</f>
        <v>目次へ</v>
      </c>
    </row>
    <row r="2" spans="1:8" ht="21" customHeight="1" x14ac:dyDescent="0.3">
      <c r="A2" s="44" t="str">
        <f>"７９．"&amp;目次!E82</f>
        <v>７９．公害発生源別苦情受付状況（平成31～令和5年度）</v>
      </c>
      <c r="B2" s="305"/>
      <c r="C2" s="305"/>
      <c r="D2" s="305"/>
      <c r="E2" s="305"/>
      <c r="F2" s="305"/>
      <c r="G2" s="305"/>
      <c r="H2" s="305"/>
    </row>
    <row r="3" spans="1:8" ht="21" customHeight="1" x14ac:dyDescent="0.3">
      <c r="A3" s="73" t="s">
        <v>2865</v>
      </c>
      <c r="B3" s="75" t="s">
        <v>3625</v>
      </c>
      <c r="C3" s="75" t="s">
        <v>3626</v>
      </c>
      <c r="D3" s="75" t="s">
        <v>3627</v>
      </c>
      <c r="E3" s="74" t="s">
        <v>3628</v>
      </c>
      <c r="F3" s="74" t="s">
        <v>3629</v>
      </c>
      <c r="G3" s="74" t="s">
        <v>3630</v>
      </c>
      <c r="H3" s="75" t="s">
        <v>3631</v>
      </c>
    </row>
    <row r="4" spans="1:8" ht="21" customHeight="1" x14ac:dyDescent="0.3">
      <c r="A4" s="24" t="s">
        <v>4709</v>
      </c>
      <c r="B4" s="279">
        <v>49</v>
      </c>
      <c r="C4" s="17">
        <v>20</v>
      </c>
      <c r="D4" s="17" t="s">
        <v>677</v>
      </c>
      <c r="E4" s="32">
        <v>2</v>
      </c>
      <c r="F4" s="17">
        <v>19</v>
      </c>
      <c r="G4" s="17">
        <v>8</v>
      </c>
      <c r="H4" s="32" t="s">
        <v>677</v>
      </c>
    </row>
    <row r="5" spans="1:8" ht="21" customHeight="1" x14ac:dyDescent="0.3">
      <c r="A5" s="24" t="s">
        <v>3620</v>
      </c>
      <c r="B5" s="279">
        <v>43</v>
      </c>
      <c r="C5" s="17">
        <v>29</v>
      </c>
      <c r="D5" s="17" t="s">
        <v>677</v>
      </c>
      <c r="E5" s="32" t="s">
        <v>677</v>
      </c>
      <c r="F5" s="17">
        <v>10</v>
      </c>
      <c r="G5" s="17">
        <v>4</v>
      </c>
      <c r="H5" s="32" t="s">
        <v>677</v>
      </c>
    </row>
    <row r="6" spans="1:8" ht="21" customHeight="1" x14ac:dyDescent="0.3">
      <c r="A6" s="24">
        <v>3</v>
      </c>
      <c r="B6" s="279">
        <v>45</v>
      </c>
      <c r="C6" s="17">
        <v>22</v>
      </c>
      <c r="D6" s="32">
        <v>6</v>
      </c>
      <c r="E6" s="32" t="s">
        <v>677</v>
      </c>
      <c r="F6" s="17">
        <v>3</v>
      </c>
      <c r="G6" s="17">
        <v>9</v>
      </c>
      <c r="H6" s="32">
        <v>5</v>
      </c>
    </row>
    <row r="7" spans="1:8" ht="21" customHeight="1" x14ac:dyDescent="0.3">
      <c r="A7" s="24">
        <v>4</v>
      </c>
      <c r="B7" s="279">
        <v>65</v>
      </c>
      <c r="C7" s="17">
        <v>44</v>
      </c>
      <c r="D7" s="32">
        <v>4</v>
      </c>
      <c r="E7" s="32" t="s">
        <v>677</v>
      </c>
      <c r="F7" s="17">
        <v>9</v>
      </c>
      <c r="G7" s="17">
        <v>5</v>
      </c>
      <c r="H7" s="32">
        <v>3</v>
      </c>
    </row>
    <row r="8" spans="1:8" ht="21" customHeight="1" x14ac:dyDescent="0.3">
      <c r="A8" s="236">
        <v>5</v>
      </c>
      <c r="B8" s="294">
        <v>59</v>
      </c>
      <c r="C8" s="218">
        <v>32</v>
      </c>
      <c r="D8" s="218">
        <v>10</v>
      </c>
      <c r="E8" s="179" t="s">
        <v>677</v>
      </c>
      <c r="F8" s="218">
        <v>7</v>
      </c>
      <c r="G8" s="218">
        <v>1</v>
      </c>
      <c r="H8" s="218">
        <v>9</v>
      </c>
    </row>
    <row r="9" spans="1:8" ht="21" customHeight="1" x14ac:dyDescent="0.3">
      <c r="A9" s="28" t="s">
        <v>3632</v>
      </c>
    </row>
  </sheetData>
  <phoneticPr fontId="30"/>
  <pageMargins left="0.23622047244094488" right="0.23622047244094488" top="0.15748031496062992" bottom="0.15748031496062992" header="0.31496062992125984" footer="0"/>
  <pageSetup paperSize="9" scale="68" orientation="portrait" r:id="rId1"/>
  <headerFooter>
    <oddHeader>&amp;C&amp;F</oddHeader>
  </headerFooter>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pageSetUpPr fitToPage="1"/>
  </sheetPr>
  <dimension ref="A1:I1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9" ht="21" customHeight="1" x14ac:dyDescent="0.3">
      <c r="A1" s="19" t="str">
        <f>HYPERLINK("#"&amp;"目次"&amp;"!a1","目次へ")</f>
        <v>目次へ</v>
      </c>
    </row>
    <row r="2" spans="1:9" ht="21" customHeight="1" x14ac:dyDescent="0.3">
      <c r="A2" s="44" t="str">
        <f>"８０．"&amp;目次!E83</f>
        <v>８０．温室効果ガスの推移（平成29～令和3年度）</v>
      </c>
      <c r="B2" s="29"/>
      <c r="C2" s="29"/>
      <c r="D2" s="29"/>
      <c r="E2" s="29"/>
    </row>
    <row r="3" spans="1:9" ht="21" customHeight="1" x14ac:dyDescent="0.3">
      <c r="A3" s="286" t="s">
        <v>3633</v>
      </c>
      <c r="C3" s="95"/>
      <c r="D3" s="95"/>
      <c r="E3" s="95"/>
      <c r="F3" s="95"/>
      <c r="G3" s="95"/>
      <c r="H3" s="95"/>
      <c r="I3" s="95"/>
    </row>
    <row r="4" spans="1:9" ht="36" customHeight="1" x14ac:dyDescent="0.3">
      <c r="A4" s="73" t="s">
        <v>2865</v>
      </c>
      <c r="B4" s="98" t="s">
        <v>1414</v>
      </c>
      <c r="C4" s="98" t="s">
        <v>3634</v>
      </c>
      <c r="D4" s="98" t="s">
        <v>3635</v>
      </c>
      <c r="E4" s="98" t="s">
        <v>3636</v>
      </c>
      <c r="F4" s="97" t="s">
        <v>3637</v>
      </c>
      <c r="G4" s="97" t="s">
        <v>3638</v>
      </c>
      <c r="H4" s="464" t="s">
        <v>3639</v>
      </c>
      <c r="I4" s="265" t="s">
        <v>3640</v>
      </c>
    </row>
    <row r="5" spans="1:9" ht="21" customHeight="1" x14ac:dyDescent="0.3">
      <c r="A5" s="24" t="s">
        <v>4547</v>
      </c>
      <c r="B5" s="284">
        <v>1020</v>
      </c>
      <c r="C5" s="32">
        <v>931</v>
      </c>
      <c r="D5" s="32">
        <v>1</v>
      </c>
      <c r="E5" s="32">
        <v>4</v>
      </c>
      <c r="F5" s="32">
        <v>83</v>
      </c>
      <c r="G5" s="32">
        <v>0</v>
      </c>
      <c r="H5" s="32">
        <v>0</v>
      </c>
      <c r="I5" s="17">
        <v>0</v>
      </c>
    </row>
    <row r="6" spans="1:9" ht="21" customHeight="1" x14ac:dyDescent="0.3">
      <c r="A6" s="24">
        <v>30</v>
      </c>
      <c r="B6" s="284">
        <v>991</v>
      </c>
      <c r="C6" s="32">
        <v>899</v>
      </c>
      <c r="D6" s="32">
        <v>1</v>
      </c>
      <c r="E6" s="32">
        <v>3</v>
      </c>
      <c r="F6" s="32">
        <v>87</v>
      </c>
      <c r="G6" s="32">
        <v>0</v>
      </c>
      <c r="H6" s="32">
        <v>0</v>
      </c>
      <c r="I6" s="17">
        <v>0</v>
      </c>
    </row>
    <row r="7" spans="1:9" ht="21" customHeight="1" x14ac:dyDescent="0.3">
      <c r="A7" s="55" t="s">
        <v>3641</v>
      </c>
      <c r="B7" s="32">
        <v>968</v>
      </c>
      <c r="C7" s="32">
        <v>872</v>
      </c>
      <c r="D7" s="32">
        <v>1</v>
      </c>
      <c r="E7" s="32">
        <v>3</v>
      </c>
      <c r="F7" s="32">
        <v>91</v>
      </c>
      <c r="G7" s="32">
        <v>0</v>
      </c>
      <c r="H7" s="32">
        <v>0</v>
      </c>
      <c r="I7" s="17">
        <v>0</v>
      </c>
    </row>
    <row r="8" spans="1:9" ht="21" customHeight="1" x14ac:dyDescent="0.3">
      <c r="A8" s="24">
        <v>2</v>
      </c>
      <c r="B8" s="32">
        <v>965</v>
      </c>
      <c r="C8" s="32">
        <v>866</v>
      </c>
      <c r="D8" s="32">
        <v>1</v>
      </c>
      <c r="E8" s="32">
        <v>3</v>
      </c>
      <c r="F8" s="32">
        <v>94</v>
      </c>
      <c r="G8" s="32">
        <v>0</v>
      </c>
      <c r="H8" s="32">
        <v>0</v>
      </c>
      <c r="I8" s="17">
        <v>0</v>
      </c>
    </row>
    <row r="9" spans="1:9" s="18" customFormat="1" ht="21" customHeight="1" x14ac:dyDescent="0.3">
      <c r="A9" s="236">
        <v>3</v>
      </c>
      <c r="B9" s="190">
        <v>979</v>
      </c>
      <c r="C9" s="179">
        <v>878</v>
      </c>
      <c r="D9" s="179">
        <v>1</v>
      </c>
      <c r="E9" s="179">
        <v>3</v>
      </c>
      <c r="F9" s="179">
        <v>96</v>
      </c>
      <c r="G9" s="179">
        <v>0</v>
      </c>
      <c r="H9" s="179">
        <v>0</v>
      </c>
      <c r="I9" s="218">
        <v>0</v>
      </c>
    </row>
    <row r="10" spans="1:9" s="18" customFormat="1" ht="21" customHeight="1" x14ac:dyDescent="0.3">
      <c r="A10" s="194" t="s">
        <v>3642</v>
      </c>
    </row>
    <row r="11" spans="1:9" ht="21" customHeight="1" x14ac:dyDescent="0.3">
      <c r="A11" s="28" t="s">
        <v>3643</v>
      </c>
    </row>
  </sheetData>
  <phoneticPr fontId="30"/>
  <pageMargins left="0.23622047244094488" right="0.23622047244094488" top="0.15748031496062992" bottom="0.15748031496062992" header="0.31496062992125984" footer="0"/>
  <pageSetup paperSize="9" scale="60" orientation="portrait" r:id="rId1"/>
  <headerFooter>
    <oddHeader>&amp;C&amp;F</oddHead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pageSetUpPr fitToPage="1"/>
  </sheetPr>
  <dimension ref="A1:J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10" ht="21" customHeight="1" x14ac:dyDescent="0.3">
      <c r="A1" s="19" t="str">
        <f>HYPERLINK("#"&amp;"目次"&amp;"!a1","目次へ")</f>
        <v>目次へ</v>
      </c>
    </row>
    <row r="2" spans="1:10" ht="21" customHeight="1" x14ac:dyDescent="0.3">
      <c r="A2" s="44" t="str">
        <f>"８１．"&amp;目次!E84</f>
        <v>８１．部門別二酸化炭素排出量の推移（平成29～令和3年度）</v>
      </c>
      <c r="B2" s="29"/>
      <c r="C2" s="29"/>
      <c r="D2" s="29"/>
      <c r="E2" s="29"/>
    </row>
    <row r="3" spans="1:10" ht="21" customHeight="1" x14ac:dyDescent="0.3">
      <c r="A3" s="286" t="s">
        <v>3644</v>
      </c>
      <c r="B3" s="95"/>
      <c r="C3" s="95"/>
      <c r="D3" s="95"/>
      <c r="E3" s="95"/>
      <c r="F3" s="95"/>
      <c r="G3" s="95"/>
      <c r="H3" s="95"/>
      <c r="I3" s="95"/>
      <c r="J3" s="95"/>
    </row>
    <row r="4" spans="1:10" ht="21" customHeight="1" x14ac:dyDescent="0.3">
      <c r="A4" s="488" t="s">
        <v>2865</v>
      </c>
      <c r="B4" s="466" t="s">
        <v>1414</v>
      </c>
      <c r="C4" s="467" t="s">
        <v>3645</v>
      </c>
      <c r="D4" s="467"/>
      <c r="E4" s="460"/>
      <c r="F4" s="467" t="s">
        <v>3646</v>
      </c>
      <c r="G4" s="467"/>
      <c r="H4" s="467" t="s">
        <v>3647</v>
      </c>
      <c r="I4" s="467"/>
      <c r="J4" s="461" t="s">
        <v>3648</v>
      </c>
    </row>
    <row r="5" spans="1:10" ht="21" customHeight="1" x14ac:dyDescent="0.3">
      <c r="A5" s="23"/>
      <c r="B5" s="269"/>
      <c r="C5" s="439" t="s">
        <v>3649</v>
      </c>
      <c r="D5" s="439" t="s">
        <v>3650</v>
      </c>
      <c r="E5" s="514" t="s">
        <v>305</v>
      </c>
      <c r="F5" s="439" t="s">
        <v>3651</v>
      </c>
      <c r="G5" s="439" t="s">
        <v>3652</v>
      </c>
      <c r="H5" s="439" t="s">
        <v>3653</v>
      </c>
      <c r="I5" s="439" t="s">
        <v>3654</v>
      </c>
      <c r="J5" s="25"/>
    </row>
    <row r="6" spans="1:10" ht="21" customHeight="1" x14ac:dyDescent="0.3">
      <c r="A6" s="24" t="s">
        <v>4549</v>
      </c>
      <c r="B6" s="279">
        <v>931</v>
      </c>
      <c r="C6" s="17">
        <v>0</v>
      </c>
      <c r="D6" s="17">
        <v>21</v>
      </c>
      <c r="E6" s="17">
        <v>5</v>
      </c>
      <c r="F6" s="17">
        <v>487</v>
      </c>
      <c r="G6" s="17">
        <v>253</v>
      </c>
      <c r="H6" s="17">
        <v>96</v>
      </c>
      <c r="I6" s="17">
        <v>32</v>
      </c>
      <c r="J6" s="17">
        <v>37</v>
      </c>
    </row>
    <row r="7" spans="1:10" ht="21" customHeight="1" x14ac:dyDescent="0.3">
      <c r="A7" s="55">
        <v>30</v>
      </c>
      <c r="B7" s="279">
        <v>899</v>
      </c>
      <c r="C7" s="17">
        <v>0</v>
      </c>
      <c r="D7" s="17">
        <v>19</v>
      </c>
      <c r="E7" s="17">
        <v>6</v>
      </c>
      <c r="F7" s="17">
        <v>460</v>
      </c>
      <c r="G7" s="17">
        <v>256</v>
      </c>
      <c r="H7" s="17">
        <v>90</v>
      </c>
      <c r="I7" s="17">
        <v>31</v>
      </c>
      <c r="J7" s="17">
        <v>37</v>
      </c>
    </row>
    <row r="8" spans="1:10" ht="21" customHeight="1" x14ac:dyDescent="0.3">
      <c r="A8" s="55" t="s">
        <v>3641</v>
      </c>
      <c r="B8" s="17">
        <v>872</v>
      </c>
      <c r="C8" s="17">
        <v>0</v>
      </c>
      <c r="D8" s="17">
        <v>19</v>
      </c>
      <c r="E8" s="17">
        <v>5</v>
      </c>
      <c r="F8" s="17">
        <v>451</v>
      </c>
      <c r="G8" s="17">
        <v>242</v>
      </c>
      <c r="H8" s="17">
        <v>87</v>
      </c>
      <c r="I8" s="17">
        <v>30</v>
      </c>
      <c r="J8" s="17">
        <v>39</v>
      </c>
    </row>
    <row r="9" spans="1:10" ht="21" customHeight="1" x14ac:dyDescent="0.3">
      <c r="A9" s="24">
        <v>2</v>
      </c>
      <c r="B9" s="17">
        <v>866</v>
      </c>
      <c r="C9" s="17">
        <v>0</v>
      </c>
      <c r="D9" s="17">
        <v>23</v>
      </c>
      <c r="E9" s="17">
        <v>4</v>
      </c>
      <c r="F9" s="17">
        <v>466</v>
      </c>
      <c r="G9" s="17">
        <v>226</v>
      </c>
      <c r="H9" s="17">
        <v>80</v>
      </c>
      <c r="I9" s="17">
        <v>29</v>
      </c>
      <c r="J9" s="17">
        <v>39</v>
      </c>
    </row>
    <row r="10" spans="1:10" s="18" customFormat="1" ht="21" customHeight="1" x14ac:dyDescent="0.3">
      <c r="A10" s="236">
        <v>3</v>
      </c>
      <c r="B10" s="294">
        <v>878</v>
      </c>
      <c r="C10" s="218">
        <v>0</v>
      </c>
      <c r="D10" s="218">
        <v>18</v>
      </c>
      <c r="E10" s="218">
        <v>5</v>
      </c>
      <c r="F10" s="218">
        <v>473</v>
      </c>
      <c r="G10" s="218">
        <v>232</v>
      </c>
      <c r="H10" s="218">
        <v>82</v>
      </c>
      <c r="I10" s="218">
        <v>29</v>
      </c>
      <c r="J10" s="218">
        <v>39</v>
      </c>
    </row>
    <row r="11" spans="1:10" s="18" customFormat="1" ht="21" customHeight="1" x14ac:dyDescent="0.3">
      <c r="A11" s="194" t="s">
        <v>3642</v>
      </c>
    </row>
    <row r="12" spans="1:10" ht="21" customHeight="1" x14ac:dyDescent="0.3">
      <c r="A12" s="28" t="s">
        <v>3643</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pageSetUpPr fitToPage="1"/>
  </sheetPr>
  <dimension ref="A1:E34"/>
  <sheetViews>
    <sheetView zoomScaleSheetLayoutView="80" workbookViewId="0"/>
  </sheetViews>
  <sheetFormatPr defaultColWidth="18.64453125" defaultRowHeight="21" customHeight="1" x14ac:dyDescent="0.3"/>
  <cols>
    <col min="1" max="16384" width="18.64453125" style="17"/>
  </cols>
  <sheetData>
    <row r="1" spans="1:5" ht="21" customHeight="1" x14ac:dyDescent="0.3">
      <c r="A1" s="19" t="str">
        <f>HYPERLINK("#"&amp;"目次"&amp;"!a1","目次へ")</f>
        <v>目次へ</v>
      </c>
    </row>
    <row r="2" spans="1:5" ht="21" customHeight="1" x14ac:dyDescent="0.3">
      <c r="A2" s="44" t="str">
        <f>"８２．"&amp;目次!E85</f>
        <v>８２．区内主要道路騒音，振動（令和3～令和5年度）</v>
      </c>
      <c r="B2" s="29"/>
      <c r="C2" s="29"/>
      <c r="D2" s="29"/>
      <c r="E2" s="29"/>
    </row>
    <row r="3" spans="1:5" ht="21" customHeight="1" x14ac:dyDescent="0.3">
      <c r="A3" s="28" t="s">
        <v>3655</v>
      </c>
    </row>
    <row r="4" spans="1:5" ht="21" customHeight="1" x14ac:dyDescent="0.3">
      <c r="A4" s="494" t="s">
        <v>3424</v>
      </c>
      <c r="B4" s="466" t="s">
        <v>3656</v>
      </c>
      <c r="C4" s="466" t="s">
        <v>3427</v>
      </c>
      <c r="D4" s="31" t="s">
        <v>3657</v>
      </c>
      <c r="E4" s="33"/>
    </row>
    <row r="5" spans="1:5" ht="21" customHeight="1" x14ac:dyDescent="0.3">
      <c r="A5" s="289"/>
      <c r="B5" s="269"/>
      <c r="C5" s="269"/>
      <c r="D5" s="439" t="s">
        <v>3658</v>
      </c>
      <c r="E5" s="514" t="s">
        <v>3659</v>
      </c>
    </row>
    <row r="6" spans="1:5" ht="21" customHeight="1" x14ac:dyDescent="0.3">
      <c r="A6" s="129" t="s">
        <v>3660</v>
      </c>
      <c r="B6" s="593" t="s">
        <v>3661</v>
      </c>
      <c r="C6" s="28" t="s">
        <v>3434</v>
      </c>
      <c r="D6" s="555">
        <v>67</v>
      </c>
      <c r="E6" s="17">
        <v>62</v>
      </c>
    </row>
    <row r="7" spans="1:5" ht="21" customHeight="1" x14ac:dyDescent="0.3">
      <c r="A7" s="129" t="s">
        <v>3662</v>
      </c>
      <c r="B7" s="279" t="s">
        <v>3663</v>
      </c>
      <c r="C7" s="28" t="s">
        <v>3438</v>
      </c>
      <c r="D7" s="17">
        <v>67</v>
      </c>
      <c r="E7" s="17">
        <v>65</v>
      </c>
    </row>
    <row r="8" spans="1:5" ht="21" customHeight="1" x14ac:dyDescent="0.3">
      <c r="A8" s="129" t="s">
        <v>3664</v>
      </c>
      <c r="B8" s="279" t="s">
        <v>3665</v>
      </c>
      <c r="C8" s="28" t="s">
        <v>4531</v>
      </c>
      <c r="D8" s="17">
        <v>67</v>
      </c>
      <c r="E8" s="17">
        <v>65</v>
      </c>
    </row>
    <row r="9" spans="1:5" ht="21" customHeight="1" x14ac:dyDescent="0.3">
      <c r="A9" s="129" t="s">
        <v>3666</v>
      </c>
      <c r="B9" s="279" t="s">
        <v>3667</v>
      </c>
      <c r="C9" s="28" t="s">
        <v>3434</v>
      </c>
      <c r="D9" s="17">
        <v>67</v>
      </c>
      <c r="E9" s="17">
        <v>63</v>
      </c>
    </row>
    <row r="10" spans="1:5" ht="21" customHeight="1" x14ac:dyDescent="0.3">
      <c r="A10" s="129" t="s">
        <v>3668</v>
      </c>
      <c r="B10" s="279" t="s">
        <v>3669</v>
      </c>
      <c r="C10" s="28" t="s">
        <v>4531</v>
      </c>
      <c r="D10" s="17">
        <v>74</v>
      </c>
      <c r="E10" s="17">
        <v>72</v>
      </c>
    </row>
    <row r="11" spans="1:5" ht="21" customHeight="1" x14ac:dyDescent="0.3">
      <c r="A11" s="129" t="s">
        <v>3670</v>
      </c>
      <c r="B11" s="279" t="s">
        <v>3671</v>
      </c>
      <c r="C11" s="28" t="s">
        <v>4531</v>
      </c>
      <c r="D11" s="17">
        <v>63</v>
      </c>
      <c r="E11" s="17">
        <v>60</v>
      </c>
    </row>
    <row r="12" spans="1:5" ht="21" customHeight="1" x14ac:dyDescent="0.3">
      <c r="A12" s="129" t="s">
        <v>3672</v>
      </c>
      <c r="B12" s="279" t="s">
        <v>3673</v>
      </c>
      <c r="C12" s="28" t="s">
        <v>3438</v>
      </c>
      <c r="D12" s="17">
        <v>66</v>
      </c>
      <c r="E12" s="17">
        <v>64</v>
      </c>
    </row>
    <row r="13" spans="1:5" s="18" customFormat="1" ht="21" customHeight="1" x14ac:dyDescent="0.3">
      <c r="A13" s="129" t="s">
        <v>3674</v>
      </c>
      <c r="B13" s="279" t="s">
        <v>3675</v>
      </c>
      <c r="C13" s="28" t="s">
        <v>3438</v>
      </c>
      <c r="D13" s="17">
        <v>68</v>
      </c>
      <c r="E13" s="17">
        <v>66</v>
      </c>
    </row>
    <row r="14" spans="1:5" s="18" customFormat="1" ht="21" customHeight="1" x14ac:dyDescent="0.3">
      <c r="A14" s="129" t="s">
        <v>3676</v>
      </c>
      <c r="B14" s="279" t="s">
        <v>3677</v>
      </c>
      <c r="C14" s="28" t="s">
        <v>3438</v>
      </c>
      <c r="D14" s="17">
        <v>65</v>
      </c>
      <c r="E14" s="17">
        <v>64</v>
      </c>
    </row>
    <row r="15" spans="1:5" s="18" customFormat="1" ht="21" customHeight="1" x14ac:dyDescent="0.3">
      <c r="A15" s="129" t="s">
        <v>3678</v>
      </c>
      <c r="B15" s="279" t="s">
        <v>3679</v>
      </c>
      <c r="C15" s="28" t="s">
        <v>4531</v>
      </c>
      <c r="D15" s="17">
        <v>66</v>
      </c>
      <c r="E15" s="17">
        <v>63</v>
      </c>
    </row>
    <row r="16" spans="1:5" s="18" customFormat="1" ht="21" customHeight="1" x14ac:dyDescent="0.3">
      <c r="A16" s="129" t="s">
        <v>3680</v>
      </c>
      <c r="B16" s="279" t="s">
        <v>3681</v>
      </c>
      <c r="C16" s="28" t="s">
        <v>4531</v>
      </c>
      <c r="D16" s="17">
        <v>65</v>
      </c>
      <c r="E16" s="17">
        <v>63</v>
      </c>
    </row>
    <row r="17" spans="1:5" ht="21" customHeight="1" x14ac:dyDescent="0.3">
      <c r="A17" s="346" t="s">
        <v>3682</v>
      </c>
      <c r="B17" s="204" t="s">
        <v>3683</v>
      </c>
      <c r="C17" s="286" t="s">
        <v>4531</v>
      </c>
      <c r="D17" s="95">
        <v>65</v>
      </c>
      <c r="E17" s="95">
        <v>62</v>
      </c>
    </row>
    <row r="19" spans="1:5" ht="21" customHeight="1" x14ac:dyDescent="0.3">
      <c r="A19" s="28" t="s">
        <v>3684</v>
      </c>
    </row>
    <row r="20" spans="1:5" ht="21" customHeight="1" x14ac:dyDescent="0.3">
      <c r="A20" s="494" t="s">
        <v>3424</v>
      </c>
      <c r="B20" s="466" t="s">
        <v>3656</v>
      </c>
      <c r="C20" s="466" t="s">
        <v>3685</v>
      </c>
      <c r="D20" s="31" t="s">
        <v>3629</v>
      </c>
      <c r="E20" s="33"/>
    </row>
    <row r="21" spans="1:5" ht="21" customHeight="1" x14ac:dyDescent="0.3">
      <c r="A21" s="289"/>
      <c r="B21" s="269"/>
      <c r="C21" s="269"/>
      <c r="D21" s="439" t="s">
        <v>3658</v>
      </c>
      <c r="E21" s="514" t="s">
        <v>3659</v>
      </c>
    </row>
    <row r="22" spans="1:5" ht="21" customHeight="1" x14ac:dyDescent="0.3">
      <c r="A22" s="129" t="s">
        <v>3660</v>
      </c>
      <c r="B22" s="279" t="s">
        <v>3661</v>
      </c>
      <c r="C22" s="28" t="s">
        <v>3434</v>
      </c>
      <c r="D22" s="17">
        <v>41</v>
      </c>
      <c r="E22" s="17">
        <v>35</v>
      </c>
    </row>
    <row r="23" spans="1:5" ht="21" customHeight="1" x14ac:dyDescent="0.3">
      <c r="A23" s="129" t="s">
        <v>3662</v>
      </c>
      <c r="B23" s="279" t="s">
        <v>3663</v>
      </c>
      <c r="C23" s="28" t="s">
        <v>3438</v>
      </c>
      <c r="D23" s="17">
        <v>46</v>
      </c>
      <c r="E23" s="17">
        <v>44</v>
      </c>
    </row>
    <row r="24" spans="1:5" ht="21" customHeight="1" x14ac:dyDescent="0.3">
      <c r="A24" s="129" t="s">
        <v>3664</v>
      </c>
      <c r="B24" s="279" t="s">
        <v>3665</v>
      </c>
      <c r="C24" s="28" t="s">
        <v>4531</v>
      </c>
      <c r="D24" s="17">
        <v>44</v>
      </c>
      <c r="E24" s="17">
        <v>40</v>
      </c>
    </row>
    <row r="25" spans="1:5" ht="21" customHeight="1" x14ac:dyDescent="0.3">
      <c r="A25" s="129" t="s">
        <v>3666</v>
      </c>
      <c r="B25" s="279" t="s">
        <v>3667</v>
      </c>
      <c r="C25" s="28" t="s">
        <v>3434</v>
      </c>
      <c r="D25" s="17">
        <v>47</v>
      </c>
      <c r="E25" s="17">
        <v>42</v>
      </c>
    </row>
    <row r="26" spans="1:5" ht="21" customHeight="1" x14ac:dyDescent="0.3">
      <c r="A26" s="129" t="s">
        <v>3668</v>
      </c>
      <c r="B26" s="279" t="s">
        <v>3669</v>
      </c>
      <c r="C26" s="28" t="s">
        <v>4531</v>
      </c>
      <c r="D26" s="17">
        <v>53</v>
      </c>
      <c r="E26" s="17">
        <v>52</v>
      </c>
    </row>
    <row r="27" spans="1:5" ht="21" customHeight="1" x14ac:dyDescent="0.3">
      <c r="A27" s="129" t="s">
        <v>3670</v>
      </c>
      <c r="B27" s="279" t="s">
        <v>3671</v>
      </c>
      <c r="C27" s="28" t="s">
        <v>4531</v>
      </c>
      <c r="D27" s="17">
        <v>47</v>
      </c>
      <c r="E27" s="17">
        <v>43</v>
      </c>
    </row>
    <row r="28" spans="1:5" ht="21" customHeight="1" x14ac:dyDescent="0.3">
      <c r="A28" s="129" t="s">
        <v>3672</v>
      </c>
      <c r="B28" s="279" t="s">
        <v>3673</v>
      </c>
      <c r="C28" s="28" t="s">
        <v>3438</v>
      </c>
      <c r="D28" s="17">
        <v>40</v>
      </c>
      <c r="E28" s="17">
        <v>36</v>
      </c>
    </row>
    <row r="29" spans="1:5" s="18" customFormat="1" ht="21" customHeight="1" x14ac:dyDescent="0.3">
      <c r="A29" s="129" t="s">
        <v>3674</v>
      </c>
      <c r="B29" s="279" t="s">
        <v>3675</v>
      </c>
      <c r="C29" s="28" t="s">
        <v>3438</v>
      </c>
      <c r="D29" s="17">
        <v>41</v>
      </c>
      <c r="E29" s="17">
        <v>41</v>
      </c>
    </row>
    <row r="30" spans="1:5" s="18" customFormat="1" ht="21" customHeight="1" x14ac:dyDescent="0.3">
      <c r="A30" s="129" t="s">
        <v>3676</v>
      </c>
      <c r="B30" s="279" t="s">
        <v>3677</v>
      </c>
      <c r="C30" s="28" t="s">
        <v>3438</v>
      </c>
      <c r="D30" s="17">
        <v>42</v>
      </c>
      <c r="E30" s="17">
        <v>38</v>
      </c>
    </row>
    <row r="31" spans="1:5" s="18" customFormat="1" ht="21" customHeight="1" x14ac:dyDescent="0.3">
      <c r="A31" s="129" t="s">
        <v>3678</v>
      </c>
      <c r="B31" s="279" t="s">
        <v>3679</v>
      </c>
      <c r="C31" s="28" t="s">
        <v>4531</v>
      </c>
      <c r="D31" s="17">
        <v>45</v>
      </c>
      <c r="E31" s="17">
        <v>41</v>
      </c>
    </row>
    <row r="32" spans="1:5" s="18" customFormat="1" ht="21" customHeight="1" x14ac:dyDescent="0.3">
      <c r="A32" s="129" t="s">
        <v>3680</v>
      </c>
      <c r="B32" s="279" t="s">
        <v>3681</v>
      </c>
      <c r="C32" s="28" t="s">
        <v>4531</v>
      </c>
      <c r="D32" s="17">
        <v>51</v>
      </c>
      <c r="E32" s="17">
        <v>46</v>
      </c>
    </row>
    <row r="33" spans="1:5" ht="21" customHeight="1" x14ac:dyDescent="0.3">
      <c r="A33" s="346" t="s">
        <v>3682</v>
      </c>
      <c r="B33" s="204" t="s">
        <v>3683</v>
      </c>
      <c r="C33" s="286" t="s">
        <v>4531</v>
      </c>
      <c r="D33" s="95">
        <v>27</v>
      </c>
      <c r="E33" s="95">
        <v>22</v>
      </c>
    </row>
    <row r="34" spans="1:5" ht="21" customHeight="1" x14ac:dyDescent="0.3">
      <c r="A34" s="28" t="s">
        <v>3459</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pageSetUpPr fitToPage="1"/>
  </sheetPr>
  <dimension ref="A1:K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1" width="14.05859375" style="17" customWidth="1"/>
    <col min="12" max="16384" width="18.64453125" style="17"/>
  </cols>
  <sheetData>
    <row r="1" spans="1:11" ht="21" customHeight="1" x14ac:dyDescent="0.3">
      <c r="A1" s="19" t="str">
        <f>HYPERLINK("#"&amp;"目次"&amp;"!a1","目次へ")</f>
        <v>目次へ</v>
      </c>
    </row>
    <row r="2" spans="1:11" ht="21" customHeight="1" x14ac:dyDescent="0.3">
      <c r="A2" s="44" t="str">
        <f>"８３．"&amp;目次!E86</f>
        <v>８３．料金適用区分別上水道の給水件数及び使用量（平成31～令和5年度）</v>
      </c>
      <c r="B2" s="29"/>
      <c r="C2" s="29"/>
      <c r="D2" s="29"/>
      <c r="E2" s="29"/>
    </row>
    <row r="3" spans="1:11" ht="21" customHeight="1" x14ac:dyDescent="0.3">
      <c r="A3" s="286" t="s">
        <v>3686</v>
      </c>
      <c r="B3" s="95"/>
      <c r="C3" s="95"/>
      <c r="D3" s="95"/>
      <c r="E3" s="95"/>
      <c r="G3" s="95"/>
      <c r="H3" s="95"/>
      <c r="I3" s="95"/>
      <c r="J3" s="95"/>
      <c r="K3" s="95"/>
    </row>
    <row r="4" spans="1:11" ht="21" customHeight="1" x14ac:dyDescent="0.3">
      <c r="A4" s="488" t="s">
        <v>4409</v>
      </c>
      <c r="B4" s="31" t="s">
        <v>655</v>
      </c>
      <c r="C4" s="33"/>
      <c r="D4" s="158" t="s">
        <v>3687</v>
      </c>
      <c r="E4" s="482"/>
      <c r="F4" s="31" t="s">
        <v>4410</v>
      </c>
      <c r="G4" s="33"/>
      <c r="H4" s="31" t="s">
        <v>4411</v>
      </c>
      <c r="I4" s="78"/>
      <c r="J4" s="54" t="s">
        <v>4412</v>
      </c>
      <c r="K4" s="54"/>
    </row>
    <row r="5" spans="1:11" ht="21" customHeight="1" x14ac:dyDescent="0.3">
      <c r="A5" s="23"/>
      <c r="B5" s="514" t="s">
        <v>4413</v>
      </c>
      <c r="C5" s="514" t="s">
        <v>4414</v>
      </c>
      <c r="D5" s="514" t="s">
        <v>4413</v>
      </c>
      <c r="E5" s="514" t="s">
        <v>4414</v>
      </c>
      <c r="F5" s="514" t="s">
        <v>4413</v>
      </c>
      <c r="G5" s="514" t="s">
        <v>4414</v>
      </c>
      <c r="H5" s="514" t="s">
        <v>4413</v>
      </c>
      <c r="I5" s="439" t="s">
        <v>4414</v>
      </c>
      <c r="J5" s="559" t="s">
        <v>4413</v>
      </c>
      <c r="K5" s="514" t="s">
        <v>4414</v>
      </c>
    </row>
    <row r="6" spans="1:11" ht="21" customHeight="1" x14ac:dyDescent="0.3">
      <c r="A6" s="24" t="s">
        <v>4551</v>
      </c>
      <c r="B6" s="284">
        <v>225508</v>
      </c>
      <c r="C6" s="32">
        <v>32587.332999999999</v>
      </c>
      <c r="D6" s="32">
        <v>220110</v>
      </c>
      <c r="E6" s="32">
        <v>31939.065999999999</v>
      </c>
      <c r="F6" s="32">
        <v>5381</v>
      </c>
      <c r="G6" s="32">
        <v>638.30499999999995</v>
      </c>
      <c r="H6" s="32">
        <v>17</v>
      </c>
      <c r="I6" s="32">
        <v>9.2949999999999999</v>
      </c>
      <c r="J6" s="32">
        <v>1</v>
      </c>
      <c r="K6" s="32">
        <v>0.66700000000000004</v>
      </c>
    </row>
    <row r="7" spans="1:11" ht="21" customHeight="1" x14ac:dyDescent="0.3">
      <c r="A7" s="24" t="s">
        <v>4237</v>
      </c>
      <c r="B7" s="284">
        <v>223764</v>
      </c>
      <c r="C7" s="32">
        <v>33658</v>
      </c>
      <c r="D7" s="32">
        <v>218588</v>
      </c>
      <c r="E7" s="32">
        <v>33013</v>
      </c>
      <c r="F7" s="32">
        <v>5159</v>
      </c>
      <c r="G7" s="32">
        <v>638</v>
      </c>
      <c r="H7" s="32">
        <v>17</v>
      </c>
      <c r="I7" s="32">
        <v>7</v>
      </c>
      <c r="J7" s="32">
        <v>1</v>
      </c>
      <c r="K7" s="32">
        <v>1</v>
      </c>
    </row>
    <row r="8" spans="1:11" ht="21" customHeight="1" x14ac:dyDescent="0.3">
      <c r="A8" s="55">
        <v>3</v>
      </c>
      <c r="B8" s="32">
        <v>223438</v>
      </c>
      <c r="C8" s="32">
        <v>32969</v>
      </c>
      <c r="D8" s="32">
        <v>218484</v>
      </c>
      <c r="E8" s="32">
        <v>32363</v>
      </c>
      <c r="F8" s="32">
        <v>4937</v>
      </c>
      <c r="G8" s="32">
        <v>593</v>
      </c>
      <c r="H8" s="32">
        <v>17</v>
      </c>
      <c r="I8" s="32">
        <v>12</v>
      </c>
      <c r="J8" s="32">
        <v>1</v>
      </c>
      <c r="K8" s="32">
        <v>1</v>
      </c>
    </row>
    <row r="9" spans="1:11" ht="21" customHeight="1" x14ac:dyDescent="0.3">
      <c r="A9" s="55">
        <v>4</v>
      </c>
      <c r="B9" s="32">
        <v>226763</v>
      </c>
      <c r="C9" s="32">
        <v>32271</v>
      </c>
      <c r="D9" s="32">
        <v>222007</v>
      </c>
      <c r="E9" s="32">
        <v>31690</v>
      </c>
      <c r="F9" s="32">
        <v>4740</v>
      </c>
      <c r="G9" s="32">
        <v>558</v>
      </c>
      <c r="H9" s="32">
        <v>16</v>
      </c>
      <c r="I9" s="32">
        <v>23</v>
      </c>
      <c r="J9" s="32">
        <v>1</v>
      </c>
      <c r="K9" s="32">
        <v>1</v>
      </c>
    </row>
    <row r="10" spans="1:11" s="18" customFormat="1" ht="21" customHeight="1" x14ac:dyDescent="0.3">
      <c r="A10" s="236">
        <v>5</v>
      </c>
      <c r="B10" s="190">
        <v>230549</v>
      </c>
      <c r="C10" s="179">
        <v>32108</v>
      </c>
      <c r="D10" s="179">
        <v>225788</v>
      </c>
      <c r="E10" s="179">
        <v>31539</v>
      </c>
      <c r="F10" s="179">
        <v>4745</v>
      </c>
      <c r="G10" s="179">
        <v>554</v>
      </c>
      <c r="H10" s="179">
        <v>16</v>
      </c>
      <c r="I10" s="179">
        <v>16</v>
      </c>
      <c r="J10" s="179">
        <v>1</v>
      </c>
      <c r="K10" s="179">
        <v>1</v>
      </c>
    </row>
    <row r="11" spans="1:11" ht="21" customHeight="1" x14ac:dyDescent="0.3">
      <c r="A11" s="28" t="s">
        <v>3688</v>
      </c>
    </row>
    <row r="12" spans="1:11" ht="21" customHeight="1" x14ac:dyDescent="0.3">
      <c r="A12" s="28" t="s">
        <v>3689</v>
      </c>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pageSetUpPr fitToPage="1"/>
  </sheetPr>
  <dimension ref="A1:AI27"/>
  <sheetViews>
    <sheetView zoomScaleSheetLayoutView="80" workbookViewId="0"/>
  </sheetViews>
  <sheetFormatPr defaultColWidth="18.64453125" defaultRowHeight="21" customHeight="1" x14ac:dyDescent="0.3"/>
  <cols>
    <col min="1" max="1" width="18.64453125" style="17"/>
    <col min="2" max="11" width="14.05859375" style="17" customWidth="1"/>
    <col min="12" max="16384" width="18.64453125" style="17"/>
  </cols>
  <sheetData>
    <row r="1" spans="1:35" ht="21" customHeight="1" x14ac:dyDescent="0.3">
      <c r="A1" s="19" t="str">
        <f>HYPERLINK("#"&amp;"目次"&amp;"!a1","目次へ")</f>
        <v>目次へ</v>
      </c>
    </row>
    <row r="2" spans="1:35" ht="21" customHeight="1" x14ac:dyDescent="0.3">
      <c r="A2" s="44" t="str">
        <f>"８４．"&amp;目次!E87</f>
        <v>８４．国民健康保険の状況（令和元～令和5年度）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row>
    <row r="3" spans="1:35" ht="21" customHeight="1" x14ac:dyDescent="0.3">
      <c r="A3" s="28" t="s">
        <v>3690</v>
      </c>
    </row>
    <row r="4" spans="1:35" ht="21" customHeight="1" x14ac:dyDescent="0.3">
      <c r="A4" s="286" t="s">
        <v>3691</v>
      </c>
      <c r="B4" s="95"/>
      <c r="D4" s="95"/>
    </row>
    <row r="5" spans="1:35" ht="21" customHeight="1" x14ac:dyDescent="0.3">
      <c r="A5" s="488" t="s">
        <v>2865</v>
      </c>
      <c r="B5" s="464" t="s">
        <v>3692</v>
      </c>
      <c r="C5" s="468" t="s">
        <v>3693</v>
      </c>
      <c r="D5" s="464" t="s">
        <v>3694</v>
      </c>
      <c r="E5" s="464" t="s">
        <v>3695</v>
      </c>
      <c r="F5" s="158" t="s">
        <v>3696</v>
      </c>
      <c r="G5" s="205"/>
      <c r="H5" s="205"/>
      <c r="I5" s="158"/>
      <c r="J5" s="205"/>
      <c r="K5" s="205"/>
    </row>
    <row r="6" spans="1:35" ht="21" customHeight="1" x14ac:dyDescent="0.3">
      <c r="A6" s="22"/>
      <c r="B6" s="319"/>
      <c r="C6" s="335"/>
      <c r="D6" s="319"/>
      <c r="E6" s="319"/>
      <c r="F6" s="567" t="s">
        <v>3697</v>
      </c>
      <c r="G6" s="567" t="s">
        <v>3698</v>
      </c>
      <c r="H6" s="567" t="s">
        <v>3699</v>
      </c>
      <c r="I6" s="522"/>
      <c r="J6" s="519" t="s">
        <v>3700</v>
      </c>
      <c r="K6" s="520"/>
    </row>
    <row r="7" spans="1:35" ht="21" customHeight="1" x14ac:dyDescent="0.3">
      <c r="A7" s="23"/>
      <c r="B7" s="72"/>
      <c r="C7" s="318"/>
      <c r="D7" s="72"/>
      <c r="E7" s="72"/>
      <c r="F7" s="63"/>
      <c r="G7" s="63"/>
      <c r="H7" s="63"/>
      <c r="I7" s="515" t="s">
        <v>3701</v>
      </c>
      <c r="J7" s="515" t="s">
        <v>3702</v>
      </c>
      <c r="K7" s="515" t="s">
        <v>3703</v>
      </c>
    </row>
    <row r="8" spans="1:35" ht="21" customHeight="1" x14ac:dyDescent="0.3">
      <c r="A8" s="24" t="s">
        <v>3704</v>
      </c>
      <c r="B8" s="284">
        <v>63926</v>
      </c>
      <c r="C8" s="32">
        <v>81989</v>
      </c>
      <c r="D8" s="32">
        <v>100318</v>
      </c>
      <c r="E8" s="32">
        <v>122</v>
      </c>
      <c r="F8" s="32">
        <v>23332458</v>
      </c>
      <c r="G8" s="32">
        <v>16905430</v>
      </c>
      <c r="H8" s="32">
        <v>5679011</v>
      </c>
      <c r="I8" s="32" t="s">
        <v>677</v>
      </c>
      <c r="J8" s="32" t="s">
        <v>677</v>
      </c>
      <c r="K8" s="32">
        <v>748017</v>
      </c>
    </row>
    <row r="9" spans="1:35" ht="21" customHeight="1" x14ac:dyDescent="0.3">
      <c r="A9" s="24">
        <v>2</v>
      </c>
      <c r="B9" s="284">
        <v>61444</v>
      </c>
      <c r="C9" s="32">
        <v>78589</v>
      </c>
      <c r="D9" s="32">
        <v>86662</v>
      </c>
      <c r="E9" s="32">
        <v>110</v>
      </c>
      <c r="F9" s="32">
        <v>22531317</v>
      </c>
      <c r="G9" s="32">
        <v>16350085</v>
      </c>
      <c r="H9" s="32">
        <v>5408536</v>
      </c>
      <c r="I9" s="32" t="s">
        <v>677</v>
      </c>
      <c r="J9" s="32" t="s">
        <v>677</v>
      </c>
      <c r="K9" s="32">
        <v>772696</v>
      </c>
    </row>
    <row r="10" spans="1:35" ht="21" customHeight="1" x14ac:dyDescent="0.3">
      <c r="A10" s="24">
        <v>3</v>
      </c>
      <c r="B10" s="284">
        <v>59014</v>
      </c>
      <c r="C10" s="32">
        <v>75467</v>
      </c>
      <c r="D10" s="32">
        <v>92521</v>
      </c>
      <c r="E10" s="32">
        <v>123</v>
      </c>
      <c r="F10" s="32">
        <v>24172060</v>
      </c>
      <c r="G10" s="32">
        <v>17533772</v>
      </c>
      <c r="H10" s="32">
        <v>5735261</v>
      </c>
      <c r="I10" s="32" t="s">
        <v>677</v>
      </c>
      <c r="J10" s="32" t="s">
        <v>677</v>
      </c>
      <c r="K10" s="32">
        <v>903027</v>
      </c>
    </row>
    <row r="11" spans="1:35" ht="21" customHeight="1" x14ac:dyDescent="0.3">
      <c r="A11" s="24">
        <v>4</v>
      </c>
      <c r="B11" s="284">
        <v>58680</v>
      </c>
      <c r="C11" s="32">
        <v>74007</v>
      </c>
      <c r="D11" s="32">
        <v>92858</v>
      </c>
      <c r="E11" s="32">
        <v>125</v>
      </c>
      <c r="F11" s="32">
        <v>22985783</v>
      </c>
      <c r="G11" s="32">
        <v>16688090</v>
      </c>
      <c r="H11" s="32">
        <v>5400805</v>
      </c>
      <c r="I11" s="32" t="s">
        <v>677</v>
      </c>
      <c r="J11" s="32" t="s">
        <v>677</v>
      </c>
      <c r="K11" s="32">
        <v>896888</v>
      </c>
    </row>
    <row r="12" spans="1:35" ht="21" customHeight="1" x14ac:dyDescent="0.3">
      <c r="A12" s="236">
        <v>5</v>
      </c>
      <c r="B12" s="190">
        <v>57556</v>
      </c>
      <c r="C12" s="179">
        <v>71706</v>
      </c>
      <c r="D12" s="179">
        <v>93014</v>
      </c>
      <c r="E12" s="179">
        <v>130</v>
      </c>
      <c r="F12" s="179">
        <v>22875675</v>
      </c>
      <c r="G12" s="179">
        <v>16569690</v>
      </c>
      <c r="H12" s="179">
        <v>5496026</v>
      </c>
      <c r="I12" s="179" t="s">
        <v>677</v>
      </c>
      <c r="J12" s="179" t="s">
        <v>677</v>
      </c>
      <c r="K12" s="179">
        <v>809960</v>
      </c>
    </row>
    <row r="13" spans="1:35" ht="21" customHeight="1" x14ac:dyDescent="0.3">
      <c r="A13" s="28" t="s">
        <v>4415</v>
      </c>
    </row>
    <row r="14" spans="1:35" ht="21" customHeight="1" x14ac:dyDescent="0.3">
      <c r="A14" s="28" t="s">
        <v>3705</v>
      </c>
    </row>
    <row r="16" spans="1:35" ht="21" customHeight="1" x14ac:dyDescent="0.3">
      <c r="A16" s="28"/>
    </row>
    <row r="17" spans="1:35" ht="21" customHeight="1" x14ac:dyDescent="0.3">
      <c r="A17" s="28" t="s">
        <v>3706</v>
      </c>
    </row>
    <row r="18" spans="1:35" ht="21" customHeight="1" x14ac:dyDescent="0.3">
      <c r="A18" s="28" t="s">
        <v>3691</v>
      </c>
    </row>
    <row r="19" spans="1:35" ht="21" customHeight="1" x14ac:dyDescent="0.3">
      <c r="A19" s="488" t="s">
        <v>2974</v>
      </c>
      <c r="B19" s="31" t="s">
        <v>3707</v>
      </c>
      <c r="C19" s="33"/>
      <c r="D19" s="33"/>
      <c r="E19" s="31" t="s">
        <v>3708</v>
      </c>
      <c r="F19" s="33"/>
      <c r="G19" s="33"/>
      <c r="H19" s="31" t="s">
        <v>3709</v>
      </c>
      <c r="I19" s="33"/>
      <c r="J19" s="33"/>
    </row>
    <row r="20" spans="1:35" ht="21" customHeight="1" x14ac:dyDescent="0.3">
      <c r="A20" s="23"/>
      <c r="B20" s="439" t="s">
        <v>3710</v>
      </c>
      <c r="C20" s="439" t="s">
        <v>3711</v>
      </c>
      <c r="D20" s="443" t="s">
        <v>3712</v>
      </c>
      <c r="E20" s="514" t="s">
        <v>3710</v>
      </c>
      <c r="F20" s="439" t="s">
        <v>3711</v>
      </c>
      <c r="G20" s="443" t="s">
        <v>3712</v>
      </c>
      <c r="H20" s="439" t="s">
        <v>3710</v>
      </c>
      <c r="I20" s="439" t="s">
        <v>3711</v>
      </c>
      <c r="J20" s="515" t="s">
        <v>3712</v>
      </c>
    </row>
    <row r="21" spans="1:35" ht="21" customHeight="1" x14ac:dyDescent="0.3">
      <c r="A21" s="24" t="s">
        <v>3704</v>
      </c>
      <c r="B21" s="284">
        <v>12239164</v>
      </c>
      <c r="C21" s="32">
        <v>8789866</v>
      </c>
      <c r="D21" s="26">
        <v>71.817535903596024</v>
      </c>
      <c r="E21" s="32">
        <v>9809868</v>
      </c>
      <c r="F21" s="32">
        <v>8324999</v>
      </c>
      <c r="G21" s="26">
        <v>84.863517021839641</v>
      </c>
      <c r="H21" s="32">
        <v>2429296</v>
      </c>
      <c r="I21" s="32">
        <v>464867</v>
      </c>
      <c r="J21" s="26">
        <v>19.135873108917149</v>
      </c>
    </row>
    <row r="22" spans="1:35" ht="21" customHeight="1" x14ac:dyDescent="0.3">
      <c r="A22" s="55">
        <v>2</v>
      </c>
      <c r="B22" s="32">
        <v>12089389</v>
      </c>
      <c r="C22" s="32">
        <v>8466012</v>
      </c>
      <c r="D22" s="26">
        <v>70.028452223681441</v>
      </c>
      <c r="E22" s="32">
        <v>9352374</v>
      </c>
      <c r="F22" s="32">
        <v>8025909</v>
      </c>
      <c r="G22" s="26">
        <v>85.816809721253662</v>
      </c>
      <c r="H22" s="32">
        <v>2737015</v>
      </c>
      <c r="I22" s="32">
        <v>440103</v>
      </c>
      <c r="J22" s="26">
        <v>16.079670736185221</v>
      </c>
    </row>
    <row r="23" spans="1:35" ht="21" customHeight="1" x14ac:dyDescent="0.3">
      <c r="A23" s="55">
        <v>3</v>
      </c>
      <c r="B23" s="32">
        <v>12001172</v>
      </c>
      <c r="C23" s="32">
        <v>8504174</v>
      </c>
      <c r="D23" s="26">
        <v>70.861195889868085</v>
      </c>
      <c r="E23" s="32">
        <v>9237115</v>
      </c>
      <c r="F23" s="32">
        <v>8069910</v>
      </c>
      <c r="G23" s="26">
        <v>87.363965913599657</v>
      </c>
      <c r="H23" s="32">
        <v>2764057</v>
      </c>
      <c r="I23" s="32">
        <v>434264</v>
      </c>
      <c r="J23" s="26">
        <v>15.711108707237223</v>
      </c>
    </row>
    <row r="24" spans="1:35" ht="21" customHeight="1" x14ac:dyDescent="0.3">
      <c r="A24" s="55">
        <v>4</v>
      </c>
      <c r="B24" s="32">
        <v>12006849</v>
      </c>
      <c r="C24" s="32">
        <v>8974658</v>
      </c>
      <c r="D24" s="26">
        <v>74.746155298530027</v>
      </c>
      <c r="E24" s="32">
        <v>9696603</v>
      </c>
      <c r="F24" s="32">
        <v>8571480</v>
      </c>
      <c r="G24" s="26">
        <v>88.39673027760341</v>
      </c>
      <c r="H24" s="32">
        <v>2310246</v>
      </c>
      <c r="I24" s="32">
        <v>403178</v>
      </c>
      <c r="J24" s="26">
        <v>17.451734577183554</v>
      </c>
    </row>
    <row r="25" spans="1:35" ht="21" customHeight="1" x14ac:dyDescent="0.3">
      <c r="A25" s="236">
        <v>5</v>
      </c>
      <c r="B25" s="190">
        <v>11636123</v>
      </c>
      <c r="C25" s="179">
        <v>8740591</v>
      </c>
      <c r="D25" s="285">
        <v>75.12</v>
      </c>
      <c r="E25" s="179">
        <v>9499303</v>
      </c>
      <c r="F25" s="179">
        <v>8408554</v>
      </c>
      <c r="G25" s="285">
        <v>88.52</v>
      </c>
      <c r="H25" s="179">
        <v>2136820</v>
      </c>
      <c r="I25" s="179">
        <v>332037</v>
      </c>
      <c r="J25" s="285">
        <v>15.54</v>
      </c>
    </row>
    <row r="26" spans="1:35" ht="21" customHeight="1" x14ac:dyDescent="0.3">
      <c r="A26" s="28" t="s">
        <v>4696</v>
      </c>
    </row>
    <row r="27" spans="1:35" ht="21" customHeight="1" x14ac:dyDescent="0.3">
      <c r="A27" s="28" t="s">
        <v>3705</v>
      </c>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row>
  </sheetData>
  <phoneticPr fontId="30"/>
  <pageMargins left="0.23622047244094488" right="0.23622047244094488" top="0.15748031496062992" bottom="0.15748031496062992" header="0.31496062992125984" footer="0"/>
  <pageSetup paperSize="9" scale="63" orientation="portrait" r:id="rId1"/>
  <headerFooter>
    <oddHeader>&amp;C&amp;F</oddHeader>
  </headerFooter>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pageSetUpPr fitToPage="1"/>
  </sheetPr>
  <dimension ref="A1:AH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34" ht="21" customHeight="1" x14ac:dyDescent="0.3">
      <c r="A1" s="19" t="str">
        <f>HYPERLINK("#"&amp;"目次"&amp;"!a1","目次へ")</f>
        <v>目次へ</v>
      </c>
    </row>
    <row r="2" spans="1:34" ht="21" customHeight="1" x14ac:dyDescent="0.3">
      <c r="A2" s="44" t="str">
        <f>"８５．"&amp;目次!E88</f>
        <v>８５．後期高齢者医療制度被保険者数･医療費等状況（令和元～令和5年度）</v>
      </c>
      <c r="B2" s="29"/>
      <c r="C2" s="29"/>
    </row>
    <row r="3" spans="1:34" ht="21" customHeight="1" x14ac:dyDescent="0.3">
      <c r="A3" s="286" t="s">
        <v>3691</v>
      </c>
    </row>
    <row r="4" spans="1:34" ht="21" customHeight="1" x14ac:dyDescent="0.3">
      <c r="A4" s="23" t="s">
        <v>3713</v>
      </c>
      <c r="B4" s="75" t="s">
        <v>3704</v>
      </c>
      <c r="C4" s="75" t="s">
        <v>3606</v>
      </c>
      <c r="D4" s="75" t="s">
        <v>3612</v>
      </c>
      <c r="E4" s="75" t="s">
        <v>3464</v>
      </c>
      <c r="F4" s="77" t="s">
        <v>4555</v>
      </c>
    </row>
    <row r="5" spans="1:34" ht="21" customHeight="1" x14ac:dyDescent="0.3">
      <c r="A5" s="17" t="s">
        <v>3714</v>
      </c>
      <c r="B5" s="32">
        <v>34569</v>
      </c>
      <c r="C5" s="32">
        <v>34585</v>
      </c>
      <c r="D5" s="32">
        <v>34597</v>
      </c>
      <c r="E5" s="32">
        <v>35437</v>
      </c>
      <c r="F5" s="65">
        <v>36272</v>
      </c>
    </row>
    <row r="6" spans="1:34" ht="21" customHeight="1" x14ac:dyDescent="0.3">
      <c r="A6" s="17" t="s">
        <v>3715</v>
      </c>
      <c r="B6" s="32">
        <v>34872577</v>
      </c>
      <c r="C6" s="32">
        <v>32480698</v>
      </c>
      <c r="D6" s="32">
        <v>33728799</v>
      </c>
      <c r="E6" s="32">
        <v>35577181</v>
      </c>
      <c r="F6" s="65">
        <v>36359377</v>
      </c>
    </row>
    <row r="7" spans="1:34" ht="21" customHeight="1" x14ac:dyDescent="0.3">
      <c r="A7" s="95" t="s">
        <v>3716</v>
      </c>
      <c r="B7" s="301">
        <v>91000</v>
      </c>
      <c r="C7" s="301">
        <v>92550</v>
      </c>
      <c r="D7" s="301">
        <v>90300</v>
      </c>
      <c r="E7" s="301">
        <v>97900</v>
      </c>
      <c r="F7" s="179">
        <v>97600</v>
      </c>
    </row>
    <row r="8" spans="1:34" ht="21" customHeight="1" x14ac:dyDescent="0.3">
      <c r="A8" s="28" t="s">
        <v>3717</v>
      </c>
    </row>
    <row r="9" spans="1:34" ht="21" customHeight="1" x14ac:dyDescent="0.3">
      <c r="A9" s="28" t="s">
        <v>3718</v>
      </c>
    </row>
    <row r="10" spans="1:34" ht="21" customHeight="1" x14ac:dyDescent="0.3">
      <c r="A10" s="28" t="s">
        <v>3719</v>
      </c>
    </row>
    <row r="11" spans="1:34" ht="21" customHeight="1" x14ac:dyDescent="0.3">
      <c r="A11" s="28"/>
    </row>
    <row r="12" spans="1:34" ht="21" customHeight="1" x14ac:dyDescent="0.3">
      <c r="A12" s="28"/>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row>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pageSetUpPr fitToPage="1"/>
  </sheetPr>
  <dimension ref="A1:S24"/>
  <sheetViews>
    <sheetView zoomScaleSheetLayoutView="80" workbookViewId="0">
      <pane xSplit="1" ySplit="6" topLeftCell="B7" activePane="bottomRight" state="frozen"/>
      <selection pane="topRight"/>
      <selection pane="bottomLeft"/>
      <selection pane="bottomRight"/>
    </sheetView>
  </sheetViews>
  <sheetFormatPr defaultColWidth="18.64453125" defaultRowHeight="21" customHeight="1" x14ac:dyDescent="0.3"/>
  <cols>
    <col min="1" max="1" width="18.64453125" style="17"/>
    <col min="2" max="19" width="14.05859375" style="17" customWidth="1"/>
    <col min="20" max="16384" width="18.64453125" style="17"/>
  </cols>
  <sheetData>
    <row r="1" spans="1:19" ht="21" customHeight="1" x14ac:dyDescent="0.3">
      <c r="A1" s="19" t="str">
        <f>HYPERLINK("#"&amp;"目次"&amp;"!a1","目次へ")</f>
        <v>目次へ</v>
      </c>
    </row>
    <row r="2" spans="1:19" ht="21" customHeight="1" x14ac:dyDescent="0.3">
      <c r="A2" s="44" t="str">
        <f>"８６．"&amp;目次!E89</f>
        <v>８６．介護保険の状況（令和元～令和5年度）</v>
      </c>
      <c r="B2" s="29"/>
      <c r="C2" s="29"/>
      <c r="D2" s="29"/>
      <c r="E2" s="29"/>
      <c r="F2" s="29"/>
      <c r="G2" s="29"/>
      <c r="H2" s="29"/>
      <c r="I2" s="29"/>
    </row>
    <row r="3" spans="1:19" ht="21" customHeight="1" x14ac:dyDescent="0.3">
      <c r="A3" s="28" t="s">
        <v>3690</v>
      </c>
    </row>
    <row r="4" spans="1:19" ht="21" customHeight="1" x14ac:dyDescent="0.3">
      <c r="A4" s="286" t="s">
        <v>3691</v>
      </c>
      <c r="B4" s="95"/>
      <c r="C4" s="95"/>
      <c r="D4" s="95"/>
      <c r="E4" s="95"/>
      <c r="F4" s="95"/>
      <c r="G4" s="95"/>
      <c r="H4" s="95"/>
      <c r="I4" s="95"/>
      <c r="J4" s="95"/>
    </row>
    <row r="5" spans="1:19" ht="21" customHeight="1" x14ac:dyDescent="0.3">
      <c r="A5" s="488" t="s">
        <v>3720</v>
      </c>
      <c r="B5" s="461" t="s">
        <v>3721</v>
      </c>
      <c r="C5" s="31" t="s">
        <v>3722</v>
      </c>
      <c r="D5" s="33"/>
      <c r="E5" s="33"/>
      <c r="F5" s="33"/>
      <c r="G5" s="33"/>
      <c r="H5" s="33"/>
      <c r="I5" s="33"/>
      <c r="J5" s="33"/>
      <c r="K5" s="31" t="s">
        <v>3723</v>
      </c>
      <c r="L5" s="33"/>
      <c r="M5" s="33"/>
      <c r="N5" s="31" t="s">
        <v>3724</v>
      </c>
      <c r="O5" s="33"/>
      <c r="P5" s="33"/>
      <c r="Q5" s="33"/>
      <c r="R5" s="33"/>
      <c r="S5" s="33"/>
    </row>
    <row r="6" spans="1:19" ht="36" customHeight="1" x14ac:dyDescent="0.3">
      <c r="A6" s="118"/>
      <c r="B6" s="72"/>
      <c r="C6" s="515" t="s">
        <v>459</v>
      </c>
      <c r="D6" s="515" t="s">
        <v>3725</v>
      </c>
      <c r="E6" s="515" t="s">
        <v>3726</v>
      </c>
      <c r="F6" s="515" t="s">
        <v>3727</v>
      </c>
      <c r="G6" s="515" t="s">
        <v>3728</v>
      </c>
      <c r="H6" s="515" t="s">
        <v>3729</v>
      </c>
      <c r="I6" s="515" t="s">
        <v>3730</v>
      </c>
      <c r="J6" s="443" t="s">
        <v>3731</v>
      </c>
      <c r="K6" s="515" t="s">
        <v>1228</v>
      </c>
      <c r="L6" s="515" t="s">
        <v>3732</v>
      </c>
      <c r="M6" s="443" t="s">
        <v>3733</v>
      </c>
      <c r="N6" s="515" t="s">
        <v>3734</v>
      </c>
      <c r="O6" s="515" t="s">
        <v>3735</v>
      </c>
      <c r="P6" s="515" t="s">
        <v>3736</v>
      </c>
      <c r="Q6" s="515" t="s">
        <v>3737</v>
      </c>
      <c r="R6" s="515" t="s">
        <v>3738</v>
      </c>
      <c r="S6" s="515" t="s">
        <v>3739</v>
      </c>
    </row>
    <row r="7" spans="1:19" ht="21" customHeight="1" x14ac:dyDescent="0.3">
      <c r="A7" s="24" t="s">
        <v>2872</v>
      </c>
      <c r="B7" s="284">
        <v>68744</v>
      </c>
      <c r="C7" s="32">
        <v>13356</v>
      </c>
      <c r="D7" s="32">
        <v>2553</v>
      </c>
      <c r="E7" s="32">
        <v>2225</v>
      </c>
      <c r="F7" s="32">
        <v>2326</v>
      </c>
      <c r="G7" s="32">
        <v>2000</v>
      </c>
      <c r="H7" s="32">
        <v>1502</v>
      </c>
      <c r="I7" s="32">
        <v>1547</v>
      </c>
      <c r="J7" s="32">
        <v>1204</v>
      </c>
      <c r="K7" s="32">
        <v>11733</v>
      </c>
      <c r="L7" s="32">
        <v>10268</v>
      </c>
      <c r="M7" s="32">
        <v>1465</v>
      </c>
      <c r="N7" s="32">
        <v>20202916</v>
      </c>
      <c r="O7" s="32">
        <v>13993388</v>
      </c>
      <c r="P7" s="32">
        <v>4979655</v>
      </c>
      <c r="Q7" s="32">
        <v>409095</v>
      </c>
      <c r="R7" s="32">
        <v>797904</v>
      </c>
      <c r="S7" s="32">
        <v>22874</v>
      </c>
    </row>
    <row r="8" spans="1:19" ht="21" customHeight="1" x14ac:dyDescent="0.3">
      <c r="A8" s="24">
        <v>2</v>
      </c>
      <c r="B8" s="284">
        <v>68683</v>
      </c>
      <c r="C8" s="32">
        <v>13369</v>
      </c>
      <c r="D8" s="32">
        <v>2478</v>
      </c>
      <c r="E8" s="32">
        <v>2167</v>
      </c>
      <c r="F8" s="32">
        <v>2341</v>
      </c>
      <c r="G8" s="32">
        <v>2034</v>
      </c>
      <c r="H8" s="32">
        <v>1497</v>
      </c>
      <c r="I8" s="32">
        <v>1630</v>
      </c>
      <c r="J8" s="32">
        <v>1222</v>
      </c>
      <c r="K8" s="32">
        <v>11676</v>
      </c>
      <c r="L8" s="32">
        <v>10212</v>
      </c>
      <c r="M8" s="32">
        <v>1464</v>
      </c>
      <c r="N8" s="32">
        <v>20537366</v>
      </c>
      <c r="O8" s="32">
        <v>14225732</v>
      </c>
      <c r="P8" s="32">
        <v>5050527</v>
      </c>
      <c r="Q8" s="32">
        <v>401157</v>
      </c>
      <c r="R8" s="32">
        <v>836701</v>
      </c>
      <c r="S8" s="32">
        <v>23249</v>
      </c>
    </row>
    <row r="9" spans="1:19" ht="21" customHeight="1" x14ac:dyDescent="0.3">
      <c r="A9" s="55">
        <v>3</v>
      </c>
      <c r="B9" s="32">
        <v>68499</v>
      </c>
      <c r="C9" s="32">
        <v>13736</v>
      </c>
      <c r="D9" s="32">
        <v>2519</v>
      </c>
      <c r="E9" s="32">
        <v>2197</v>
      </c>
      <c r="F9" s="32">
        <v>2455</v>
      </c>
      <c r="G9" s="32">
        <v>2027</v>
      </c>
      <c r="H9" s="32">
        <v>1570</v>
      </c>
      <c r="I9" s="32">
        <v>1725</v>
      </c>
      <c r="J9" s="32">
        <v>1244</v>
      </c>
      <c r="K9" s="32">
        <v>11851</v>
      </c>
      <c r="L9" s="32">
        <v>10371</v>
      </c>
      <c r="M9" s="32">
        <v>1480</v>
      </c>
      <c r="N9" s="32">
        <v>21123153</v>
      </c>
      <c r="O9" s="32">
        <v>14816432</v>
      </c>
      <c r="P9" s="32">
        <v>5142406</v>
      </c>
      <c r="Q9" s="32">
        <v>340695</v>
      </c>
      <c r="R9" s="32">
        <v>799251</v>
      </c>
      <c r="S9" s="32">
        <v>24369</v>
      </c>
    </row>
    <row r="10" spans="1:19" ht="21" customHeight="1" x14ac:dyDescent="0.3">
      <c r="A10" s="24">
        <v>4</v>
      </c>
      <c r="B10" s="32">
        <v>67810</v>
      </c>
      <c r="C10" s="32">
        <v>13964</v>
      </c>
      <c r="D10" s="32">
        <v>2447</v>
      </c>
      <c r="E10" s="32">
        <v>2322</v>
      </c>
      <c r="F10" s="32">
        <v>2538</v>
      </c>
      <c r="G10" s="32">
        <v>2019</v>
      </c>
      <c r="H10" s="32">
        <v>1603</v>
      </c>
      <c r="I10" s="32">
        <v>1818</v>
      </c>
      <c r="J10" s="32">
        <v>1217</v>
      </c>
      <c r="K10" s="32">
        <v>12015</v>
      </c>
      <c r="L10" s="32">
        <v>10556</v>
      </c>
      <c r="M10" s="32">
        <v>1459</v>
      </c>
      <c r="N10" s="32">
        <v>21306494</v>
      </c>
      <c r="O10" s="32">
        <v>15151438</v>
      </c>
      <c r="P10" s="32">
        <v>5105002</v>
      </c>
      <c r="Q10" s="32">
        <v>291146</v>
      </c>
      <c r="R10" s="32">
        <v>733915</v>
      </c>
      <c r="S10" s="32">
        <v>24993</v>
      </c>
    </row>
    <row r="11" spans="1:19" ht="21" customHeight="1" x14ac:dyDescent="0.3">
      <c r="A11" s="236">
        <v>5</v>
      </c>
      <c r="B11" s="190">
        <v>67791</v>
      </c>
      <c r="C11" s="179">
        <v>14007</v>
      </c>
      <c r="D11" s="179">
        <v>2257</v>
      </c>
      <c r="E11" s="179">
        <v>2524</v>
      </c>
      <c r="F11" s="179">
        <v>2457</v>
      </c>
      <c r="G11" s="179">
        <v>2178</v>
      </c>
      <c r="H11" s="179">
        <v>1639</v>
      </c>
      <c r="I11" s="179">
        <v>1764</v>
      </c>
      <c r="J11" s="179">
        <v>1188</v>
      </c>
      <c r="K11" s="179">
        <v>12042</v>
      </c>
      <c r="L11" s="179">
        <v>10569</v>
      </c>
      <c r="M11" s="179">
        <v>1473</v>
      </c>
      <c r="N11" s="179">
        <v>21990441</v>
      </c>
      <c r="O11" s="179">
        <v>15683910</v>
      </c>
      <c r="P11" s="179">
        <v>5201051</v>
      </c>
      <c r="Q11" s="179">
        <v>298964</v>
      </c>
      <c r="R11" s="179">
        <v>780991</v>
      </c>
      <c r="S11" s="179">
        <v>25525</v>
      </c>
    </row>
    <row r="12" spans="1:19" ht="21" customHeight="1" x14ac:dyDescent="0.3">
      <c r="A12" s="28" t="s">
        <v>3741</v>
      </c>
    </row>
    <row r="13" spans="1:19" ht="21" customHeight="1" x14ac:dyDescent="0.3">
      <c r="A13" s="28" t="s">
        <v>4557</v>
      </c>
    </row>
    <row r="14" spans="1:19" ht="21" customHeight="1" x14ac:dyDescent="0.3">
      <c r="A14" s="28"/>
    </row>
    <row r="15" spans="1:19" ht="21" customHeight="1" x14ac:dyDescent="0.3">
      <c r="A15" s="28" t="s">
        <v>3706</v>
      </c>
    </row>
    <row r="16" spans="1:19" ht="21" customHeight="1" x14ac:dyDescent="0.3">
      <c r="A16" s="28" t="s">
        <v>3691</v>
      </c>
    </row>
    <row r="17" spans="1:7" ht="21" customHeight="1" x14ac:dyDescent="0.3">
      <c r="A17" s="488" t="s">
        <v>2974</v>
      </c>
      <c r="B17" s="31" t="s">
        <v>3742</v>
      </c>
      <c r="C17" s="33"/>
      <c r="D17" s="33"/>
      <c r="E17" s="31" t="s">
        <v>3743</v>
      </c>
      <c r="F17" s="33"/>
      <c r="G17" s="33"/>
    </row>
    <row r="18" spans="1:7" ht="21" customHeight="1" x14ac:dyDescent="0.3">
      <c r="A18" s="23"/>
      <c r="B18" s="514" t="s">
        <v>3710</v>
      </c>
      <c r="C18" s="514" t="s">
        <v>3711</v>
      </c>
      <c r="D18" s="443" t="s">
        <v>3712</v>
      </c>
      <c r="E18" s="514" t="s">
        <v>3710</v>
      </c>
      <c r="F18" s="514" t="s">
        <v>3711</v>
      </c>
      <c r="G18" s="515" t="s">
        <v>3712</v>
      </c>
    </row>
    <row r="19" spans="1:7" ht="21" customHeight="1" x14ac:dyDescent="0.3">
      <c r="A19" s="24" t="s">
        <v>2872</v>
      </c>
      <c r="B19" s="284">
        <v>4917298</v>
      </c>
      <c r="C19" s="32">
        <v>4850518</v>
      </c>
      <c r="D19" s="26">
        <v>98.64</v>
      </c>
      <c r="E19" s="32">
        <v>150845</v>
      </c>
      <c r="F19" s="32">
        <v>26890</v>
      </c>
      <c r="G19" s="26">
        <v>17.829999999999998</v>
      </c>
    </row>
    <row r="20" spans="1:7" ht="21" customHeight="1" x14ac:dyDescent="0.3">
      <c r="A20" s="24">
        <v>2</v>
      </c>
      <c r="B20" s="284">
        <v>4791276</v>
      </c>
      <c r="C20" s="32">
        <v>4733652</v>
      </c>
      <c r="D20" s="26">
        <v>98.8</v>
      </c>
      <c r="E20" s="32">
        <v>158615</v>
      </c>
      <c r="F20" s="32">
        <v>30562</v>
      </c>
      <c r="G20" s="26">
        <v>19.27</v>
      </c>
    </row>
    <row r="21" spans="1:7" ht="21" customHeight="1" x14ac:dyDescent="0.3">
      <c r="A21" s="24">
        <v>3</v>
      </c>
      <c r="B21" s="284">
        <v>4784469</v>
      </c>
      <c r="C21" s="32">
        <v>4735846</v>
      </c>
      <c r="D21" s="26">
        <v>98.98</v>
      </c>
      <c r="E21" s="32">
        <v>169832</v>
      </c>
      <c r="F21" s="32">
        <v>29198</v>
      </c>
      <c r="G21" s="26">
        <v>17.190000000000001</v>
      </c>
    </row>
    <row r="22" spans="1:7" ht="21" customHeight="1" x14ac:dyDescent="0.3">
      <c r="A22" s="24">
        <v>4</v>
      </c>
      <c r="B22" s="284">
        <v>4792174</v>
      </c>
      <c r="C22" s="32">
        <v>4743076</v>
      </c>
      <c r="D22" s="26">
        <v>98.97</v>
      </c>
      <c r="E22" s="32">
        <v>150377</v>
      </c>
      <c r="F22" s="32">
        <v>22138</v>
      </c>
      <c r="G22" s="26">
        <v>14.72</v>
      </c>
    </row>
    <row r="23" spans="1:7" ht="21" customHeight="1" x14ac:dyDescent="0.3">
      <c r="A23" s="236">
        <v>5</v>
      </c>
      <c r="B23" s="190">
        <v>4765011</v>
      </c>
      <c r="C23" s="179">
        <v>4719275</v>
      </c>
      <c r="D23" s="285">
        <v>99.04</v>
      </c>
      <c r="E23" s="179">
        <v>135142</v>
      </c>
      <c r="F23" s="179">
        <v>21506</v>
      </c>
      <c r="G23" s="285">
        <v>15.91</v>
      </c>
    </row>
    <row r="24" spans="1:7" ht="21" customHeight="1" x14ac:dyDescent="0.3">
      <c r="A24" s="492" t="s">
        <v>4557</v>
      </c>
      <c r="B24" s="493"/>
    </row>
  </sheetData>
  <phoneticPr fontId="30"/>
  <pageMargins left="0.23622047244094488" right="0.23622047244094488" top="0.15748031496062992" bottom="0.15748031496062992" header="0.31496062992125984" footer="0"/>
  <pageSetup paperSize="9" scale="37" orientation="portrait" r:id="rId1"/>
  <headerFooter>
    <oddHeader>&amp;C&amp;F</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51"/>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9" ht="21" customHeight="1" x14ac:dyDescent="0.3">
      <c r="A1" s="19" t="str">
        <f>HYPERLINK("#"&amp;"目次"&amp;"!a1","目次へ")</f>
        <v>目次へ</v>
      </c>
      <c r="B1" s="61"/>
    </row>
    <row r="2" spans="1:9" ht="21" customHeight="1" x14ac:dyDescent="0.3">
      <c r="A2" s="44" t="str">
        <f>"６．"&amp;目次!E9</f>
        <v>６．世帯数及び人口の推移（昭和56～令和7年）</v>
      </c>
      <c r="B2" s="29"/>
      <c r="C2" s="29"/>
      <c r="D2" s="29"/>
      <c r="E2" s="29"/>
      <c r="F2" s="29"/>
      <c r="H2" s="62" t="s">
        <v>664</v>
      </c>
    </row>
    <row r="3" spans="1:9" ht="21" customHeight="1" x14ac:dyDescent="0.3">
      <c r="A3" s="488" t="s">
        <v>313</v>
      </c>
      <c r="B3" s="461" t="s">
        <v>315</v>
      </c>
      <c r="C3" s="460" t="s">
        <v>302</v>
      </c>
      <c r="D3" s="460"/>
      <c r="E3" s="482"/>
      <c r="F3" s="466" t="s">
        <v>696</v>
      </c>
      <c r="G3" s="466" t="s">
        <v>316</v>
      </c>
      <c r="H3" s="461" t="s">
        <v>697</v>
      </c>
    </row>
    <row r="4" spans="1:9" ht="21" customHeight="1" x14ac:dyDescent="0.3">
      <c r="A4" s="23"/>
      <c r="B4" s="25"/>
      <c r="C4" s="439" t="s">
        <v>655</v>
      </c>
      <c r="D4" s="439" t="s">
        <v>461</v>
      </c>
      <c r="E4" s="439" t="s">
        <v>462</v>
      </c>
      <c r="F4" s="269" t="s">
        <v>698</v>
      </c>
      <c r="G4" s="293" t="s">
        <v>699</v>
      </c>
      <c r="H4" s="63" t="s">
        <v>700</v>
      </c>
    </row>
    <row r="5" spans="1:9" ht="21" customHeight="1" x14ac:dyDescent="0.3">
      <c r="A5" s="24" t="s">
        <v>4455</v>
      </c>
      <c r="B5" s="279">
        <v>146612</v>
      </c>
      <c r="C5" s="17">
        <v>329617</v>
      </c>
      <c r="D5" s="17">
        <v>162220</v>
      </c>
      <c r="E5" s="17">
        <v>167397</v>
      </c>
      <c r="F5" s="42">
        <v>2.2482266117371021</v>
      </c>
      <c r="G5" s="17">
        <v>20954.672600127145</v>
      </c>
      <c r="H5" s="42">
        <v>-1.0025378804943585</v>
      </c>
      <c r="I5" s="42"/>
    </row>
    <row r="6" spans="1:9" ht="21" customHeight="1" x14ac:dyDescent="0.3">
      <c r="A6" s="24">
        <v>57</v>
      </c>
      <c r="B6" s="279">
        <v>147122</v>
      </c>
      <c r="C6" s="17">
        <v>327259</v>
      </c>
      <c r="D6" s="17">
        <v>161430</v>
      </c>
      <c r="E6" s="17">
        <v>165829</v>
      </c>
      <c r="F6" s="42">
        <v>2.2244055953562349</v>
      </c>
      <c r="G6" s="17">
        <v>20804.767959313413</v>
      </c>
      <c r="H6" s="42">
        <v>-0.71537572394627658</v>
      </c>
      <c r="I6" s="42"/>
    </row>
    <row r="7" spans="1:9" ht="21" customHeight="1" x14ac:dyDescent="0.3">
      <c r="A7" s="24">
        <v>58</v>
      </c>
      <c r="B7" s="279">
        <v>149418</v>
      </c>
      <c r="C7" s="17">
        <v>327511</v>
      </c>
      <c r="D7" s="17">
        <v>162300</v>
      </c>
      <c r="E7" s="17">
        <v>165211</v>
      </c>
      <c r="F7" s="42">
        <v>2.1919112824425437</v>
      </c>
      <c r="G7" s="17">
        <v>20820.788302606485</v>
      </c>
      <c r="H7" s="42">
        <v>7.7003229857686151E-2</v>
      </c>
      <c r="I7" s="42"/>
    </row>
    <row r="8" spans="1:9" ht="21" customHeight="1" x14ac:dyDescent="0.3">
      <c r="A8" s="24">
        <v>59</v>
      </c>
      <c r="B8" s="279">
        <v>150729</v>
      </c>
      <c r="C8" s="17">
        <v>326539</v>
      </c>
      <c r="D8" s="17">
        <v>162020</v>
      </c>
      <c r="E8" s="17">
        <v>164519</v>
      </c>
      <c r="F8" s="42">
        <v>2.1663979725202185</v>
      </c>
      <c r="G8" s="17">
        <v>20758.995549904641</v>
      </c>
      <c r="H8" s="42">
        <v>-0.29678392481473637</v>
      </c>
      <c r="I8" s="42"/>
    </row>
    <row r="9" spans="1:9" ht="21" customHeight="1" x14ac:dyDescent="0.3">
      <c r="A9" s="24">
        <v>60</v>
      </c>
      <c r="B9" s="279">
        <v>152210</v>
      </c>
      <c r="C9" s="17">
        <v>326668</v>
      </c>
      <c r="D9" s="17">
        <v>162459</v>
      </c>
      <c r="E9" s="17">
        <v>164209</v>
      </c>
      <c r="F9" s="42">
        <v>2.1461664805203338</v>
      </c>
      <c r="G9" s="17">
        <v>20767.196439923711</v>
      </c>
      <c r="H9" s="42">
        <v>3.950523520928062E-2</v>
      </c>
      <c r="I9" s="42"/>
    </row>
    <row r="10" spans="1:9" ht="21" customHeight="1" x14ac:dyDescent="0.3">
      <c r="A10" s="24">
        <v>61</v>
      </c>
      <c r="B10" s="279">
        <v>152321</v>
      </c>
      <c r="C10" s="17">
        <v>324797</v>
      </c>
      <c r="D10" s="17">
        <v>161472</v>
      </c>
      <c r="E10" s="17">
        <v>163325</v>
      </c>
      <c r="F10" s="42">
        <v>2.132319246853684</v>
      </c>
      <c r="G10" s="17">
        <v>20648.251748251747</v>
      </c>
      <c r="H10" s="42">
        <v>-0.57275276427443123</v>
      </c>
      <c r="I10" s="42"/>
    </row>
    <row r="11" spans="1:9" ht="21" customHeight="1" x14ac:dyDescent="0.3">
      <c r="A11" s="24">
        <v>62</v>
      </c>
      <c r="B11" s="279">
        <v>153722</v>
      </c>
      <c r="C11" s="17">
        <v>324063</v>
      </c>
      <c r="D11" s="17">
        <v>161463</v>
      </c>
      <c r="E11" s="17">
        <v>162600</v>
      </c>
      <c r="F11" s="42">
        <v>2.1081107453715147</v>
      </c>
      <c r="G11" s="17">
        <v>20601.589319771138</v>
      </c>
      <c r="H11" s="42">
        <v>-0.22598730899607844</v>
      </c>
      <c r="I11" s="42"/>
    </row>
    <row r="12" spans="1:9" ht="21" customHeight="1" x14ac:dyDescent="0.3">
      <c r="A12" s="24">
        <v>63</v>
      </c>
      <c r="B12" s="279">
        <v>152284</v>
      </c>
      <c r="C12" s="17">
        <v>319665</v>
      </c>
      <c r="D12" s="17">
        <v>159068</v>
      </c>
      <c r="E12" s="17">
        <v>160597</v>
      </c>
      <c r="F12" s="42">
        <v>2.0991371385043736</v>
      </c>
      <c r="G12" s="17">
        <v>20321.996185632499</v>
      </c>
      <c r="H12" s="42">
        <v>-1.3571435183899472</v>
      </c>
      <c r="I12" s="42"/>
    </row>
    <row r="13" spans="1:9" ht="21" customHeight="1" x14ac:dyDescent="0.3">
      <c r="A13" s="24">
        <v>64</v>
      </c>
      <c r="B13" s="279">
        <v>150923</v>
      </c>
      <c r="C13" s="17">
        <v>314840</v>
      </c>
      <c r="D13" s="17">
        <v>156321</v>
      </c>
      <c r="E13" s="17">
        <v>158519</v>
      </c>
      <c r="F13" s="42">
        <v>2.0860968838414289</v>
      </c>
      <c r="G13" s="17">
        <v>20207.958921694481</v>
      </c>
      <c r="H13" s="42">
        <v>-1.5093926454256779</v>
      </c>
      <c r="I13" s="42"/>
    </row>
    <row r="14" spans="1:9" ht="21" customHeight="1" x14ac:dyDescent="0.3">
      <c r="A14" s="24" t="s">
        <v>701</v>
      </c>
      <c r="B14" s="279">
        <v>150161</v>
      </c>
      <c r="C14" s="17">
        <v>310707</v>
      </c>
      <c r="D14" s="17">
        <v>153939</v>
      </c>
      <c r="E14" s="17">
        <v>156768</v>
      </c>
      <c r="F14" s="42">
        <v>2.069159102563249</v>
      </c>
      <c r="G14" s="17">
        <v>19929.890955740859</v>
      </c>
      <c r="H14" s="42">
        <v>-1.312730275695595</v>
      </c>
      <c r="I14" s="42"/>
    </row>
    <row r="15" spans="1:9" ht="21" customHeight="1" x14ac:dyDescent="0.3">
      <c r="A15" s="24">
        <v>3</v>
      </c>
      <c r="B15" s="279">
        <v>150024</v>
      </c>
      <c r="C15" s="17">
        <v>307133</v>
      </c>
      <c r="D15" s="17">
        <v>152081</v>
      </c>
      <c r="E15" s="17">
        <v>155052</v>
      </c>
      <c r="F15" s="42">
        <v>2.0472257772089799</v>
      </c>
      <c r="G15" s="17">
        <v>19700.641436818474</v>
      </c>
      <c r="H15" s="42">
        <v>-1.1502798456423546</v>
      </c>
      <c r="I15" s="42"/>
    </row>
    <row r="16" spans="1:9" ht="21" customHeight="1" x14ac:dyDescent="0.3">
      <c r="A16" s="24">
        <v>4</v>
      </c>
      <c r="B16" s="279">
        <v>150740</v>
      </c>
      <c r="C16" s="17">
        <v>304974</v>
      </c>
      <c r="D16" s="17">
        <v>150805</v>
      </c>
      <c r="E16" s="17">
        <v>154169</v>
      </c>
      <c r="F16" s="42">
        <v>2.0231789836805096</v>
      </c>
      <c r="G16" s="17">
        <v>19562.155227710071</v>
      </c>
      <c r="H16" s="42">
        <v>-0.70295279243846043</v>
      </c>
      <c r="I16" s="42"/>
    </row>
    <row r="17" spans="1:9" ht="21" customHeight="1" x14ac:dyDescent="0.3">
      <c r="A17" s="24">
        <v>5</v>
      </c>
      <c r="B17" s="279">
        <v>151440</v>
      </c>
      <c r="C17" s="17">
        <v>303100</v>
      </c>
      <c r="D17" s="17">
        <v>149620</v>
      </c>
      <c r="E17" s="17">
        <v>153480</v>
      </c>
      <c r="F17" s="42">
        <v>2.0014527205493926</v>
      </c>
      <c r="G17" s="17">
        <v>19441.949967928158</v>
      </c>
      <c r="H17" s="42">
        <v>-0.61447861129145798</v>
      </c>
      <c r="I17" s="42"/>
    </row>
    <row r="18" spans="1:9" ht="21" customHeight="1" x14ac:dyDescent="0.3">
      <c r="A18" s="24">
        <v>6</v>
      </c>
      <c r="B18" s="279">
        <v>150968</v>
      </c>
      <c r="C18" s="17">
        <v>299642</v>
      </c>
      <c r="D18" s="17">
        <v>147926</v>
      </c>
      <c r="E18" s="17">
        <v>151716</v>
      </c>
      <c r="F18" s="42">
        <v>1.9848047268295268</v>
      </c>
      <c r="G18" s="17">
        <v>19220.141116100065</v>
      </c>
      <c r="H18" s="42">
        <v>-1.1408775981524233</v>
      </c>
      <c r="I18" s="42"/>
    </row>
    <row r="19" spans="1:9" ht="21" customHeight="1" x14ac:dyDescent="0.3">
      <c r="A19" s="24">
        <v>7</v>
      </c>
      <c r="B19" s="279">
        <v>150941</v>
      </c>
      <c r="C19" s="17">
        <v>296713</v>
      </c>
      <c r="D19" s="17">
        <v>146305</v>
      </c>
      <c r="E19" s="17">
        <v>150408</v>
      </c>
      <c r="F19" s="42">
        <v>1.9657548313579478</v>
      </c>
      <c r="G19" s="17">
        <v>19032.264271969212</v>
      </c>
      <c r="H19" s="42">
        <v>-0.97749981644762451</v>
      </c>
      <c r="I19" s="42"/>
    </row>
    <row r="20" spans="1:9" ht="21" customHeight="1" x14ac:dyDescent="0.3">
      <c r="A20" s="24">
        <v>8</v>
      </c>
      <c r="B20" s="279">
        <v>151858</v>
      </c>
      <c r="C20" s="17">
        <v>294810</v>
      </c>
      <c r="D20" s="17">
        <v>145287</v>
      </c>
      <c r="E20" s="17">
        <v>149523</v>
      </c>
      <c r="F20" s="42">
        <v>1.9413531061913103</v>
      </c>
      <c r="G20" s="17">
        <v>18910.198845413728</v>
      </c>
      <c r="H20" s="42">
        <v>-0.64136050661750543</v>
      </c>
      <c r="I20" s="42"/>
    </row>
    <row r="21" spans="1:9" ht="21" customHeight="1" x14ac:dyDescent="0.3">
      <c r="A21" s="24">
        <v>9</v>
      </c>
      <c r="B21" s="279">
        <v>153479</v>
      </c>
      <c r="C21" s="17">
        <v>294606</v>
      </c>
      <c r="D21" s="17">
        <v>145190</v>
      </c>
      <c r="E21" s="17">
        <v>149416</v>
      </c>
      <c r="F21" s="42">
        <v>1.9195199343232625</v>
      </c>
      <c r="G21" s="17">
        <v>18897.113534316872</v>
      </c>
      <c r="H21" s="42">
        <v>-6.9197110003049733E-2</v>
      </c>
      <c r="I21" s="42"/>
    </row>
    <row r="22" spans="1:9" ht="21" customHeight="1" x14ac:dyDescent="0.3">
      <c r="A22" s="24">
        <v>10</v>
      </c>
      <c r="B22" s="279">
        <v>155273</v>
      </c>
      <c r="C22" s="17">
        <v>294254</v>
      </c>
      <c r="D22" s="17">
        <v>145346</v>
      </c>
      <c r="E22" s="17">
        <v>148908</v>
      </c>
      <c r="F22" s="42">
        <v>1.8950751257462664</v>
      </c>
      <c r="G22" s="17">
        <v>18874.534958306605</v>
      </c>
      <c r="H22" s="42">
        <v>-0.11948161273022118</v>
      </c>
      <c r="I22" s="42"/>
    </row>
    <row r="23" spans="1:9" ht="21" customHeight="1" x14ac:dyDescent="0.3">
      <c r="A23" s="24">
        <v>11</v>
      </c>
      <c r="B23" s="279">
        <v>157128</v>
      </c>
      <c r="C23" s="17">
        <v>294325</v>
      </c>
      <c r="D23" s="17">
        <v>145513</v>
      </c>
      <c r="E23" s="17">
        <v>148812</v>
      </c>
      <c r="F23" s="42">
        <v>1.8731543709587088</v>
      </c>
      <c r="G23" s="17">
        <v>18879.089159717769</v>
      </c>
      <c r="H23" s="42">
        <v>2.4128813881874045E-2</v>
      </c>
      <c r="I23" s="42"/>
    </row>
    <row r="24" spans="1:9" ht="21" customHeight="1" x14ac:dyDescent="0.3">
      <c r="A24" s="24">
        <v>12</v>
      </c>
      <c r="B24" s="279">
        <v>158960</v>
      </c>
      <c r="C24" s="17">
        <v>294594</v>
      </c>
      <c r="D24" s="17">
        <v>146012</v>
      </c>
      <c r="E24" s="17">
        <v>148582</v>
      </c>
      <c r="F24" s="42">
        <v>1.8532586814292904</v>
      </c>
      <c r="G24" s="17">
        <v>18896.343810134702</v>
      </c>
      <c r="H24" s="42">
        <v>9.1395566125873628E-2</v>
      </c>
      <c r="I24" s="42"/>
    </row>
    <row r="25" spans="1:9" ht="21" customHeight="1" x14ac:dyDescent="0.3">
      <c r="A25" s="24">
        <v>13</v>
      </c>
      <c r="B25" s="279">
        <v>160694</v>
      </c>
      <c r="C25" s="17">
        <v>294941</v>
      </c>
      <c r="D25" s="17">
        <v>146183</v>
      </c>
      <c r="E25" s="17">
        <v>148758</v>
      </c>
      <c r="F25" s="42">
        <v>1.8354201152501026</v>
      </c>
      <c r="G25" s="17">
        <v>18918.601667735729</v>
      </c>
      <c r="H25" s="42">
        <v>0.12</v>
      </c>
      <c r="I25" s="42"/>
    </row>
    <row r="26" spans="1:9" ht="21" customHeight="1" x14ac:dyDescent="0.3">
      <c r="A26" s="24">
        <v>14</v>
      </c>
      <c r="B26" s="279">
        <v>164943</v>
      </c>
      <c r="C26" s="17">
        <v>296377</v>
      </c>
      <c r="D26" s="17">
        <v>147025</v>
      </c>
      <c r="E26" s="17">
        <v>149352</v>
      </c>
      <c r="F26" s="42">
        <v>1.8199999999999998</v>
      </c>
      <c r="G26" s="17">
        <v>19011</v>
      </c>
      <c r="H26" s="42">
        <v>0.49</v>
      </c>
      <c r="I26" s="42"/>
    </row>
    <row r="27" spans="1:9" ht="21" customHeight="1" x14ac:dyDescent="0.3">
      <c r="A27" s="24">
        <v>15</v>
      </c>
      <c r="B27" s="279">
        <v>164952</v>
      </c>
      <c r="C27" s="17">
        <v>297189</v>
      </c>
      <c r="D27" s="17">
        <v>147475</v>
      </c>
      <c r="E27" s="17">
        <v>149714</v>
      </c>
      <c r="F27" s="42">
        <v>1.8016695766041031</v>
      </c>
      <c r="G27" s="17">
        <v>19062.796664528545</v>
      </c>
      <c r="H27" s="42">
        <v>0.27</v>
      </c>
      <c r="I27" s="42"/>
    </row>
    <row r="28" spans="1:9" ht="21" customHeight="1" x14ac:dyDescent="0.3">
      <c r="A28" s="24">
        <v>16</v>
      </c>
      <c r="B28" s="279">
        <v>166381</v>
      </c>
      <c r="C28" s="17">
        <v>297493</v>
      </c>
      <c r="D28" s="17">
        <v>147891</v>
      </c>
      <c r="E28" s="17">
        <v>149602</v>
      </c>
      <c r="F28" s="42">
        <v>1.79</v>
      </c>
      <c r="G28" s="17">
        <v>19082</v>
      </c>
      <c r="H28" s="42">
        <v>0.1</v>
      </c>
      <c r="I28" s="42"/>
    </row>
    <row r="29" spans="1:9" ht="21" customHeight="1" x14ac:dyDescent="0.3">
      <c r="A29" s="24">
        <v>17</v>
      </c>
      <c r="B29" s="279">
        <v>168200</v>
      </c>
      <c r="C29" s="17">
        <v>298017</v>
      </c>
      <c r="D29" s="17">
        <v>148288</v>
      </c>
      <c r="E29" s="17">
        <v>149729</v>
      </c>
      <c r="F29" s="42">
        <v>1.77</v>
      </c>
      <c r="G29" s="17">
        <v>19115.907633098141</v>
      </c>
      <c r="H29" s="42">
        <v>0.17613859821911776</v>
      </c>
      <c r="I29" s="42"/>
    </row>
    <row r="30" spans="1:9" ht="21" customHeight="1" x14ac:dyDescent="0.3">
      <c r="A30" s="24">
        <v>18</v>
      </c>
      <c r="B30" s="279">
        <v>169532</v>
      </c>
      <c r="C30" s="17">
        <v>297626</v>
      </c>
      <c r="D30" s="17">
        <v>148542</v>
      </c>
      <c r="E30" s="17">
        <v>149084</v>
      </c>
      <c r="F30" s="42">
        <v>1.75</v>
      </c>
      <c r="G30" s="17">
        <v>19026.683771648492</v>
      </c>
      <c r="H30" s="42">
        <v>-0.46675189670387934</v>
      </c>
      <c r="I30" s="42"/>
    </row>
    <row r="31" spans="1:9" ht="21" customHeight="1" x14ac:dyDescent="0.3">
      <c r="A31" s="24">
        <v>19</v>
      </c>
      <c r="B31" s="279">
        <v>171531</v>
      </c>
      <c r="C31" s="17">
        <v>298229</v>
      </c>
      <c r="D31" s="17">
        <v>148964</v>
      </c>
      <c r="E31" s="17">
        <v>149265</v>
      </c>
      <c r="F31" s="42">
        <v>1.74</v>
      </c>
      <c r="G31" s="17">
        <v>19130</v>
      </c>
      <c r="H31" s="42">
        <v>0.34994565747722828</v>
      </c>
      <c r="I31" s="42"/>
    </row>
    <row r="32" spans="1:9" ht="21" customHeight="1" x14ac:dyDescent="0.3">
      <c r="A32" s="24">
        <v>20</v>
      </c>
      <c r="B32" s="279">
        <v>174040</v>
      </c>
      <c r="C32" s="17">
        <v>299380</v>
      </c>
      <c r="D32" s="17">
        <v>149942</v>
      </c>
      <c r="E32" s="17">
        <v>149438</v>
      </c>
      <c r="F32" s="42">
        <v>1.72</v>
      </c>
      <c r="G32" s="17">
        <v>19203</v>
      </c>
      <c r="H32" s="42">
        <v>0.39</v>
      </c>
      <c r="I32" s="42"/>
    </row>
    <row r="33" spans="1:9" ht="21" customHeight="1" x14ac:dyDescent="0.3">
      <c r="A33" s="24">
        <v>21</v>
      </c>
      <c r="B33" s="279">
        <v>175530</v>
      </c>
      <c r="C33" s="17">
        <v>300001</v>
      </c>
      <c r="D33" s="17">
        <v>150544</v>
      </c>
      <c r="E33" s="17">
        <v>149457</v>
      </c>
      <c r="F33" s="42">
        <v>1.71</v>
      </c>
      <c r="G33" s="17">
        <v>19243</v>
      </c>
      <c r="H33" s="42">
        <v>0.21</v>
      </c>
      <c r="I33" s="42"/>
    </row>
    <row r="34" spans="1:9" ht="21" customHeight="1" x14ac:dyDescent="0.3">
      <c r="A34" s="24">
        <v>22</v>
      </c>
      <c r="B34" s="279">
        <v>175932</v>
      </c>
      <c r="C34" s="17">
        <v>299562</v>
      </c>
      <c r="D34" s="17">
        <v>150498</v>
      </c>
      <c r="E34" s="17">
        <v>149064</v>
      </c>
      <c r="F34" s="42">
        <v>1.7</v>
      </c>
      <c r="G34" s="17">
        <v>19215.009621552279</v>
      </c>
      <c r="H34" s="42">
        <v>-0.15000000000000599</v>
      </c>
      <c r="I34" s="42"/>
    </row>
    <row r="35" spans="1:9" ht="21" customHeight="1" x14ac:dyDescent="0.3">
      <c r="A35" s="24">
        <v>23</v>
      </c>
      <c r="B35" s="279">
        <v>176035</v>
      </c>
      <c r="C35" s="17">
        <v>298571</v>
      </c>
      <c r="D35" s="17">
        <v>149971</v>
      </c>
      <c r="E35" s="17">
        <v>148600</v>
      </c>
      <c r="F35" s="42">
        <v>1.7</v>
      </c>
      <c r="G35" s="17">
        <v>19151</v>
      </c>
      <c r="H35" s="42">
        <v>-0.33</v>
      </c>
      <c r="I35" s="42"/>
    </row>
    <row r="36" spans="1:9" ht="21" customHeight="1" x14ac:dyDescent="0.3">
      <c r="A36" s="24">
        <v>24</v>
      </c>
      <c r="B36" s="279">
        <v>177086</v>
      </c>
      <c r="C36" s="17">
        <v>298780</v>
      </c>
      <c r="D36" s="17">
        <v>150191</v>
      </c>
      <c r="E36" s="17">
        <v>148589</v>
      </c>
      <c r="F36" s="42">
        <v>1.69</v>
      </c>
      <c r="G36" s="17">
        <v>19165</v>
      </c>
      <c r="H36" s="42">
        <v>7.0000000000000007E-2</v>
      </c>
      <c r="I36" s="42"/>
    </row>
    <row r="37" spans="1:9" ht="21" customHeight="1" x14ac:dyDescent="0.3">
      <c r="A37" s="24">
        <v>25</v>
      </c>
      <c r="B37" s="279">
        <v>185843</v>
      </c>
      <c r="C37" s="17">
        <v>311256</v>
      </c>
      <c r="D37" s="17">
        <v>156298</v>
      </c>
      <c r="E37" s="17">
        <v>154958</v>
      </c>
      <c r="F37" s="42">
        <v>1.67</v>
      </c>
      <c r="G37" s="17">
        <v>19965.105837075047</v>
      </c>
      <c r="H37" s="26">
        <v>4.17</v>
      </c>
      <c r="I37" s="42"/>
    </row>
    <row r="38" spans="1:9" ht="21" customHeight="1" x14ac:dyDescent="0.3">
      <c r="A38" s="24">
        <v>26</v>
      </c>
      <c r="B38" s="279">
        <v>187895</v>
      </c>
      <c r="C38" s="17">
        <v>313665</v>
      </c>
      <c r="D38" s="17">
        <v>157717</v>
      </c>
      <c r="E38" s="17">
        <v>155948</v>
      </c>
      <c r="F38" s="42">
        <v>1.7</v>
      </c>
      <c r="G38" s="17">
        <v>20120</v>
      </c>
      <c r="H38" s="42">
        <v>0.77</v>
      </c>
      <c r="I38" s="42"/>
    </row>
    <row r="39" spans="1:9" ht="21" customHeight="1" x14ac:dyDescent="0.3">
      <c r="A39" s="24">
        <v>27</v>
      </c>
      <c r="B39" s="279">
        <v>190666</v>
      </c>
      <c r="C39" s="17">
        <v>316625</v>
      </c>
      <c r="D39" s="17">
        <v>159469</v>
      </c>
      <c r="E39" s="17">
        <v>157156</v>
      </c>
      <c r="F39" s="42">
        <v>1.66</v>
      </c>
      <c r="G39" s="17">
        <v>20309.493264913406</v>
      </c>
      <c r="H39" s="42">
        <v>0.94368195367668939</v>
      </c>
      <c r="I39" s="42"/>
    </row>
    <row r="40" spans="1:9" ht="21" customHeight="1" x14ac:dyDescent="0.3">
      <c r="A40" s="24">
        <v>28</v>
      </c>
      <c r="B40" s="279">
        <v>194834</v>
      </c>
      <c r="C40" s="17">
        <v>321734</v>
      </c>
      <c r="D40" s="17">
        <v>162336</v>
      </c>
      <c r="E40" s="17">
        <v>159398</v>
      </c>
      <c r="F40" s="42">
        <v>1.65</v>
      </c>
      <c r="G40" s="17">
        <v>20637</v>
      </c>
      <c r="H40" s="42">
        <v>1.61</v>
      </c>
      <c r="I40" s="42"/>
    </row>
    <row r="41" spans="1:9" ht="21" customHeight="1" x14ac:dyDescent="0.3">
      <c r="A41" s="24">
        <v>29</v>
      </c>
      <c r="B41" s="279">
        <v>198421</v>
      </c>
      <c r="C41" s="17">
        <v>325460</v>
      </c>
      <c r="D41" s="17">
        <v>164177</v>
      </c>
      <c r="E41" s="17">
        <v>161283</v>
      </c>
      <c r="F41" s="42">
        <v>1.64</v>
      </c>
      <c r="G41" s="17">
        <v>20876</v>
      </c>
      <c r="H41" s="42">
        <v>1.1599999999999999</v>
      </c>
      <c r="I41" s="42"/>
    </row>
    <row r="42" spans="1:9" ht="21" customHeight="1" x14ac:dyDescent="0.3">
      <c r="A42" s="24">
        <v>30</v>
      </c>
      <c r="B42" s="279">
        <v>201754</v>
      </c>
      <c r="C42" s="17">
        <v>328683</v>
      </c>
      <c r="D42" s="17">
        <v>165938</v>
      </c>
      <c r="E42" s="17">
        <v>162745</v>
      </c>
      <c r="F42" s="42">
        <v>1.63</v>
      </c>
      <c r="G42" s="17">
        <v>21083</v>
      </c>
      <c r="H42" s="42">
        <v>0.99</v>
      </c>
      <c r="I42" s="42"/>
    </row>
    <row r="43" spans="1:9" ht="21" customHeight="1" x14ac:dyDescent="0.3">
      <c r="A43" s="24">
        <v>31</v>
      </c>
      <c r="B43" s="279">
        <v>204613</v>
      </c>
      <c r="C43" s="17">
        <v>331658</v>
      </c>
      <c r="D43" s="17">
        <v>167378</v>
      </c>
      <c r="E43" s="17">
        <v>164280</v>
      </c>
      <c r="F43" s="42">
        <v>1.62</v>
      </c>
      <c r="G43" s="17">
        <v>21274</v>
      </c>
      <c r="H43" s="42">
        <v>0.91</v>
      </c>
      <c r="I43" s="42"/>
    </row>
    <row r="44" spans="1:9" ht="21" customHeight="1" x14ac:dyDescent="0.3">
      <c r="A44" s="24" t="s">
        <v>678</v>
      </c>
      <c r="B44" s="279">
        <v>207909</v>
      </c>
      <c r="C44" s="17">
        <v>335234</v>
      </c>
      <c r="D44" s="17">
        <v>169099</v>
      </c>
      <c r="E44" s="17">
        <v>166135</v>
      </c>
      <c r="F44" s="42">
        <v>1.61</v>
      </c>
      <c r="G44" s="17">
        <v>21503</v>
      </c>
      <c r="H44" s="42">
        <v>1.08</v>
      </c>
      <c r="I44" s="42"/>
    </row>
    <row r="45" spans="1:9" ht="21" customHeight="1" x14ac:dyDescent="0.3">
      <c r="A45" s="24">
        <v>3</v>
      </c>
      <c r="B45" s="279">
        <v>207425</v>
      </c>
      <c r="C45" s="17">
        <v>334632</v>
      </c>
      <c r="D45" s="17">
        <v>168755</v>
      </c>
      <c r="E45" s="17">
        <v>165877</v>
      </c>
      <c r="F45" s="42">
        <v>1.6132674460648426</v>
      </c>
      <c r="G45" s="17">
        <v>21464.528543938421</v>
      </c>
      <c r="H45" s="42">
        <v>-0.17957605732115475</v>
      </c>
      <c r="I45" s="42"/>
    </row>
    <row r="46" spans="1:9" ht="21" customHeight="1" x14ac:dyDescent="0.3">
      <c r="A46" s="55">
        <v>4</v>
      </c>
      <c r="B46" s="17">
        <v>206061</v>
      </c>
      <c r="C46" s="17">
        <v>332017</v>
      </c>
      <c r="D46" s="17">
        <v>167199</v>
      </c>
      <c r="E46" s="17">
        <v>164818</v>
      </c>
      <c r="F46" s="42">
        <v>1.61</v>
      </c>
      <c r="G46" s="17">
        <v>21297</v>
      </c>
      <c r="H46" s="42">
        <v>-0.78</v>
      </c>
      <c r="I46" s="42"/>
    </row>
    <row r="47" spans="1:9" ht="21" customHeight="1" x14ac:dyDescent="0.3">
      <c r="A47" s="55">
        <v>5</v>
      </c>
      <c r="B47" s="17">
        <v>209150</v>
      </c>
      <c r="C47" s="17">
        <v>333593</v>
      </c>
      <c r="D47" s="17">
        <v>168181</v>
      </c>
      <c r="E47" s="17">
        <v>165412</v>
      </c>
      <c r="F47" s="42">
        <v>1.59</v>
      </c>
      <c r="G47" s="17">
        <v>21398</v>
      </c>
      <c r="H47" s="42">
        <v>0.47</v>
      </c>
      <c r="I47" s="42"/>
    </row>
    <row r="48" spans="1:9" ht="21" customHeight="1" x14ac:dyDescent="0.3">
      <c r="A48" s="55">
        <v>6</v>
      </c>
      <c r="B48" s="17">
        <v>213350</v>
      </c>
      <c r="C48" s="17">
        <v>337377</v>
      </c>
      <c r="D48" s="17">
        <v>170371</v>
      </c>
      <c r="E48" s="17">
        <v>167006</v>
      </c>
      <c r="F48" s="42">
        <v>1.58</v>
      </c>
      <c r="G48" s="17">
        <v>21641</v>
      </c>
      <c r="H48" s="42">
        <v>1.1299999999999999</v>
      </c>
      <c r="I48" s="42"/>
    </row>
    <row r="49" spans="1:9" ht="21" customHeight="1" thickBot="1" x14ac:dyDescent="0.35">
      <c r="A49" s="236">
        <v>7</v>
      </c>
      <c r="B49" s="294">
        <v>217716</v>
      </c>
      <c r="C49" s="218">
        <v>341322</v>
      </c>
      <c r="D49" s="218">
        <v>172721</v>
      </c>
      <c r="E49" s="218">
        <v>168601</v>
      </c>
      <c r="F49" s="295">
        <v>1.5677396240974482</v>
      </c>
      <c r="G49" s="218">
        <v>21893.649775497113</v>
      </c>
      <c r="H49" s="295">
        <v>1.1693150392587521</v>
      </c>
      <c r="I49" s="42"/>
    </row>
    <row r="50" spans="1:9" ht="21" customHeight="1" x14ac:dyDescent="0.3">
      <c r="A50" s="28" t="s">
        <v>702</v>
      </c>
    </row>
    <row r="51" spans="1:9" ht="21" customHeight="1" x14ac:dyDescent="0.3">
      <c r="A51" s="28" t="s">
        <v>703</v>
      </c>
    </row>
  </sheetData>
  <phoneticPr fontId="30"/>
  <conditionalFormatting sqref="B1">
    <cfRule type="containsText" dxfId="0" priority="1" operator="containsText" text="未">
      <formula>NOT(ISERROR(SEARCH("未",B1)))</formula>
    </cfRule>
  </conditionalFormatting>
  <pageMargins left="0.23622047244094488" right="0.23622047244094488" top="0.15748031496062992" bottom="0.15748031496062992" header="0.31496062992125984" footer="0"/>
  <pageSetup paperSize="9" scale="68" orientation="portrait" r:id="rId1"/>
  <headerFooter>
    <oddHeader>&amp;C&amp;F</oddHead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pageSetUpPr fitToPage="1"/>
  </sheetPr>
  <dimension ref="A1:AI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0" width="14.05859375" style="17" customWidth="1"/>
    <col min="11" max="16384" width="18.64453125" style="17"/>
  </cols>
  <sheetData>
    <row r="1" spans="1:35" ht="21" customHeight="1" x14ac:dyDescent="0.3">
      <c r="A1" s="19" t="str">
        <f>HYPERLINK("#"&amp;"目次"&amp;"!a1","目次へ")</f>
        <v>目次へ</v>
      </c>
    </row>
    <row r="2" spans="1:35" ht="21" customHeight="1" x14ac:dyDescent="0.3">
      <c r="A2" s="44" t="str">
        <f>"８７．"&amp;目次!E90</f>
        <v>８７．身体障害者手帳所持者の状況（平成31～令和5年度）</v>
      </c>
      <c r="B2" s="29"/>
      <c r="C2" s="29"/>
      <c r="D2" s="29"/>
      <c r="E2" s="29"/>
      <c r="F2" s="29"/>
      <c r="G2" s="29"/>
      <c r="H2" s="29"/>
      <c r="J2" s="219" t="s">
        <v>3179</v>
      </c>
      <c r="K2" s="29"/>
      <c r="L2" s="29"/>
      <c r="M2" s="29"/>
      <c r="N2" s="29"/>
      <c r="O2" s="29"/>
      <c r="P2" s="29"/>
      <c r="Q2" s="29"/>
      <c r="R2" s="29"/>
      <c r="S2" s="29"/>
      <c r="T2" s="29"/>
      <c r="U2" s="29"/>
      <c r="V2" s="29"/>
      <c r="W2" s="29"/>
      <c r="X2" s="29"/>
      <c r="Y2" s="29"/>
      <c r="Z2" s="29"/>
      <c r="AA2" s="29"/>
      <c r="AB2" s="29"/>
      <c r="AC2" s="29"/>
      <c r="AD2" s="29"/>
      <c r="AE2" s="29"/>
      <c r="AF2" s="29"/>
      <c r="AG2" s="29"/>
      <c r="AH2" s="29"/>
      <c r="AI2" s="29"/>
    </row>
    <row r="3" spans="1:35" ht="21" customHeight="1" x14ac:dyDescent="0.3">
      <c r="A3" s="488" t="s">
        <v>3744</v>
      </c>
      <c r="B3" s="461" t="s">
        <v>655</v>
      </c>
      <c r="C3" s="461" t="s">
        <v>3745</v>
      </c>
      <c r="D3" s="464" t="s">
        <v>3746</v>
      </c>
      <c r="E3" s="31" t="s">
        <v>3747</v>
      </c>
      <c r="F3" s="33"/>
      <c r="G3" s="33"/>
      <c r="H3" s="33"/>
      <c r="I3" s="461" t="s">
        <v>3748</v>
      </c>
      <c r="J3" s="461" t="s">
        <v>3749</v>
      </c>
    </row>
    <row r="4" spans="1:35" ht="21" customHeight="1" x14ac:dyDescent="0.3">
      <c r="A4" s="23"/>
      <c r="B4" s="25"/>
      <c r="C4" s="25"/>
      <c r="D4" s="25"/>
      <c r="E4" s="514" t="s">
        <v>3750</v>
      </c>
      <c r="F4" s="514" t="s">
        <v>3751</v>
      </c>
      <c r="G4" s="514" t="s">
        <v>3752</v>
      </c>
      <c r="H4" s="515" t="s">
        <v>3753</v>
      </c>
      <c r="I4" s="25"/>
      <c r="J4" s="25"/>
    </row>
    <row r="5" spans="1:35" ht="21" customHeight="1" x14ac:dyDescent="0.3">
      <c r="A5" s="24" t="s">
        <v>3866</v>
      </c>
      <c r="B5" s="279">
        <v>8185</v>
      </c>
      <c r="C5" s="17">
        <v>564</v>
      </c>
      <c r="D5" s="17">
        <v>655</v>
      </c>
      <c r="E5" s="17">
        <v>1436</v>
      </c>
      <c r="F5" s="17">
        <v>2667</v>
      </c>
      <c r="G5" s="17">
        <v>652</v>
      </c>
      <c r="H5" s="17">
        <v>101</v>
      </c>
      <c r="I5" s="17">
        <v>3546</v>
      </c>
      <c r="J5" s="17">
        <v>181</v>
      </c>
    </row>
    <row r="6" spans="1:35" ht="21" customHeight="1" x14ac:dyDescent="0.3">
      <c r="A6" s="24" t="s">
        <v>3422</v>
      </c>
      <c r="B6" s="279">
        <v>8126</v>
      </c>
      <c r="C6" s="17">
        <v>590</v>
      </c>
      <c r="D6" s="17">
        <v>664</v>
      </c>
      <c r="E6" s="17">
        <v>1480</v>
      </c>
      <c r="F6" s="17">
        <v>2646</v>
      </c>
      <c r="G6" s="17">
        <v>704</v>
      </c>
      <c r="H6" s="17">
        <v>88</v>
      </c>
      <c r="I6" s="17">
        <v>3601</v>
      </c>
      <c r="J6" s="17">
        <v>157</v>
      </c>
    </row>
    <row r="7" spans="1:35" ht="21" customHeight="1" x14ac:dyDescent="0.3">
      <c r="A7" s="24">
        <v>3</v>
      </c>
      <c r="B7" s="279">
        <v>8028</v>
      </c>
      <c r="C7" s="17">
        <v>599</v>
      </c>
      <c r="D7" s="17">
        <v>659</v>
      </c>
      <c r="E7" s="17">
        <v>1483</v>
      </c>
      <c r="F7" s="17">
        <v>2586</v>
      </c>
      <c r="G7" s="17">
        <v>679</v>
      </c>
      <c r="H7" s="17">
        <v>105</v>
      </c>
      <c r="I7" s="17">
        <v>3609</v>
      </c>
      <c r="J7" s="17">
        <v>182</v>
      </c>
    </row>
    <row r="8" spans="1:35" ht="21" customHeight="1" x14ac:dyDescent="0.3">
      <c r="A8" s="24">
        <v>4</v>
      </c>
      <c r="B8" s="279">
        <v>7873</v>
      </c>
      <c r="C8" s="17">
        <v>618</v>
      </c>
      <c r="D8" s="17">
        <v>629</v>
      </c>
      <c r="E8" s="17">
        <v>1459</v>
      </c>
      <c r="F8" s="17">
        <v>2489</v>
      </c>
      <c r="G8" s="17">
        <v>671</v>
      </c>
      <c r="H8" s="17">
        <v>104</v>
      </c>
      <c r="I8" s="17">
        <v>3681</v>
      </c>
      <c r="J8" s="17">
        <v>180</v>
      </c>
    </row>
    <row r="9" spans="1:35" s="18" customFormat="1" ht="21" customHeight="1" x14ac:dyDescent="0.3">
      <c r="A9" s="236">
        <v>5</v>
      </c>
      <c r="B9" s="294">
        <v>7835</v>
      </c>
      <c r="C9" s="218">
        <v>661</v>
      </c>
      <c r="D9" s="218">
        <v>637</v>
      </c>
      <c r="E9" s="218">
        <v>1453</v>
      </c>
      <c r="F9" s="218">
        <v>2468</v>
      </c>
      <c r="G9" s="218">
        <v>636</v>
      </c>
      <c r="H9" s="218">
        <v>101</v>
      </c>
      <c r="I9" s="218">
        <v>3555</v>
      </c>
      <c r="J9" s="218">
        <v>177</v>
      </c>
    </row>
    <row r="10" spans="1:35" ht="21" customHeight="1" x14ac:dyDescent="0.3">
      <c r="A10" s="28" t="s">
        <v>3754</v>
      </c>
    </row>
    <row r="11" spans="1:35" ht="21" customHeight="1" x14ac:dyDescent="0.3">
      <c r="A11" s="28" t="s">
        <v>3755</v>
      </c>
    </row>
    <row r="12" spans="1:35" ht="21" customHeight="1" x14ac:dyDescent="0.3">
      <c r="A12" s="28" t="s">
        <v>3756</v>
      </c>
    </row>
  </sheetData>
  <phoneticPr fontId="30"/>
  <pageMargins left="0.23622047244094488" right="0.23622047244094488" top="0.15748031496062992" bottom="0.15748031496062992" header="0.31496062992125984" footer="0"/>
  <pageSetup paperSize="9" scale="69" orientation="portrait" r:id="rId1"/>
  <headerFooter>
    <oddHeader>&amp;C&amp;F</oddHead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pageSetUpPr fitToPage="1"/>
  </sheetPr>
  <dimension ref="A1:Q12"/>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6" width="10.05859375" style="17" customWidth="1"/>
    <col min="17" max="16384" width="18.64453125" style="17"/>
  </cols>
  <sheetData>
    <row r="1" spans="1:17" ht="21" customHeight="1" x14ac:dyDescent="0.3">
      <c r="A1" s="19" t="str">
        <f>HYPERLINK("#"&amp;"目次"&amp;"!a1","目次へ")</f>
        <v>目次へ</v>
      </c>
    </row>
    <row r="2" spans="1:17" ht="21" customHeight="1" x14ac:dyDescent="0.3">
      <c r="A2" s="44" t="str">
        <f>"８８．"&amp;目次!E91</f>
        <v>８８．愛の手帳所持者数（平成31～令和5年度）</v>
      </c>
      <c r="B2" s="305"/>
      <c r="C2" s="305"/>
      <c r="D2" s="305"/>
      <c r="E2" s="305"/>
      <c r="F2" s="305"/>
      <c r="G2" s="305"/>
      <c r="H2" s="305"/>
      <c r="I2" s="305"/>
      <c r="J2" s="305"/>
      <c r="K2" s="305"/>
      <c r="L2" s="305"/>
      <c r="M2" s="305"/>
      <c r="N2" s="305"/>
      <c r="O2" s="305"/>
      <c r="P2" s="305"/>
      <c r="Q2" s="29"/>
    </row>
    <row r="3" spans="1:17" ht="21" customHeight="1" x14ac:dyDescent="0.3">
      <c r="A3" s="488" t="s">
        <v>3744</v>
      </c>
      <c r="B3" s="31" t="s">
        <v>459</v>
      </c>
      <c r="C3" s="33"/>
      <c r="D3" s="33"/>
      <c r="E3" s="31" t="s">
        <v>3757</v>
      </c>
      <c r="F3" s="33"/>
      <c r="G3" s="33"/>
      <c r="H3" s="31" t="s">
        <v>3758</v>
      </c>
      <c r="I3" s="33"/>
      <c r="J3" s="33"/>
      <c r="K3" s="31" t="s">
        <v>3759</v>
      </c>
      <c r="L3" s="33"/>
      <c r="M3" s="33"/>
      <c r="N3" s="31" t="s">
        <v>3760</v>
      </c>
      <c r="O3" s="33"/>
      <c r="P3" s="33"/>
    </row>
    <row r="4" spans="1:17" ht="21" customHeight="1" x14ac:dyDescent="0.3">
      <c r="A4" s="23"/>
      <c r="B4" s="514" t="s">
        <v>459</v>
      </c>
      <c r="C4" s="514" t="s">
        <v>3761</v>
      </c>
      <c r="D4" s="514" t="s">
        <v>3762</v>
      </c>
      <c r="E4" s="514" t="s">
        <v>459</v>
      </c>
      <c r="F4" s="514" t="s">
        <v>3761</v>
      </c>
      <c r="G4" s="514" t="s">
        <v>3762</v>
      </c>
      <c r="H4" s="514" t="s">
        <v>459</v>
      </c>
      <c r="I4" s="514" t="s">
        <v>3761</v>
      </c>
      <c r="J4" s="439" t="s">
        <v>3762</v>
      </c>
      <c r="K4" s="514" t="s">
        <v>459</v>
      </c>
      <c r="L4" s="514" t="s">
        <v>3761</v>
      </c>
      <c r="M4" s="514" t="s">
        <v>3762</v>
      </c>
      <c r="N4" s="514" t="s">
        <v>459</v>
      </c>
      <c r="O4" s="514" t="s">
        <v>3761</v>
      </c>
      <c r="P4" s="514" t="s">
        <v>3762</v>
      </c>
    </row>
    <row r="5" spans="1:17" ht="21" customHeight="1" x14ac:dyDescent="0.3">
      <c r="A5" s="24" t="s">
        <v>3866</v>
      </c>
      <c r="B5" s="284">
        <v>1515</v>
      </c>
      <c r="C5" s="32">
        <v>1196</v>
      </c>
      <c r="D5" s="32">
        <v>319</v>
      </c>
      <c r="E5" s="32">
        <v>37</v>
      </c>
      <c r="F5" s="32">
        <v>33</v>
      </c>
      <c r="G5" s="32">
        <v>4</v>
      </c>
      <c r="H5" s="32">
        <v>404</v>
      </c>
      <c r="I5" s="32">
        <v>336</v>
      </c>
      <c r="J5" s="32">
        <v>68</v>
      </c>
      <c r="K5" s="32">
        <v>379</v>
      </c>
      <c r="L5" s="32">
        <v>292</v>
      </c>
      <c r="M5" s="32">
        <v>87</v>
      </c>
      <c r="N5" s="32">
        <v>695</v>
      </c>
      <c r="O5" s="32">
        <v>535</v>
      </c>
      <c r="P5" s="32">
        <v>160</v>
      </c>
    </row>
    <row r="6" spans="1:17" ht="21" customHeight="1" x14ac:dyDescent="0.3">
      <c r="A6" s="24" t="s">
        <v>3422</v>
      </c>
      <c r="B6" s="284">
        <v>1553</v>
      </c>
      <c r="C6" s="32">
        <v>1238</v>
      </c>
      <c r="D6" s="32">
        <v>315</v>
      </c>
      <c r="E6" s="32">
        <v>37</v>
      </c>
      <c r="F6" s="32">
        <v>32</v>
      </c>
      <c r="G6" s="32">
        <v>5</v>
      </c>
      <c r="H6" s="32">
        <v>410</v>
      </c>
      <c r="I6" s="32">
        <v>350</v>
      </c>
      <c r="J6" s="32">
        <v>60</v>
      </c>
      <c r="K6" s="32">
        <v>379</v>
      </c>
      <c r="L6" s="32">
        <v>291</v>
      </c>
      <c r="M6" s="32">
        <v>88</v>
      </c>
      <c r="N6" s="32">
        <v>727</v>
      </c>
      <c r="O6" s="32">
        <v>565</v>
      </c>
      <c r="P6" s="32">
        <v>162</v>
      </c>
    </row>
    <row r="7" spans="1:17" ht="21" customHeight="1" x14ac:dyDescent="0.3">
      <c r="A7" s="24">
        <v>3</v>
      </c>
      <c r="B7" s="284">
        <v>1565</v>
      </c>
      <c r="C7" s="32">
        <v>1249</v>
      </c>
      <c r="D7" s="32">
        <v>316</v>
      </c>
      <c r="E7" s="32">
        <v>38</v>
      </c>
      <c r="F7" s="32">
        <v>35</v>
      </c>
      <c r="G7" s="32">
        <v>3</v>
      </c>
      <c r="H7" s="32">
        <v>418</v>
      </c>
      <c r="I7" s="32">
        <v>354</v>
      </c>
      <c r="J7" s="32">
        <v>64</v>
      </c>
      <c r="K7" s="32">
        <v>378</v>
      </c>
      <c r="L7" s="32">
        <v>289</v>
      </c>
      <c r="M7" s="32">
        <v>89</v>
      </c>
      <c r="N7" s="32">
        <v>731</v>
      </c>
      <c r="O7" s="32">
        <v>571</v>
      </c>
      <c r="P7" s="32">
        <v>160</v>
      </c>
    </row>
    <row r="8" spans="1:17" ht="21" customHeight="1" x14ac:dyDescent="0.3">
      <c r="A8" s="24">
        <v>4</v>
      </c>
      <c r="B8" s="284">
        <v>1601</v>
      </c>
      <c r="C8" s="32">
        <v>1253</v>
      </c>
      <c r="D8" s="32">
        <v>348</v>
      </c>
      <c r="E8" s="32">
        <v>37</v>
      </c>
      <c r="F8" s="32">
        <v>34</v>
      </c>
      <c r="G8" s="32">
        <v>3</v>
      </c>
      <c r="H8" s="32">
        <v>429</v>
      </c>
      <c r="I8" s="32">
        <v>351</v>
      </c>
      <c r="J8" s="32">
        <v>78</v>
      </c>
      <c r="K8" s="32">
        <v>389</v>
      </c>
      <c r="L8" s="32">
        <v>287</v>
      </c>
      <c r="M8" s="32">
        <v>102</v>
      </c>
      <c r="N8" s="32">
        <v>746</v>
      </c>
      <c r="O8" s="32">
        <v>581</v>
      </c>
      <c r="P8" s="32">
        <v>165</v>
      </c>
    </row>
    <row r="9" spans="1:17" s="18" customFormat="1" ht="21" customHeight="1" thickBot="1" x14ac:dyDescent="0.35">
      <c r="A9" s="236">
        <v>5</v>
      </c>
      <c r="B9" s="190">
        <v>1650</v>
      </c>
      <c r="C9" s="179">
        <v>1277</v>
      </c>
      <c r="D9" s="179">
        <v>373</v>
      </c>
      <c r="E9" s="179">
        <v>36</v>
      </c>
      <c r="F9" s="179">
        <v>32</v>
      </c>
      <c r="G9" s="179">
        <v>4</v>
      </c>
      <c r="H9" s="179">
        <v>440</v>
      </c>
      <c r="I9" s="179">
        <v>359</v>
      </c>
      <c r="J9" s="179">
        <v>81</v>
      </c>
      <c r="K9" s="179">
        <v>396</v>
      </c>
      <c r="L9" s="179">
        <v>284</v>
      </c>
      <c r="M9" s="179">
        <v>112</v>
      </c>
      <c r="N9" s="179">
        <v>778</v>
      </c>
      <c r="O9" s="179">
        <v>602</v>
      </c>
      <c r="P9" s="179">
        <v>176</v>
      </c>
    </row>
    <row r="10" spans="1:17" ht="21" customHeight="1" x14ac:dyDescent="0.3">
      <c r="A10" s="28" t="s">
        <v>3756</v>
      </c>
    </row>
    <row r="11" spans="1:17" ht="21" customHeight="1" x14ac:dyDescent="0.3">
      <c r="A11" s="28"/>
    </row>
    <row r="12" spans="1:17" ht="21" customHeight="1" x14ac:dyDescent="0.3">
      <c r="A12" s="28"/>
    </row>
  </sheetData>
  <phoneticPr fontId="30"/>
  <pageMargins left="0.23622047244094488" right="0.23622047244094488" top="0.15748031496062992" bottom="0.15748031496062992" header="0.31496062992125984" footer="0"/>
  <pageSetup paperSize="9" scale="59" orientation="portrait" r:id="rId1"/>
  <headerFooter>
    <oddHeader>&amp;C&amp;F</oddHead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pageSetUpPr fitToPage="1"/>
  </sheetPr>
  <dimension ref="A1:E9"/>
  <sheetViews>
    <sheetView zoomScaleSheetLayoutView="80" workbookViewId="0">
      <pane xSplit="1" ySplit="3" topLeftCell="B4"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5" ht="21" customHeight="1" x14ac:dyDescent="0.3">
      <c r="A1" s="19" t="str">
        <f>HYPERLINK("#"&amp;"目次"&amp;"!a1","目次へ")</f>
        <v>目次へ</v>
      </c>
    </row>
    <row r="2" spans="1:5" ht="21" customHeight="1" x14ac:dyDescent="0.3">
      <c r="A2" s="44" t="str">
        <f>"８９．"&amp;目次!E92</f>
        <v>８９．精神障害者保健福祉手帳所持者数（平成31～令和5年度）</v>
      </c>
      <c r="B2" s="305"/>
      <c r="C2" s="305"/>
    </row>
    <row r="3" spans="1:5" ht="21" customHeight="1" x14ac:dyDescent="0.3">
      <c r="A3" s="368" t="s">
        <v>3720</v>
      </c>
      <c r="B3" s="31" t="s">
        <v>3625</v>
      </c>
      <c r="C3" s="31" t="s">
        <v>3763</v>
      </c>
      <c r="D3" s="31" t="s">
        <v>3764</v>
      </c>
      <c r="E3" s="31" t="s">
        <v>3765</v>
      </c>
    </row>
    <row r="4" spans="1:5" ht="21" customHeight="1" x14ac:dyDescent="0.3">
      <c r="A4" s="24" t="s">
        <v>3866</v>
      </c>
      <c r="B4" s="284">
        <v>3427</v>
      </c>
      <c r="C4" s="32">
        <v>184</v>
      </c>
      <c r="D4" s="32">
        <v>1565</v>
      </c>
      <c r="E4" s="32">
        <v>1678</v>
      </c>
    </row>
    <row r="5" spans="1:5" ht="21" customHeight="1" x14ac:dyDescent="0.3">
      <c r="A5" s="24" t="s">
        <v>3422</v>
      </c>
      <c r="B5" s="284">
        <v>3603</v>
      </c>
      <c r="C5" s="32">
        <v>197</v>
      </c>
      <c r="D5" s="32">
        <v>1633</v>
      </c>
      <c r="E5" s="32">
        <v>1773</v>
      </c>
    </row>
    <row r="6" spans="1:5" ht="21" customHeight="1" x14ac:dyDescent="0.3">
      <c r="A6" s="24">
        <v>3</v>
      </c>
      <c r="B6" s="284">
        <v>3879</v>
      </c>
      <c r="C6" s="32">
        <v>210</v>
      </c>
      <c r="D6" s="32">
        <v>1751</v>
      </c>
      <c r="E6" s="32">
        <v>1918</v>
      </c>
    </row>
    <row r="7" spans="1:5" ht="21" customHeight="1" x14ac:dyDescent="0.3">
      <c r="A7" s="24">
        <v>4</v>
      </c>
      <c r="B7" s="284">
        <v>4182</v>
      </c>
      <c r="C7" s="32">
        <v>220</v>
      </c>
      <c r="D7" s="32">
        <v>1840</v>
      </c>
      <c r="E7" s="32">
        <v>2122</v>
      </c>
    </row>
    <row r="8" spans="1:5" ht="21" customHeight="1" x14ac:dyDescent="0.3">
      <c r="A8" s="236">
        <v>5</v>
      </c>
      <c r="B8" s="190">
        <v>4504</v>
      </c>
      <c r="C8" s="179">
        <v>229</v>
      </c>
      <c r="D8" s="179">
        <v>1946</v>
      </c>
      <c r="E8" s="179">
        <v>2329</v>
      </c>
    </row>
    <row r="9" spans="1:5" ht="21" customHeight="1" x14ac:dyDescent="0.3">
      <c r="A9" s="28" t="s">
        <v>3756</v>
      </c>
    </row>
  </sheetData>
  <phoneticPr fontId="30"/>
  <pageMargins left="0.23622047244094488" right="0.23622047244094488" top="0.15748031496062992" bottom="0.15748031496062992" header="0.31496062992125984" footer="0"/>
  <pageSetup paperSize="9" orientation="portrait" r:id="rId1"/>
  <headerFooter>
    <oddHeader>&amp;C&amp;F</oddHead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pageSetUpPr fitToPage="1"/>
  </sheetPr>
  <dimension ref="A1:AE22"/>
  <sheetViews>
    <sheetView zoomScaleSheetLayoutView="80" workbookViewId="0"/>
  </sheetViews>
  <sheetFormatPr defaultColWidth="18.64453125" defaultRowHeight="21" customHeight="1" x14ac:dyDescent="0.3"/>
  <cols>
    <col min="1" max="1" width="18.64453125" style="17"/>
    <col min="2" max="15" width="11.05859375" style="17" customWidth="1"/>
    <col min="16" max="16384" width="18.64453125" style="17"/>
  </cols>
  <sheetData>
    <row r="1" spans="1:31" ht="21" customHeight="1" x14ac:dyDescent="0.3">
      <c r="A1" s="19" t="str">
        <f>HYPERLINK("#"&amp;"目次"&amp;"!a1","目次へ")</f>
        <v>目次へ</v>
      </c>
    </row>
    <row r="2" spans="1:31" ht="21" customHeight="1" x14ac:dyDescent="0.3">
      <c r="A2" s="44" t="str">
        <f>"９０．"&amp;目次!E93</f>
        <v>９０．国民年金保険の状況（令和元～令和5年度）</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row>
    <row r="3" spans="1:31" ht="21" customHeight="1" x14ac:dyDescent="0.3">
      <c r="A3" s="286" t="s">
        <v>3690</v>
      </c>
      <c r="B3" s="95"/>
      <c r="C3" s="95"/>
      <c r="D3" s="95"/>
      <c r="E3" s="95"/>
      <c r="F3" s="95"/>
      <c r="G3" s="95"/>
      <c r="H3" s="95"/>
      <c r="I3" s="95"/>
    </row>
    <row r="4" spans="1:31" ht="21" customHeight="1" x14ac:dyDescent="0.3">
      <c r="A4" s="22"/>
      <c r="B4" s="461"/>
      <c r="C4" s="31" t="s">
        <v>3766</v>
      </c>
      <c r="D4" s="33"/>
      <c r="E4" s="33"/>
      <c r="F4" s="33"/>
      <c r="G4" s="33"/>
      <c r="H4" s="33"/>
      <c r="I4" s="33"/>
      <c r="J4" s="31"/>
      <c r="K4" s="33"/>
      <c r="L4" s="33"/>
      <c r="M4" s="482"/>
      <c r="N4" s="98" t="s">
        <v>3767</v>
      </c>
      <c r="O4" s="75" t="s">
        <v>3768</v>
      </c>
    </row>
    <row r="5" spans="1:31" ht="21" customHeight="1" x14ac:dyDescent="0.3">
      <c r="A5" s="22" t="s">
        <v>3720</v>
      </c>
      <c r="B5" s="265" t="s">
        <v>655</v>
      </c>
      <c r="C5" s="516" t="s">
        <v>655</v>
      </c>
      <c r="D5" s="519" t="s">
        <v>3769</v>
      </c>
      <c r="E5" s="520"/>
      <c r="F5" s="520"/>
      <c r="G5" s="519" t="s">
        <v>3770</v>
      </c>
      <c r="H5" s="520"/>
      <c r="I5" s="519" t="s">
        <v>3771</v>
      </c>
      <c r="J5" s="520"/>
      <c r="K5" s="520"/>
      <c r="L5" s="520"/>
      <c r="M5" s="520"/>
      <c r="N5" s="514" t="s">
        <v>3772</v>
      </c>
      <c r="O5" s="516" t="s">
        <v>3773</v>
      </c>
    </row>
    <row r="6" spans="1:31" ht="21" customHeight="1" x14ac:dyDescent="0.3">
      <c r="A6" s="23"/>
      <c r="B6" s="25"/>
      <c r="C6" s="25"/>
      <c r="D6" s="514" t="s">
        <v>3774</v>
      </c>
      <c r="E6" s="514" t="s">
        <v>3775</v>
      </c>
      <c r="F6" s="514" t="s">
        <v>3776</v>
      </c>
      <c r="G6" s="514" t="s">
        <v>3777</v>
      </c>
      <c r="H6" s="514" t="s">
        <v>3778</v>
      </c>
      <c r="I6" s="515" t="s">
        <v>3779</v>
      </c>
      <c r="J6" s="514" t="s">
        <v>3780</v>
      </c>
      <c r="K6" s="514" t="s">
        <v>3781</v>
      </c>
      <c r="L6" s="514" t="s">
        <v>3782</v>
      </c>
      <c r="M6" s="515" t="s">
        <v>3783</v>
      </c>
      <c r="N6" s="514" t="s">
        <v>3777</v>
      </c>
      <c r="O6" s="72"/>
    </row>
    <row r="7" spans="1:31" ht="21" customHeight="1" x14ac:dyDescent="0.3">
      <c r="A7" s="24" t="s">
        <v>3704</v>
      </c>
      <c r="B7" s="284">
        <v>64830</v>
      </c>
      <c r="C7" s="32">
        <v>63001</v>
      </c>
      <c r="D7" s="32">
        <v>59917</v>
      </c>
      <c r="E7" s="32">
        <v>1139</v>
      </c>
      <c r="F7" s="32">
        <v>871</v>
      </c>
      <c r="G7" s="32">
        <v>886</v>
      </c>
      <c r="H7" s="32">
        <v>71</v>
      </c>
      <c r="I7" s="32">
        <v>45</v>
      </c>
      <c r="J7" s="32" t="s">
        <v>677</v>
      </c>
      <c r="K7" s="32" t="s">
        <v>677</v>
      </c>
      <c r="L7" s="32">
        <v>23</v>
      </c>
      <c r="M7" s="32">
        <v>49</v>
      </c>
      <c r="N7" s="32">
        <v>1824</v>
      </c>
      <c r="O7" s="32">
        <v>5</v>
      </c>
    </row>
    <row r="8" spans="1:31" ht="21" customHeight="1" x14ac:dyDescent="0.3">
      <c r="A8" s="24">
        <v>2</v>
      </c>
      <c r="B8" s="284">
        <v>64821</v>
      </c>
      <c r="C8" s="32">
        <v>62969</v>
      </c>
      <c r="D8" s="32">
        <v>60176</v>
      </c>
      <c r="E8" s="32">
        <v>976</v>
      </c>
      <c r="F8" s="32">
        <v>721</v>
      </c>
      <c r="G8" s="32">
        <v>914</v>
      </c>
      <c r="H8" s="32">
        <v>61</v>
      </c>
      <c r="I8" s="32">
        <v>54</v>
      </c>
      <c r="J8" s="32" t="s">
        <v>677</v>
      </c>
      <c r="K8" s="32" t="s">
        <v>677</v>
      </c>
      <c r="L8" s="32">
        <v>24</v>
      </c>
      <c r="M8" s="32">
        <v>43</v>
      </c>
      <c r="N8" s="32">
        <v>1848</v>
      </c>
      <c r="O8" s="32">
        <v>4</v>
      </c>
    </row>
    <row r="9" spans="1:31" ht="21" customHeight="1" x14ac:dyDescent="0.3">
      <c r="A9" s="24">
        <v>3</v>
      </c>
      <c r="B9" s="284">
        <v>64639</v>
      </c>
      <c r="C9" s="32">
        <v>62770</v>
      </c>
      <c r="D9" s="32">
        <v>60153</v>
      </c>
      <c r="E9" s="32">
        <v>873</v>
      </c>
      <c r="F9" s="32">
        <v>598</v>
      </c>
      <c r="G9" s="32">
        <v>958</v>
      </c>
      <c r="H9" s="32">
        <v>53</v>
      </c>
      <c r="I9" s="32">
        <v>55</v>
      </c>
      <c r="J9" s="32" t="s">
        <v>677</v>
      </c>
      <c r="K9" s="32" t="s">
        <v>677</v>
      </c>
      <c r="L9" s="32">
        <v>28</v>
      </c>
      <c r="M9" s="32">
        <v>52</v>
      </c>
      <c r="N9" s="32">
        <v>1865</v>
      </c>
      <c r="O9" s="32">
        <v>4</v>
      </c>
    </row>
    <row r="10" spans="1:31" ht="21" customHeight="1" x14ac:dyDescent="0.3">
      <c r="A10" s="24">
        <v>4</v>
      </c>
      <c r="B10" s="284">
        <v>64149</v>
      </c>
      <c r="C10" s="32">
        <v>62232</v>
      </c>
      <c r="D10" s="32">
        <v>59815</v>
      </c>
      <c r="E10" s="32">
        <v>768</v>
      </c>
      <c r="F10" s="32">
        <v>494</v>
      </c>
      <c r="G10" s="32">
        <v>978</v>
      </c>
      <c r="H10" s="32">
        <v>48</v>
      </c>
      <c r="I10" s="32">
        <v>59</v>
      </c>
      <c r="J10" s="32" t="s">
        <v>677</v>
      </c>
      <c r="K10" s="32" t="s">
        <v>677</v>
      </c>
      <c r="L10" s="32">
        <v>29</v>
      </c>
      <c r="M10" s="32">
        <v>41</v>
      </c>
      <c r="N10" s="32">
        <v>1913</v>
      </c>
      <c r="O10" s="32">
        <v>4</v>
      </c>
    </row>
    <row r="11" spans="1:31" s="18" customFormat="1" ht="21" customHeight="1" x14ac:dyDescent="0.3">
      <c r="A11" s="236">
        <v>5</v>
      </c>
      <c r="B11" s="190">
        <v>63823</v>
      </c>
      <c r="C11" s="179">
        <v>61855</v>
      </c>
      <c r="D11" s="179">
        <v>59627</v>
      </c>
      <c r="E11" s="179">
        <v>696</v>
      </c>
      <c r="F11" s="179">
        <v>393</v>
      </c>
      <c r="G11" s="179">
        <v>1013</v>
      </c>
      <c r="H11" s="179">
        <v>44</v>
      </c>
      <c r="I11" s="179">
        <v>58</v>
      </c>
      <c r="J11" s="179" t="s">
        <v>4416</v>
      </c>
      <c r="K11" s="179" t="s">
        <v>4416</v>
      </c>
      <c r="L11" s="179">
        <v>24</v>
      </c>
      <c r="M11" s="179" t="s">
        <v>4623</v>
      </c>
      <c r="N11" s="179">
        <v>1964</v>
      </c>
      <c r="O11" s="179">
        <v>4</v>
      </c>
    </row>
    <row r="12" spans="1:31" s="18" customFormat="1" ht="21" customHeight="1" x14ac:dyDescent="0.3">
      <c r="A12" s="719" t="s">
        <v>4685</v>
      </c>
      <c r="B12" s="65"/>
      <c r="C12" s="65"/>
      <c r="D12" s="65"/>
      <c r="E12" s="65"/>
      <c r="F12" s="65"/>
      <c r="G12" s="65"/>
      <c r="H12" s="65"/>
      <c r="I12" s="65"/>
      <c r="J12" s="65"/>
      <c r="K12" s="65"/>
      <c r="L12" s="65"/>
      <c r="M12" s="65"/>
      <c r="N12" s="65"/>
      <c r="O12" s="65"/>
    </row>
    <row r="13" spans="1:31" ht="21" customHeight="1" x14ac:dyDescent="0.3">
      <c r="A13" s="28" t="s">
        <v>3784</v>
      </c>
    </row>
    <row r="14" spans="1:31" ht="21" customHeight="1" x14ac:dyDescent="0.3">
      <c r="A14" s="28"/>
    </row>
    <row r="15" spans="1:31" ht="21" customHeight="1" x14ac:dyDescent="0.3">
      <c r="A15" s="28" t="s">
        <v>3706</v>
      </c>
    </row>
    <row r="16" spans="1:31" ht="21" customHeight="1" x14ac:dyDescent="0.3">
      <c r="A16" s="92" t="s">
        <v>3720</v>
      </c>
      <c r="B16" s="158" t="s">
        <v>3785</v>
      </c>
      <c r="C16" s="158" t="s">
        <v>3786</v>
      </c>
      <c r="D16" s="158" t="s">
        <v>3787</v>
      </c>
    </row>
    <row r="17" spans="1:15" ht="21" customHeight="1" x14ac:dyDescent="0.3">
      <c r="A17" s="24" t="s">
        <v>3704</v>
      </c>
      <c r="B17" s="358">
        <v>462671</v>
      </c>
      <c r="C17" s="192">
        <v>262857</v>
      </c>
      <c r="D17" s="207">
        <v>56.8</v>
      </c>
      <c r="E17" s="32"/>
      <c r="F17" s="32"/>
      <c r="G17" s="32"/>
      <c r="H17" s="32"/>
      <c r="I17" s="32"/>
      <c r="J17" s="32"/>
      <c r="K17" s="32"/>
      <c r="L17" s="32"/>
      <c r="M17" s="32"/>
      <c r="N17" s="32"/>
      <c r="O17" s="32"/>
    </row>
    <row r="18" spans="1:15" ht="21" customHeight="1" x14ac:dyDescent="0.3">
      <c r="A18" s="24">
        <v>2</v>
      </c>
      <c r="B18" s="284">
        <v>435352</v>
      </c>
      <c r="C18" s="32">
        <v>261600</v>
      </c>
      <c r="D18" s="35">
        <v>60.1</v>
      </c>
      <c r="E18" s="32"/>
      <c r="F18" s="32"/>
      <c r="G18" s="32"/>
      <c r="H18" s="32"/>
      <c r="I18" s="32"/>
      <c r="J18" s="32"/>
      <c r="K18" s="32"/>
      <c r="L18" s="32"/>
      <c r="M18" s="32"/>
      <c r="N18" s="32"/>
      <c r="O18" s="32"/>
    </row>
    <row r="19" spans="1:15" s="18" customFormat="1" ht="21" customHeight="1" x14ac:dyDescent="0.3">
      <c r="A19" s="55">
        <v>3</v>
      </c>
      <c r="B19" s="32">
        <v>426492</v>
      </c>
      <c r="C19" s="32">
        <v>266112</v>
      </c>
      <c r="D19" s="35">
        <v>62.4</v>
      </c>
      <c r="E19" s="65"/>
      <c r="F19" s="65"/>
      <c r="G19" s="65"/>
      <c r="H19" s="65"/>
      <c r="I19" s="65"/>
      <c r="J19" s="65"/>
      <c r="K19" s="65"/>
      <c r="L19" s="65"/>
      <c r="M19" s="65"/>
      <c r="N19" s="65"/>
      <c r="O19" s="65"/>
    </row>
    <row r="20" spans="1:15" s="18" customFormat="1" ht="21" customHeight="1" x14ac:dyDescent="0.3">
      <c r="A20" s="55">
        <v>4</v>
      </c>
      <c r="B20" s="32">
        <v>418218</v>
      </c>
      <c r="C20" s="32">
        <v>272473</v>
      </c>
      <c r="D20" s="35">
        <v>65.2</v>
      </c>
      <c r="E20" s="65"/>
      <c r="F20" s="65"/>
      <c r="G20" s="65"/>
      <c r="H20" s="65"/>
      <c r="I20" s="65"/>
      <c r="J20" s="65"/>
      <c r="K20" s="65"/>
      <c r="L20" s="65"/>
      <c r="M20" s="65"/>
      <c r="N20" s="65"/>
      <c r="O20" s="65"/>
    </row>
    <row r="21" spans="1:15" s="18" customFormat="1" ht="21" customHeight="1" x14ac:dyDescent="0.3">
      <c r="A21" s="206">
        <v>5</v>
      </c>
      <c r="B21" s="179">
        <v>411447</v>
      </c>
      <c r="C21" s="179">
        <v>278281</v>
      </c>
      <c r="D21" s="208">
        <v>67.599999999999994</v>
      </c>
      <c r="E21" s="65"/>
      <c r="F21" s="65"/>
      <c r="G21" s="65"/>
      <c r="H21" s="65"/>
      <c r="I21" s="65"/>
      <c r="J21" s="65"/>
      <c r="K21" s="65"/>
      <c r="L21" s="65"/>
      <c r="M21" s="65"/>
      <c r="N21" s="65"/>
      <c r="O21" s="65"/>
    </row>
    <row r="22" spans="1:15" ht="21" customHeight="1" x14ac:dyDescent="0.3">
      <c r="A22" s="28" t="s">
        <v>3788</v>
      </c>
    </row>
  </sheetData>
  <phoneticPr fontId="30"/>
  <pageMargins left="0.23622047244094488" right="0.23622047244094488" top="0.15748031496062992" bottom="0.15748031496062992" header="0.31496062992125984" footer="0"/>
  <pageSetup paperSize="9" scale="58" orientation="portrait" r:id="rId1"/>
  <headerFooter>
    <oddHeader>&amp;C&amp;F</oddHead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pageSetUpPr fitToPage="1"/>
  </sheetPr>
  <dimension ref="A1:Z14"/>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26" width="10.05859375" style="17" customWidth="1"/>
    <col min="27" max="16384" width="18.64453125" style="17"/>
  </cols>
  <sheetData>
    <row r="1" spans="1:26" ht="21" customHeight="1" x14ac:dyDescent="0.3">
      <c r="A1" s="19" t="str">
        <f>HYPERLINK("#"&amp;"目次"&amp;"!a1","目次へ")</f>
        <v>目次へ</v>
      </c>
    </row>
    <row r="2" spans="1:26" ht="21" customHeight="1" x14ac:dyDescent="0.3">
      <c r="A2" s="44" t="str">
        <f>"９１．"&amp;目次!E94</f>
        <v>９１．扶助の種類別被保護世帯数及び人員（令和元～令和5年度）</v>
      </c>
      <c r="B2" s="305"/>
      <c r="C2" s="305"/>
      <c r="D2" s="305"/>
      <c r="E2" s="305"/>
      <c r="F2" s="305"/>
      <c r="G2" s="305"/>
      <c r="H2" s="305"/>
    </row>
    <row r="3" spans="1:26" ht="21" customHeight="1" x14ac:dyDescent="0.3">
      <c r="A3" s="488" t="s">
        <v>2865</v>
      </c>
      <c r="B3" s="31" t="s">
        <v>3789</v>
      </c>
      <c r="C3" s="78"/>
      <c r="D3" s="466" t="s">
        <v>3790</v>
      </c>
      <c r="E3" s="31" t="s">
        <v>3791</v>
      </c>
      <c r="F3" s="78"/>
      <c r="G3" s="31" t="s">
        <v>3792</v>
      </c>
      <c r="H3" s="33"/>
      <c r="I3" s="31" t="s">
        <v>3793</v>
      </c>
      <c r="J3" s="33"/>
      <c r="K3" s="31" t="s">
        <v>3794</v>
      </c>
      <c r="L3" s="78"/>
      <c r="M3" s="33" t="s">
        <v>3795</v>
      </c>
      <c r="N3" s="78"/>
      <c r="O3" s="33" t="s">
        <v>3796</v>
      </c>
      <c r="P3" s="78"/>
      <c r="Q3" s="31" t="s">
        <v>3797</v>
      </c>
      <c r="R3" s="33"/>
      <c r="S3" s="31" t="s">
        <v>3798</v>
      </c>
      <c r="T3" s="33"/>
      <c r="U3" s="744" t="s">
        <v>3799</v>
      </c>
      <c r="V3" s="736"/>
      <c r="W3" s="31" t="s">
        <v>3800</v>
      </c>
      <c r="X3" s="33"/>
      <c r="Y3" s="31" t="s">
        <v>3801</v>
      </c>
      <c r="Z3" s="33"/>
    </row>
    <row r="4" spans="1:26" ht="21" customHeight="1" x14ac:dyDescent="0.3">
      <c r="A4" s="118"/>
      <c r="B4" s="269" t="s">
        <v>457</v>
      </c>
      <c r="C4" s="289" t="s">
        <v>3802</v>
      </c>
      <c r="D4" s="269"/>
      <c r="E4" s="439" t="s">
        <v>400</v>
      </c>
      <c r="F4" s="23" t="s">
        <v>698</v>
      </c>
      <c r="G4" s="439" t="s">
        <v>400</v>
      </c>
      <c r="H4" s="23" t="s">
        <v>698</v>
      </c>
      <c r="I4" s="439" t="s">
        <v>400</v>
      </c>
      <c r="J4" s="514" t="s">
        <v>698</v>
      </c>
      <c r="K4" s="439" t="s">
        <v>400</v>
      </c>
      <c r="L4" s="289" t="s">
        <v>698</v>
      </c>
      <c r="M4" s="514" t="s">
        <v>400</v>
      </c>
      <c r="N4" s="439" t="s">
        <v>698</v>
      </c>
      <c r="O4" s="23" t="s">
        <v>400</v>
      </c>
      <c r="P4" s="25" t="s">
        <v>698</v>
      </c>
      <c r="Q4" s="439" t="s">
        <v>400</v>
      </c>
      <c r="R4" s="23" t="s">
        <v>698</v>
      </c>
      <c r="S4" s="439" t="s">
        <v>400</v>
      </c>
      <c r="T4" s="23" t="s">
        <v>698</v>
      </c>
      <c r="U4" s="439" t="s">
        <v>3803</v>
      </c>
      <c r="V4" s="23" t="s">
        <v>3804</v>
      </c>
      <c r="W4" s="439" t="s">
        <v>457</v>
      </c>
      <c r="X4" s="23" t="s">
        <v>3802</v>
      </c>
      <c r="Y4" s="439" t="s">
        <v>457</v>
      </c>
      <c r="Z4" s="23" t="s">
        <v>3802</v>
      </c>
    </row>
    <row r="5" spans="1:26" ht="21" customHeight="1" x14ac:dyDescent="0.3">
      <c r="A5" s="24" t="s">
        <v>3704</v>
      </c>
      <c r="B5" s="284">
        <v>6773</v>
      </c>
      <c r="C5" s="32">
        <v>7627</v>
      </c>
      <c r="D5" s="32">
        <v>22</v>
      </c>
      <c r="E5" s="32">
        <v>5964</v>
      </c>
      <c r="F5" s="32">
        <v>6718</v>
      </c>
      <c r="G5" s="32">
        <v>6139</v>
      </c>
      <c r="H5" s="32">
        <v>6902</v>
      </c>
      <c r="I5" s="32">
        <v>97</v>
      </c>
      <c r="J5" s="32">
        <v>123</v>
      </c>
      <c r="K5" s="32">
        <v>1255</v>
      </c>
      <c r="L5" s="32">
        <v>1284</v>
      </c>
      <c r="M5" s="32">
        <v>5109</v>
      </c>
      <c r="N5" s="32">
        <v>5571</v>
      </c>
      <c r="O5" s="32" t="s">
        <v>677</v>
      </c>
      <c r="P5" s="32" t="s">
        <v>677</v>
      </c>
      <c r="Q5" s="32">
        <v>75</v>
      </c>
      <c r="R5" s="32">
        <v>85</v>
      </c>
      <c r="S5" s="32">
        <v>20</v>
      </c>
      <c r="T5" s="32">
        <v>20</v>
      </c>
      <c r="U5" s="32">
        <v>35</v>
      </c>
      <c r="V5" s="32" t="s">
        <v>677</v>
      </c>
      <c r="W5" s="32">
        <v>4</v>
      </c>
      <c r="X5" s="32">
        <v>4</v>
      </c>
      <c r="Y5" s="32">
        <v>1</v>
      </c>
      <c r="Z5" s="32">
        <v>1</v>
      </c>
    </row>
    <row r="6" spans="1:26" ht="21" customHeight="1" x14ac:dyDescent="0.3">
      <c r="A6" s="24">
        <v>2</v>
      </c>
      <c r="B6" s="284">
        <v>6867</v>
      </c>
      <c r="C6" s="32">
        <v>7673</v>
      </c>
      <c r="D6" s="32">
        <v>22.4</v>
      </c>
      <c r="E6" s="32">
        <v>6022</v>
      </c>
      <c r="F6" s="32">
        <v>6735</v>
      </c>
      <c r="G6" s="32">
        <v>6205</v>
      </c>
      <c r="H6" s="32">
        <v>6933</v>
      </c>
      <c r="I6" s="32">
        <v>96</v>
      </c>
      <c r="J6" s="32">
        <v>123</v>
      </c>
      <c r="K6" s="32">
        <v>1296</v>
      </c>
      <c r="L6" s="32">
        <v>1327</v>
      </c>
      <c r="M6" s="32">
        <v>5062</v>
      </c>
      <c r="N6" s="32">
        <v>5481</v>
      </c>
      <c r="O6" s="32" t="s">
        <v>677</v>
      </c>
      <c r="P6" s="32" t="s">
        <v>677</v>
      </c>
      <c r="Q6" s="32">
        <v>65</v>
      </c>
      <c r="R6" s="32">
        <v>71</v>
      </c>
      <c r="S6" s="32">
        <v>27</v>
      </c>
      <c r="T6" s="32">
        <v>27</v>
      </c>
      <c r="U6" s="32">
        <v>34</v>
      </c>
      <c r="V6" s="32">
        <v>7</v>
      </c>
      <c r="W6" s="32">
        <v>5</v>
      </c>
      <c r="X6" s="32">
        <v>5</v>
      </c>
      <c r="Y6" s="32">
        <v>1</v>
      </c>
      <c r="Z6" s="32">
        <v>1</v>
      </c>
    </row>
    <row r="7" spans="1:26" s="18" customFormat="1" ht="21" customHeight="1" x14ac:dyDescent="0.3">
      <c r="A7" s="55">
        <v>3</v>
      </c>
      <c r="B7" s="32">
        <v>6885</v>
      </c>
      <c r="C7" s="32">
        <v>7657</v>
      </c>
      <c r="D7" s="32">
        <v>22</v>
      </c>
      <c r="E7" s="32">
        <v>6036</v>
      </c>
      <c r="F7" s="32">
        <v>6721</v>
      </c>
      <c r="G7" s="32">
        <v>6253</v>
      </c>
      <c r="H7" s="32">
        <v>6962</v>
      </c>
      <c r="I7" s="32">
        <v>89</v>
      </c>
      <c r="J7" s="32">
        <v>112</v>
      </c>
      <c r="K7" s="32">
        <v>1310</v>
      </c>
      <c r="L7" s="32">
        <v>1342</v>
      </c>
      <c r="M7" s="32">
        <v>5207</v>
      </c>
      <c r="N7" s="32">
        <v>5627</v>
      </c>
      <c r="O7" s="32" t="s">
        <v>677</v>
      </c>
      <c r="P7" s="32" t="s">
        <v>677</v>
      </c>
      <c r="Q7" s="32">
        <v>55</v>
      </c>
      <c r="R7" s="32">
        <v>60</v>
      </c>
      <c r="S7" s="32">
        <v>23</v>
      </c>
      <c r="T7" s="32">
        <v>23</v>
      </c>
      <c r="U7" s="32">
        <v>28</v>
      </c>
      <c r="V7" s="32">
        <v>13</v>
      </c>
      <c r="W7" s="32">
        <v>6</v>
      </c>
      <c r="X7" s="32">
        <v>6</v>
      </c>
      <c r="Y7" s="32">
        <v>2</v>
      </c>
      <c r="Z7" s="32">
        <v>2</v>
      </c>
    </row>
    <row r="8" spans="1:26" s="18" customFormat="1" ht="21" customHeight="1" x14ac:dyDescent="0.3">
      <c r="A8" s="24">
        <v>4</v>
      </c>
      <c r="B8" s="32">
        <v>6891</v>
      </c>
      <c r="C8" s="32">
        <v>7621</v>
      </c>
      <c r="D8" s="32">
        <v>22</v>
      </c>
      <c r="E8" s="32">
        <v>6040</v>
      </c>
      <c r="F8" s="32">
        <v>6680</v>
      </c>
      <c r="G8" s="32">
        <v>6284</v>
      </c>
      <c r="H8" s="32">
        <v>6961</v>
      </c>
      <c r="I8" s="32">
        <v>80</v>
      </c>
      <c r="J8" s="32">
        <v>103</v>
      </c>
      <c r="K8" s="32">
        <v>1333</v>
      </c>
      <c r="L8" s="32">
        <v>1367</v>
      </c>
      <c r="M8" s="32">
        <v>5231</v>
      </c>
      <c r="N8" s="32">
        <v>5653</v>
      </c>
      <c r="O8" s="32">
        <v>1</v>
      </c>
      <c r="P8" s="32">
        <v>1</v>
      </c>
      <c r="Q8" s="32">
        <v>49</v>
      </c>
      <c r="R8" s="32">
        <v>53</v>
      </c>
      <c r="S8" s="32">
        <v>24</v>
      </c>
      <c r="T8" s="32">
        <v>24</v>
      </c>
      <c r="U8" s="32">
        <v>25</v>
      </c>
      <c r="V8" s="32">
        <v>25</v>
      </c>
      <c r="W8" s="32">
        <v>6</v>
      </c>
      <c r="X8" s="32">
        <v>6</v>
      </c>
      <c r="Y8" s="32">
        <v>1</v>
      </c>
      <c r="Z8" s="32">
        <v>1</v>
      </c>
    </row>
    <row r="9" spans="1:26" s="18" customFormat="1" ht="21" customHeight="1" x14ac:dyDescent="0.3">
      <c r="A9" s="236">
        <v>5</v>
      </c>
      <c r="B9" s="190">
        <v>6881</v>
      </c>
      <c r="C9" s="179">
        <v>7569</v>
      </c>
      <c r="D9" s="179">
        <v>22</v>
      </c>
      <c r="E9" s="179">
        <v>5986</v>
      </c>
      <c r="F9" s="179">
        <v>6583</v>
      </c>
      <c r="G9" s="179">
        <v>6245</v>
      </c>
      <c r="H9" s="179">
        <v>6872</v>
      </c>
      <c r="I9" s="179">
        <v>71</v>
      </c>
      <c r="J9" s="179">
        <v>88</v>
      </c>
      <c r="K9" s="179">
        <v>1299</v>
      </c>
      <c r="L9" s="179">
        <v>1326</v>
      </c>
      <c r="M9" s="179">
        <v>5231</v>
      </c>
      <c r="N9" s="179">
        <v>5630</v>
      </c>
      <c r="O9" s="301">
        <v>1</v>
      </c>
      <c r="P9" s="301">
        <v>1</v>
      </c>
      <c r="Q9" s="179">
        <v>49</v>
      </c>
      <c r="R9" s="179">
        <v>56</v>
      </c>
      <c r="S9" s="179">
        <v>23</v>
      </c>
      <c r="T9" s="179">
        <v>23</v>
      </c>
      <c r="U9" s="179">
        <v>26</v>
      </c>
      <c r="V9" s="179">
        <v>20</v>
      </c>
      <c r="W9" s="179">
        <v>7</v>
      </c>
      <c r="X9" s="179">
        <v>7</v>
      </c>
      <c r="Y9" s="179">
        <v>1</v>
      </c>
      <c r="Z9" s="179">
        <v>1</v>
      </c>
    </row>
    <row r="10" spans="1:26" ht="21" customHeight="1" x14ac:dyDescent="0.3">
      <c r="A10" s="28" t="s">
        <v>3805</v>
      </c>
    </row>
    <row r="11" spans="1:26" ht="21" customHeight="1" x14ac:dyDescent="0.3">
      <c r="A11" s="28" t="s">
        <v>3806</v>
      </c>
    </row>
    <row r="12" spans="1:26" ht="21" customHeight="1" x14ac:dyDescent="0.3">
      <c r="A12" s="28" t="s">
        <v>3807</v>
      </c>
    </row>
    <row r="13" spans="1:26" ht="21" customHeight="1" x14ac:dyDescent="0.3">
      <c r="A13" s="28" t="s">
        <v>3808</v>
      </c>
    </row>
    <row r="14" spans="1:26" ht="21" customHeight="1" x14ac:dyDescent="0.3">
      <c r="A14" s="28" t="s">
        <v>3809</v>
      </c>
    </row>
  </sheetData>
  <mergeCells count="1">
    <mergeCell ref="U3:V3"/>
  </mergeCells>
  <phoneticPr fontId="30"/>
  <pageMargins left="0.23622047244094488" right="0.23622047244094488" top="0.15748031496062992" bottom="0.15748031496062992" header="0.31496062992125984" footer="0"/>
  <pageSetup paperSize="9" scale="34" orientation="portrait" cellComments="asDisplayed" r:id="rId1"/>
  <headerFooter>
    <oddHeader>&amp;C&amp;F</oddHead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pageSetUpPr fitToPage="1"/>
  </sheetPr>
  <dimension ref="A1:M10"/>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12" width="14.05859375" style="17" customWidth="1"/>
    <col min="13" max="16384" width="18.64453125" style="17"/>
  </cols>
  <sheetData>
    <row r="1" spans="1:13" ht="21" customHeight="1" x14ac:dyDescent="0.3">
      <c r="A1" s="19" t="str">
        <f>HYPERLINK("#"&amp;"目次"&amp;"!a1","目次へ")</f>
        <v>目次へ</v>
      </c>
    </row>
    <row r="2" spans="1:13" ht="21" customHeight="1" x14ac:dyDescent="0.3">
      <c r="A2" s="44" t="str">
        <f>"９２．"&amp;目次!E95</f>
        <v>９２．扶助の種類別生活保護費（令和元～令和5年度）</v>
      </c>
      <c r="B2" s="29"/>
      <c r="C2" s="29"/>
      <c r="D2" s="29"/>
      <c r="E2" s="29"/>
      <c r="F2" s="29"/>
    </row>
    <row r="3" spans="1:13" ht="21" customHeight="1" x14ac:dyDescent="0.3">
      <c r="A3" s="28" t="s">
        <v>3691</v>
      </c>
    </row>
    <row r="4" spans="1:13" ht="36" customHeight="1" x14ac:dyDescent="0.3">
      <c r="A4" s="73" t="s">
        <v>2865</v>
      </c>
      <c r="B4" s="75" t="s">
        <v>3697</v>
      </c>
      <c r="C4" s="75" t="s">
        <v>3810</v>
      </c>
      <c r="D4" s="75" t="s">
        <v>3811</v>
      </c>
      <c r="E4" s="75" t="s">
        <v>3812</v>
      </c>
      <c r="F4" s="98" t="s">
        <v>3813</v>
      </c>
      <c r="G4" s="97" t="s">
        <v>3814</v>
      </c>
      <c r="H4" s="98" t="s">
        <v>3815</v>
      </c>
      <c r="I4" s="98" t="s">
        <v>3816</v>
      </c>
      <c r="J4" s="98" t="s">
        <v>3817</v>
      </c>
      <c r="K4" s="98" t="s">
        <v>3818</v>
      </c>
      <c r="L4" s="98" t="s">
        <v>3800</v>
      </c>
      <c r="M4" s="98" t="s">
        <v>3801</v>
      </c>
    </row>
    <row r="5" spans="1:13" s="18" customFormat="1" ht="21" customHeight="1" x14ac:dyDescent="0.3">
      <c r="A5" s="24" t="s">
        <v>3704</v>
      </c>
      <c r="B5" s="284">
        <v>15967654</v>
      </c>
      <c r="C5" s="32">
        <v>4980671</v>
      </c>
      <c r="D5" s="32">
        <v>4010301</v>
      </c>
      <c r="E5" s="32">
        <v>14821</v>
      </c>
      <c r="F5" s="32">
        <v>248051</v>
      </c>
      <c r="G5" s="32">
        <v>6589043</v>
      </c>
      <c r="H5" s="32" t="s">
        <v>677</v>
      </c>
      <c r="I5" s="32">
        <v>13629</v>
      </c>
      <c r="J5" s="32">
        <v>44104</v>
      </c>
      <c r="K5" s="32">
        <v>63998</v>
      </c>
      <c r="L5" s="32">
        <v>1936</v>
      </c>
      <c r="M5" s="32">
        <v>1100</v>
      </c>
    </row>
    <row r="6" spans="1:13" s="18" customFormat="1" ht="21" customHeight="1" x14ac:dyDescent="0.3">
      <c r="A6" s="24">
        <v>2</v>
      </c>
      <c r="B6" s="284">
        <v>15887993</v>
      </c>
      <c r="C6" s="32">
        <v>4998602</v>
      </c>
      <c r="D6" s="32">
        <v>4047911</v>
      </c>
      <c r="E6" s="32">
        <v>16925</v>
      </c>
      <c r="F6" s="32">
        <v>257820</v>
      </c>
      <c r="G6" s="32">
        <v>6438772</v>
      </c>
      <c r="H6" s="32" t="s">
        <v>677</v>
      </c>
      <c r="I6" s="32">
        <v>11159</v>
      </c>
      <c r="J6" s="32">
        <v>54148</v>
      </c>
      <c r="K6" s="32">
        <v>58993</v>
      </c>
      <c r="L6" s="32">
        <v>2563</v>
      </c>
      <c r="M6" s="32">
        <v>1100</v>
      </c>
    </row>
    <row r="7" spans="1:13" s="18" customFormat="1" ht="21" customHeight="1" x14ac:dyDescent="0.3">
      <c r="A7" s="24">
        <v>3</v>
      </c>
      <c r="B7" s="284">
        <v>15678277</v>
      </c>
      <c r="C7" s="32">
        <v>4953178</v>
      </c>
      <c r="D7" s="32">
        <v>4078803</v>
      </c>
      <c r="E7" s="32">
        <v>14768</v>
      </c>
      <c r="F7" s="32">
        <v>269529</v>
      </c>
      <c r="G7" s="32">
        <v>6233767</v>
      </c>
      <c r="H7" s="32" t="s">
        <v>677</v>
      </c>
      <c r="I7" s="32">
        <v>11321</v>
      </c>
      <c r="J7" s="32">
        <v>50969</v>
      </c>
      <c r="K7" s="32">
        <v>59921</v>
      </c>
      <c r="L7" s="32">
        <v>3221</v>
      </c>
      <c r="M7" s="32">
        <v>2800</v>
      </c>
    </row>
    <row r="8" spans="1:13" s="18" customFormat="1" ht="21" customHeight="1" x14ac:dyDescent="0.3">
      <c r="A8" s="24">
        <v>4</v>
      </c>
      <c r="B8" s="284">
        <v>15927990</v>
      </c>
      <c r="C8" s="32">
        <v>4969283</v>
      </c>
      <c r="D8" s="32">
        <v>4083561</v>
      </c>
      <c r="E8" s="32">
        <v>13690</v>
      </c>
      <c r="F8" s="32">
        <v>285468</v>
      </c>
      <c r="G8" s="32">
        <v>6454228</v>
      </c>
      <c r="H8" s="32">
        <v>191</v>
      </c>
      <c r="I8" s="32">
        <v>10152</v>
      </c>
      <c r="J8" s="32">
        <v>49834</v>
      </c>
      <c r="K8" s="32">
        <v>57255</v>
      </c>
      <c r="L8" s="32">
        <v>3329</v>
      </c>
      <c r="M8" s="32">
        <v>1000</v>
      </c>
    </row>
    <row r="9" spans="1:13" ht="21" customHeight="1" x14ac:dyDescent="0.3">
      <c r="A9" s="236">
        <v>5</v>
      </c>
      <c r="B9" s="190">
        <v>15944130</v>
      </c>
      <c r="C9" s="179">
        <v>4929179</v>
      </c>
      <c r="D9" s="179">
        <v>4065646</v>
      </c>
      <c r="E9" s="179">
        <v>11279</v>
      </c>
      <c r="F9" s="179">
        <v>273280</v>
      </c>
      <c r="G9" s="179">
        <v>6540867</v>
      </c>
      <c r="H9" s="535">
        <v>341</v>
      </c>
      <c r="I9" s="179">
        <v>12831</v>
      </c>
      <c r="J9" s="179">
        <v>50252</v>
      </c>
      <c r="K9" s="179">
        <v>55884</v>
      </c>
      <c r="L9" s="179">
        <v>3471</v>
      </c>
      <c r="M9" s="179">
        <v>1100</v>
      </c>
    </row>
    <row r="10" spans="1:13" ht="21" customHeight="1" x14ac:dyDescent="0.3">
      <c r="A10" s="28" t="s">
        <v>3809</v>
      </c>
    </row>
  </sheetData>
  <phoneticPr fontId="30"/>
  <pageMargins left="0.23622047244094488" right="0.23622047244094488" top="0.15748031496062992" bottom="0.15748031496062992" header="0.31496062992125984" footer="0"/>
  <pageSetup paperSize="9" scale="52" orientation="portrait" r:id="rId1"/>
  <headerFooter>
    <oddHeader>&amp;C&amp;F</oddHead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pageSetUpPr fitToPage="1"/>
  </sheetPr>
  <dimension ref="A1:AB12"/>
  <sheetViews>
    <sheetView zoomScaleSheetLayoutView="80" workbookViewId="0">
      <pane xSplit="1" ySplit="5" topLeftCell="B6" activePane="bottomRight" state="frozen"/>
      <selection pane="topRight"/>
      <selection pane="bottomLeft"/>
      <selection pane="bottomRight"/>
    </sheetView>
  </sheetViews>
  <sheetFormatPr defaultColWidth="18.64453125" defaultRowHeight="21" customHeight="1" x14ac:dyDescent="0.3"/>
  <cols>
    <col min="1" max="1" width="18.64453125" style="17"/>
    <col min="2" max="16" width="10.05859375" style="17" customWidth="1"/>
    <col min="17" max="16384" width="18.64453125" style="17"/>
  </cols>
  <sheetData>
    <row r="1" spans="1:28" ht="21" customHeight="1" x14ac:dyDescent="0.3">
      <c r="A1" s="19" t="str">
        <f>HYPERLINK("#"&amp;"目次"&amp;"!a1","目次へ")</f>
        <v>目次へ</v>
      </c>
    </row>
    <row r="2" spans="1:28" ht="21" customHeight="1" x14ac:dyDescent="0.3">
      <c r="A2" s="44" t="str">
        <f>"９３．"&amp;目次!E96</f>
        <v>９３．医療機関等施設数（令和2～令和6年）</v>
      </c>
      <c r="B2" s="29"/>
      <c r="C2" s="29"/>
      <c r="D2" s="29"/>
      <c r="E2" s="29"/>
      <c r="F2" s="29"/>
      <c r="G2" s="29"/>
      <c r="H2" s="29"/>
      <c r="I2" s="29"/>
      <c r="J2" s="95"/>
      <c r="P2" s="62" t="s">
        <v>3819</v>
      </c>
      <c r="R2" s="29"/>
      <c r="S2" s="29"/>
      <c r="T2" s="29"/>
      <c r="U2" s="29"/>
      <c r="V2" s="29"/>
      <c r="W2" s="29"/>
      <c r="X2" s="29"/>
      <c r="Y2" s="29"/>
      <c r="Z2" s="29"/>
      <c r="AA2" s="29"/>
      <c r="AB2" s="29"/>
    </row>
    <row r="3" spans="1:28" ht="21" customHeight="1" x14ac:dyDescent="0.3">
      <c r="A3" s="488"/>
      <c r="B3" s="460"/>
      <c r="C3" s="460" t="s">
        <v>3820</v>
      </c>
      <c r="D3" s="482"/>
      <c r="E3" s="482"/>
      <c r="F3" s="482"/>
      <c r="G3" s="40" t="s">
        <v>3821</v>
      </c>
      <c r="H3" s="31"/>
      <c r="I3" s="33"/>
      <c r="J3" s="31"/>
      <c r="K3" s="31" t="s">
        <v>3822</v>
      </c>
      <c r="L3" s="33"/>
      <c r="M3" s="78"/>
      <c r="N3" s="461" t="s">
        <v>3823</v>
      </c>
      <c r="O3" s="461" t="s">
        <v>3824</v>
      </c>
      <c r="P3" s="461" t="s">
        <v>3825</v>
      </c>
    </row>
    <row r="4" spans="1:28" ht="21" customHeight="1" x14ac:dyDescent="0.3">
      <c r="A4" s="22" t="s">
        <v>313</v>
      </c>
      <c r="B4" s="265" t="s">
        <v>459</v>
      </c>
      <c r="C4" s="516" t="s">
        <v>503</v>
      </c>
      <c r="D4" s="517" t="s">
        <v>3826</v>
      </c>
      <c r="E4" s="565"/>
      <c r="F4" s="490"/>
      <c r="G4" s="516" t="s">
        <v>2561</v>
      </c>
      <c r="H4" s="519" t="s">
        <v>3827</v>
      </c>
      <c r="I4" s="520"/>
      <c r="J4" s="519"/>
      <c r="K4" s="516" t="s">
        <v>655</v>
      </c>
      <c r="L4" s="516" t="s">
        <v>3828</v>
      </c>
      <c r="M4" s="525" t="s">
        <v>3829</v>
      </c>
      <c r="N4" s="265"/>
      <c r="O4" s="265"/>
      <c r="P4" s="265"/>
    </row>
    <row r="5" spans="1:28" ht="21" customHeight="1" x14ac:dyDescent="0.3">
      <c r="A5" s="23"/>
      <c r="B5" s="25"/>
      <c r="C5" s="25"/>
      <c r="D5" s="514" t="s">
        <v>459</v>
      </c>
      <c r="E5" s="439" t="s">
        <v>3830</v>
      </c>
      <c r="F5" s="439" t="s">
        <v>3831</v>
      </c>
      <c r="G5" s="72"/>
      <c r="H5" s="514" t="s">
        <v>655</v>
      </c>
      <c r="I5" s="514" t="s">
        <v>3832</v>
      </c>
      <c r="J5" s="514" t="s">
        <v>3831</v>
      </c>
      <c r="K5" s="72"/>
      <c r="L5" s="72"/>
      <c r="M5" s="318"/>
      <c r="N5" s="25"/>
      <c r="O5" s="25"/>
      <c r="P5" s="25"/>
    </row>
    <row r="6" spans="1:28" ht="21" customHeight="1" x14ac:dyDescent="0.3">
      <c r="A6" s="24" t="s">
        <v>3228</v>
      </c>
      <c r="B6" s="284">
        <v>1566</v>
      </c>
      <c r="C6" s="32">
        <v>8</v>
      </c>
      <c r="D6" s="32">
        <v>326</v>
      </c>
      <c r="E6" s="32">
        <v>9</v>
      </c>
      <c r="F6" s="32">
        <v>317</v>
      </c>
      <c r="G6" s="32" t="s">
        <v>677</v>
      </c>
      <c r="H6" s="32">
        <v>253</v>
      </c>
      <c r="I6" s="32" t="s">
        <v>677</v>
      </c>
      <c r="J6" s="32">
        <v>253</v>
      </c>
      <c r="K6" s="32">
        <v>17</v>
      </c>
      <c r="L6" s="32">
        <v>1</v>
      </c>
      <c r="M6" s="32">
        <v>16</v>
      </c>
      <c r="N6" s="32">
        <v>928</v>
      </c>
      <c r="O6" s="32">
        <v>34</v>
      </c>
      <c r="P6" s="32" t="s">
        <v>677</v>
      </c>
    </row>
    <row r="7" spans="1:28" ht="21" customHeight="1" x14ac:dyDescent="0.3">
      <c r="A7" s="24">
        <v>3</v>
      </c>
      <c r="B7" s="284">
        <v>1589</v>
      </c>
      <c r="C7" s="32">
        <v>8</v>
      </c>
      <c r="D7" s="32">
        <v>319</v>
      </c>
      <c r="E7" s="32">
        <v>8</v>
      </c>
      <c r="F7" s="32">
        <v>311</v>
      </c>
      <c r="G7" s="32" t="s">
        <v>677</v>
      </c>
      <c r="H7" s="32">
        <v>249</v>
      </c>
      <c r="I7" s="32" t="s">
        <v>677</v>
      </c>
      <c r="J7" s="32">
        <v>249</v>
      </c>
      <c r="K7" s="32">
        <v>15</v>
      </c>
      <c r="L7" s="32">
        <v>2</v>
      </c>
      <c r="M7" s="32">
        <v>13</v>
      </c>
      <c r="N7" s="32">
        <v>962</v>
      </c>
      <c r="O7" s="32">
        <v>36</v>
      </c>
      <c r="P7" s="32" t="s">
        <v>677</v>
      </c>
    </row>
    <row r="8" spans="1:28" s="37" customFormat="1" ht="21" customHeight="1" x14ac:dyDescent="0.3">
      <c r="A8" s="55">
        <v>4</v>
      </c>
      <c r="B8" s="32">
        <v>1626</v>
      </c>
      <c r="C8" s="32">
        <v>8</v>
      </c>
      <c r="D8" s="32">
        <v>328</v>
      </c>
      <c r="E8" s="32">
        <v>7</v>
      </c>
      <c r="F8" s="32">
        <v>321</v>
      </c>
      <c r="G8" s="32" t="s">
        <v>677</v>
      </c>
      <c r="H8" s="32">
        <v>248</v>
      </c>
      <c r="I8" s="32" t="s">
        <v>677</v>
      </c>
      <c r="J8" s="32">
        <v>248</v>
      </c>
      <c r="K8" s="32">
        <v>15</v>
      </c>
      <c r="L8" s="32">
        <v>2</v>
      </c>
      <c r="M8" s="32">
        <v>13</v>
      </c>
      <c r="N8" s="32">
        <v>988</v>
      </c>
      <c r="O8" s="32">
        <v>39</v>
      </c>
      <c r="P8" s="32" t="s">
        <v>677</v>
      </c>
    </row>
    <row r="9" spans="1:28" s="37" customFormat="1" ht="21" customHeight="1" x14ac:dyDescent="0.3">
      <c r="A9" s="55">
        <v>5</v>
      </c>
      <c r="B9" s="32">
        <v>1617</v>
      </c>
      <c r="C9" s="32">
        <v>8</v>
      </c>
      <c r="D9" s="32">
        <v>327</v>
      </c>
      <c r="E9" s="32">
        <v>7</v>
      </c>
      <c r="F9" s="32">
        <v>320</v>
      </c>
      <c r="G9" s="32" t="s">
        <v>677</v>
      </c>
      <c r="H9" s="32">
        <v>242</v>
      </c>
      <c r="I9" s="32" t="s">
        <v>677</v>
      </c>
      <c r="J9" s="32">
        <v>242</v>
      </c>
      <c r="K9" s="32">
        <v>16</v>
      </c>
      <c r="L9" s="32">
        <v>2</v>
      </c>
      <c r="M9" s="32">
        <v>14</v>
      </c>
      <c r="N9" s="32">
        <v>984</v>
      </c>
      <c r="O9" s="32">
        <v>40</v>
      </c>
      <c r="P9" s="32" t="s">
        <v>677</v>
      </c>
    </row>
    <row r="10" spans="1:28" ht="21" customHeight="1" x14ac:dyDescent="0.3">
      <c r="A10" s="236">
        <v>6</v>
      </c>
      <c r="B10" s="190">
        <v>1631</v>
      </c>
      <c r="C10" s="179">
        <v>8</v>
      </c>
      <c r="D10" s="179">
        <v>329</v>
      </c>
      <c r="E10" s="179">
        <v>6</v>
      </c>
      <c r="F10" s="179">
        <v>323</v>
      </c>
      <c r="G10" s="179" t="s">
        <v>677</v>
      </c>
      <c r="H10" s="179">
        <v>246</v>
      </c>
      <c r="I10" s="301" t="s">
        <v>677</v>
      </c>
      <c r="J10" s="179">
        <v>246</v>
      </c>
      <c r="K10" s="179">
        <v>22</v>
      </c>
      <c r="L10" s="179">
        <v>2</v>
      </c>
      <c r="M10" s="179">
        <v>20</v>
      </c>
      <c r="N10" s="179">
        <v>986</v>
      </c>
      <c r="O10" s="179">
        <v>40</v>
      </c>
      <c r="P10" s="179" t="s">
        <v>677</v>
      </c>
    </row>
    <row r="11" spans="1:28" ht="21" customHeight="1" x14ac:dyDescent="0.3">
      <c r="A11" s="28" t="s">
        <v>3833</v>
      </c>
    </row>
    <row r="12" spans="1:28" ht="21" customHeight="1" x14ac:dyDescent="0.3">
      <c r="A12" s="17" t="s">
        <v>3834</v>
      </c>
    </row>
  </sheetData>
  <phoneticPr fontId="30"/>
  <pageMargins left="0.23622047244094488" right="0.23622047244094488" top="0.15748031496062992" bottom="0.15748031496062992" header="0.31496062992125984" footer="0"/>
  <pageSetup paperSize="9" scale="85" orientation="landscape" r:id="rId1"/>
  <headerFooter>
    <oddHeader>&amp;C&amp;F</oddHead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pageSetUpPr fitToPage="1"/>
  </sheetPr>
  <dimension ref="A1:G36"/>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"９４．"&amp;目次!E97</f>
        <v>９４．休日診療実施状況（平成31～令和5年度）</v>
      </c>
      <c r="B2" s="29"/>
      <c r="C2" s="29"/>
      <c r="D2" s="29"/>
      <c r="E2" s="29"/>
      <c r="F2" s="29"/>
      <c r="G2" s="29"/>
    </row>
    <row r="3" spans="1:7" ht="21" customHeight="1" x14ac:dyDescent="0.3">
      <c r="A3" s="488" t="s">
        <v>2865</v>
      </c>
      <c r="B3" s="468" t="s">
        <v>3835</v>
      </c>
      <c r="C3" s="468" t="s">
        <v>3836</v>
      </c>
      <c r="D3" s="31" t="s">
        <v>3837</v>
      </c>
      <c r="E3" s="482"/>
      <c r="F3" s="482"/>
      <c r="G3" s="482"/>
    </row>
    <row r="4" spans="1:7" ht="36" customHeight="1" x14ac:dyDescent="0.3">
      <c r="A4" s="23"/>
      <c r="B4" s="269"/>
      <c r="C4" s="269"/>
      <c r="D4" s="63" t="s">
        <v>1414</v>
      </c>
      <c r="E4" s="443" t="s">
        <v>3838</v>
      </c>
      <c r="F4" s="515" t="s">
        <v>3839</v>
      </c>
      <c r="G4" s="515" t="s">
        <v>3840</v>
      </c>
    </row>
    <row r="5" spans="1:7" ht="21" customHeight="1" x14ac:dyDescent="0.3">
      <c r="A5" s="24" t="s">
        <v>4569</v>
      </c>
      <c r="B5" s="284">
        <v>76</v>
      </c>
      <c r="C5" s="32">
        <v>456</v>
      </c>
      <c r="D5" s="32">
        <v>14348</v>
      </c>
      <c r="E5" s="32">
        <v>504</v>
      </c>
      <c r="F5" s="32">
        <v>11796</v>
      </c>
      <c r="G5" s="32">
        <v>2048</v>
      </c>
    </row>
    <row r="6" spans="1:7" ht="21" customHeight="1" x14ac:dyDescent="0.3">
      <c r="A6" s="24" t="s">
        <v>3841</v>
      </c>
      <c r="B6" s="284">
        <v>72</v>
      </c>
      <c r="C6" s="32">
        <v>432</v>
      </c>
      <c r="D6" s="32">
        <v>6637</v>
      </c>
      <c r="E6" s="32">
        <v>327</v>
      </c>
      <c r="F6" s="32">
        <v>5086</v>
      </c>
      <c r="G6" s="32">
        <v>1224</v>
      </c>
    </row>
    <row r="7" spans="1:7" ht="21" customHeight="1" x14ac:dyDescent="0.3">
      <c r="A7" s="24">
        <v>3</v>
      </c>
      <c r="B7" s="284">
        <v>72</v>
      </c>
      <c r="C7" s="32">
        <v>432</v>
      </c>
      <c r="D7" s="32">
        <v>8906</v>
      </c>
      <c r="E7" s="32">
        <v>331</v>
      </c>
      <c r="F7" s="32">
        <v>7068</v>
      </c>
      <c r="G7" s="32">
        <v>1507</v>
      </c>
    </row>
    <row r="8" spans="1:7" ht="21" customHeight="1" x14ac:dyDescent="0.3">
      <c r="A8" s="24">
        <v>4</v>
      </c>
      <c r="B8" s="284">
        <v>72</v>
      </c>
      <c r="C8" s="32">
        <v>432</v>
      </c>
      <c r="D8" s="32">
        <v>10767</v>
      </c>
      <c r="E8" s="32">
        <v>279</v>
      </c>
      <c r="F8" s="32">
        <v>8628</v>
      </c>
      <c r="G8" s="32">
        <v>1860</v>
      </c>
    </row>
    <row r="9" spans="1:7" ht="21" customHeight="1" x14ac:dyDescent="0.3">
      <c r="A9" s="236">
        <v>5</v>
      </c>
      <c r="B9" s="190">
        <v>73</v>
      </c>
      <c r="C9" s="179">
        <v>438</v>
      </c>
      <c r="D9" s="179">
        <v>14552</v>
      </c>
      <c r="E9" s="179">
        <v>336</v>
      </c>
      <c r="F9" s="179">
        <v>12273</v>
      </c>
      <c r="G9" s="179">
        <v>1943</v>
      </c>
    </row>
    <row r="10" spans="1:7" ht="21" customHeight="1" x14ac:dyDescent="0.3">
      <c r="A10" s="28" t="s">
        <v>3756</v>
      </c>
    </row>
    <row r="12" spans="1:7" s="18" customFormat="1" ht="21" customHeight="1" x14ac:dyDescent="0.3"/>
    <row r="36" s="18" customFormat="1" ht="21" customHeight="1" x14ac:dyDescent="0.3"/>
  </sheetData>
  <phoneticPr fontId="30"/>
  <pageMargins left="0.23622047244094488" right="0.23622047244094488" top="0.15748031496062992" bottom="0.15748031496062992" header="0.31496062992125984" footer="0"/>
  <pageSetup paperSize="9" scale="77" orientation="portrait" r:id="rId1"/>
  <headerFooter>
    <oddHeader>&amp;C&amp;F</oddHead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pageSetUpPr fitToPage="1"/>
  </sheetPr>
  <dimension ref="A1:G36"/>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6384" width="18.64453125" style="17"/>
  </cols>
  <sheetData>
    <row r="1" spans="1:7" ht="21" customHeight="1" x14ac:dyDescent="0.3">
      <c r="A1" s="19" t="str">
        <f>HYPERLINK("#"&amp;"目次"&amp;"!a1","目次へ")</f>
        <v>目次へ</v>
      </c>
    </row>
    <row r="2" spans="1:7" ht="21" customHeight="1" x14ac:dyDescent="0.3">
      <c r="A2" s="44" t="str">
        <f>"９５．"&amp;目次!E98</f>
        <v>９５．休日歯科診療実施状況（平成31～令和5年度）</v>
      </c>
      <c r="B2" s="29"/>
      <c r="C2" s="29"/>
      <c r="D2" s="29"/>
      <c r="E2" s="29"/>
      <c r="F2" s="29"/>
      <c r="G2" s="29"/>
    </row>
    <row r="3" spans="1:7" ht="21" customHeight="1" x14ac:dyDescent="0.3">
      <c r="A3" s="488" t="s">
        <v>2865</v>
      </c>
      <c r="B3" s="464" t="s">
        <v>3835</v>
      </c>
      <c r="C3" s="464" t="s">
        <v>3836</v>
      </c>
      <c r="D3" s="31" t="s">
        <v>3837</v>
      </c>
      <c r="E3" s="482"/>
      <c r="F3" s="482"/>
    </row>
    <row r="4" spans="1:7" ht="36" customHeight="1" x14ac:dyDescent="0.3">
      <c r="A4" s="23"/>
      <c r="B4" s="318"/>
      <c r="C4" s="118"/>
      <c r="D4" s="293" t="s">
        <v>1414</v>
      </c>
      <c r="E4" s="515" t="s">
        <v>3839</v>
      </c>
      <c r="F4" s="515" t="s">
        <v>3840</v>
      </c>
    </row>
    <row r="5" spans="1:7" ht="21" customHeight="1" x14ac:dyDescent="0.3">
      <c r="A5" s="24" t="s">
        <v>4569</v>
      </c>
      <c r="B5" s="284">
        <v>26</v>
      </c>
      <c r="C5" s="32">
        <v>55</v>
      </c>
      <c r="D5" s="32">
        <v>393</v>
      </c>
      <c r="E5" s="32">
        <v>393</v>
      </c>
      <c r="F5" s="32" t="s">
        <v>677</v>
      </c>
    </row>
    <row r="6" spans="1:7" ht="21" customHeight="1" x14ac:dyDescent="0.3">
      <c r="A6" s="24" t="s">
        <v>3841</v>
      </c>
      <c r="B6" s="284">
        <v>22</v>
      </c>
      <c r="C6" s="32">
        <v>47</v>
      </c>
      <c r="D6" s="32">
        <v>264</v>
      </c>
      <c r="E6" s="32">
        <v>264</v>
      </c>
      <c r="F6" s="32" t="s">
        <v>677</v>
      </c>
    </row>
    <row r="7" spans="1:7" ht="21" customHeight="1" x14ac:dyDescent="0.3">
      <c r="A7" s="24">
        <v>3</v>
      </c>
      <c r="B7" s="284">
        <v>22</v>
      </c>
      <c r="C7" s="32">
        <v>47</v>
      </c>
      <c r="D7" s="32">
        <v>242</v>
      </c>
      <c r="E7" s="32">
        <v>242</v>
      </c>
      <c r="F7" s="32" t="s">
        <v>677</v>
      </c>
    </row>
    <row r="8" spans="1:7" ht="21" customHeight="1" x14ac:dyDescent="0.3">
      <c r="A8" s="24">
        <v>4</v>
      </c>
      <c r="B8" s="284">
        <v>22</v>
      </c>
      <c r="C8" s="32">
        <v>47</v>
      </c>
      <c r="D8" s="32">
        <v>241</v>
      </c>
      <c r="E8" s="32">
        <v>241</v>
      </c>
      <c r="F8" s="32" t="s">
        <v>677</v>
      </c>
    </row>
    <row r="9" spans="1:7" ht="21" customHeight="1" thickBot="1" x14ac:dyDescent="0.35">
      <c r="A9" s="236">
        <v>5</v>
      </c>
      <c r="B9" s="190">
        <v>23</v>
      </c>
      <c r="C9" s="179">
        <v>49</v>
      </c>
      <c r="D9" s="179">
        <v>264</v>
      </c>
      <c r="E9" s="179">
        <v>264</v>
      </c>
      <c r="F9" s="179" t="s">
        <v>679</v>
      </c>
    </row>
    <row r="10" spans="1:7" ht="21" customHeight="1" x14ac:dyDescent="0.3">
      <c r="A10" s="28" t="s">
        <v>3756</v>
      </c>
    </row>
    <row r="12" spans="1:7" s="18" customFormat="1" ht="21" customHeight="1" x14ac:dyDescent="0.3"/>
    <row r="36" s="18" customFormat="1" ht="21" customHeight="1" x14ac:dyDescent="0.3"/>
  </sheetData>
  <phoneticPr fontId="30"/>
  <pageMargins left="0.23622047244094488" right="0.23622047244094488" top="0.15748031496062992" bottom="0.15748031496062992" header="0.31496062992125984" footer="0"/>
  <pageSetup paperSize="9" scale="90" orientation="portrait" r:id="rId1"/>
  <headerFooter>
    <oddHeader>&amp;C&amp;F</oddHead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pageSetUpPr fitToPage="1"/>
  </sheetPr>
  <dimension ref="A1:I9"/>
  <sheetViews>
    <sheetView zoomScaleSheetLayoutView="80" workbookViewId="0">
      <pane xSplit="1" ySplit="4" topLeftCell="B5" activePane="bottomRight" state="frozen"/>
      <selection pane="topRight"/>
      <selection pane="bottomLeft"/>
      <selection pane="bottomRight"/>
    </sheetView>
  </sheetViews>
  <sheetFormatPr defaultColWidth="18.64453125" defaultRowHeight="21" customHeight="1" x14ac:dyDescent="0.3"/>
  <cols>
    <col min="1" max="1" width="18.64453125" style="17"/>
    <col min="2" max="9" width="15.64453125" style="17" customWidth="1"/>
    <col min="10" max="16384" width="18.64453125" style="17"/>
  </cols>
  <sheetData>
    <row r="1" spans="1:9" ht="21" customHeight="1" x14ac:dyDescent="0.3">
      <c r="A1" s="551" t="str">
        <f>HYPERLINK("#"&amp;"目次"&amp;"!a1","目次へ")</f>
        <v>目次へ</v>
      </c>
    </row>
    <row r="2" spans="1:9" ht="21" customHeight="1" x14ac:dyDescent="0.3">
      <c r="A2" s="44" t="str">
        <f>"９６．"&amp;目次!E99</f>
        <v>９６．病院・一般診療所病床数（令和4年10月1日）</v>
      </c>
    </row>
    <row r="3" spans="1:9" ht="21" customHeight="1" x14ac:dyDescent="0.3">
      <c r="A3" s="507"/>
      <c r="B3" s="40" t="s">
        <v>503</v>
      </c>
      <c r="C3" s="40"/>
      <c r="D3" s="40"/>
      <c r="E3" s="40"/>
      <c r="F3" s="40"/>
      <c r="G3" s="40"/>
      <c r="H3" s="461" t="s">
        <v>3842</v>
      </c>
    </row>
    <row r="4" spans="1:9" ht="21" customHeight="1" x14ac:dyDescent="0.3">
      <c r="A4" s="168"/>
      <c r="B4" s="525" t="s">
        <v>459</v>
      </c>
      <c r="C4" s="525" t="s">
        <v>3843</v>
      </c>
      <c r="D4" s="557" t="s">
        <v>3844</v>
      </c>
      <c r="E4" s="525" t="s">
        <v>3845</v>
      </c>
      <c r="F4" s="525" t="s">
        <v>3846</v>
      </c>
      <c r="G4" s="525" t="s">
        <v>3847</v>
      </c>
      <c r="H4" s="134"/>
    </row>
    <row r="5" spans="1:9" ht="24" customHeight="1" x14ac:dyDescent="0.3">
      <c r="A5" s="594" t="s">
        <v>3848</v>
      </c>
      <c r="B5" s="524">
        <v>1694</v>
      </c>
      <c r="C5" s="32" t="s">
        <v>677</v>
      </c>
      <c r="D5" s="518" t="s">
        <v>677</v>
      </c>
      <c r="E5" s="32" t="s">
        <v>677</v>
      </c>
      <c r="F5" s="32">
        <v>310</v>
      </c>
      <c r="G5" s="32">
        <v>1384</v>
      </c>
      <c r="H5" s="32">
        <v>46</v>
      </c>
    </row>
    <row r="6" spans="1:9" ht="24" customHeight="1" x14ac:dyDescent="0.3">
      <c r="A6" s="370" t="s">
        <v>3849</v>
      </c>
      <c r="B6" s="371">
        <v>506.8</v>
      </c>
      <c r="C6" s="317" t="s">
        <v>677</v>
      </c>
      <c r="D6" s="317" t="s">
        <v>677</v>
      </c>
      <c r="E6" s="317" t="s">
        <v>677</v>
      </c>
      <c r="F6" s="317">
        <v>92.8</v>
      </c>
      <c r="G6" s="317">
        <v>414.1</v>
      </c>
      <c r="H6" s="317">
        <v>13.79</v>
      </c>
    </row>
    <row r="7" spans="1:9" ht="24" customHeight="1" x14ac:dyDescent="0.3">
      <c r="A7" s="28" t="s">
        <v>4575</v>
      </c>
      <c r="B7" s="35"/>
      <c r="C7" s="35"/>
      <c r="D7" s="35"/>
      <c r="E7" s="35"/>
      <c r="F7" s="35"/>
      <c r="G7" s="35"/>
      <c r="H7" s="35"/>
      <c r="I7" s="35"/>
    </row>
    <row r="8" spans="1:9" ht="21" customHeight="1" x14ac:dyDescent="0.3">
      <c r="A8" s="28" t="s">
        <v>3850</v>
      </c>
    </row>
    <row r="9" spans="1:9" ht="21" customHeight="1" x14ac:dyDescent="0.3">
      <c r="A9" s="28"/>
    </row>
  </sheetData>
  <phoneticPr fontId="30"/>
  <pageMargins left="0.23622047244094488" right="0.23622047244094488" top="0.15748031496062992" bottom="0.15748031496062992" header="0.31496062992125984" footer="0"/>
  <pageSetup paperSize="9" scale="70" orientation="portrait" r:id="rId1"/>
  <headerFooter>
    <oddHeader>&amp;C&amp;F</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153</vt:i4>
      </vt:variant>
      <vt:variant>
        <vt:lpstr>名前付き一覧</vt:lpstr>
      </vt:variant>
      <vt:variant>
        <vt:i4>16</vt:i4>
      </vt:variant>
    </vt:vector>
  </HeadingPairs>
  <TitlesOfParts>
    <vt:vector size="169" baseType="lpstr">
      <vt:lpstr>目次</vt:lpstr>
      <vt:lpstr>主要統計長期指標</vt:lpstr>
      <vt:lpstr>周辺特別区比較</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36</vt:lpstr>
      <vt:lpstr>37</vt:lpstr>
      <vt:lpstr>38</vt:lpstr>
      <vt:lpstr>39</vt:lpstr>
      <vt:lpstr>40</vt:lpstr>
      <vt:lpstr>41</vt:lpstr>
      <vt:lpstr>42</vt:lpstr>
      <vt:lpstr>43</vt:lpstr>
      <vt:lpstr>44</vt:lpstr>
      <vt:lpstr>45</vt:lpstr>
      <vt:lpstr>46</vt:lpstr>
      <vt:lpstr>47</vt:lpstr>
      <vt:lpstr>48</vt:lpstr>
      <vt:lpstr>49</vt:lpstr>
      <vt:lpstr>50</vt:lpstr>
      <vt:lpstr>51</vt:lpstr>
      <vt:lpstr>52</vt:lpstr>
      <vt:lpstr>53</vt:lpstr>
      <vt:lpstr>54</vt:lpstr>
      <vt:lpstr>55</vt:lpstr>
      <vt:lpstr>56</vt:lpstr>
      <vt:lpstr>57</vt:lpstr>
      <vt:lpstr>58</vt:lpstr>
      <vt:lpstr>59</vt:lpstr>
      <vt:lpstr>60</vt:lpstr>
      <vt:lpstr>61</vt:lpstr>
      <vt:lpstr>62</vt:lpstr>
      <vt:lpstr>63</vt:lpstr>
      <vt:lpstr>64</vt:lpstr>
      <vt:lpstr>65</vt:lpstr>
      <vt:lpstr>66</vt:lpstr>
      <vt:lpstr>67</vt:lpstr>
      <vt:lpstr>68</vt:lpstr>
      <vt:lpstr>69</vt:lpstr>
      <vt:lpstr>70</vt:lpstr>
      <vt:lpstr>71</vt:lpstr>
      <vt:lpstr>72</vt:lpstr>
      <vt:lpstr>73</vt:lpstr>
      <vt:lpstr>74</vt:lpstr>
      <vt:lpstr>75</vt:lpstr>
      <vt:lpstr>76</vt:lpstr>
      <vt:lpstr>77</vt:lpstr>
      <vt:lpstr>78</vt:lpstr>
      <vt:lpstr>79</vt:lpstr>
      <vt:lpstr>80</vt:lpstr>
      <vt:lpstr>81</vt:lpstr>
      <vt:lpstr>82</vt:lpstr>
      <vt:lpstr>83</vt:lpstr>
      <vt:lpstr>84</vt:lpstr>
      <vt:lpstr>85</vt:lpstr>
      <vt:lpstr>86</vt:lpstr>
      <vt:lpstr>87</vt:lpstr>
      <vt:lpstr>88</vt:lpstr>
      <vt:lpstr>89</vt:lpstr>
      <vt:lpstr>90</vt:lpstr>
      <vt:lpstr>91</vt:lpstr>
      <vt:lpstr>92</vt:lpstr>
      <vt:lpstr>93</vt:lpstr>
      <vt:lpstr>94</vt:lpstr>
      <vt:lpstr>95</vt:lpstr>
      <vt:lpstr>96</vt:lpstr>
      <vt:lpstr>97</vt:lpstr>
      <vt:lpstr>98</vt:lpstr>
      <vt:lpstr>99</vt:lpstr>
      <vt:lpstr>100</vt:lpstr>
      <vt:lpstr>101</vt:lpstr>
      <vt:lpstr>102</vt:lpstr>
      <vt:lpstr>103</vt:lpstr>
      <vt:lpstr>104</vt:lpstr>
      <vt:lpstr>105</vt:lpstr>
      <vt:lpstr>106</vt:lpstr>
      <vt:lpstr>107</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130</vt:lpstr>
      <vt:lpstr>131</vt:lpstr>
      <vt:lpstr>132</vt:lpstr>
      <vt:lpstr>133</vt:lpstr>
      <vt:lpstr>134</vt:lpstr>
      <vt:lpstr>135</vt:lpstr>
      <vt:lpstr>136</vt:lpstr>
      <vt:lpstr>137</vt:lpstr>
      <vt:lpstr>138</vt:lpstr>
      <vt:lpstr>139</vt:lpstr>
      <vt:lpstr>140</vt:lpstr>
      <vt:lpstr>141</vt:lpstr>
      <vt:lpstr>142</vt:lpstr>
      <vt:lpstr>143</vt:lpstr>
      <vt:lpstr>144</vt:lpstr>
      <vt:lpstr>145</vt:lpstr>
      <vt:lpstr>146</vt:lpstr>
      <vt:lpstr>147</vt:lpstr>
      <vt:lpstr>148</vt:lpstr>
      <vt:lpstr>149</vt:lpstr>
      <vt:lpstr>150</vt:lpstr>
      <vt:lpstr>'116'!Print_Area</vt:lpstr>
      <vt:lpstr>主要統計長期指標!Print_Area</vt:lpstr>
      <vt:lpstr>周辺特別区比較!Print_Area</vt:lpstr>
      <vt:lpstr>目次!Print_Area</vt:lpstr>
      <vt:lpstr>'116'!Print_Titles</vt:lpstr>
      <vt:lpstr>'126'!Print_Titles</vt:lpstr>
      <vt:lpstr>'18'!Print_Titles</vt:lpstr>
      <vt:lpstr>'32'!Print_Titles</vt:lpstr>
      <vt:lpstr>'33'!Print_Titles</vt:lpstr>
      <vt:lpstr>'35'!Print_Titles</vt:lpstr>
      <vt:lpstr>'36'!Print_Titles</vt:lpstr>
      <vt:lpstr>'49'!Print_Titles</vt:lpstr>
      <vt:lpstr>'70'!Print_Titles</vt:lpstr>
      <vt:lpstr>'75'!Print_Titles</vt:lpstr>
      <vt:lpstr>'91'!Print_Titles</vt:lpstr>
      <vt:lpstr>目次!Print_Titles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2024-11-13T02:06:08Z</dcterms:created>
  <dcterms:modified xsi:type="dcterms:W3CDTF">2025-08-21T15:53:50Z</dcterms:modified>
  <cp:category/>
  <cp:contentStatus/>
</cp:coreProperties>
</file>