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dvoldemort/Desktop/MIN303/proj/charts/"/>
    </mc:Choice>
  </mc:AlternateContent>
  <xr:revisionPtr revIDLastSave="0" documentId="13_ncr:1_{2A90C8E9-3233-474B-B827-49B554BE19FB}" xr6:coauthVersionLast="47" xr6:coauthVersionMax="47" xr10:uidLastSave="{00000000-0000-0000-0000-000000000000}"/>
  <bookViews>
    <workbookView xWindow="0" yWindow="0" windowWidth="28800" windowHeight="18000" activeTab="1" xr2:uid="{F84F408A-74C3-4E54-B084-AAA0EB173502}"/>
  </bookViews>
  <sheets>
    <sheet name="X CHART" sheetId="10" r:id="rId1"/>
    <sheet name="P CHART" sheetId="12" r:id="rId2"/>
    <sheet name="U CHART" sheetId="1" r:id="rId3"/>
    <sheet name="P CHART (variable sample)" sheetId="11" r:id="rId4"/>
    <sheet name="NP CHART" sheetId="2" r:id="rId5"/>
    <sheet name="xbar s chart " sheetId="8" r:id="rId6"/>
    <sheet name="xbar r chart" sheetId="7" r:id="rId7"/>
    <sheet name="constant" sheetId="9" r:id="rId8"/>
  </sheets>
  <externalReferences>
    <externalReference r:id="rId9"/>
  </externalReferences>
  <definedNames>
    <definedName name="MY_RANGE">'NP CHART'!$B$3:$B$62</definedName>
    <definedName name="MYmish">'U CHART'!$B:$B</definedName>
    <definedName name="No._of_Defects">'U CHART'!$C:$C</definedName>
    <definedName name="Rang">'P CHART'!$B$4:$B$63</definedName>
    <definedName name="range_291">'X CHART'!$B$3:$B$53</definedName>
    <definedName name="range1">'P CHART (variable sample)'!$B$4:$B$61</definedName>
    <definedName name="range2">'P CHART (variable sample)'!$C$4:$C$61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0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4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C48" i="12"/>
  <c r="A48" i="12"/>
  <c r="C47" i="12"/>
  <c r="A47" i="12"/>
  <c r="C46" i="12"/>
  <c r="A46" i="12"/>
  <c r="C45" i="12"/>
  <c r="A45" i="12"/>
  <c r="J34" i="12"/>
  <c r="C44" i="12"/>
  <c r="A44" i="12"/>
  <c r="J33" i="12"/>
  <c r="J35" i="12" s="1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8" i="12"/>
  <c r="A28" i="12"/>
  <c r="C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H45" i="11"/>
  <c r="H44" i="11"/>
  <c r="H43" i="11"/>
  <c r="H42" i="11"/>
  <c r="H41" i="11"/>
  <c r="K32" i="11"/>
  <c r="H40" i="11"/>
  <c r="K31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A23" i="11"/>
  <c r="A22" i="11"/>
  <c r="A21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K33" i="11" l="1"/>
  <c r="E12" i="12"/>
  <c r="E33" i="12"/>
  <c r="D25" i="12"/>
  <c r="F15" i="12"/>
  <c r="E4" i="12"/>
  <c r="D17" i="12"/>
  <c r="F23" i="12"/>
  <c r="D9" i="12"/>
  <c r="F7" i="12"/>
  <c r="E20" i="12"/>
  <c r="D30" i="12"/>
  <c r="D6" i="12"/>
  <c r="E17" i="12"/>
  <c r="F28" i="12"/>
  <c r="F36" i="12"/>
  <c r="F4" i="12"/>
  <c r="F12" i="12"/>
  <c r="E25" i="12"/>
  <c r="F9" i="12"/>
  <c r="D11" i="12"/>
  <c r="F17" i="12"/>
  <c r="D19" i="12"/>
  <c r="E22" i="12"/>
  <c r="F30" i="12"/>
  <c r="F6" i="12"/>
  <c r="D8" i="12"/>
  <c r="E11" i="12"/>
  <c r="F14" i="12"/>
  <c r="D16" i="12"/>
  <c r="E19" i="12"/>
  <c r="F22" i="12"/>
  <c r="D24" i="12"/>
  <c r="F27" i="12"/>
  <c r="D29" i="12"/>
  <c r="E32" i="12"/>
  <c r="F35" i="12"/>
  <c r="D37" i="12"/>
  <c r="D22" i="12"/>
  <c r="D27" i="12"/>
  <c r="E30" i="12"/>
  <c r="F33" i="12"/>
  <c r="E6" i="12"/>
  <c r="E14" i="12"/>
  <c r="G14" i="12" s="1"/>
  <c r="D5" i="12"/>
  <c r="E8" i="12"/>
  <c r="F11" i="12"/>
  <c r="D13" i="12"/>
  <c r="E16" i="12"/>
  <c r="F19" i="12"/>
  <c r="D21" i="12"/>
  <c r="E24" i="12"/>
  <c r="E29" i="12"/>
  <c r="F32" i="12"/>
  <c r="D34" i="12"/>
  <c r="E37" i="12"/>
  <c r="E9" i="12"/>
  <c r="G9" i="12" s="1"/>
  <c r="F20" i="12"/>
  <c r="E27" i="12"/>
  <c r="D32" i="12"/>
  <c r="E35" i="12"/>
  <c r="E5" i="12"/>
  <c r="F8" i="12"/>
  <c r="D10" i="12"/>
  <c r="E13" i="12"/>
  <c r="G13" i="12" s="1"/>
  <c r="F16" i="12"/>
  <c r="D18" i="12"/>
  <c r="E21" i="12"/>
  <c r="G21" i="12" s="1"/>
  <c r="F24" i="12"/>
  <c r="D26" i="12"/>
  <c r="F29" i="12"/>
  <c r="D31" i="12"/>
  <c r="E34" i="12"/>
  <c r="F37" i="12"/>
  <c r="D35" i="12"/>
  <c r="F25" i="12"/>
  <c r="F5" i="12"/>
  <c r="D7" i="12"/>
  <c r="E10" i="12"/>
  <c r="G10" i="12" s="1"/>
  <c r="F13" i="12"/>
  <c r="D15" i="12"/>
  <c r="E18" i="12"/>
  <c r="F21" i="12"/>
  <c r="D23" i="12"/>
  <c r="E26" i="12"/>
  <c r="D28" i="12"/>
  <c r="E31" i="12"/>
  <c r="F34" i="12"/>
  <c r="D36" i="12"/>
  <c r="D14" i="12"/>
  <c r="D4" i="12"/>
  <c r="E7" i="12"/>
  <c r="F10" i="12"/>
  <c r="D12" i="12"/>
  <c r="E15" i="12"/>
  <c r="F18" i="12"/>
  <c r="D20" i="12"/>
  <c r="E23" i="12"/>
  <c r="F26" i="12"/>
  <c r="E28" i="12"/>
  <c r="F31" i="12"/>
  <c r="D33" i="12"/>
  <c r="E36" i="12"/>
  <c r="H23" i="11"/>
  <c r="G5" i="11" l="1"/>
  <c r="G13" i="11"/>
  <c r="G21" i="11"/>
  <c r="F9" i="11"/>
  <c r="F17" i="11"/>
  <c r="E13" i="11"/>
  <c r="E21" i="11"/>
  <c r="G6" i="11"/>
  <c r="G14" i="11"/>
  <c r="G22" i="11"/>
  <c r="F10" i="11"/>
  <c r="F18" i="11"/>
  <c r="E6" i="11"/>
  <c r="E14" i="11"/>
  <c r="E22" i="11"/>
  <c r="F11" i="11"/>
  <c r="F19" i="11"/>
  <c r="E7" i="11"/>
  <c r="E15" i="11"/>
  <c r="G7" i="11"/>
  <c r="G15" i="11"/>
  <c r="G8" i="11"/>
  <c r="G16" i="11"/>
  <c r="G4" i="11"/>
  <c r="F12" i="11"/>
  <c r="F20" i="11"/>
  <c r="E8" i="11"/>
  <c r="E16" i="11"/>
  <c r="F5" i="11"/>
  <c r="F13" i="11"/>
  <c r="F21" i="11"/>
  <c r="E9" i="11"/>
  <c r="H9" i="11" s="1"/>
  <c r="E17" i="11"/>
  <c r="E4" i="11"/>
  <c r="G9" i="11"/>
  <c r="G17" i="11"/>
  <c r="G10" i="11"/>
  <c r="G18" i="11"/>
  <c r="F6" i="11"/>
  <c r="F14" i="11"/>
  <c r="F22" i="11"/>
  <c r="H22" i="11" s="1"/>
  <c r="E10" i="11"/>
  <c r="E18" i="11"/>
  <c r="H18" i="11" s="1"/>
  <c r="G11" i="11"/>
  <c r="G19" i="11"/>
  <c r="F7" i="11"/>
  <c r="F15" i="11"/>
  <c r="E11" i="11"/>
  <c r="E19" i="11"/>
  <c r="H19" i="11" s="1"/>
  <c r="G12" i="11"/>
  <c r="G20" i="11"/>
  <c r="F8" i="11"/>
  <c r="F16" i="11"/>
  <c r="F4" i="11"/>
  <c r="E12" i="11"/>
  <c r="E20" i="11"/>
  <c r="H20" i="11" s="1"/>
  <c r="E5" i="11"/>
  <c r="H21" i="11"/>
  <c r="H8" i="11"/>
  <c r="G5" i="12"/>
  <c r="G24" i="12"/>
  <c r="G25" i="12"/>
  <c r="G16" i="12"/>
  <c r="G7" i="12"/>
  <c r="G11" i="12"/>
  <c r="G6" i="12"/>
  <c r="G22" i="12"/>
  <c r="G19" i="12"/>
  <c r="G8" i="12"/>
  <c r="G17" i="12"/>
  <c r="G4" i="12"/>
  <c r="G15" i="12"/>
  <c r="G26" i="12"/>
  <c r="G20" i="12"/>
  <c r="G23" i="12"/>
  <c r="G18" i="12"/>
  <c r="G12" i="12"/>
  <c r="H13" i="11"/>
  <c r="F53" i="10"/>
  <c r="E53" i="10"/>
  <c r="A53" i="10"/>
  <c r="F52" i="10"/>
  <c r="E52" i="10"/>
  <c r="D52" i="10"/>
  <c r="A52" i="10"/>
  <c r="F51" i="10"/>
  <c r="E51" i="10"/>
  <c r="C51" i="10"/>
  <c r="A51" i="10"/>
  <c r="F50" i="10"/>
  <c r="E50" i="10"/>
  <c r="A50" i="10"/>
  <c r="F49" i="10"/>
  <c r="E49" i="10"/>
  <c r="D49" i="10"/>
  <c r="C49" i="10"/>
  <c r="A49" i="10"/>
  <c r="F48" i="10"/>
  <c r="E48" i="10"/>
  <c r="C48" i="10"/>
  <c r="A48" i="10"/>
  <c r="F47" i="10"/>
  <c r="E47" i="10"/>
  <c r="A47" i="10"/>
  <c r="F46" i="10"/>
  <c r="E46" i="10"/>
  <c r="C46" i="10"/>
  <c r="A46" i="10"/>
  <c r="F45" i="10"/>
  <c r="E45" i="10"/>
  <c r="A45" i="10"/>
  <c r="F44" i="10"/>
  <c r="E44" i="10"/>
  <c r="D44" i="10"/>
  <c r="A44" i="10"/>
  <c r="F43" i="10"/>
  <c r="E43" i="10"/>
  <c r="C43" i="10"/>
  <c r="A43" i="10"/>
  <c r="F42" i="10"/>
  <c r="E42" i="10"/>
  <c r="A42" i="10"/>
  <c r="F41" i="10"/>
  <c r="E41" i="10"/>
  <c r="D41" i="10"/>
  <c r="C41" i="10"/>
  <c r="A41" i="10"/>
  <c r="F40" i="10"/>
  <c r="E40" i="10"/>
  <c r="C40" i="10"/>
  <c r="A40" i="10"/>
  <c r="F39" i="10"/>
  <c r="E39" i="10"/>
  <c r="A39" i="10"/>
  <c r="F38" i="10"/>
  <c r="E38" i="10"/>
  <c r="C38" i="10"/>
  <c r="A38" i="10"/>
  <c r="F37" i="10"/>
  <c r="E37" i="10"/>
  <c r="A37" i="10"/>
  <c r="F36" i="10"/>
  <c r="E36" i="10"/>
  <c r="D36" i="10"/>
  <c r="A36" i="10"/>
  <c r="F35" i="10"/>
  <c r="E35" i="10"/>
  <c r="C35" i="10"/>
  <c r="A35" i="10"/>
  <c r="I34" i="10"/>
  <c r="E30" i="10" s="1"/>
  <c r="F34" i="10"/>
  <c r="E34" i="10"/>
  <c r="A34" i="10"/>
  <c r="I33" i="10"/>
  <c r="D47" i="10" s="1"/>
  <c r="F33" i="10"/>
  <c r="E33" i="10"/>
  <c r="A33" i="10"/>
  <c r="I32" i="10"/>
  <c r="D32" i="10"/>
  <c r="C32" i="10"/>
  <c r="A32" i="10"/>
  <c r="I31" i="10"/>
  <c r="C52" i="10" s="1"/>
  <c r="C31" i="10"/>
  <c r="A31" i="10"/>
  <c r="A30" i="10"/>
  <c r="D29" i="10"/>
  <c r="C29" i="10"/>
  <c r="A29" i="10"/>
  <c r="C28" i="10"/>
  <c r="A28" i="10"/>
  <c r="C27" i="10"/>
  <c r="A27" i="10"/>
  <c r="C26" i="10"/>
  <c r="A26" i="10"/>
  <c r="C25" i="10"/>
  <c r="A25" i="10"/>
  <c r="D24" i="10"/>
  <c r="A24" i="10"/>
  <c r="C23" i="10"/>
  <c r="A23" i="10"/>
  <c r="A22" i="10"/>
  <c r="D21" i="10"/>
  <c r="C21" i="10"/>
  <c r="A21" i="10"/>
  <c r="C20" i="10"/>
  <c r="A20" i="10"/>
  <c r="E19" i="10"/>
  <c r="C19" i="10"/>
  <c r="A19" i="10"/>
  <c r="D18" i="10"/>
  <c r="C18" i="10"/>
  <c r="A18" i="10"/>
  <c r="C17" i="10"/>
  <c r="A17" i="10"/>
  <c r="D16" i="10"/>
  <c r="C16" i="10"/>
  <c r="A16" i="10"/>
  <c r="C15" i="10"/>
  <c r="A15" i="10"/>
  <c r="C14" i="10"/>
  <c r="A14" i="10"/>
  <c r="D13" i="10"/>
  <c r="C13" i="10"/>
  <c r="A13" i="10"/>
  <c r="C12" i="10"/>
  <c r="A12" i="10"/>
  <c r="E11" i="10"/>
  <c r="C11" i="10"/>
  <c r="A11" i="10"/>
  <c r="D10" i="10"/>
  <c r="C10" i="10"/>
  <c r="A10" i="10"/>
  <c r="C9" i="10"/>
  <c r="A9" i="10"/>
  <c r="D8" i="10"/>
  <c r="C8" i="10"/>
  <c r="A8" i="10"/>
  <c r="C7" i="10"/>
  <c r="A7" i="10"/>
  <c r="C6" i="10"/>
  <c r="A6" i="10"/>
  <c r="D5" i="10"/>
  <c r="C5" i="10"/>
  <c r="A5" i="10"/>
  <c r="C4" i="10"/>
  <c r="A4" i="10"/>
  <c r="K6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K5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6" i="8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E22" i="2"/>
  <c r="I6" i="8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H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6" i="8"/>
  <c r="D7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F14" i="2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A36" i="8"/>
  <c r="C6" i="8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H12" i="11" l="1"/>
  <c r="H11" i="11"/>
  <c r="H5" i="11"/>
  <c r="H10" i="11"/>
  <c r="H6" i="11"/>
  <c r="H17" i="11"/>
  <c r="H14" i="11"/>
  <c r="H16" i="11"/>
  <c r="H15" i="11"/>
  <c r="H4" i="11"/>
  <c r="H7" i="11"/>
  <c r="D7" i="10"/>
  <c r="E10" i="10"/>
  <c r="F10" i="10" s="1"/>
  <c r="D15" i="10"/>
  <c r="E18" i="10"/>
  <c r="F18" i="10" s="1"/>
  <c r="D23" i="10"/>
  <c r="E26" i="10"/>
  <c r="D31" i="10"/>
  <c r="D35" i="10"/>
  <c r="D43" i="10"/>
  <c r="D51" i="10"/>
  <c r="E8" i="10"/>
  <c r="F8" i="10" s="1"/>
  <c r="E5" i="10"/>
  <c r="F5" i="10" s="1"/>
  <c r="E21" i="10"/>
  <c r="F21" i="10" s="1"/>
  <c r="D26" i="10"/>
  <c r="E29" i="10"/>
  <c r="F29" i="10" s="1"/>
  <c r="E32" i="10"/>
  <c r="F32" i="10" s="1"/>
  <c r="D38" i="10"/>
  <c r="D46" i="10"/>
  <c r="D4" i="10"/>
  <c r="E7" i="10"/>
  <c r="F7" i="10" s="1"/>
  <c r="D12" i="10"/>
  <c r="E15" i="10"/>
  <c r="D20" i="10"/>
  <c r="E23" i="10"/>
  <c r="D28" i="10"/>
  <c r="E31" i="10"/>
  <c r="F31" i="10" s="1"/>
  <c r="C34" i="10"/>
  <c r="C37" i="10"/>
  <c r="D40" i="10"/>
  <c r="C45" i="10"/>
  <c r="D48" i="10"/>
  <c r="C53" i="10"/>
  <c r="E27" i="10"/>
  <c r="F27" i="10" s="1"/>
  <c r="E16" i="10"/>
  <c r="F16" i="10" s="1"/>
  <c r="E24" i="10"/>
  <c r="F24" i="10" s="1"/>
  <c r="E13" i="10"/>
  <c r="F13" i="10" s="1"/>
  <c r="E4" i="10"/>
  <c r="F4" i="10" s="1"/>
  <c r="D9" i="10"/>
  <c r="E12" i="10"/>
  <c r="D17" i="10"/>
  <c r="E20" i="10"/>
  <c r="F20" i="10" s="1"/>
  <c r="C22" i="10"/>
  <c r="D25" i="10"/>
  <c r="E28" i="10"/>
  <c r="F28" i="10" s="1"/>
  <c r="C30" i="10"/>
  <c r="D34" i="10"/>
  <c r="D37" i="10"/>
  <c r="C42" i="10"/>
  <c r="D45" i="10"/>
  <c r="C50" i="10"/>
  <c r="D53" i="10"/>
  <c r="D6" i="10"/>
  <c r="E9" i="10"/>
  <c r="F9" i="10" s="1"/>
  <c r="D14" i="10"/>
  <c r="E17" i="10"/>
  <c r="D22" i="10"/>
  <c r="E25" i="10"/>
  <c r="D30" i="10"/>
  <c r="F30" i="10" s="1"/>
  <c r="C33" i="10"/>
  <c r="C39" i="10"/>
  <c r="D42" i="10"/>
  <c r="C47" i="10"/>
  <c r="D50" i="10"/>
  <c r="E6" i="10"/>
  <c r="D11" i="10"/>
  <c r="F11" i="10" s="1"/>
  <c r="E14" i="10"/>
  <c r="F14" i="10" s="1"/>
  <c r="D19" i="10"/>
  <c r="F19" i="10" s="1"/>
  <c r="E22" i="10"/>
  <c r="F22" i="10" s="1"/>
  <c r="C24" i="10"/>
  <c r="D27" i="10"/>
  <c r="D33" i="10"/>
  <c r="C36" i="10"/>
  <c r="D39" i="10"/>
  <c r="C44" i="10"/>
  <c r="F25" i="10" l="1"/>
  <c r="F6" i="10"/>
  <c r="F23" i="10"/>
  <c r="F17" i="10"/>
  <c r="F12" i="10"/>
  <c r="F15" i="10"/>
  <c r="F26" i="10"/>
  <c r="D5" i="8" l="1"/>
  <c r="C3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H5" i="8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6" i="7"/>
  <c r="F5" i="8"/>
  <c r="J73" i="7"/>
  <c r="I73" i="7"/>
  <c r="H73" i="7"/>
  <c r="G73" i="7"/>
  <c r="F73" i="7"/>
  <c r="D73" i="7"/>
  <c r="J72" i="7"/>
  <c r="I72" i="7"/>
  <c r="H72" i="7"/>
  <c r="G72" i="7"/>
  <c r="F72" i="7"/>
  <c r="D72" i="7"/>
  <c r="J71" i="7"/>
  <c r="I71" i="7"/>
  <c r="H71" i="7"/>
  <c r="G71" i="7"/>
  <c r="F71" i="7"/>
  <c r="D71" i="7"/>
  <c r="J70" i="7"/>
  <c r="I70" i="7"/>
  <c r="H70" i="7"/>
  <c r="G70" i="7"/>
  <c r="F70" i="7"/>
  <c r="D70" i="7"/>
  <c r="J69" i="7"/>
  <c r="I69" i="7"/>
  <c r="H69" i="7"/>
  <c r="G69" i="7"/>
  <c r="F69" i="7"/>
  <c r="D69" i="7"/>
  <c r="J68" i="7"/>
  <c r="I68" i="7"/>
  <c r="H68" i="7"/>
  <c r="G68" i="7"/>
  <c r="F68" i="7"/>
  <c r="D68" i="7"/>
  <c r="J67" i="7"/>
  <c r="I67" i="7"/>
  <c r="H67" i="7"/>
  <c r="G67" i="7"/>
  <c r="F67" i="7"/>
  <c r="D67" i="7"/>
  <c r="J66" i="7"/>
  <c r="I66" i="7"/>
  <c r="H66" i="7"/>
  <c r="G66" i="7"/>
  <c r="F66" i="7"/>
  <c r="D66" i="7"/>
  <c r="J65" i="7"/>
  <c r="I65" i="7"/>
  <c r="H65" i="7"/>
  <c r="G65" i="7"/>
  <c r="F65" i="7"/>
  <c r="D65" i="7"/>
  <c r="J64" i="7"/>
  <c r="I64" i="7"/>
  <c r="H64" i="7"/>
  <c r="G64" i="7"/>
  <c r="F64" i="7"/>
  <c r="D64" i="7"/>
  <c r="J63" i="7"/>
  <c r="I63" i="7"/>
  <c r="H63" i="7"/>
  <c r="G63" i="7"/>
  <c r="F63" i="7"/>
  <c r="D63" i="7"/>
  <c r="J62" i="7"/>
  <c r="I62" i="7"/>
  <c r="H62" i="7"/>
  <c r="G62" i="7"/>
  <c r="F62" i="7"/>
  <c r="D62" i="7"/>
  <c r="J61" i="7"/>
  <c r="I61" i="7"/>
  <c r="H61" i="7"/>
  <c r="G61" i="7"/>
  <c r="F61" i="7"/>
  <c r="D61" i="7"/>
  <c r="J60" i="7"/>
  <c r="I60" i="7"/>
  <c r="H60" i="7"/>
  <c r="G60" i="7"/>
  <c r="F60" i="7"/>
  <c r="D60" i="7"/>
  <c r="J59" i="7"/>
  <c r="I59" i="7"/>
  <c r="H59" i="7"/>
  <c r="G59" i="7"/>
  <c r="F59" i="7"/>
  <c r="D59" i="7"/>
  <c r="J58" i="7"/>
  <c r="I58" i="7"/>
  <c r="H58" i="7"/>
  <c r="G58" i="7"/>
  <c r="F58" i="7"/>
  <c r="D58" i="7"/>
  <c r="J57" i="7"/>
  <c r="I57" i="7"/>
  <c r="H57" i="7"/>
  <c r="G57" i="7"/>
  <c r="F57" i="7"/>
  <c r="D57" i="7"/>
  <c r="J56" i="7"/>
  <c r="I56" i="7"/>
  <c r="H56" i="7"/>
  <c r="G56" i="7"/>
  <c r="F56" i="7"/>
  <c r="D56" i="7"/>
  <c r="J55" i="7"/>
  <c r="I55" i="7"/>
  <c r="H55" i="7"/>
  <c r="G55" i="7"/>
  <c r="F55" i="7"/>
  <c r="D55" i="7"/>
  <c r="J54" i="7"/>
  <c r="I54" i="7"/>
  <c r="H54" i="7"/>
  <c r="G54" i="7"/>
  <c r="F54" i="7"/>
  <c r="D54" i="7"/>
  <c r="J53" i="7"/>
  <c r="I53" i="7"/>
  <c r="H53" i="7"/>
  <c r="G53" i="7"/>
  <c r="F53" i="7"/>
  <c r="D53" i="7"/>
  <c r="J52" i="7"/>
  <c r="I52" i="7"/>
  <c r="H52" i="7"/>
  <c r="G52" i="7"/>
  <c r="F52" i="7"/>
  <c r="D52" i="7"/>
  <c r="J51" i="7"/>
  <c r="I51" i="7"/>
  <c r="H51" i="7"/>
  <c r="G51" i="7"/>
  <c r="F51" i="7"/>
  <c r="D51" i="7"/>
  <c r="J50" i="7"/>
  <c r="I50" i="7"/>
  <c r="H50" i="7"/>
  <c r="G50" i="7"/>
  <c r="F50" i="7"/>
  <c r="D50" i="7"/>
  <c r="J49" i="7"/>
  <c r="I49" i="7"/>
  <c r="H49" i="7"/>
  <c r="G49" i="7"/>
  <c r="F49" i="7"/>
  <c r="D49" i="7"/>
  <c r="J48" i="7"/>
  <c r="I48" i="7"/>
  <c r="H48" i="7"/>
  <c r="G48" i="7"/>
  <c r="F48" i="7"/>
  <c r="D48" i="7"/>
  <c r="J47" i="7"/>
  <c r="I47" i="7"/>
  <c r="H47" i="7"/>
  <c r="G47" i="7"/>
  <c r="F47" i="7"/>
  <c r="D47" i="7"/>
  <c r="J46" i="7"/>
  <c r="I46" i="7"/>
  <c r="H46" i="7"/>
  <c r="G46" i="7"/>
  <c r="F46" i="7"/>
  <c r="D46" i="7"/>
  <c r="J45" i="7"/>
  <c r="I45" i="7"/>
  <c r="H45" i="7"/>
  <c r="G45" i="7"/>
  <c r="F45" i="7"/>
  <c r="D45" i="7"/>
  <c r="J44" i="7"/>
  <c r="I44" i="7"/>
  <c r="H44" i="7"/>
  <c r="G44" i="7"/>
  <c r="F44" i="7"/>
  <c r="D44" i="7"/>
  <c r="J43" i="7"/>
  <c r="I43" i="7"/>
  <c r="H43" i="7"/>
  <c r="G43" i="7"/>
  <c r="F43" i="7"/>
  <c r="D43" i="7"/>
  <c r="J42" i="7"/>
  <c r="I42" i="7"/>
  <c r="H42" i="7"/>
  <c r="G42" i="7"/>
  <c r="F42" i="7"/>
  <c r="D42" i="7"/>
  <c r="J41" i="7"/>
  <c r="I41" i="7"/>
  <c r="H41" i="7"/>
  <c r="G41" i="7"/>
  <c r="F41" i="7"/>
  <c r="D41" i="7"/>
  <c r="J40" i="7"/>
  <c r="I40" i="7"/>
  <c r="H40" i="7"/>
  <c r="G40" i="7"/>
  <c r="F40" i="7"/>
  <c r="D40" i="7"/>
  <c r="F30" i="7"/>
  <c r="D30" i="7"/>
  <c r="F29" i="7"/>
  <c r="D29" i="7"/>
  <c r="F23" i="7"/>
  <c r="F22" i="7"/>
  <c r="D22" i="7"/>
  <c r="F20" i="7"/>
  <c r="F15" i="7"/>
  <c r="F14" i="7"/>
  <c r="D14" i="7"/>
  <c r="F12" i="7"/>
  <c r="F7" i="7"/>
  <c r="F6" i="7"/>
  <c r="D6" i="7"/>
  <c r="D37" i="7" s="1"/>
  <c r="I5" i="7"/>
  <c r="I22" i="7" s="1"/>
  <c r="F5" i="7"/>
  <c r="F37" i="7" s="1"/>
  <c r="D5" i="7"/>
  <c r="D36" i="7" s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J27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J28" i="2" s="1"/>
  <c r="A5" i="2"/>
  <c r="A4" i="2"/>
  <c r="E18" i="2" l="1"/>
  <c r="E5" i="2"/>
  <c r="E21" i="2"/>
  <c r="E15" i="2"/>
  <c r="E7" i="2"/>
  <c r="E11" i="2"/>
  <c r="E9" i="2"/>
  <c r="E4" i="2"/>
  <c r="E19" i="2"/>
  <c r="E13" i="2"/>
  <c r="J29" i="2"/>
  <c r="F16" i="2" s="1"/>
  <c r="J26" i="2"/>
  <c r="J5" i="8"/>
  <c r="I5" i="8"/>
  <c r="G5" i="8"/>
  <c r="F11" i="7"/>
  <c r="F19" i="7"/>
  <c r="F26" i="7"/>
  <c r="F34" i="7"/>
  <c r="F8" i="7"/>
  <c r="F16" i="7"/>
  <c r="D25" i="7"/>
  <c r="D33" i="7"/>
  <c r="D39" i="7"/>
  <c r="D10" i="7"/>
  <c r="D18" i="7"/>
  <c r="F25" i="7"/>
  <c r="F33" i="7"/>
  <c r="F39" i="7"/>
  <c r="F10" i="7"/>
  <c r="F18" i="7"/>
  <c r="D26" i="7"/>
  <c r="D34" i="7"/>
  <c r="E17" i="2"/>
  <c r="E8" i="2"/>
  <c r="E12" i="2"/>
  <c r="E16" i="2"/>
  <c r="E20" i="2"/>
  <c r="E6" i="2"/>
  <c r="E10" i="2"/>
  <c r="E14" i="2"/>
  <c r="I24" i="7"/>
  <c r="I28" i="7"/>
  <c r="I32" i="7"/>
  <c r="I27" i="7"/>
  <c r="I31" i="7"/>
  <c r="D17" i="7"/>
  <c r="H5" i="7"/>
  <c r="I25" i="7"/>
  <c r="D27" i="7"/>
  <c r="I29" i="7"/>
  <c r="D31" i="7"/>
  <c r="I33" i="7"/>
  <c r="D35" i="7"/>
  <c r="F36" i="7"/>
  <c r="I39" i="7"/>
  <c r="D7" i="7"/>
  <c r="D38" i="7" s="1"/>
  <c r="I9" i="7"/>
  <c r="D11" i="7"/>
  <c r="I13" i="7"/>
  <c r="D15" i="7"/>
  <c r="I17" i="7"/>
  <c r="D19" i="7"/>
  <c r="I21" i="7"/>
  <c r="D23" i="7"/>
  <c r="F27" i="7"/>
  <c r="F31" i="7"/>
  <c r="F35" i="7"/>
  <c r="I38" i="7"/>
  <c r="I12" i="7"/>
  <c r="I16" i="7"/>
  <c r="I20" i="7"/>
  <c r="I36" i="7"/>
  <c r="I7" i="7"/>
  <c r="D21" i="7"/>
  <c r="F9" i="7"/>
  <c r="F13" i="7"/>
  <c r="F17" i="7"/>
  <c r="F21" i="7"/>
  <c r="D24" i="7"/>
  <c r="I26" i="7"/>
  <c r="D28" i="7"/>
  <c r="I30" i="7"/>
  <c r="D32" i="7"/>
  <c r="I34" i="7"/>
  <c r="F38" i="7"/>
  <c r="I37" i="7"/>
  <c r="I8" i="7"/>
  <c r="I23" i="7"/>
  <c r="I35" i="7"/>
  <c r="D9" i="7"/>
  <c r="I11" i="7"/>
  <c r="D13" i="7"/>
  <c r="I15" i="7"/>
  <c r="I19" i="7"/>
  <c r="G5" i="7"/>
  <c r="I6" i="7"/>
  <c r="D8" i="7"/>
  <c r="I10" i="7"/>
  <c r="D12" i="7"/>
  <c r="I14" i="7"/>
  <c r="D16" i="7"/>
  <c r="I18" i="7"/>
  <c r="D20" i="7"/>
  <c r="F24" i="7"/>
  <c r="F28" i="7"/>
  <c r="F32" i="7"/>
  <c r="F4" i="2"/>
  <c r="F7" i="2" l="1"/>
  <c r="F20" i="2"/>
  <c r="F5" i="2"/>
  <c r="F18" i="2"/>
  <c r="F10" i="2"/>
  <c r="F11" i="2"/>
  <c r="F9" i="2"/>
  <c r="F12" i="2"/>
  <c r="F15" i="2"/>
  <c r="F13" i="2"/>
  <c r="F6" i="2"/>
  <c r="F19" i="2"/>
  <c r="F17" i="2"/>
  <c r="F8" i="2"/>
  <c r="F21" i="2"/>
  <c r="H39" i="7"/>
  <c r="H33" i="7"/>
  <c r="H29" i="7"/>
  <c r="H25" i="7"/>
  <c r="H26" i="7"/>
  <c r="H11" i="7"/>
  <c r="H35" i="7"/>
  <c r="H31" i="7"/>
  <c r="H16" i="7"/>
  <c r="H12" i="7"/>
  <c r="H8" i="7"/>
  <c r="H22" i="7"/>
  <c r="H18" i="7"/>
  <c r="H14" i="7"/>
  <c r="H10" i="7"/>
  <c r="H6" i="7"/>
  <c r="H34" i="7"/>
  <c r="H19" i="7"/>
  <c r="H15" i="7"/>
  <c r="H37" i="7"/>
  <c r="H32" i="7"/>
  <c r="H28" i="7"/>
  <c r="H24" i="7"/>
  <c r="H38" i="7"/>
  <c r="H21" i="7"/>
  <c r="H17" i="7"/>
  <c r="H13" i="7"/>
  <c r="H9" i="7"/>
  <c r="H30" i="7"/>
  <c r="H7" i="7"/>
  <c r="H27" i="7"/>
  <c r="H23" i="7"/>
  <c r="H36" i="7"/>
  <c r="H20" i="7"/>
  <c r="G38" i="7"/>
  <c r="G21" i="7"/>
  <c r="G17" i="7"/>
  <c r="G13" i="7"/>
  <c r="G9" i="7"/>
  <c r="G22" i="7"/>
  <c r="G18" i="7"/>
  <c r="G6" i="7"/>
  <c r="G26" i="7"/>
  <c r="G39" i="7"/>
  <c r="G33" i="7"/>
  <c r="G29" i="7"/>
  <c r="G25" i="7"/>
  <c r="G14" i="7"/>
  <c r="G34" i="7"/>
  <c r="G30" i="7"/>
  <c r="G7" i="7"/>
  <c r="G35" i="7"/>
  <c r="G31" i="7"/>
  <c r="G27" i="7"/>
  <c r="G36" i="7"/>
  <c r="G20" i="7"/>
  <c r="G16" i="7"/>
  <c r="G12" i="7"/>
  <c r="G8" i="7"/>
  <c r="G37" i="7"/>
  <c r="G32" i="7"/>
  <c r="G28" i="7"/>
  <c r="G24" i="7"/>
  <c r="G10" i="7"/>
  <c r="G19" i="7"/>
  <c r="G15" i="7"/>
  <c r="G11" i="7"/>
  <c r="G74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4" i="1"/>
  <c r="L31" i="1"/>
  <c r="L30" i="1"/>
  <c r="L32" i="1" l="1"/>
  <c r="F7" i="1" l="1"/>
  <c r="D33" i="1"/>
  <c r="D11" i="1"/>
  <c r="D19" i="1"/>
  <c r="D26" i="1"/>
  <c r="D4" i="1"/>
  <c r="D12" i="1"/>
  <c r="D20" i="1"/>
  <c r="D27" i="1"/>
  <c r="D5" i="1"/>
  <c r="D13" i="1"/>
  <c r="D21" i="1"/>
  <c r="D28" i="1"/>
  <c r="D6" i="1"/>
  <c r="D14" i="1"/>
  <c r="D22" i="1"/>
  <c r="D29" i="1"/>
  <c r="D7" i="1"/>
  <c r="D15" i="1"/>
  <c r="D23" i="1"/>
  <c r="D30" i="1"/>
  <c r="D8" i="1"/>
  <c r="D16" i="1"/>
  <c r="D24" i="1"/>
  <c r="D31" i="1"/>
  <c r="D9" i="1"/>
  <c r="D17" i="1"/>
  <c r="D25" i="1"/>
  <c r="D32" i="1"/>
  <c r="D10" i="1"/>
  <c r="D18" i="1"/>
  <c r="F8" i="1"/>
  <c r="H8" i="1" s="1"/>
  <c r="E18" i="1"/>
  <c r="F4" i="1"/>
  <c r="E23" i="1"/>
  <c r="E15" i="1"/>
  <c r="F9" i="1"/>
  <c r="F20" i="1"/>
  <c r="F12" i="1"/>
  <c r="H12" i="1" s="1"/>
  <c r="F14" i="1"/>
  <c r="H14" i="1" s="1"/>
  <c r="F16" i="1"/>
  <c r="E7" i="1"/>
  <c r="F21" i="1"/>
  <c r="F18" i="1"/>
  <c r="E20" i="1"/>
  <c r="E10" i="1"/>
  <c r="F10" i="1"/>
  <c r="H10" i="1" s="1"/>
  <c r="E19" i="1"/>
  <c r="F5" i="1"/>
  <c r="E12" i="1"/>
  <c r="F13" i="1"/>
  <c r="E21" i="1"/>
  <c r="E4" i="1"/>
  <c r="E24" i="1"/>
  <c r="E16" i="1"/>
  <c r="E22" i="1"/>
  <c r="E13" i="1"/>
  <c r="F22" i="1"/>
  <c r="E25" i="1"/>
  <c r="E14" i="1"/>
  <c r="F23" i="1"/>
  <c r="H23" i="1" s="1"/>
  <c r="E17" i="1"/>
  <c r="F19" i="1"/>
  <c r="E6" i="1"/>
  <c r="E5" i="1"/>
  <c r="F6" i="1"/>
  <c r="E8" i="1"/>
  <c r="F17" i="1"/>
  <c r="F15" i="1"/>
  <c r="H15" i="1" s="1"/>
  <c r="E11" i="1"/>
  <c r="E9" i="1"/>
  <c r="F25" i="1"/>
  <c r="H25" i="1" s="1"/>
  <c r="F24" i="1"/>
  <c r="F11" i="1"/>
  <c r="E26" i="1"/>
  <c r="F26" i="1"/>
  <c r="H19" i="1" l="1"/>
  <c r="H24" i="1"/>
  <c r="H20" i="1"/>
  <c r="H9" i="1"/>
  <c r="H17" i="1"/>
  <c r="H18" i="1"/>
  <c r="H13" i="1"/>
  <c r="H21" i="1"/>
  <c r="H11" i="1"/>
  <c r="H6" i="1"/>
  <c r="H22" i="1"/>
  <c r="H4" i="1"/>
  <c r="H5" i="1"/>
  <c r="H16" i="1"/>
  <c r="H7" i="1"/>
  <c r="J24" i="7"/>
  <c r="J33" i="7"/>
  <c r="J7" i="7"/>
  <c r="J14" i="7"/>
  <c r="J9" i="7"/>
  <c r="J29" i="7"/>
  <c r="J13" i="7"/>
  <c r="J39" i="7"/>
  <c r="J27" i="7"/>
  <c r="J30" i="7"/>
  <c r="J35" i="7"/>
  <c r="J12" i="7"/>
  <c r="J26" i="7"/>
  <c r="J31" i="7"/>
  <c r="J18" i="7"/>
  <c r="J38" i="7"/>
  <c r="J25" i="7"/>
  <c r="J22" i="7"/>
  <c r="J10" i="7"/>
  <c r="J17" i="7"/>
  <c r="J37" i="7"/>
  <c r="J36" i="7"/>
  <c r="J20" i="7"/>
  <c r="J19" i="7"/>
  <c r="J21" i="7"/>
  <c r="J11" i="7"/>
  <c r="J34" i="7"/>
  <c r="J15" i="7"/>
  <c r="J16" i="7"/>
  <c r="J8" i="7"/>
  <c r="J6" i="7"/>
  <c r="J23" i="7"/>
  <c r="J32" i="7"/>
  <c r="J5" i="7"/>
  <c r="J28" i="7"/>
</calcChain>
</file>

<file path=xl/sharedStrings.xml><?xml version="1.0" encoding="utf-8"?>
<sst xmlns="http://schemas.openxmlformats.org/spreadsheetml/2006/main" count="115" uniqueCount="85">
  <si>
    <t>U CONTROL CHART SOLVER</t>
  </si>
  <si>
    <t>S.No</t>
  </si>
  <si>
    <t>Sample Size</t>
  </si>
  <si>
    <t>No. of Defects</t>
  </si>
  <si>
    <t>u-bar</t>
  </si>
  <si>
    <t>U.C.L</t>
  </si>
  <si>
    <t>L.C.L</t>
  </si>
  <si>
    <t>plotting data</t>
  </si>
  <si>
    <t>total sum</t>
  </si>
  <si>
    <t>total_size</t>
  </si>
  <si>
    <t>S. No.</t>
  </si>
  <si>
    <t>No. of Defective</t>
  </si>
  <si>
    <t>C.L</t>
  </si>
  <si>
    <t>TOTAL</t>
  </si>
  <si>
    <t>SAMPLE-SIZE</t>
  </si>
  <si>
    <t>P-BAR</t>
  </si>
  <si>
    <t>Proportion Non Conforming</t>
  </si>
  <si>
    <t>Control Limit</t>
  </si>
  <si>
    <t xml:space="preserve"> Group</t>
  </si>
  <si>
    <t>x bar</t>
  </si>
  <si>
    <t>n</t>
  </si>
  <si>
    <t>xbar bar</t>
  </si>
  <si>
    <t>r</t>
  </si>
  <si>
    <t>r bar</t>
  </si>
  <si>
    <t>ucl (xbar)</t>
  </si>
  <si>
    <t>lcl(xbar)</t>
  </si>
  <si>
    <t>ucl(R chart)</t>
  </si>
  <si>
    <t>lcl( R chart)</t>
  </si>
  <si>
    <t>s</t>
  </si>
  <si>
    <t>s bar</t>
  </si>
  <si>
    <t>ucl(s chart)</t>
  </si>
  <si>
    <t>lcl( s chart)</t>
  </si>
  <si>
    <t>Subgroup size(n)</t>
  </si>
  <si>
    <r>
      <t>A</t>
    </r>
    <r>
      <rPr>
        <b/>
        <sz val="9"/>
        <color theme="1"/>
        <rFont val="Arial"/>
        <family val="2"/>
      </rPr>
      <t>2</t>
    </r>
  </si>
  <si>
    <r>
      <t>D</t>
    </r>
    <r>
      <rPr>
        <b/>
        <sz val="9"/>
        <color theme="1"/>
        <rFont val="Arial"/>
        <family val="2"/>
      </rPr>
      <t>3</t>
    </r>
  </si>
  <si>
    <r>
      <t>D</t>
    </r>
    <r>
      <rPr>
        <b/>
        <sz val="9"/>
        <color theme="1"/>
        <rFont val="Arial"/>
        <family val="2"/>
      </rPr>
      <t>4</t>
    </r>
  </si>
  <si>
    <r>
      <t>d</t>
    </r>
    <r>
      <rPr>
        <b/>
        <sz val="9"/>
        <color theme="1"/>
        <rFont val="Arial"/>
        <family val="2"/>
      </rPr>
      <t>2</t>
    </r>
  </si>
  <si>
    <t>A3</t>
  </si>
  <si>
    <t>B3</t>
  </si>
  <si>
    <t>B4</t>
  </si>
  <si>
    <t>C4</t>
  </si>
  <si>
    <t>XBar R Chart</t>
  </si>
  <si>
    <t>Xbar S Chart</t>
  </si>
  <si>
    <t xml:space="preserve"> S.No.</t>
  </si>
  <si>
    <t>Inference</t>
  </si>
  <si>
    <t>Column1</t>
  </si>
  <si>
    <t>Inference(Xbar chart)</t>
  </si>
  <si>
    <t>Inference(S chart)</t>
  </si>
  <si>
    <t>Inferences</t>
  </si>
  <si>
    <t>Column2</t>
  </si>
  <si>
    <t>NP CONTROL CHART SOLVER</t>
  </si>
  <si>
    <t>X CONTROL CHART SOLVER</t>
  </si>
  <si>
    <t>S.NO.</t>
  </si>
  <si>
    <t>VALUE</t>
  </si>
  <si>
    <t>AVERAGE</t>
  </si>
  <si>
    <t>UCL(AVG+3*SD)</t>
  </si>
  <si>
    <t>LCL(AVG-3*SD)</t>
  </si>
  <si>
    <t xml:space="preserve">INFERENCE </t>
  </si>
  <si>
    <t>Data Average</t>
  </si>
  <si>
    <t>NOTE FOR CONTROL CHARTS</t>
  </si>
  <si>
    <t>Data standard deviation</t>
  </si>
  <si>
    <t>DATA POINTS WHICH ARE ABOVE THE UCL AND BELOW THE LCL ARE OUT OF CONTROL DATA POINTS</t>
  </si>
  <si>
    <t>Upper control limit</t>
  </si>
  <si>
    <t>Lower control limit</t>
  </si>
  <si>
    <t xml:space="preserve">OUT OF CONTROL DATA POINTS ARE DUE TO SPECIAL AND COMMON CAUSES </t>
  </si>
  <si>
    <t>No. of Samples Inspected</t>
  </si>
  <si>
    <t>g</t>
  </si>
  <si>
    <t xml:space="preserve">Total no. of samples </t>
  </si>
  <si>
    <t>Total no. of non conforming samples</t>
  </si>
  <si>
    <t>p</t>
  </si>
  <si>
    <t>Values</t>
  </si>
  <si>
    <t>Proportion Defective</t>
  </si>
  <si>
    <t>Upper Control Limit</t>
  </si>
  <si>
    <t>Lower Control Limit</t>
  </si>
  <si>
    <t xml:space="preserve">Control Limit </t>
  </si>
  <si>
    <t>S.No.</t>
  </si>
  <si>
    <t>Sum</t>
  </si>
  <si>
    <t>No of Entries</t>
  </si>
  <si>
    <t>Standard Deviation</t>
  </si>
  <si>
    <t>Non conforming samples</t>
  </si>
  <si>
    <t>UCL</t>
  </si>
  <si>
    <t>LCL</t>
  </si>
  <si>
    <t>P Control Chart (Variable Sample)</t>
  </si>
  <si>
    <t>P CONTROL CHART SOLVER</t>
  </si>
  <si>
    <t xml:space="preserve">WE HAVE TO REMOVE THE ISSUES IN THE PROCESS BY IDENTIFYING PROBLEMS AS SPECIAL AND COMMON CAUSES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</si>
</sst>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14"/>
      <color rgb="FF777777"/>
      <name val="Arial"/>
      <family val="2"/>
    </font>
    <font>
      <b/>
      <sz val="18"/>
      <color rgb="FF777777"/>
      <name val="Arial"/>
      <family val="2"/>
    </font>
    <font>
      <sz val="28"/>
      <color theme="1"/>
      <name val="Calibri (Body)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Abadi"/>
      <family val="2"/>
    </font>
    <font>
      <sz val="11"/>
      <color theme="1"/>
      <name val="Abadi"/>
      <family val="2"/>
    </font>
    <font>
      <sz val="12"/>
      <color theme="1" tint="4.9989318521683403E-2"/>
      <name val="Abadi"/>
      <family val="2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AE28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1" fillId="0" borderId="0" xfId="1" applyAlignment="1">
      <alignment horizontal="center" vertical="center"/>
    </xf>
    <xf numFmtId="0" fontId="1" fillId="0" borderId="0" xfId="1"/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4" fontId="4" fillId="0" borderId="0" xfId="1" applyNumberFormat="1" applyFont="1" applyAlignment="1">
      <alignment horizontal="center"/>
    </xf>
    <xf numFmtId="164" fontId="1" fillId="0" borderId="0" xfId="1" applyNumberFormat="1"/>
    <xf numFmtId="0" fontId="5" fillId="0" borderId="0" xfId="1" applyFont="1"/>
    <xf numFmtId="0" fontId="7" fillId="0" borderId="0" xfId="1" applyFont="1"/>
    <xf numFmtId="0" fontId="8" fillId="0" borderId="0" xfId="1" applyFont="1"/>
    <xf numFmtId="0" fontId="10" fillId="0" borderId="0" xfId="0" applyFont="1"/>
    <xf numFmtId="0" fontId="0" fillId="0" borderId="0" xfId="0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0" fillId="5" borderId="0" xfId="0" applyFill="1"/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" fillId="6" borderId="1" xfId="0" applyFont="1" applyFill="1" applyBorder="1"/>
    <xf numFmtId="2" fontId="1" fillId="6" borderId="1" xfId="0" applyNumberFormat="1" applyFont="1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8" xfId="0" applyBorder="1"/>
    <xf numFmtId="0" fontId="0" fillId="0" borderId="11" xfId="0" applyBorder="1"/>
    <xf numFmtId="0" fontId="0" fillId="6" borderId="0" xfId="0" applyFill="1"/>
    <xf numFmtId="0" fontId="3" fillId="2" borderId="0" xfId="0" applyFont="1" applyFill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6" fillId="7" borderId="19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1" fillId="3" borderId="0" xfId="1" applyFill="1" applyAlignment="1">
      <alignment horizontal="center"/>
    </xf>
  </cellXfs>
  <cellStyles count="2">
    <cellStyle name="Normal" xfId="0" builtinId="0"/>
    <cellStyle name="Normal 2" xfId="1" xr:uid="{3047FD28-D539-AA4B-A7E3-E770DE476389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64" formatCode="0.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X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8437569260156E-2"/>
          <c:y val="9.1700784947181868E-2"/>
          <c:w val="0.90512224343924852"/>
          <c:h val="0.778897401072882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'[3]X chart'!$B$4:$B$53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2</c:v>
                </c:pt>
                <c:pt idx="5">
                  <c:v>60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52</c:v>
                </c:pt>
                <c:pt idx="11">
                  <c:v>2</c:v>
                </c:pt>
                <c:pt idx="12">
                  <c:v>22</c:v>
                </c:pt>
                <c:pt idx="13">
                  <c:v>5</c:v>
                </c:pt>
                <c:pt idx="14">
                  <c:v>2</c:v>
                </c:pt>
                <c:pt idx="15">
                  <c:v>25</c:v>
                </c:pt>
                <c:pt idx="16">
                  <c:v>28</c:v>
                </c:pt>
                <c:pt idx="17">
                  <c:v>57</c:v>
                </c:pt>
                <c:pt idx="18">
                  <c:v>28</c:v>
                </c:pt>
                <c:pt idx="19">
                  <c:v>5</c:v>
                </c:pt>
                <c:pt idx="20">
                  <c:v>9</c:v>
                </c:pt>
                <c:pt idx="21">
                  <c:v>21</c:v>
                </c:pt>
                <c:pt idx="22">
                  <c:v>74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12</c:v>
                </c:pt>
                <c:pt idx="27">
                  <c:v>62</c:v>
                </c:pt>
                <c:pt idx="28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'[3]X chart'!$B$3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'[3]X chart'!$A$4:$A$53</c15:sqref>
                        </c15:formulaRef>
                      </c:ext>
                    </c:extLst>
                    <c:strCach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47-4423-BB41-DB21C6D736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'[3]X chart'!$C$4:$C$53</c:f>
              <c:numCache>
                <c:formatCode>0.00</c:formatCode>
                <c:ptCount val="50"/>
                <c:pt idx="0">
                  <c:v>18.689655172413794</c:v>
                </c:pt>
                <c:pt idx="1">
                  <c:v>18.689655172413794</c:v>
                </c:pt>
                <c:pt idx="2">
                  <c:v>18.689655172413794</c:v>
                </c:pt>
                <c:pt idx="3">
                  <c:v>18.689655172413794</c:v>
                </c:pt>
                <c:pt idx="4">
                  <c:v>18.689655172413794</c:v>
                </c:pt>
                <c:pt idx="5">
                  <c:v>18.689655172413794</c:v>
                </c:pt>
                <c:pt idx="6">
                  <c:v>18.689655172413794</c:v>
                </c:pt>
                <c:pt idx="7">
                  <c:v>18.689655172413794</c:v>
                </c:pt>
                <c:pt idx="8">
                  <c:v>18.689655172413794</c:v>
                </c:pt>
                <c:pt idx="9">
                  <c:v>18.689655172413794</c:v>
                </c:pt>
                <c:pt idx="10">
                  <c:v>18.689655172413794</c:v>
                </c:pt>
                <c:pt idx="11">
                  <c:v>18.689655172413794</c:v>
                </c:pt>
                <c:pt idx="12">
                  <c:v>18.689655172413794</c:v>
                </c:pt>
                <c:pt idx="13">
                  <c:v>18.689655172413794</c:v>
                </c:pt>
                <c:pt idx="14">
                  <c:v>18.689655172413794</c:v>
                </c:pt>
                <c:pt idx="15">
                  <c:v>18.689655172413794</c:v>
                </c:pt>
                <c:pt idx="16">
                  <c:v>18.689655172413794</c:v>
                </c:pt>
                <c:pt idx="17">
                  <c:v>18.689655172413794</c:v>
                </c:pt>
                <c:pt idx="18">
                  <c:v>18.689655172413794</c:v>
                </c:pt>
                <c:pt idx="19">
                  <c:v>18.689655172413794</c:v>
                </c:pt>
                <c:pt idx="20">
                  <c:v>18.689655172413794</c:v>
                </c:pt>
                <c:pt idx="21">
                  <c:v>18.689655172413794</c:v>
                </c:pt>
                <c:pt idx="22">
                  <c:v>18.689655172413794</c:v>
                </c:pt>
                <c:pt idx="23">
                  <c:v>18.689655172413794</c:v>
                </c:pt>
                <c:pt idx="24">
                  <c:v>18.689655172413794</c:v>
                </c:pt>
                <c:pt idx="25">
                  <c:v>18.689655172413794</c:v>
                </c:pt>
                <c:pt idx="26">
                  <c:v>18.689655172413794</c:v>
                </c:pt>
                <c:pt idx="27">
                  <c:v>18.689655172413794</c:v>
                </c:pt>
                <c:pt idx="28">
                  <c:v>18.689655172413794</c:v>
                </c:pt>
                <c:pt idx="29">
                  <c:v>18.689655172413794</c:v>
                </c:pt>
                <c:pt idx="30">
                  <c:v>18.689655172413794</c:v>
                </c:pt>
                <c:pt idx="31">
                  <c:v>18.689655172413794</c:v>
                </c:pt>
                <c:pt idx="32">
                  <c:v>18.689655172413794</c:v>
                </c:pt>
                <c:pt idx="33">
                  <c:v>18.689655172413794</c:v>
                </c:pt>
                <c:pt idx="34">
                  <c:v>18.689655172413794</c:v>
                </c:pt>
                <c:pt idx="35">
                  <c:v>18.689655172413794</c:v>
                </c:pt>
                <c:pt idx="36">
                  <c:v>18.689655172413794</c:v>
                </c:pt>
                <c:pt idx="37">
                  <c:v>18.689655172413794</c:v>
                </c:pt>
                <c:pt idx="38">
                  <c:v>18.689655172413794</c:v>
                </c:pt>
                <c:pt idx="39">
                  <c:v>18.689655172413794</c:v>
                </c:pt>
                <c:pt idx="40">
                  <c:v>18.689655172413794</c:v>
                </c:pt>
                <c:pt idx="41">
                  <c:v>18.689655172413794</c:v>
                </c:pt>
                <c:pt idx="42">
                  <c:v>18.689655172413794</c:v>
                </c:pt>
                <c:pt idx="43">
                  <c:v>18.689655172413794</c:v>
                </c:pt>
                <c:pt idx="44">
                  <c:v>18.689655172413794</c:v>
                </c:pt>
                <c:pt idx="45">
                  <c:v>18.689655172413794</c:v>
                </c:pt>
                <c:pt idx="46">
                  <c:v>18.689655172413794</c:v>
                </c:pt>
                <c:pt idx="47">
                  <c:v>18.689655172413794</c:v>
                </c:pt>
                <c:pt idx="48">
                  <c:v>18.689655172413794</c:v>
                </c:pt>
                <c:pt idx="49">
                  <c:v>18.689655172413794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'[3]X chart'!$C$3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'[3]X chart'!$A$4:$A$53</c15:sqref>
                        </c15:formulaRef>
                      </c:ext>
                    </c:extLst>
                    <c:strCach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C47-4423-BB41-DB21C6D736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'[3]X chart'!$D$4:$D$53</c:f>
              <c:numCache>
                <c:formatCode>0.00</c:formatCode>
                <c:ptCount val="50"/>
                <c:pt idx="0">
                  <c:v>47.293954592312375</c:v>
                </c:pt>
                <c:pt idx="1">
                  <c:v>47.293954592312375</c:v>
                </c:pt>
                <c:pt idx="2">
                  <c:v>47.293954592312375</c:v>
                </c:pt>
                <c:pt idx="3">
                  <c:v>47.293954592312375</c:v>
                </c:pt>
                <c:pt idx="4">
                  <c:v>47.293954592312375</c:v>
                </c:pt>
                <c:pt idx="5">
                  <c:v>47.293954592312375</c:v>
                </c:pt>
                <c:pt idx="6">
                  <c:v>47.293954592312375</c:v>
                </c:pt>
                <c:pt idx="7">
                  <c:v>47.293954592312375</c:v>
                </c:pt>
                <c:pt idx="8">
                  <c:v>47.293954592312375</c:v>
                </c:pt>
                <c:pt idx="9">
                  <c:v>47.293954592312375</c:v>
                </c:pt>
                <c:pt idx="10">
                  <c:v>47.293954592312375</c:v>
                </c:pt>
                <c:pt idx="11">
                  <c:v>47.293954592312375</c:v>
                </c:pt>
                <c:pt idx="12">
                  <c:v>47.293954592312375</c:v>
                </c:pt>
                <c:pt idx="13">
                  <c:v>47.293954592312375</c:v>
                </c:pt>
                <c:pt idx="14">
                  <c:v>47.293954592312375</c:v>
                </c:pt>
                <c:pt idx="15">
                  <c:v>47.293954592312375</c:v>
                </c:pt>
                <c:pt idx="16">
                  <c:v>47.293954592312375</c:v>
                </c:pt>
                <c:pt idx="17">
                  <c:v>47.293954592312375</c:v>
                </c:pt>
                <c:pt idx="18">
                  <c:v>47.293954592312375</c:v>
                </c:pt>
                <c:pt idx="19">
                  <c:v>47.293954592312375</c:v>
                </c:pt>
                <c:pt idx="20">
                  <c:v>47.293954592312375</c:v>
                </c:pt>
                <c:pt idx="21">
                  <c:v>47.293954592312375</c:v>
                </c:pt>
                <c:pt idx="22">
                  <c:v>47.293954592312375</c:v>
                </c:pt>
                <c:pt idx="23">
                  <c:v>47.293954592312375</c:v>
                </c:pt>
                <c:pt idx="24">
                  <c:v>47.293954592312375</c:v>
                </c:pt>
                <c:pt idx="25">
                  <c:v>47.293954592312375</c:v>
                </c:pt>
                <c:pt idx="26">
                  <c:v>47.293954592312375</c:v>
                </c:pt>
                <c:pt idx="27">
                  <c:v>47.293954592312375</c:v>
                </c:pt>
                <c:pt idx="28">
                  <c:v>47.293954592312375</c:v>
                </c:pt>
                <c:pt idx="29">
                  <c:v>47.293954592312375</c:v>
                </c:pt>
                <c:pt idx="30">
                  <c:v>47.293954592312375</c:v>
                </c:pt>
                <c:pt idx="31">
                  <c:v>47.293954592312375</c:v>
                </c:pt>
                <c:pt idx="32">
                  <c:v>47.293954592312375</c:v>
                </c:pt>
                <c:pt idx="33">
                  <c:v>47.293954592312375</c:v>
                </c:pt>
                <c:pt idx="34">
                  <c:v>47.293954592312375</c:v>
                </c:pt>
                <c:pt idx="35">
                  <c:v>47.293954592312375</c:v>
                </c:pt>
                <c:pt idx="36">
                  <c:v>47.293954592312375</c:v>
                </c:pt>
                <c:pt idx="37">
                  <c:v>47.293954592312375</c:v>
                </c:pt>
                <c:pt idx="38">
                  <c:v>47.293954592312375</c:v>
                </c:pt>
                <c:pt idx="39">
                  <c:v>47.293954592312375</c:v>
                </c:pt>
                <c:pt idx="40">
                  <c:v>47.293954592312375</c:v>
                </c:pt>
                <c:pt idx="41">
                  <c:v>47.293954592312375</c:v>
                </c:pt>
                <c:pt idx="42">
                  <c:v>47.293954592312375</c:v>
                </c:pt>
                <c:pt idx="43">
                  <c:v>47.293954592312375</c:v>
                </c:pt>
                <c:pt idx="44">
                  <c:v>47.293954592312375</c:v>
                </c:pt>
                <c:pt idx="45">
                  <c:v>47.293954592312375</c:v>
                </c:pt>
                <c:pt idx="46">
                  <c:v>47.293954592312375</c:v>
                </c:pt>
                <c:pt idx="47">
                  <c:v>47.293954592312375</c:v>
                </c:pt>
                <c:pt idx="48">
                  <c:v>47.293954592312375</c:v>
                </c:pt>
                <c:pt idx="49">
                  <c:v>47.293954592312375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'[3]X chart'!$D$3</c15:sqref>
                        </c15:formulaRef>
                      </c:ext>
                    </c:extLst>
                    <c:strCache>
                      <c:ptCount val="1"/>
                      <c:pt idx="0">
                        <c:v>UCL(AVG+3*SD)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'[3]X chart'!$A$4:$A$53</c15:sqref>
                        </c15:formulaRef>
                      </c:ext>
                    </c:extLst>
                    <c:strCach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C47-4423-BB41-DB21C6D736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'[3]X chart'!$E$4:$E$53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'[3]X chart'!$E$3</c15:sqref>
                        </c15:formulaRef>
                      </c:ext>
                    </c:extLst>
                    <c:strCache>
                      <c:ptCount val="1"/>
                      <c:pt idx="0">
                        <c:v>LCL(AVG-3*SD)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'[3]X chart'!$A$4:$A$53</c15:sqref>
                        </c15:formulaRef>
                      </c:ext>
                    </c:extLst>
                    <c:strCach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C47-4423-BB41-DB21C6D7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6735"/>
        <c:axId val="20284395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'[3]X chart'!$A$4:$A$53</c15:sqref>
                              </c15:formulaRef>
                            </c:ext>
                          </c:extLst>
                          <c:strCache>
                            <c:ptCount val="29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5</c:v>
                            </c:pt>
                            <c:pt idx="5">
                              <c:v>6</c:v>
                            </c:pt>
                            <c:pt idx="6">
                              <c:v>7</c:v>
                            </c:pt>
                            <c:pt idx="7">
                              <c:v>8</c:v>
                            </c:pt>
                            <c:pt idx="8">
                              <c:v>9</c:v>
                            </c:pt>
                            <c:pt idx="9">
                              <c:v>10</c:v>
                            </c:pt>
                            <c:pt idx="10">
                              <c:v>11</c:v>
                            </c:pt>
                            <c:pt idx="11">
                              <c:v>12</c:v>
                            </c:pt>
                            <c:pt idx="12">
                              <c:v>13</c:v>
                            </c:pt>
                            <c:pt idx="13">
                              <c:v>14</c:v>
                            </c:pt>
                            <c:pt idx="14">
                              <c:v>15</c:v>
                            </c:pt>
                            <c:pt idx="15">
                              <c:v>16</c:v>
                            </c:pt>
                            <c:pt idx="16">
                              <c:v>17</c:v>
                            </c:pt>
                            <c:pt idx="17">
                              <c:v>18</c:v>
                            </c:pt>
                            <c:pt idx="18">
                              <c:v>19</c:v>
                            </c:pt>
                            <c:pt idx="19">
                              <c:v>20</c:v>
                            </c:pt>
                            <c:pt idx="20">
                              <c:v>21</c:v>
                            </c:pt>
                            <c:pt idx="21">
                              <c:v>22</c:v>
                            </c:pt>
                            <c:pt idx="22">
                              <c:v>23</c:v>
                            </c:pt>
                            <c:pt idx="23">
                              <c:v>24</c:v>
                            </c:pt>
                            <c:pt idx="24">
                              <c:v>25</c:v>
                            </c:pt>
                            <c:pt idx="25">
                              <c:v>26</c:v>
                            </c:pt>
                            <c:pt idx="26">
                              <c:v>27</c:v>
                            </c:pt>
                            <c:pt idx="27">
                              <c:v>28</c:v>
                            </c:pt>
                            <c:pt idx="28">
                              <c:v>29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FC47-4423-BB41-DB21C6D7367D}"/>
                  </c:ext>
                </c:extLst>
              </c15:ser>
            </c15:filteredLineSeries>
          </c:ext>
        </c:extLst>
      </c:lineChart>
      <c:catAx>
        <c:axId val="2728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SERIAL</a:t>
                </a:r>
                <a:r>
                  <a:rPr lang="en-IN" sz="1050" baseline="0"/>
                  <a:t> NUMBER (DATA ENTRY)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951"/>
        <c:crosses val="autoZero"/>
        <c:auto val="0"/>
        <c:lblAlgn val="ctr"/>
        <c:lblOffset val="100"/>
        <c:noMultiLvlLbl val="0"/>
      </c:catAx>
      <c:valAx>
        <c:axId val="2028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VALUES</a:t>
                </a:r>
                <a:r>
                  <a:rPr lang="en-IN" sz="1100" baseline="0"/>
                  <a:t> (of DATA ENTERED)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1.5055656361324821E-2"/>
              <c:y val="0.36356138922670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1465788745078"/>
          <c:y val="0.94813695079969007"/>
          <c:w val="0.60897444877346207"/>
          <c:h val="3.9260519267233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 control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01736724278555E-2"/>
          <c:y val="7.280122900122997E-2"/>
          <c:w val="0.89289655746432195"/>
          <c:h val="0.75119953736681389"/>
        </c:manualLayout>
      </c:layout>
      <c:lineChart>
        <c:grouping val="standard"/>
        <c:varyColors val="0"/>
        <c:ser>
          <c:idx val="0"/>
          <c:order val="0"/>
          <c:tx>
            <c:strRef>
              <c:f>'P CHART'!$C$3</c:f>
              <c:strCache>
                <c:ptCount val="1"/>
                <c:pt idx="0">
                  <c:v>Proportion Defective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CHART'!$C$4:$C$38</c:f>
              <c:numCache>
                <c:formatCode>General</c:formatCode>
                <c:ptCount val="35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0.05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0.08</c:v>
                </c:pt>
                <c:pt idx="18">
                  <c:v>0.06</c:v>
                </c:pt>
                <c:pt idx="19">
                  <c:v>0.09</c:v>
                </c:pt>
                <c:pt idx="20">
                  <c:v>0.03</c:v>
                </c:pt>
                <c:pt idx="21">
                  <c:v>0.08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9AD-BA39-B26828B5E874}"/>
            </c:ext>
          </c:extLst>
        </c:ser>
        <c:ser>
          <c:idx val="1"/>
          <c:order val="1"/>
          <c:tx>
            <c:strRef>
              <c:f>'P CHART'!$D$3</c:f>
              <c:strCache>
                <c:ptCount val="1"/>
                <c:pt idx="0">
                  <c:v>Upper Control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CHART'!$D$4:$D$38</c:f>
              <c:numCache>
                <c:formatCode>General</c:formatCode>
                <c:ptCount val="35"/>
                <c:pt idx="0">
                  <c:v>0.13279909470181361</c:v>
                </c:pt>
                <c:pt idx="1">
                  <c:v>0.13279909470181361</c:v>
                </c:pt>
                <c:pt idx="2">
                  <c:v>0.13279909470181361</c:v>
                </c:pt>
                <c:pt idx="3">
                  <c:v>0.13279909470181361</c:v>
                </c:pt>
                <c:pt idx="4">
                  <c:v>0.13279909470181361</c:v>
                </c:pt>
                <c:pt idx="5">
                  <c:v>0.13279909470181361</c:v>
                </c:pt>
                <c:pt idx="6">
                  <c:v>0.13279909470181361</c:v>
                </c:pt>
                <c:pt idx="7">
                  <c:v>0.13279909470181361</c:v>
                </c:pt>
                <c:pt idx="8">
                  <c:v>0.13279909470181361</c:v>
                </c:pt>
                <c:pt idx="9">
                  <c:v>0.13279909470181361</c:v>
                </c:pt>
                <c:pt idx="10">
                  <c:v>0.13279909470181361</c:v>
                </c:pt>
                <c:pt idx="11">
                  <c:v>0.13279909470181361</c:v>
                </c:pt>
                <c:pt idx="12">
                  <c:v>0.13279909470181361</c:v>
                </c:pt>
                <c:pt idx="13">
                  <c:v>0.13279909470181361</c:v>
                </c:pt>
                <c:pt idx="14">
                  <c:v>0.13279909470181361</c:v>
                </c:pt>
                <c:pt idx="15">
                  <c:v>0.13279909470181361</c:v>
                </c:pt>
                <c:pt idx="16">
                  <c:v>0.13279909470181361</c:v>
                </c:pt>
                <c:pt idx="17">
                  <c:v>0.13279909470181361</c:v>
                </c:pt>
                <c:pt idx="18">
                  <c:v>0.13279909470181361</c:v>
                </c:pt>
                <c:pt idx="19">
                  <c:v>0.13279909470181361</c:v>
                </c:pt>
                <c:pt idx="20">
                  <c:v>0.13279909470181361</c:v>
                </c:pt>
                <c:pt idx="21">
                  <c:v>0.13279909470181361</c:v>
                </c:pt>
                <c:pt idx="22">
                  <c:v>0.13279909470181361</c:v>
                </c:pt>
                <c:pt idx="23">
                  <c:v>0.13279909470181361</c:v>
                </c:pt>
                <c:pt idx="24">
                  <c:v>0.13279909470181361</c:v>
                </c:pt>
                <c:pt idx="25">
                  <c:v>0.13279909470181361</c:v>
                </c:pt>
                <c:pt idx="26">
                  <c:v>0.13279909470181361</c:v>
                </c:pt>
                <c:pt idx="27">
                  <c:v>0.13279909470181361</c:v>
                </c:pt>
                <c:pt idx="28">
                  <c:v>0.13279909470181361</c:v>
                </c:pt>
                <c:pt idx="29">
                  <c:v>0.13279909470181361</c:v>
                </c:pt>
                <c:pt idx="30">
                  <c:v>0.13279909470181361</c:v>
                </c:pt>
                <c:pt idx="31">
                  <c:v>0.13279909470181361</c:v>
                </c:pt>
                <c:pt idx="32">
                  <c:v>0.13279909470181361</c:v>
                </c:pt>
                <c:pt idx="33">
                  <c:v>0.13279909470181361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0-49AD-BA39-B26828B5E874}"/>
            </c:ext>
          </c:extLst>
        </c:ser>
        <c:ser>
          <c:idx val="2"/>
          <c:order val="2"/>
          <c:tx>
            <c:strRef>
              <c:f>'P CHART'!$E$3</c:f>
              <c:strCache>
                <c:ptCount val="1"/>
                <c:pt idx="0">
                  <c:v>Lower Control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CHART'!$E$4:$E$38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0-49AD-BA39-B26828B5E874}"/>
            </c:ext>
          </c:extLst>
        </c:ser>
        <c:ser>
          <c:idx val="3"/>
          <c:order val="3"/>
          <c:tx>
            <c:strRef>
              <c:f>'P CHART'!$F$3</c:f>
              <c:strCache>
                <c:ptCount val="1"/>
                <c:pt idx="0">
                  <c:v>Control Limit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CHART'!$F$4:$F$38</c:f>
              <c:numCache>
                <c:formatCode>General</c:formatCode>
                <c:ptCount val="35"/>
                <c:pt idx="0">
                  <c:v>6.0999999999999999E-2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6.0999999999999999E-2</c:v>
                </c:pt>
                <c:pt idx="4">
                  <c:v>6.0999999999999999E-2</c:v>
                </c:pt>
                <c:pt idx="5">
                  <c:v>6.0999999999999999E-2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6.0999999999999999E-2</c:v>
                </c:pt>
                <c:pt idx="9">
                  <c:v>6.0999999999999999E-2</c:v>
                </c:pt>
                <c:pt idx="10">
                  <c:v>6.0999999999999999E-2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6.0999999999999999E-2</c:v>
                </c:pt>
                <c:pt idx="14">
                  <c:v>6.0999999999999999E-2</c:v>
                </c:pt>
                <c:pt idx="15">
                  <c:v>6.0999999999999999E-2</c:v>
                </c:pt>
                <c:pt idx="16">
                  <c:v>6.0999999999999999E-2</c:v>
                </c:pt>
                <c:pt idx="17">
                  <c:v>6.0999999999999999E-2</c:v>
                </c:pt>
                <c:pt idx="18">
                  <c:v>6.0999999999999999E-2</c:v>
                </c:pt>
                <c:pt idx="19">
                  <c:v>6.0999999999999999E-2</c:v>
                </c:pt>
                <c:pt idx="20">
                  <c:v>6.0999999999999999E-2</c:v>
                </c:pt>
                <c:pt idx="21">
                  <c:v>6.0999999999999999E-2</c:v>
                </c:pt>
                <c:pt idx="22">
                  <c:v>6.0999999999999999E-2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6.0999999999999999E-2</c:v>
                </c:pt>
                <c:pt idx="26">
                  <c:v>6.0999999999999999E-2</c:v>
                </c:pt>
                <c:pt idx="27">
                  <c:v>6.0999999999999999E-2</c:v>
                </c:pt>
                <c:pt idx="28">
                  <c:v>6.0999999999999999E-2</c:v>
                </c:pt>
                <c:pt idx="29">
                  <c:v>6.0999999999999999E-2</c:v>
                </c:pt>
                <c:pt idx="30">
                  <c:v>6.0999999999999999E-2</c:v>
                </c:pt>
                <c:pt idx="31">
                  <c:v>6.0999999999999999E-2</c:v>
                </c:pt>
                <c:pt idx="32">
                  <c:v>6.0999999999999999E-2</c:v>
                </c:pt>
                <c:pt idx="33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0-49AD-BA39-B26828B5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572848"/>
        <c:axId val="2118014480"/>
      </c:lineChart>
      <c:catAx>
        <c:axId val="11245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4480"/>
        <c:crosses val="autoZero"/>
        <c:auto val="1"/>
        <c:lblAlgn val="ctr"/>
        <c:lblOffset val="100"/>
        <c:noMultiLvlLbl val="0"/>
      </c:catAx>
      <c:valAx>
        <c:axId val="2118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Proportion non-conforming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48826943221171E-2"/>
          <c:y val="9.2189565468470139E-2"/>
          <c:w val="0.90591709207903792"/>
          <c:h val="0.69442820238115555"/>
        </c:manualLayout>
      </c:layout>
      <c:lineChart>
        <c:grouping val="standard"/>
        <c:varyColors val="0"/>
        <c:ser>
          <c:idx val="0"/>
          <c:order val="0"/>
          <c:tx>
            <c:strRef>
              <c:f>'U CHART'!$D$3</c:f>
              <c:strCache>
                <c:ptCount val="1"/>
                <c:pt idx="0">
                  <c:v>u-bar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CHART'!$A$4:$A$30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'U CHART'!$D$4:$D$30</c:f>
              <c:numCache>
                <c:formatCode>General</c:formatCode>
                <c:ptCount val="27"/>
                <c:pt idx="0">
                  <c:v>2.6941176470588237</c:v>
                </c:pt>
                <c:pt idx="1">
                  <c:v>2.6941176470588237</c:v>
                </c:pt>
                <c:pt idx="2">
                  <c:v>2.6941176470588237</c:v>
                </c:pt>
                <c:pt idx="3">
                  <c:v>2.6941176470588237</c:v>
                </c:pt>
                <c:pt idx="4">
                  <c:v>2.6941176470588237</c:v>
                </c:pt>
                <c:pt idx="5">
                  <c:v>2.6941176470588237</c:v>
                </c:pt>
                <c:pt idx="6">
                  <c:v>2.6941176470588237</c:v>
                </c:pt>
                <c:pt idx="7">
                  <c:v>2.6941176470588237</c:v>
                </c:pt>
                <c:pt idx="8">
                  <c:v>2.6941176470588237</c:v>
                </c:pt>
                <c:pt idx="9">
                  <c:v>2.6941176470588237</c:v>
                </c:pt>
                <c:pt idx="10">
                  <c:v>2.6941176470588237</c:v>
                </c:pt>
                <c:pt idx="11">
                  <c:v>2.6941176470588237</c:v>
                </c:pt>
                <c:pt idx="12">
                  <c:v>2.6941176470588237</c:v>
                </c:pt>
                <c:pt idx="13">
                  <c:v>2.6941176470588237</c:v>
                </c:pt>
                <c:pt idx="14">
                  <c:v>2.6941176470588237</c:v>
                </c:pt>
                <c:pt idx="15">
                  <c:v>2.6941176470588237</c:v>
                </c:pt>
                <c:pt idx="16">
                  <c:v>2.6941176470588237</c:v>
                </c:pt>
                <c:pt idx="17">
                  <c:v>2.6941176470588237</c:v>
                </c:pt>
                <c:pt idx="18">
                  <c:v>2.6941176470588237</c:v>
                </c:pt>
                <c:pt idx="19">
                  <c:v>2.6941176470588237</c:v>
                </c:pt>
                <c:pt idx="20">
                  <c:v>2.6941176470588237</c:v>
                </c:pt>
                <c:pt idx="21">
                  <c:v>2.6941176470588237</c:v>
                </c:pt>
                <c:pt idx="22">
                  <c:v>2.6941176470588237</c:v>
                </c:pt>
                <c:pt idx="23">
                  <c:v>2.6941176470588237</c:v>
                </c:pt>
                <c:pt idx="24">
                  <c:v>2.6941176470588237</c:v>
                </c:pt>
                <c:pt idx="25">
                  <c:v>2.6941176470588237</c:v>
                </c:pt>
                <c:pt idx="26">
                  <c:v>2.6941176470588237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1-4627-85F8-99919CA5D2F4}"/>
            </c:ext>
          </c:extLst>
        </c:ser>
        <c:ser>
          <c:idx val="1"/>
          <c:order val="1"/>
          <c:tx>
            <c:strRef>
              <c:f>'U CHART'!$E$3</c:f>
              <c:strCache>
                <c:ptCount val="1"/>
                <c:pt idx="0">
                  <c:v>U.C.L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 CHART'!$A$4:$A$30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'U CHART'!$E$4:$E$30</c:f>
              <c:numCache>
                <c:formatCode>General</c:formatCode>
                <c:ptCount val="27"/>
                <c:pt idx="0">
                  <c:v>5.1561827773675963</c:v>
                </c:pt>
                <c:pt idx="1">
                  <c:v>4.7043854079773126</c:v>
                </c:pt>
                <c:pt idx="2">
                  <c:v>4.8962556456197408</c:v>
                </c:pt>
                <c:pt idx="3">
                  <c:v>5.5370655785511458</c:v>
                </c:pt>
                <c:pt idx="4">
                  <c:v>4.8962556456197408</c:v>
                </c:pt>
                <c:pt idx="5">
                  <c:v>6.1760035457873714</c:v>
                </c:pt>
                <c:pt idx="6">
                  <c:v>5.1561827773675963</c:v>
                </c:pt>
                <c:pt idx="7">
                  <c:v>5.5370655785511458</c:v>
                </c:pt>
                <c:pt idx="8">
                  <c:v>5.5370655785511458</c:v>
                </c:pt>
                <c:pt idx="9">
                  <c:v>4.8962556456197408</c:v>
                </c:pt>
                <c:pt idx="10">
                  <c:v>4.7043854079773126</c:v>
                </c:pt>
                <c:pt idx="11">
                  <c:v>4.8962556456197408</c:v>
                </c:pt>
                <c:pt idx="12">
                  <c:v>5.1561827773675963</c:v>
                </c:pt>
                <c:pt idx="13">
                  <c:v>4.8962556456197408</c:v>
                </c:pt>
                <c:pt idx="14">
                  <c:v>6.1760035457873714</c:v>
                </c:pt>
                <c:pt idx="15">
                  <c:v>5.1561827773675963</c:v>
                </c:pt>
                <c:pt idx="16">
                  <c:v>5.1561827773675963</c:v>
                </c:pt>
                <c:pt idx="17">
                  <c:v>6.1760035457873714</c:v>
                </c:pt>
                <c:pt idx="18">
                  <c:v>4.7043854079773126</c:v>
                </c:pt>
                <c:pt idx="19">
                  <c:v>4.5552639460419231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1-4627-85F8-99919CA5D2F4}"/>
            </c:ext>
          </c:extLst>
        </c:ser>
        <c:ser>
          <c:idx val="2"/>
          <c:order val="2"/>
          <c:tx>
            <c:strRef>
              <c:f>'U CHART'!$F$3</c:f>
              <c:strCache>
                <c:ptCount val="1"/>
                <c:pt idx="0">
                  <c:v>L.C.L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 CHART'!$A$4:$A$30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'U CHART'!$F$4:$F$30</c:f>
              <c:numCache>
                <c:formatCode>General</c:formatCode>
                <c:ptCount val="27"/>
                <c:pt idx="0">
                  <c:v>0.23205251675005112</c:v>
                </c:pt>
                <c:pt idx="1">
                  <c:v>0.68384988614033482</c:v>
                </c:pt>
                <c:pt idx="2">
                  <c:v>0.49197964849790665</c:v>
                </c:pt>
                <c:pt idx="3">
                  <c:v>0</c:v>
                </c:pt>
                <c:pt idx="4">
                  <c:v>0.49197964849790665</c:v>
                </c:pt>
                <c:pt idx="5">
                  <c:v>0</c:v>
                </c:pt>
                <c:pt idx="6">
                  <c:v>0.23205251675005112</c:v>
                </c:pt>
                <c:pt idx="7">
                  <c:v>0</c:v>
                </c:pt>
                <c:pt idx="8">
                  <c:v>0</c:v>
                </c:pt>
                <c:pt idx="9">
                  <c:v>0.49197964849790665</c:v>
                </c:pt>
                <c:pt idx="10">
                  <c:v>0.68384988614033482</c:v>
                </c:pt>
                <c:pt idx="11">
                  <c:v>0.49197964849790665</c:v>
                </c:pt>
                <c:pt idx="12">
                  <c:v>0.23205251675005112</c:v>
                </c:pt>
                <c:pt idx="13">
                  <c:v>0.49197964849790665</c:v>
                </c:pt>
                <c:pt idx="14">
                  <c:v>0</c:v>
                </c:pt>
                <c:pt idx="15">
                  <c:v>0.23205251675005112</c:v>
                </c:pt>
                <c:pt idx="16">
                  <c:v>0.23205251675005112</c:v>
                </c:pt>
                <c:pt idx="17">
                  <c:v>0</c:v>
                </c:pt>
                <c:pt idx="18">
                  <c:v>0.68384988614033482</c:v>
                </c:pt>
                <c:pt idx="19">
                  <c:v>0.83297134807572437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1-4627-85F8-99919CA5D2F4}"/>
            </c:ext>
          </c:extLst>
        </c:ser>
        <c:ser>
          <c:idx val="3"/>
          <c:order val="3"/>
          <c:tx>
            <c:strRef>
              <c:f>'U CHART'!$G$3</c:f>
              <c:strCache>
                <c:ptCount val="1"/>
                <c:pt idx="0">
                  <c:v>plotting data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 CHART'!$A$4:$A$30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'U CHART'!$G$4:$G$30</c:f>
              <c:numCache>
                <c:formatCode>General</c:formatCode>
                <c:ptCount val="27"/>
                <c:pt idx="0">
                  <c:v>1.25</c:v>
                </c:pt>
                <c:pt idx="1">
                  <c:v>2.3333333333333335</c:v>
                </c:pt>
                <c:pt idx="2">
                  <c:v>1.6</c:v>
                </c:pt>
                <c:pt idx="3">
                  <c:v>2.6666666666666665</c:v>
                </c:pt>
                <c:pt idx="4">
                  <c:v>2.4</c:v>
                </c:pt>
                <c:pt idx="5">
                  <c:v>3</c:v>
                </c:pt>
                <c:pt idx="6">
                  <c:v>5</c:v>
                </c:pt>
                <c:pt idx="7">
                  <c:v>3.3333333333333335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3.2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1.25</c:v>
                </c:pt>
                <c:pt idx="17">
                  <c:v>2.5</c:v>
                </c:pt>
                <c:pt idx="18">
                  <c:v>2.3333333333333335</c:v>
                </c:pt>
                <c:pt idx="19">
                  <c:v>6.4285714285714288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1-4627-85F8-99919CA5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45952"/>
        <c:axId val="1988227728"/>
      </c:lineChart>
      <c:catAx>
        <c:axId val="18685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27728"/>
        <c:crosses val="autoZero"/>
        <c:auto val="1"/>
        <c:lblAlgn val="ctr"/>
        <c:lblOffset val="100"/>
        <c:noMultiLvlLbl val="0"/>
      </c:catAx>
      <c:valAx>
        <c:axId val="19882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 CONTROL CHART</a:t>
            </a:r>
            <a:r>
              <a:rPr lang="en-IN" baseline="0"/>
              <a:t> (VARIABLE SAMPLE)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CHART (variable sample)'!$D$3</c:f>
              <c:strCache>
                <c:ptCount val="1"/>
                <c:pt idx="0">
                  <c:v>Proportion Non Conforming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CHART (variable sample)'!$D$4:$D$30</c:f>
              <c:numCache>
                <c:formatCode>General</c:formatCode>
                <c:ptCount val="27"/>
                <c:pt idx="0">
                  <c:v>7.0000000000000007E-2</c:v>
                </c:pt>
                <c:pt idx="1">
                  <c:v>5.5555555555555552E-2</c:v>
                </c:pt>
                <c:pt idx="2">
                  <c:v>8.5000000000000006E-2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7.1999999999999995E-2</c:v>
                </c:pt>
                <c:pt idx="6">
                  <c:v>6.25E-2</c:v>
                </c:pt>
                <c:pt idx="7">
                  <c:v>0.1111111111111111</c:v>
                </c:pt>
                <c:pt idx="8">
                  <c:v>0.12857142857142856</c:v>
                </c:pt>
                <c:pt idx="9">
                  <c:v>7.8947368421052627E-2</c:v>
                </c:pt>
                <c:pt idx="10">
                  <c:v>7.8947368421052627E-2</c:v>
                </c:pt>
                <c:pt idx="11">
                  <c:v>6.8421052631578952E-2</c:v>
                </c:pt>
                <c:pt idx="12">
                  <c:v>0.05</c:v>
                </c:pt>
                <c:pt idx="13">
                  <c:v>6.6666666666666666E-2</c:v>
                </c:pt>
                <c:pt idx="14">
                  <c:v>6.1538461538461542E-2</c:v>
                </c:pt>
                <c:pt idx="15">
                  <c:v>0.125</c:v>
                </c:pt>
                <c:pt idx="16">
                  <c:v>9.4736842105263161E-2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9-4617-8E0D-922CB73A65E0}"/>
            </c:ext>
          </c:extLst>
        </c:ser>
        <c:ser>
          <c:idx val="1"/>
          <c:order val="1"/>
          <c:tx>
            <c:strRef>
              <c:f>'P CHART (variable sample)'!$E$3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CHART (variable sample)'!$E$4:$E$30</c:f>
              <c:numCache>
                <c:formatCode>General</c:formatCode>
                <c:ptCount val="27"/>
                <c:pt idx="0">
                  <c:v>0.13201854655431422</c:v>
                </c:pt>
                <c:pt idx="1">
                  <c:v>0.13505664875802623</c:v>
                </c:pt>
                <c:pt idx="2">
                  <c:v>0.13201854655431422</c:v>
                </c:pt>
                <c:pt idx="3">
                  <c:v>0.14836221718134146</c:v>
                </c:pt>
                <c:pt idx="4">
                  <c:v>0.12171209757124957</c:v>
                </c:pt>
                <c:pt idx="5">
                  <c:v>0.1260890615591074</c:v>
                </c:pt>
                <c:pt idx="6">
                  <c:v>0.1155682317185045</c:v>
                </c:pt>
                <c:pt idx="7">
                  <c:v>0.13505664875802623</c:v>
                </c:pt>
                <c:pt idx="8">
                  <c:v>0.13066497685023315</c:v>
                </c:pt>
                <c:pt idx="9">
                  <c:v>0.11659995088353602</c:v>
                </c:pt>
                <c:pt idx="10">
                  <c:v>0.13347761779006201</c:v>
                </c:pt>
                <c:pt idx="11">
                  <c:v>0.11659995088353602</c:v>
                </c:pt>
                <c:pt idx="12">
                  <c:v>0.13201854655431422</c:v>
                </c:pt>
                <c:pt idx="13">
                  <c:v>0.13066497685023315</c:v>
                </c:pt>
                <c:pt idx="14">
                  <c:v>0.11607417024484011</c:v>
                </c:pt>
                <c:pt idx="15">
                  <c:v>0.14836221718134146</c:v>
                </c:pt>
                <c:pt idx="16">
                  <c:v>0.13347761779006201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9-4617-8E0D-922CB73A65E0}"/>
            </c:ext>
          </c:extLst>
        </c:ser>
        <c:ser>
          <c:idx val="2"/>
          <c:order val="2"/>
          <c:tx>
            <c:strRef>
              <c:f>'P CHART (variable sample)'!$F$3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CHART (variable sample)'!$F$4:$F$30</c:f>
              <c:numCache>
                <c:formatCode>General</c:formatCode>
                <c:ptCount val="27"/>
                <c:pt idx="0">
                  <c:v>1.9688770518856515E-2</c:v>
                </c:pt>
                <c:pt idx="1">
                  <c:v>1.6650668315144494E-2</c:v>
                </c:pt>
                <c:pt idx="2">
                  <c:v>1.9688770518856515E-2</c:v>
                </c:pt>
                <c:pt idx="3">
                  <c:v>3.3450998918292535E-3</c:v>
                </c:pt>
                <c:pt idx="4">
                  <c:v>2.9995219501921154E-2</c:v>
                </c:pt>
                <c:pt idx="5">
                  <c:v>2.5618255514063326E-2</c:v>
                </c:pt>
                <c:pt idx="6">
                  <c:v>3.6139085354666228E-2</c:v>
                </c:pt>
                <c:pt idx="7">
                  <c:v>1.6650668315144494E-2</c:v>
                </c:pt>
                <c:pt idx="8">
                  <c:v>2.1042340222937592E-2</c:v>
                </c:pt>
                <c:pt idx="9">
                  <c:v>3.5107366189634712E-2</c:v>
                </c:pt>
                <c:pt idx="10">
                  <c:v>1.8229699283108705E-2</c:v>
                </c:pt>
                <c:pt idx="11">
                  <c:v>3.5107366189634712E-2</c:v>
                </c:pt>
                <c:pt idx="12">
                  <c:v>1.9688770518856515E-2</c:v>
                </c:pt>
                <c:pt idx="13">
                  <c:v>2.1042340222937592E-2</c:v>
                </c:pt>
                <c:pt idx="14">
                  <c:v>3.5633146828330617E-2</c:v>
                </c:pt>
                <c:pt idx="15">
                  <c:v>3.3450998918292535E-3</c:v>
                </c:pt>
                <c:pt idx="16">
                  <c:v>1.8229699283108705E-2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9-4617-8E0D-922CB73A65E0}"/>
            </c:ext>
          </c:extLst>
        </c:ser>
        <c:ser>
          <c:idx val="3"/>
          <c:order val="3"/>
          <c:tx>
            <c:strRef>
              <c:f>'P CHART (variable sample)'!$G$3</c:f>
              <c:strCache>
                <c:ptCount val="1"/>
                <c:pt idx="0">
                  <c:v>Control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CHART (variable sample)'!$G$4:$G$30</c:f>
              <c:numCache>
                <c:formatCode>General</c:formatCode>
                <c:ptCount val="27"/>
                <c:pt idx="0">
                  <c:v>7.5853658536585364E-2</c:v>
                </c:pt>
                <c:pt idx="1">
                  <c:v>7.5853658536585364E-2</c:v>
                </c:pt>
                <c:pt idx="2">
                  <c:v>7.5853658536585364E-2</c:v>
                </c:pt>
                <c:pt idx="3">
                  <c:v>7.5853658536585364E-2</c:v>
                </c:pt>
                <c:pt idx="4">
                  <c:v>7.5853658536585364E-2</c:v>
                </c:pt>
                <c:pt idx="5">
                  <c:v>7.5853658536585364E-2</c:v>
                </c:pt>
                <c:pt idx="6">
                  <c:v>7.5853658536585364E-2</c:v>
                </c:pt>
                <c:pt idx="7">
                  <c:v>7.5853658536585364E-2</c:v>
                </c:pt>
                <c:pt idx="8">
                  <c:v>7.5853658536585364E-2</c:v>
                </c:pt>
                <c:pt idx="9">
                  <c:v>7.5853658536585364E-2</c:v>
                </c:pt>
                <c:pt idx="10">
                  <c:v>7.5853658536585364E-2</c:v>
                </c:pt>
                <c:pt idx="11">
                  <c:v>7.5853658536585364E-2</c:v>
                </c:pt>
                <c:pt idx="12">
                  <c:v>7.5853658536585364E-2</c:v>
                </c:pt>
                <c:pt idx="13">
                  <c:v>7.5853658536585364E-2</c:v>
                </c:pt>
                <c:pt idx="14">
                  <c:v>7.5853658536585364E-2</c:v>
                </c:pt>
                <c:pt idx="15">
                  <c:v>7.5853658536585364E-2</c:v>
                </c:pt>
                <c:pt idx="16">
                  <c:v>7.5853658536585364E-2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9-4617-8E0D-922CB73A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081136"/>
        <c:axId val="2046504064"/>
      </c:lineChart>
      <c:catAx>
        <c:axId val="19990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04064"/>
        <c:crosses val="autoZero"/>
        <c:auto val="1"/>
        <c:lblAlgn val="ctr"/>
        <c:lblOffset val="100"/>
        <c:noMultiLvlLbl val="0"/>
      </c:catAx>
      <c:valAx>
        <c:axId val="20465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PROPORTION NON-CONF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NP</a:t>
            </a:r>
            <a:r>
              <a:rPr lang="en-IN" baseline="0"/>
              <a:t> CONTROL CHART</a:t>
            </a:r>
            <a:endParaRPr lang="en-IN"/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'NP CHART'!$A$4:$A$30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'NP CHART'!$B$4:$B$30</c:f>
              <c:numCache>
                <c:formatCode>General</c:formatCode>
                <c:ptCount val="2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19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A-4A19-98E2-F33FEA90E87B}"/>
            </c:ext>
          </c:extLst>
        </c:ser>
        <c:ser>
          <c:idx val="1"/>
          <c:order val="1"/>
          <c:tx>
            <c:v>U.C.L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'NP CHART'!$A$4:$A$30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'NP CHART'!$C$4:$C$30</c:f>
              <c:numCache>
                <c:formatCode>General</c:formatCode>
                <c:ptCount val="27"/>
                <c:pt idx="0">
                  <c:v>18.5990384107333</c:v>
                </c:pt>
                <c:pt idx="1">
                  <c:v>18.5990384107333</c:v>
                </c:pt>
                <c:pt idx="2">
                  <c:v>18.5990384107333</c:v>
                </c:pt>
                <c:pt idx="3">
                  <c:v>18.5990384107333</c:v>
                </c:pt>
                <c:pt idx="4">
                  <c:v>18.5990384107333</c:v>
                </c:pt>
                <c:pt idx="5">
                  <c:v>18.5990384107333</c:v>
                </c:pt>
                <c:pt idx="6">
                  <c:v>18.5990384107333</c:v>
                </c:pt>
                <c:pt idx="7">
                  <c:v>18.5990384107333</c:v>
                </c:pt>
                <c:pt idx="8">
                  <c:v>18.5990384107333</c:v>
                </c:pt>
                <c:pt idx="9">
                  <c:v>18.5990384107333</c:v>
                </c:pt>
                <c:pt idx="10">
                  <c:v>18.5990384107333</c:v>
                </c:pt>
                <c:pt idx="11">
                  <c:v>18.5990384107333</c:v>
                </c:pt>
                <c:pt idx="12">
                  <c:v>18.5990384107333</c:v>
                </c:pt>
                <c:pt idx="13">
                  <c:v>18.5990384107333</c:v>
                </c:pt>
                <c:pt idx="14">
                  <c:v>18.5990384107333</c:v>
                </c:pt>
                <c:pt idx="15">
                  <c:v>18.5990384107333</c:v>
                </c:pt>
                <c:pt idx="16">
                  <c:v>18.5990384107333</c:v>
                </c:pt>
                <c:pt idx="17">
                  <c:v>18.5990384107333</c:v>
                </c:pt>
                <c:pt idx="18">
                  <c:v>18.5990384107333</c:v>
                </c:pt>
                <c:pt idx="19">
                  <c:v>18.5990384107333</c:v>
                </c:pt>
                <c:pt idx="20">
                  <c:v>18.5990384107333</c:v>
                </c:pt>
                <c:pt idx="21">
                  <c:v>18.5990384107333</c:v>
                </c:pt>
                <c:pt idx="22">
                  <c:v>18.5990384107333</c:v>
                </c:pt>
                <c:pt idx="23">
                  <c:v>18.5990384107333</c:v>
                </c:pt>
                <c:pt idx="24">
                  <c:v>18.5990384107333</c:v>
                </c:pt>
                <c:pt idx="25">
                  <c:v>18.5990384107333</c:v>
                </c:pt>
                <c:pt idx="26">
                  <c:v>18.5990384107333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A-4A19-98E2-F33FEA90E87B}"/>
            </c:ext>
          </c:extLst>
        </c:ser>
        <c:ser>
          <c:idx val="2"/>
          <c:order val="2"/>
          <c:tx>
            <c:v>L.C.L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'NP CHART'!$A$4:$A$30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'NP CHART'!$D$4:$D$30</c:f>
              <c:numCache>
                <c:formatCode>General</c:formatCode>
                <c:ptCount val="27"/>
                <c:pt idx="0">
                  <c:v>0.40096158926669823</c:v>
                </c:pt>
                <c:pt idx="1">
                  <c:v>0.40096158926669823</c:v>
                </c:pt>
                <c:pt idx="2">
                  <c:v>0.40096158926669823</c:v>
                </c:pt>
                <c:pt idx="3">
                  <c:v>0.40096158926669823</c:v>
                </c:pt>
                <c:pt idx="4">
                  <c:v>0.40096158926669823</c:v>
                </c:pt>
                <c:pt idx="5">
                  <c:v>0.40096158926669823</c:v>
                </c:pt>
                <c:pt idx="6">
                  <c:v>0.40096158926669823</c:v>
                </c:pt>
                <c:pt idx="7">
                  <c:v>0.40096158926669823</c:v>
                </c:pt>
                <c:pt idx="8">
                  <c:v>0.40096158926669823</c:v>
                </c:pt>
                <c:pt idx="9">
                  <c:v>0.40096158926669823</c:v>
                </c:pt>
                <c:pt idx="10">
                  <c:v>0.40096158926669823</c:v>
                </c:pt>
                <c:pt idx="11">
                  <c:v>0.40096158926669823</c:v>
                </c:pt>
                <c:pt idx="12">
                  <c:v>0.40096158926669823</c:v>
                </c:pt>
                <c:pt idx="13">
                  <c:v>0.40096158926669823</c:v>
                </c:pt>
                <c:pt idx="14">
                  <c:v>0.40096158926669823</c:v>
                </c:pt>
                <c:pt idx="15">
                  <c:v>0.40096158926669823</c:v>
                </c:pt>
                <c:pt idx="16">
                  <c:v>0.40096158926669823</c:v>
                </c:pt>
                <c:pt idx="17">
                  <c:v>0.40096158926669823</c:v>
                </c:pt>
                <c:pt idx="18">
                  <c:v>0.40096158926669823</c:v>
                </c:pt>
                <c:pt idx="19">
                  <c:v>0.40096158926669823</c:v>
                </c:pt>
                <c:pt idx="20">
                  <c:v>0.40096158926669823</c:v>
                </c:pt>
                <c:pt idx="21">
                  <c:v>0.40096158926669823</c:v>
                </c:pt>
                <c:pt idx="22">
                  <c:v>0.40096158926669823</c:v>
                </c:pt>
                <c:pt idx="23">
                  <c:v>0.40096158926669823</c:v>
                </c:pt>
                <c:pt idx="24">
                  <c:v>0.40096158926669823</c:v>
                </c:pt>
                <c:pt idx="25">
                  <c:v>0.40096158926669823</c:v>
                </c:pt>
                <c:pt idx="26">
                  <c:v>0.40096158926669823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A-4A19-98E2-F33FEA90E87B}"/>
            </c:ext>
          </c:extLst>
        </c:ser>
        <c:ser>
          <c:idx val="3"/>
          <c:order val="3"/>
          <c:tx>
            <c:v>C.L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'NP CHART'!$A$4:$A$30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'NP CHART'!$E$4:$E$30</c:f>
              <c:numCache>
                <c:formatCode>General</c:formatCode>
                <c:ptCount val="2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A-4A19-98E2-F33FEA90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45024"/>
        <c:axId val="2032083456"/>
      </c:lineChart>
      <c:catAx>
        <c:axId val="42374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SERIAL</a:t>
                </a:r>
                <a:r>
                  <a:rPr lang="en-IN" baseline="0">
                    <a:solidFill>
                      <a:srgbClr val="FF0000"/>
                    </a:solidFill>
                  </a:rPr>
                  <a:t> NO.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83456"/>
        <c:crosses val="autoZero"/>
        <c:auto val="1"/>
        <c:lblAlgn val="ctr"/>
        <c:lblOffset val="100"/>
        <c:noMultiLvlLbl val="0"/>
      </c:catAx>
      <c:valAx>
        <c:axId val="2032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/>
                    </a:solidFill>
                  </a:rPr>
                  <a:t>NO.</a:t>
                </a:r>
                <a:r>
                  <a:rPr lang="en-IN" baseline="0">
                    <a:solidFill>
                      <a:schemeClr val="accent2"/>
                    </a:solidFill>
                  </a:rPr>
                  <a:t> OF DEFECTIVES</a:t>
                </a:r>
                <a:endParaRPr lang="en-IN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574001195837104E-2"/>
          <c:y val="0.10214658801785577"/>
          <c:w val="0.94352138928931439"/>
          <c:h val="0.77808110159758681"/>
        </c:manualLayout>
      </c:layout>
      <c:lineChart>
        <c:grouping val="standard"/>
        <c:varyColors val="0"/>
        <c:ser>
          <c:idx val="3"/>
          <c:order val="0"/>
          <c:tx>
            <c:strRef>
              <c:f>'xbar r chart'!$E$4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chart'!$A$5:$A$35</c:f>
              <c:numCache>
                <c:formatCode>m/d/yy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'xbar r chart'!$E$5:$E$35</c:f>
              <c:numCache>
                <c:formatCode>General</c:formatCode>
                <c:ptCount val="31"/>
                <c:pt idx="0">
                  <c:v>2</c:v>
                </c:pt>
                <c:pt idx="1">
                  <c:v>1.8</c:v>
                </c:pt>
                <c:pt idx="2">
                  <c:v>2.4</c:v>
                </c:pt>
                <c:pt idx="3">
                  <c:v>5</c:v>
                </c:pt>
                <c:pt idx="4">
                  <c:v>2.5</c:v>
                </c:pt>
                <c:pt idx="5">
                  <c:v>1.5</c:v>
                </c:pt>
                <c:pt idx="6">
                  <c:v>2.2999999999999998</c:v>
                </c:pt>
                <c:pt idx="7">
                  <c:v>2.1</c:v>
                </c:pt>
                <c:pt idx="8">
                  <c:v>2.4</c:v>
                </c:pt>
                <c:pt idx="9">
                  <c:v>2.9</c:v>
                </c:pt>
                <c:pt idx="10">
                  <c:v>2.8</c:v>
                </c:pt>
                <c:pt idx="11">
                  <c:v>2.7</c:v>
                </c:pt>
                <c:pt idx="12">
                  <c:v>2.2999999999999998</c:v>
                </c:pt>
                <c:pt idx="13">
                  <c:v>4.0999999999999996</c:v>
                </c:pt>
                <c:pt idx="14">
                  <c:v>2.2999999999999998</c:v>
                </c:pt>
                <c:pt idx="15">
                  <c:v>1.2</c:v>
                </c:pt>
                <c:pt idx="16">
                  <c:v>1.2</c:v>
                </c:pt>
                <c:pt idx="17">
                  <c:v>2.5</c:v>
                </c:pt>
                <c:pt idx="18">
                  <c:v>3.8</c:v>
                </c:pt>
                <c:pt idx="19">
                  <c:v>2.5</c:v>
                </c:pt>
                <c:pt idx="20">
                  <c:v>3.1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4.5</c:v>
                </c:pt>
                <c:pt idx="25">
                  <c:v>5.0999999999999996</c:v>
                </c:pt>
                <c:pt idx="26">
                  <c:v>1.9</c:v>
                </c:pt>
                <c:pt idx="27">
                  <c:v>2.2000000000000002</c:v>
                </c:pt>
                <c:pt idx="28">
                  <c:v>3.3</c:v>
                </c:pt>
                <c:pt idx="29">
                  <c:v>4.5</c:v>
                </c:pt>
                <c:pt idx="3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2-3E44-BFFB-8317873C3451}"/>
            </c:ext>
          </c:extLst>
        </c:ser>
        <c:ser>
          <c:idx val="4"/>
          <c:order val="1"/>
          <c:tx>
            <c:strRef>
              <c:f>'xbar r chart'!$F$4</c:f>
              <c:strCache>
                <c:ptCount val="1"/>
                <c:pt idx="0">
                  <c:v>r bar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chart'!$A$5:$A$35</c:f>
              <c:numCache>
                <c:formatCode>m/d/yy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'xbar r chart'!$F$5:$F$35</c:f>
              <c:numCache>
                <c:formatCode>0.000</c:formatCode>
                <c:ptCount val="31"/>
                <c:pt idx="0">
                  <c:v>2.7580645161290316</c:v>
                </c:pt>
                <c:pt idx="1">
                  <c:v>2.7580645161290316</c:v>
                </c:pt>
                <c:pt idx="2">
                  <c:v>2.7580645161290316</c:v>
                </c:pt>
                <c:pt idx="3">
                  <c:v>2.7580645161290316</c:v>
                </c:pt>
                <c:pt idx="4">
                  <c:v>2.7580645161290316</c:v>
                </c:pt>
                <c:pt idx="5">
                  <c:v>2.7580645161290316</c:v>
                </c:pt>
                <c:pt idx="6">
                  <c:v>2.7580645161290316</c:v>
                </c:pt>
                <c:pt idx="7">
                  <c:v>2.7580645161290316</c:v>
                </c:pt>
                <c:pt idx="8">
                  <c:v>2.7580645161290316</c:v>
                </c:pt>
                <c:pt idx="9">
                  <c:v>2.7580645161290316</c:v>
                </c:pt>
                <c:pt idx="10">
                  <c:v>2.7580645161290316</c:v>
                </c:pt>
                <c:pt idx="11">
                  <c:v>2.7580645161290316</c:v>
                </c:pt>
                <c:pt idx="12">
                  <c:v>2.7580645161290316</c:v>
                </c:pt>
                <c:pt idx="13">
                  <c:v>2.7580645161290316</c:v>
                </c:pt>
                <c:pt idx="14">
                  <c:v>2.7580645161290316</c:v>
                </c:pt>
                <c:pt idx="15">
                  <c:v>2.7580645161290316</c:v>
                </c:pt>
                <c:pt idx="16">
                  <c:v>2.7580645161290316</c:v>
                </c:pt>
                <c:pt idx="17">
                  <c:v>2.7580645161290316</c:v>
                </c:pt>
                <c:pt idx="18">
                  <c:v>2.7580645161290316</c:v>
                </c:pt>
                <c:pt idx="19">
                  <c:v>2.7580645161290316</c:v>
                </c:pt>
                <c:pt idx="20">
                  <c:v>2.7580645161290316</c:v>
                </c:pt>
                <c:pt idx="21">
                  <c:v>2.7580645161290316</c:v>
                </c:pt>
                <c:pt idx="22">
                  <c:v>2.7580645161290316</c:v>
                </c:pt>
                <c:pt idx="23">
                  <c:v>2.7580645161290316</c:v>
                </c:pt>
                <c:pt idx="24">
                  <c:v>2.7580645161290316</c:v>
                </c:pt>
                <c:pt idx="25">
                  <c:v>2.7580645161290316</c:v>
                </c:pt>
                <c:pt idx="26">
                  <c:v>2.7580645161290316</c:v>
                </c:pt>
                <c:pt idx="27">
                  <c:v>2.7580645161290316</c:v>
                </c:pt>
                <c:pt idx="28">
                  <c:v>2.7580645161290316</c:v>
                </c:pt>
                <c:pt idx="29">
                  <c:v>2.7580645161290316</c:v>
                </c:pt>
                <c:pt idx="30">
                  <c:v>2.7580645161290316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2-3E44-BFFB-8317873C3451}"/>
            </c:ext>
          </c:extLst>
        </c:ser>
        <c:ser>
          <c:idx val="7"/>
          <c:order val="2"/>
          <c:tx>
            <c:strRef>
              <c:f>'xbar r chart'!$I$4</c:f>
              <c:strCache>
                <c:ptCount val="1"/>
                <c:pt idx="0">
                  <c:v>ucl(R chart)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chart'!$A$5:$A$35</c:f>
              <c:numCache>
                <c:formatCode>m/d/yy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'xbar r chart'!$I$5:$I$35</c:f>
              <c:numCache>
                <c:formatCode>0.000</c:formatCode>
                <c:ptCount val="31"/>
                <c:pt idx="0">
                  <c:v>5.8305483870967727</c:v>
                </c:pt>
                <c:pt idx="1">
                  <c:v>5.8305483870967727</c:v>
                </c:pt>
                <c:pt idx="2">
                  <c:v>5.8305483870967727</c:v>
                </c:pt>
                <c:pt idx="3">
                  <c:v>5.8305483870967727</c:v>
                </c:pt>
                <c:pt idx="4">
                  <c:v>5.8305483870967727</c:v>
                </c:pt>
                <c:pt idx="5">
                  <c:v>5.8305483870967727</c:v>
                </c:pt>
                <c:pt idx="6">
                  <c:v>5.8305483870967727</c:v>
                </c:pt>
                <c:pt idx="7">
                  <c:v>5.8305483870967727</c:v>
                </c:pt>
                <c:pt idx="8">
                  <c:v>5.8305483870967727</c:v>
                </c:pt>
                <c:pt idx="9">
                  <c:v>5.8305483870967727</c:v>
                </c:pt>
                <c:pt idx="10">
                  <c:v>5.8305483870967727</c:v>
                </c:pt>
                <c:pt idx="11">
                  <c:v>5.8305483870967727</c:v>
                </c:pt>
                <c:pt idx="12">
                  <c:v>5.8305483870967727</c:v>
                </c:pt>
                <c:pt idx="13">
                  <c:v>5.8305483870967727</c:v>
                </c:pt>
                <c:pt idx="14">
                  <c:v>5.8305483870967727</c:v>
                </c:pt>
                <c:pt idx="15">
                  <c:v>5.8305483870967727</c:v>
                </c:pt>
                <c:pt idx="16">
                  <c:v>5.8305483870967727</c:v>
                </c:pt>
                <c:pt idx="17">
                  <c:v>5.8305483870967727</c:v>
                </c:pt>
                <c:pt idx="18">
                  <c:v>5.8305483870967727</c:v>
                </c:pt>
                <c:pt idx="19">
                  <c:v>5.8305483870967727</c:v>
                </c:pt>
                <c:pt idx="20">
                  <c:v>5.8305483870967727</c:v>
                </c:pt>
                <c:pt idx="21">
                  <c:v>5.8305483870967727</c:v>
                </c:pt>
                <c:pt idx="22">
                  <c:v>5.8305483870967727</c:v>
                </c:pt>
                <c:pt idx="23">
                  <c:v>5.8305483870967727</c:v>
                </c:pt>
                <c:pt idx="24">
                  <c:v>5.8305483870967727</c:v>
                </c:pt>
                <c:pt idx="25">
                  <c:v>5.8305483870967727</c:v>
                </c:pt>
                <c:pt idx="26">
                  <c:v>5.8305483870967727</c:v>
                </c:pt>
                <c:pt idx="27">
                  <c:v>5.8305483870967727</c:v>
                </c:pt>
                <c:pt idx="28">
                  <c:v>5.8305483870967727</c:v>
                </c:pt>
                <c:pt idx="29">
                  <c:v>5.8305483870967727</c:v>
                </c:pt>
                <c:pt idx="30">
                  <c:v>5.8305483870967727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2-3E44-BFFB-8317873C3451}"/>
            </c:ext>
          </c:extLst>
        </c:ser>
        <c:ser>
          <c:idx val="8"/>
          <c:order val="3"/>
          <c:tx>
            <c:strRef>
              <c:f>'xbar r chart'!$J$4</c:f>
              <c:strCache>
                <c:ptCount val="1"/>
                <c:pt idx="0">
                  <c:v>lcl( R chart)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chart'!$A$5:$A$35</c:f>
              <c:numCache>
                <c:formatCode>m/d/yy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'xbar r chart'!$J$5:$J$35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2-3E44-BFFB-8317873C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52223"/>
        <c:axId val="207042128"/>
      </c:lineChart>
      <c:dateAx>
        <c:axId val="18482522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2128"/>
        <c:crosses val="autoZero"/>
        <c:auto val="1"/>
        <c:lblOffset val="100"/>
        <c:baseTimeUnit val="days"/>
      </c:dateAx>
      <c:valAx>
        <c:axId val="2070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22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'xbar r chart'!$B$4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chart'!$A$5:$A$73</c:f>
              <c:numCache>
                <c:formatCode>m/d/yy</c:formatCode>
                <c:ptCount val="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</c:numCache>
            </c:numRef>
          </c:cat>
          <c:val>
            <c:numRef>
              <c:f>'xbar r chart'!$B$5:$B$73</c:f>
              <c:numCache>
                <c:formatCode>General</c:formatCode>
                <c:ptCount val="69"/>
                <c:pt idx="0">
                  <c:v>20</c:v>
                </c:pt>
                <c:pt idx="1">
                  <c:v>23</c:v>
                </c:pt>
                <c:pt idx="2">
                  <c:v>19</c:v>
                </c:pt>
                <c:pt idx="3">
                  <c:v>12</c:v>
                </c:pt>
                <c:pt idx="4">
                  <c:v>22.2</c:v>
                </c:pt>
                <c:pt idx="5">
                  <c:v>23.4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23.9</c:v>
                </c:pt>
                <c:pt idx="10">
                  <c:v>19.8</c:v>
                </c:pt>
                <c:pt idx="11">
                  <c:v>18.899999999999999</c:v>
                </c:pt>
                <c:pt idx="12">
                  <c:v>19.100000000000001</c:v>
                </c:pt>
                <c:pt idx="13">
                  <c:v>13</c:v>
                </c:pt>
                <c:pt idx="14">
                  <c:v>21</c:v>
                </c:pt>
                <c:pt idx="15">
                  <c:v>20.7</c:v>
                </c:pt>
                <c:pt idx="16">
                  <c:v>20.9</c:v>
                </c:pt>
                <c:pt idx="17">
                  <c:v>21.5</c:v>
                </c:pt>
                <c:pt idx="18">
                  <c:v>25</c:v>
                </c:pt>
                <c:pt idx="19">
                  <c:v>16.7</c:v>
                </c:pt>
                <c:pt idx="20">
                  <c:v>17.100000000000001</c:v>
                </c:pt>
                <c:pt idx="21">
                  <c:v>18.2</c:v>
                </c:pt>
                <c:pt idx="22">
                  <c:v>19</c:v>
                </c:pt>
                <c:pt idx="23">
                  <c:v>23</c:v>
                </c:pt>
                <c:pt idx="24">
                  <c:v>21.3</c:v>
                </c:pt>
                <c:pt idx="25">
                  <c:v>20.9</c:v>
                </c:pt>
                <c:pt idx="26">
                  <c:v>22.9</c:v>
                </c:pt>
                <c:pt idx="27">
                  <c:v>21</c:v>
                </c:pt>
                <c:pt idx="28">
                  <c:v>17</c:v>
                </c:pt>
                <c:pt idx="29">
                  <c:v>25</c:v>
                </c:pt>
                <c:pt idx="30">
                  <c:v>17.8</c:v>
                </c:pt>
                <c:pt idx="31">
                  <c:v>12</c:v>
                </c:pt>
                <c:pt idx="32">
                  <c:v>19</c:v>
                </c:pt>
                <c:pt idx="33">
                  <c:v>23</c:v>
                </c:pt>
                <c:pt idx="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B-B448-BFE4-827A00B9AA69}"/>
            </c:ext>
          </c:extLst>
        </c:ser>
        <c:ser>
          <c:idx val="2"/>
          <c:order val="1"/>
          <c:tx>
            <c:strRef>
              <c:f>'xbar r chart'!$D$4</c:f>
              <c:strCache>
                <c:ptCount val="1"/>
                <c:pt idx="0">
                  <c:v>xbar 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chart'!$A$5:$A$73</c:f>
              <c:numCache>
                <c:formatCode>m/d/yy</c:formatCode>
                <c:ptCount val="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</c:numCache>
            </c:numRef>
          </c:cat>
          <c:val>
            <c:numRef>
              <c:f>'xbar r chart'!$D$5:$D$73</c:f>
              <c:numCache>
                <c:formatCode>0.000</c:formatCode>
                <c:ptCount val="69"/>
                <c:pt idx="0">
                  <c:v>20.322857142857139</c:v>
                </c:pt>
                <c:pt idx="1">
                  <c:v>20.322857142857139</c:v>
                </c:pt>
                <c:pt idx="2">
                  <c:v>20.322857142857139</c:v>
                </c:pt>
                <c:pt idx="3">
                  <c:v>20.322857142857139</c:v>
                </c:pt>
                <c:pt idx="4">
                  <c:v>20.322857142857139</c:v>
                </c:pt>
                <c:pt idx="5">
                  <c:v>20.322857142857139</c:v>
                </c:pt>
                <c:pt idx="6">
                  <c:v>20.322857142857139</c:v>
                </c:pt>
                <c:pt idx="7">
                  <c:v>20.322857142857139</c:v>
                </c:pt>
                <c:pt idx="8">
                  <c:v>20.322857142857139</c:v>
                </c:pt>
                <c:pt idx="9">
                  <c:v>20.322857142857139</c:v>
                </c:pt>
                <c:pt idx="10">
                  <c:v>20.322857142857139</c:v>
                </c:pt>
                <c:pt idx="11">
                  <c:v>20.322857142857139</c:v>
                </c:pt>
                <c:pt idx="12">
                  <c:v>20.322857142857139</c:v>
                </c:pt>
                <c:pt idx="13">
                  <c:v>20.322857142857139</c:v>
                </c:pt>
                <c:pt idx="14">
                  <c:v>20.322857142857139</c:v>
                </c:pt>
                <c:pt idx="15">
                  <c:v>20.322857142857139</c:v>
                </c:pt>
                <c:pt idx="16">
                  <c:v>20.322857142857139</c:v>
                </c:pt>
                <c:pt idx="17">
                  <c:v>20.322857142857139</c:v>
                </c:pt>
                <c:pt idx="18">
                  <c:v>20.322857142857139</c:v>
                </c:pt>
                <c:pt idx="19">
                  <c:v>20.322857142857139</c:v>
                </c:pt>
                <c:pt idx="20">
                  <c:v>20.322857142857139</c:v>
                </c:pt>
                <c:pt idx="21">
                  <c:v>20.322857142857139</c:v>
                </c:pt>
                <c:pt idx="22">
                  <c:v>20.322857142857139</c:v>
                </c:pt>
                <c:pt idx="23">
                  <c:v>20.322857142857139</c:v>
                </c:pt>
                <c:pt idx="24">
                  <c:v>20.322857142857139</c:v>
                </c:pt>
                <c:pt idx="25">
                  <c:v>20.322857142857139</c:v>
                </c:pt>
                <c:pt idx="26">
                  <c:v>20.322857142857139</c:v>
                </c:pt>
                <c:pt idx="27">
                  <c:v>20.322857142857139</c:v>
                </c:pt>
                <c:pt idx="28">
                  <c:v>20.322857142857139</c:v>
                </c:pt>
                <c:pt idx="29">
                  <c:v>20.322857142857139</c:v>
                </c:pt>
                <c:pt idx="30">
                  <c:v>20.322857142857139</c:v>
                </c:pt>
                <c:pt idx="31">
                  <c:v>20.322857142857139</c:v>
                </c:pt>
                <c:pt idx="32">
                  <c:v>20.322857142857139</c:v>
                </c:pt>
                <c:pt idx="33">
                  <c:v>20.322857142857139</c:v>
                </c:pt>
                <c:pt idx="34">
                  <c:v>20.322857142857139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B-B448-BFE4-827A00B9AA69}"/>
            </c:ext>
          </c:extLst>
        </c:ser>
        <c:ser>
          <c:idx val="5"/>
          <c:order val="2"/>
          <c:tx>
            <c:strRef>
              <c:f>'xbar r chart'!$G$4</c:f>
              <c:strCache>
                <c:ptCount val="1"/>
                <c:pt idx="0">
                  <c:v>ucl (xbar)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chart'!$A$5:$A$73</c:f>
              <c:numCache>
                <c:formatCode>m/d/yy</c:formatCode>
                <c:ptCount val="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</c:numCache>
            </c:numRef>
          </c:cat>
          <c:val>
            <c:numRef>
              <c:f>'xbar r chart'!$G$5:$G$73</c:f>
              <c:numCache>
                <c:formatCode>0.000</c:formatCode>
                <c:ptCount val="69"/>
                <c:pt idx="0">
                  <c:v>21.914260368663591</c:v>
                </c:pt>
                <c:pt idx="1">
                  <c:v>21.914260368663591</c:v>
                </c:pt>
                <c:pt idx="2">
                  <c:v>21.914260368663591</c:v>
                </c:pt>
                <c:pt idx="3">
                  <c:v>21.914260368663591</c:v>
                </c:pt>
                <c:pt idx="4">
                  <c:v>21.914260368663591</c:v>
                </c:pt>
                <c:pt idx="5">
                  <c:v>21.914260368663591</c:v>
                </c:pt>
                <c:pt idx="6">
                  <c:v>21.914260368663591</c:v>
                </c:pt>
                <c:pt idx="7">
                  <c:v>21.914260368663591</c:v>
                </c:pt>
                <c:pt idx="8">
                  <c:v>21.914260368663591</c:v>
                </c:pt>
                <c:pt idx="9">
                  <c:v>21.914260368663591</c:v>
                </c:pt>
                <c:pt idx="10">
                  <c:v>21.914260368663591</c:v>
                </c:pt>
                <c:pt idx="11">
                  <c:v>21.914260368663591</c:v>
                </c:pt>
                <c:pt idx="12">
                  <c:v>21.914260368663591</c:v>
                </c:pt>
                <c:pt idx="13">
                  <c:v>21.914260368663591</c:v>
                </c:pt>
                <c:pt idx="14">
                  <c:v>21.914260368663591</c:v>
                </c:pt>
                <c:pt idx="15">
                  <c:v>21.914260368663591</c:v>
                </c:pt>
                <c:pt idx="16">
                  <c:v>21.914260368663591</c:v>
                </c:pt>
                <c:pt idx="17">
                  <c:v>21.914260368663591</c:v>
                </c:pt>
                <c:pt idx="19">
                  <c:v>21.914260368663591</c:v>
                </c:pt>
                <c:pt idx="20">
                  <c:v>21.914260368663591</c:v>
                </c:pt>
                <c:pt idx="21">
                  <c:v>21.914260368663591</c:v>
                </c:pt>
                <c:pt idx="22">
                  <c:v>21.914260368663591</c:v>
                </c:pt>
                <c:pt idx="23">
                  <c:v>21.914260368663591</c:v>
                </c:pt>
                <c:pt idx="24">
                  <c:v>21.914260368663591</c:v>
                </c:pt>
                <c:pt idx="25">
                  <c:v>21.914260368663591</c:v>
                </c:pt>
                <c:pt idx="26">
                  <c:v>21.914260368663591</c:v>
                </c:pt>
                <c:pt idx="27">
                  <c:v>21.914260368663591</c:v>
                </c:pt>
                <c:pt idx="28">
                  <c:v>21.914260368663591</c:v>
                </c:pt>
                <c:pt idx="29">
                  <c:v>21.914260368663591</c:v>
                </c:pt>
                <c:pt idx="30">
                  <c:v>21.914260368663591</c:v>
                </c:pt>
                <c:pt idx="31">
                  <c:v>21.914260368663591</c:v>
                </c:pt>
                <c:pt idx="32">
                  <c:v>21.914260368663591</c:v>
                </c:pt>
                <c:pt idx="33">
                  <c:v>21.914260368663591</c:v>
                </c:pt>
                <c:pt idx="34">
                  <c:v>21.914260368663591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B-B448-BFE4-827A00B9AA69}"/>
            </c:ext>
          </c:extLst>
        </c:ser>
        <c:ser>
          <c:idx val="6"/>
          <c:order val="3"/>
          <c:tx>
            <c:strRef>
              <c:f>'xbar r chart'!$H$4</c:f>
              <c:strCache>
                <c:ptCount val="1"/>
                <c:pt idx="0">
                  <c:v>lcl(xbar)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'xbar r chart'!$A$5:$A$73</c:f>
              <c:numCache>
                <c:formatCode>m/d/yy</c:formatCode>
                <c:ptCount val="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</c:numCache>
            </c:numRef>
          </c:cat>
          <c:val>
            <c:numRef>
              <c:f>'xbar r chart'!$H$5:$H$73</c:f>
              <c:numCache>
                <c:formatCode>0.000</c:formatCode>
                <c:ptCount val="69"/>
                <c:pt idx="0">
                  <c:v>18.731453917050686</c:v>
                </c:pt>
                <c:pt idx="1">
                  <c:v>18.731453917050686</c:v>
                </c:pt>
                <c:pt idx="2">
                  <c:v>18.731453917050686</c:v>
                </c:pt>
                <c:pt idx="3">
                  <c:v>18.731453917050686</c:v>
                </c:pt>
                <c:pt idx="4">
                  <c:v>18.731453917050686</c:v>
                </c:pt>
                <c:pt idx="5">
                  <c:v>18.731453917050686</c:v>
                </c:pt>
                <c:pt idx="6">
                  <c:v>18.731453917050686</c:v>
                </c:pt>
                <c:pt idx="7">
                  <c:v>18.731453917050686</c:v>
                </c:pt>
                <c:pt idx="8">
                  <c:v>18.731453917050686</c:v>
                </c:pt>
                <c:pt idx="9">
                  <c:v>18.731453917050686</c:v>
                </c:pt>
                <c:pt idx="10">
                  <c:v>18.731453917050686</c:v>
                </c:pt>
                <c:pt idx="11">
                  <c:v>18.731453917050686</c:v>
                </c:pt>
                <c:pt idx="12">
                  <c:v>18.731453917050686</c:v>
                </c:pt>
                <c:pt idx="13">
                  <c:v>18.731453917050686</c:v>
                </c:pt>
                <c:pt idx="14">
                  <c:v>18.731453917050686</c:v>
                </c:pt>
                <c:pt idx="15">
                  <c:v>18.731453917050686</c:v>
                </c:pt>
                <c:pt idx="16">
                  <c:v>18.731453917050686</c:v>
                </c:pt>
                <c:pt idx="17">
                  <c:v>18.731453917050686</c:v>
                </c:pt>
                <c:pt idx="18">
                  <c:v>18.731453917050686</c:v>
                </c:pt>
                <c:pt idx="19">
                  <c:v>18.731453917050686</c:v>
                </c:pt>
                <c:pt idx="20">
                  <c:v>18.731453917050686</c:v>
                </c:pt>
                <c:pt idx="21">
                  <c:v>18.731453917050686</c:v>
                </c:pt>
                <c:pt idx="22">
                  <c:v>18.731453917050686</c:v>
                </c:pt>
                <c:pt idx="23">
                  <c:v>18.731453917050686</c:v>
                </c:pt>
                <c:pt idx="24">
                  <c:v>18.731453917050686</c:v>
                </c:pt>
                <c:pt idx="25">
                  <c:v>18.731453917050686</c:v>
                </c:pt>
                <c:pt idx="26">
                  <c:v>18.731453917050686</c:v>
                </c:pt>
                <c:pt idx="27">
                  <c:v>18.731453917050686</c:v>
                </c:pt>
                <c:pt idx="28">
                  <c:v>18.731453917050686</c:v>
                </c:pt>
                <c:pt idx="29">
                  <c:v>18.731453917050686</c:v>
                </c:pt>
                <c:pt idx="30">
                  <c:v>18.731453917050686</c:v>
                </c:pt>
                <c:pt idx="31">
                  <c:v>18.731453917050686</c:v>
                </c:pt>
                <c:pt idx="32">
                  <c:v>18.731453917050686</c:v>
                </c:pt>
                <c:pt idx="33">
                  <c:v>18.731453917050686</c:v>
                </c:pt>
                <c:pt idx="34">
                  <c:v>18.731453917050686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B-B448-BFE4-827A00B9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7647"/>
        <c:axId val="88689375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'xbar r chart'!$J$4</c15:sqref>
                        </c15:formulaRef>
                      </c:ext>
                    </c:extLst>
                    <c:strCache>
                      <c:ptCount val="1"/>
                      <c:pt idx="0">
                        <c:v>lcl( R chart)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'xbar r chart'!$A$5:$A$73</c15:sqref>
                        </c15:formulaRef>
                      </c:ext>
                    </c:extLst>
                    <c:numCache>
                      <c:formatCode>m/d/yy</c:formatCode>
                      <c:ptCount val="69"/>
                      <c:pt idx="0">
                        <c:v>45200</c:v>
                      </c:pt>
                      <c:pt idx="1">
                        <c:v>45201</c:v>
                      </c:pt>
                      <c:pt idx="2">
                        <c:v>45202</c:v>
                      </c:pt>
                      <c:pt idx="3">
                        <c:v>45203</c:v>
                      </c:pt>
                      <c:pt idx="4">
                        <c:v>45204</c:v>
                      </c:pt>
                      <c:pt idx="5">
                        <c:v>45205</c:v>
                      </c:pt>
                      <c:pt idx="6">
                        <c:v>45206</c:v>
                      </c:pt>
                      <c:pt idx="7">
                        <c:v>45207</c:v>
                      </c:pt>
                      <c:pt idx="8">
                        <c:v>45208</c:v>
                      </c:pt>
                      <c:pt idx="9">
                        <c:v>45209</c:v>
                      </c:pt>
                      <c:pt idx="10">
                        <c:v>45210</c:v>
                      </c:pt>
                      <c:pt idx="11">
                        <c:v>45211</c:v>
                      </c:pt>
                      <c:pt idx="12">
                        <c:v>45212</c:v>
                      </c:pt>
                      <c:pt idx="13">
                        <c:v>45213</c:v>
                      </c:pt>
                      <c:pt idx="14">
                        <c:v>45214</c:v>
                      </c:pt>
                      <c:pt idx="15">
                        <c:v>45215</c:v>
                      </c:pt>
                      <c:pt idx="16">
                        <c:v>45216</c:v>
                      </c:pt>
                      <c:pt idx="17">
                        <c:v>45217</c:v>
                      </c:pt>
                      <c:pt idx="18">
                        <c:v>45218</c:v>
                      </c:pt>
                      <c:pt idx="19">
                        <c:v>45219</c:v>
                      </c:pt>
                      <c:pt idx="20">
                        <c:v>45220</c:v>
                      </c:pt>
                      <c:pt idx="21">
                        <c:v>45221</c:v>
                      </c:pt>
                      <c:pt idx="22">
                        <c:v>45222</c:v>
                      </c:pt>
                      <c:pt idx="23">
                        <c:v>45223</c:v>
                      </c:pt>
                      <c:pt idx="24">
                        <c:v>45224</c:v>
                      </c:pt>
                      <c:pt idx="25">
                        <c:v>45225</c:v>
                      </c:pt>
                      <c:pt idx="26">
                        <c:v>45226</c:v>
                      </c:pt>
                      <c:pt idx="27">
                        <c:v>45227</c:v>
                      </c:pt>
                      <c:pt idx="28">
                        <c:v>45228</c:v>
                      </c:pt>
                      <c:pt idx="29">
                        <c:v>45229</c:v>
                      </c:pt>
                      <c:pt idx="30">
                        <c:v>45230</c:v>
                      </c:pt>
                      <c:pt idx="31">
                        <c:v>45231</c:v>
                      </c:pt>
                      <c:pt idx="32">
                        <c:v>45232</c:v>
                      </c:pt>
                      <c:pt idx="33">
                        <c:v>45233</c:v>
                      </c:pt>
                      <c:pt idx="34">
                        <c:v>45234</c:v>
                      </c:pt>
                      <c:pt idx="35">
                        <c:v>45235</c:v>
                      </c:pt>
                      <c:pt idx="36">
                        <c:v>45236</c:v>
                      </c:pt>
                      <c:pt idx="37">
                        <c:v>45237</c:v>
                      </c:pt>
                      <c:pt idx="38">
                        <c:v>45238</c:v>
                      </c:pt>
                      <c:pt idx="39">
                        <c:v>45239</c:v>
                      </c:pt>
                      <c:pt idx="40">
                        <c:v>45240</c:v>
                      </c:pt>
                      <c:pt idx="41">
                        <c:v>45241</c:v>
                      </c:pt>
                      <c:pt idx="42">
                        <c:v>45242</c:v>
                      </c:pt>
                      <c:pt idx="43">
                        <c:v>45243</c:v>
                      </c:pt>
                      <c:pt idx="44">
                        <c:v>45244</c:v>
                      </c:pt>
                      <c:pt idx="45">
                        <c:v>45245</c:v>
                      </c:pt>
                      <c:pt idx="46">
                        <c:v>45246</c:v>
                      </c:pt>
                      <c:pt idx="47">
                        <c:v>45247</c:v>
                      </c:pt>
                      <c:pt idx="48">
                        <c:v>45248</c:v>
                      </c:pt>
                      <c:pt idx="49">
                        <c:v>45249</c:v>
                      </c:pt>
                      <c:pt idx="50">
                        <c:v>45250</c:v>
                      </c:pt>
                      <c:pt idx="51">
                        <c:v>45251</c:v>
                      </c:pt>
                      <c:pt idx="52">
                        <c:v>45252</c:v>
                      </c:pt>
                      <c:pt idx="53">
                        <c:v>45253</c:v>
                      </c:pt>
                      <c:pt idx="54">
                        <c:v>45254</c:v>
                      </c:pt>
                      <c:pt idx="55">
                        <c:v>45255</c:v>
                      </c:pt>
                      <c:pt idx="56">
                        <c:v>45256</c:v>
                      </c:pt>
                      <c:pt idx="57">
                        <c:v>45257</c:v>
                      </c:pt>
                      <c:pt idx="58">
                        <c:v>45258</c:v>
                      </c:pt>
                      <c:pt idx="59">
                        <c:v>45259</c:v>
                      </c:pt>
                      <c:pt idx="60">
                        <c:v>45260</c:v>
                      </c:pt>
                      <c:pt idx="61">
                        <c:v>45261</c:v>
                      </c:pt>
                      <c:pt idx="62">
                        <c:v>45262</c:v>
                      </c:pt>
                      <c:pt idx="63">
                        <c:v>45263</c:v>
                      </c:pt>
                      <c:pt idx="64">
                        <c:v>45264</c:v>
                      </c:pt>
                      <c:pt idx="65">
                        <c:v>45265</c:v>
                      </c:pt>
                      <c:pt idx="66">
                        <c:v>45266</c:v>
                      </c:pt>
                      <c:pt idx="67">
                        <c:v>45267</c:v>
                      </c:pt>
                      <c:pt idx="68">
                        <c:v>45268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'xbar r chart'!$J$5:$J$73</c15:sqref>
                        </c15:formulaRef>
                      </c:ext>
                    </c:extLst>
                    <c:numCache>
                      <c:formatCode>0.000</c:formatCode>
                      <c:ptCount val="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8B-B448-BFE4-827A00B9AA69}"/>
                  </c:ext>
                </c:extLst>
              </c15:ser>
            </c15:filteredLineSeries>
          </c:ext>
        </c:extLst>
      </c:lineChart>
      <c:dateAx>
        <c:axId val="886876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375"/>
        <c:crosses val="autoZero"/>
        <c:auto val="1"/>
        <c:lblOffset val="100"/>
        <c:baseTimeUnit val="days"/>
      </c:dateAx>
      <c:valAx>
        <c:axId val="886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121089</xdr:colOff>
      <xdr:row>2</xdr:row>
      <xdr:rowOff>70555</xdr:rowOff>
    </xdr:from>
    <xdr:to>
      <xdr:col>15</xdr:col>
      <xdr:colOff>517408</xdr:colOff>
      <xdr:row>28</xdr:row>
      <xdr:rowOff>164629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E61A9-6794-456D-9B63-4B36BA8C7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94776</xdr:colOff>
      <xdr:row>2</xdr:row>
      <xdr:rowOff>94776</xdr:rowOff>
    </xdr:from>
    <xdr:to>
      <xdr:col>17</xdr:col>
      <xdr:colOff>379104</xdr:colOff>
      <xdr:row>28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8288A-9183-87C4-368B-ACD22EB7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229518</xdr:colOff>
      <xdr:row>2</xdr:row>
      <xdr:rowOff>175964</xdr:rowOff>
    </xdr:from>
    <xdr:to>
      <xdr:col>20</xdr:col>
      <xdr:colOff>15301</xdr:colOff>
      <xdr:row>26</xdr:row>
      <xdr:rowOff>137711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BE187-05B0-BDD4-CA17-9130A11C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88142</xdr:colOff>
      <xdr:row>2</xdr:row>
      <xdr:rowOff>73737</xdr:rowOff>
    </xdr:from>
    <xdr:to>
      <xdr:col>14</xdr:col>
      <xdr:colOff>578135</xdr:colOff>
      <xdr:row>28</xdr:row>
      <xdr:rowOff>104254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027E5-910C-ABEF-0A6F-4CFB8D99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97692</xdr:colOff>
      <xdr:row>2</xdr:row>
      <xdr:rowOff>14766</xdr:rowOff>
    </xdr:from>
    <xdr:to>
      <xdr:col>16</xdr:col>
      <xdr:colOff>521025</xdr:colOff>
      <xdr:row>23</xdr:row>
      <xdr:rowOff>113973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FC6F7-573A-385D-AB37-64E229E92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62592</xdr:colOff>
      <xdr:row>40</xdr:row>
      <xdr:rowOff>155120</xdr:rowOff>
    </xdr:from>
    <xdr:to>
      <xdr:col>21</xdr:col>
      <xdr:colOff>18141</xdr:colOff>
      <xdr:row>69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1952A-E93A-0348-8549-4E7E010C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69135</xdr:colOff>
      <xdr:row>2</xdr:row>
      <xdr:rowOff>97658</xdr:rowOff>
    </xdr:from>
    <xdr:to>
      <xdr:col>21</xdr:col>
      <xdr:colOff>656147</xdr:colOff>
      <xdr:row>37</xdr:row>
      <xdr:rowOff>114073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AD742-53E0-7F43-98DB-F59BB220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tracin-my.sharepoint.com/Users/sumitraj/Downloads/xbars%20and%20xbarr%20chart.xlsx" TargetMode="External"/><Relationship Id="rId1" Type="http://schemas.openxmlformats.org/officeDocument/2006/relationships/externalLinkPath" Target="https://iitracin-my.sharepoint.com/Users/sumitraj/Downloads/xbars%20and%20xbarr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bar r chart"/>
      <sheetName val="xbar s chart "/>
      <sheetName val="constant"/>
    </sheetNames>
    <sheetDataSet>
      <sheetData sheetId="0">
        <row r="1">
          <cell r="B1" t="str">
            <v>x bar</v>
          </cell>
        </row>
      </sheetData>
      <sheetData sheetId="1">
        <row r="1">
          <cell r="B1" t="str">
            <v>x bar</v>
          </cell>
        </row>
      </sheetData>
      <sheetData sheetId="2">
        <row r="1">
          <cell r="A1" t="str">
            <v>Subgroup size(n)</v>
          </cell>
          <cell r="B1" t="str">
            <v>A2</v>
          </cell>
          <cell r="C1" t="str">
            <v>D3</v>
          </cell>
          <cell r="D1" t="str">
            <v>D4</v>
          </cell>
          <cell r="E1" t="str">
            <v>d2</v>
          </cell>
          <cell r="G1" t="str">
            <v>A3</v>
          </cell>
          <cell r="H1" t="str">
            <v>B3</v>
          </cell>
          <cell r="I1" t="str">
            <v>B4</v>
          </cell>
          <cell r="J1" t="str">
            <v>C4</v>
          </cell>
        </row>
        <row r="3">
          <cell r="A3">
            <v>2</v>
          </cell>
          <cell r="B3">
            <v>1.88</v>
          </cell>
          <cell r="C3">
            <v>0</v>
          </cell>
          <cell r="D3">
            <v>3.2669999999999999</v>
          </cell>
          <cell r="E3">
            <v>1.1279999999999999</v>
          </cell>
          <cell r="G3">
            <v>2.6589999999999998</v>
          </cell>
          <cell r="H3">
            <v>0</v>
          </cell>
          <cell r="I3">
            <v>3.2669999999999999</v>
          </cell>
          <cell r="J3">
            <v>0.79790000000000005</v>
          </cell>
        </row>
        <row r="4">
          <cell r="A4">
            <v>3</v>
          </cell>
          <cell r="B4">
            <v>1.0229999999999999</v>
          </cell>
          <cell r="C4">
            <v>0</v>
          </cell>
          <cell r="D4">
            <v>2.5739999999999998</v>
          </cell>
          <cell r="E4">
            <v>1.6930000000000001</v>
          </cell>
          <cell r="G4">
            <v>1.954</v>
          </cell>
          <cell r="H4">
            <v>0</v>
          </cell>
          <cell r="I4">
            <v>2.5680000000000001</v>
          </cell>
          <cell r="J4">
            <v>0.88619999999999999</v>
          </cell>
        </row>
        <row r="5">
          <cell r="A5">
            <v>4</v>
          </cell>
          <cell r="B5">
            <v>0.72899999999999998</v>
          </cell>
          <cell r="C5">
            <v>0</v>
          </cell>
          <cell r="D5">
            <v>2.282</v>
          </cell>
          <cell r="E5">
            <v>2.0590000000000002</v>
          </cell>
          <cell r="G5">
            <v>1.6279999999999999</v>
          </cell>
          <cell r="H5">
            <v>0</v>
          </cell>
          <cell r="I5">
            <v>2.266</v>
          </cell>
          <cell r="J5">
            <v>0.92130000000000001</v>
          </cell>
        </row>
        <row r="6">
          <cell r="A6">
            <v>5</v>
          </cell>
          <cell r="B6">
            <v>0.57699999999999996</v>
          </cell>
          <cell r="C6">
            <v>0</v>
          </cell>
          <cell r="D6">
            <v>2.1139999999999999</v>
          </cell>
          <cell r="E6">
            <v>2.3260000000000001</v>
          </cell>
          <cell r="G6">
            <v>1.427</v>
          </cell>
          <cell r="H6">
            <v>0</v>
          </cell>
          <cell r="I6">
            <v>2.089</v>
          </cell>
          <cell r="J6">
            <v>0.94</v>
          </cell>
        </row>
        <row r="7">
          <cell r="A7">
            <v>6</v>
          </cell>
          <cell r="B7">
            <v>0.48299999999999998</v>
          </cell>
          <cell r="C7">
            <v>0</v>
          </cell>
          <cell r="D7">
            <v>2.004</v>
          </cell>
          <cell r="E7">
            <v>2.5339999999999998</v>
          </cell>
          <cell r="G7">
            <v>1.2869999999999999</v>
          </cell>
          <cell r="H7">
            <v>0.03</v>
          </cell>
          <cell r="I7">
            <v>1.97</v>
          </cell>
          <cell r="J7">
            <v>0.95150000000000001</v>
          </cell>
        </row>
        <row r="8">
          <cell r="A8">
            <v>7</v>
          </cell>
          <cell r="B8">
            <v>0.41899999999999998</v>
          </cell>
          <cell r="C8">
            <v>7.5999999999999998E-2</v>
          </cell>
          <cell r="D8">
            <v>1.9239999999999999</v>
          </cell>
          <cell r="E8">
            <v>2.7040000000000002</v>
          </cell>
          <cell r="G8">
            <v>1.1819999999999999</v>
          </cell>
          <cell r="H8">
            <v>0.11799999999999999</v>
          </cell>
          <cell r="I8">
            <v>1.8819999999999999</v>
          </cell>
          <cell r="J8">
            <v>0.95940000000000003</v>
          </cell>
        </row>
        <row r="9">
          <cell r="A9">
            <v>8</v>
          </cell>
          <cell r="B9">
            <v>0.373</v>
          </cell>
          <cell r="C9">
            <v>0.13600000000000001</v>
          </cell>
          <cell r="D9">
            <v>1.8640000000000001</v>
          </cell>
          <cell r="E9">
            <v>2.847</v>
          </cell>
          <cell r="G9">
            <v>1.099</v>
          </cell>
          <cell r="H9">
            <v>0.185</v>
          </cell>
          <cell r="I9">
            <v>1.8149999999999999</v>
          </cell>
          <cell r="J9">
            <v>0.96499999999999997</v>
          </cell>
        </row>
        <row r="10">
          <cell r="A10">
            <v>9</v>
          </cell>
          <cell r="B10">
            <v>0.33700000000000002</v>
          </cell>
          <cell r="C10">
            <v>0.184</v>
          </cell>
          <cell r="D10">
            <v>1.8160000000000001</v>
          </cell>
          <cell r="E10">
            <v>2.97</v>
          </cell>
          <cell r="G10">
            <v>1.032</v>
          </cell>
          <cell r="H10">
            <v>0.23899999999999999</v>
          </cell>
          <cell r="I10">
            <v>1.7609999999999999</v>
          </cell>
          <cell r="J10">
            <v>0.96930000000000005</v>
          </cell>
        </row>
        <row r="11">
          <cell r="A11">
            <v>10</v>
          </cell>
          <cell r="B11">
            <v>0.308</v>
          </cell>
          <cell r="C11">
            <v>0.223</v>
          </cell>
          <cell r="D11">
            <v>1.7769999999999999</v>
          </cell>
          <cell r="E11">
            <v>3.0779999999999998</v>
          </cell>
          <cell r="G11">
            <v>0.97499999999999998</v>
          </cell>
          <cell r="H11">
            <v>0.28399999999999997</v>
          </cell>
          <cell r="I11">
            <v>1.716</v>
          </cell>
          <cell r="J11">
            <v>0.97270000000000001</v>
          </cell>
        </row>
        <row r="12">
          <cell r="A12">
            <v>11</v>
          </cell>
          <cell r="B12">
            <v>0.28499999999999998</v>
          </cell>
          <cell r="C12">
            <v>0.25600000000000001</v>
          </cell>
          <cell r="D12">
            <v>1.774</v>
          </cell>
          <cell r="E12">
            <v>3.173</v>
          </cell>
          <cell r="G12">
            <v>0.92700000000000005</v>
          </cell>
          <cell r="H12">
            <v>0.32100000000000001</v>
          </cell>
          <cell r="I12">
            <v>1.679</v>
          </cell>
          <cell r="J12">
            <v>0.97540000000000004</v>
          </cell>
        </row>
        <row r="13">
          <cell r="A13">
            <v>12</v>
          </cell>
          <cell r="B13">
            <v>0.26600000000000001</v>
          </cell>
          <cell r="C13">
            <v>0.28399999999999997</v>
          </cell>
          <cell r="D13">
            <v>1.716</v>
          </cell>
          <cell r="E13">
            <v>3.258</v>
          </cell>
          <cell r="G13">
            <v>0.88600000000000001</v>
          </cell>
          <cell r="H13">
            <v>0.35399999999999998</v>
          </cell>
          <cell r="I13">
            <v>1.6459999999999999</v>
          </cell>
          <cell r="J13">
            <v>0.97760000000000002</v>
          </cell>
        </row>
        <row r="14">
          <cell r="A14">
            <v>13</v>
          </cell>
          <cell r="B14">
            <v>0.249</v>
          </cell>
          <cell r="C14">
            <v>0.308</v>
          </cell>
          <cell r="D14">
            <v>1.6919999999999999</v>
          </cell>
          <cell r="E14">
            <v>3.3359999999999999</v>
          </cell>
          <cell r="G14">
            <v>0.85</v>
          </cell>
          <cell r="H14">
            <v>0.38200000000000001</v>
          </cell>
          <cell r="I14">
            <v>1.6180000000000001</v>
          </cell>
          <cell r="J14">
            <v>0.97940000000000005</v>
          </cell>
        </row>
        <row r="15">
          <cell r="A15">
            <v>14</v>
          </cell>
          <cell r="B15">
            <v>0.23499999999999999</v>
          </cell>
          <cell r="C15">
            <v>0.32900000000000001</v>
          </cell>
          <cell r="D15">
            <v>1.671</v>
          </cell>
          <cell r="E15">
            <v>3.407</v>
          </cell>
          <cell r="G15">
            <v>0.81699999999999995</v>
          </cell>
          <cell r="H15">
            <v>0.40600000000000003</v>
          </cell>
          <cell r="I15">
            <v>1.5940000000000001</v>
          </cell>
          <cell r="J15">
            <v>0.98099999999999998</v>
          </cell>
        </row>
        <row r="16">
          <cell r="A16">
            <v>15</v>
          </cell>
          <cell r="B16">
            <v>0.223</v>
          </cell>
          <cell r="C16">
            <v>0.34799999999999998</v>
          </cell>
          <cell r="D16">
            <v>1.6519999999999999</v>
          </cell>
          <cell r="E16">
            <v>3.472</v>
          </cell>
          <cell r="G16">
            <v>0.78900000000000003</v>
          </cell>
          <cell r="H16">
            <v>0.42799999999999999</v>
          </cell>
          <cell r="I16">
            <v>1.5720000000000001</v>
          </cell>
          <cell r="J16">
            <v>0.98229999999999995</v>
          </cell>
        </row>
        <row r="17">
          <cell r="A17">
            <v>16</v>
          </cell>
          <cell r="B17">
            <v>0.21199999999999999</v>
          </cell>
          <cell r="C17">
            <v>0.36399999999999999</v>
          </cell>
          <cell r="D17">
            <v>1.6359999999999999</v>
          </cell>
          <cell r="E17">
            <v>3.532</v>
          </cell>
          <cell r="G17">
            <v>0.76300000000000001</v>
          </cell>
          <cell r="H17">
            <v>0.44800000000000001</v>
          </cell>
          <cell r="I17">
            <v>1.552</v>
          </cell>
          <cell r="J17">
            <v>0.98350000000000004</v>
          </cell>
        </row>
        <row r="18">
          <cell r="A18">
            <v>17</v>
          </cell>
          <cell r="B18">
            <v>0.20300000000000001</v>
          </cell>
          <cell r="C18">
            <v>0.379</v>
          </cell>
          <cell r="D18">
            <v>1.621</v>
          </cell>
          <cell r="E18">
            <v>3.5880000000000001</v>
          </cell>
          <cell r="G18">
            <v>0.73899999999999999</v>
          </cell>
          <cell r="H18">
            <v>0.46600000000000003</v>
          </cell>
          <cell r="I18">
            <v>1.534</v>
          </cell>
          <cell r="J18">
            <v>0.98450000000000004</v>
          </cell>
        </row>
        <row r="19">
          <cell r="A19">
            <v>18</v>
          </cell>
          <cell r="B19">
            <v>0.19400000000000001</v>
          </cell>
          <cell r="C19">
            <v>0.39200000000000002</v>
          </cell>
          <cell r="D19">
            <v>1.6080000000000001</v>
          </cell>
          <cell r="E19">
            <v>3.64</v>
          </cell>
          <cell r="G19">
            <v>0.71799999999999997</v>
          </cell>
          <cell r="H19">
            <v>0.48199999999999998</v>
          </cell>
          <cell r="I19">
            <v>1.518</v>
          </cell>
          <cell r="J19">
            <v>0.98540000000000005</v>
          </cell>
        </row>
        <row r="20">
          <cell r="A20">
            <v>19</v>
          </cell>
          <cell r="B20">
            <v>0.187</v>
          </cell>
          <cell r="C20">
            <v>0.40400000000000003</v>
          </cell>
          <cell r="D20">
            <v>1.5960000000000001</v>
          </cell>
          <cell r="E20">
            <v>3.6890000000000001</v>
          </cell>
          <cell r="G20">
            <v>0.69799999999999995</v>
          </cell>
          <cell r="H20">
            <v>0.497</v>
          </cell>
          <cell r="I20">
            <v>1.5029999999999999</v>
          </cell>
          <cell r="J20">
            <v>0.98619999999999997</v>
          </cell>
        </row>
        <row r="21">
          <cell r="A21">
            <v>20</v>
          </cell>
          <cell r="B21">
            <v>0.18</v>
          </cell>
          <cell r="C21">
            <v>0.41399999999999998</v>
          </cell>
          <cell r="D21">
            <v>1.5860000000000001</v>
          </cell>
          <cell r="E21">
            <v>3.7349999999999999</v>
          </cell>
          <cell r="G21">
            <v>0.68</v>
          </cell>
          <cell r="H21">
            <v>0.51</v>
          </cell>
          <cell r="I21">
            <v>1.49</v>
          </cell>
          <cell r="J21">
            <v>0.9869</v>
          </cell>
        </row>
        <row r="22">
          <cell r="A22">
            <v>21</v>
          </cell>
          <cell r="B22">
            <v>0.17299999999999999</v>
          </cell>
          <cell r="C22">
            <v>0.42499999999999999</v>
          </cell>
          <cell r="D22">
            <v>1.575</v>
          </cell>
          <cell r="E22">
            <v>3.778</v>
          </cell>
          <cell r="G22">
            <v>0.66300000000000003</v>
          </cell>
          <cell r="H22">
            <v>0.52300000000000002</v>
          </cell>
          <cell r="I22">
            <v>1.4770000000000001</v>
          </cell>
          <cell r="J22">
            <v>0.98760000000000003</v>
          </cell>
        </row>
        <row r="23">
          <cell r="A23">
            <v>22</v>
          </cell>
          <cell r="B23">
            <v>0.16700000000000001</v>
          </cell>
          <cell r="C23">
            <v>0.434</v>
          </cell>
          <cell r="D23">
            <v>1.5660000000000001</v>
          </cell>
          <cell r="E23">
            <v>3.819</v>
          </cell>
          <cell r="G23">
            <v>0.64700000000000002</v>
          </cell>
          <cell r="H23">
            <v>0.53400000000000003</v>
          </cell>
          <cell r="I23">
            <v>1.466</v>
          </cell>
          <cell r="J23">
            <v>0.98819999999999997</v>
          </cell>
        </row>
        <row r="24">
          <cell r="A24">
            <v>23</v>
          </cell>
          <cell r="B24">
            <v>0.16200000000000001</v>
          </cell>
          <cell r="C24">
            <v>0.443</v>
          </cell>
          <cell r="D24">
            <v>1.5569999999999999</v>
          </cell>
          <cell r="E24">
            <v>3.8580000000000001</v>
          </cell>
          <cell r="G24">
            <v>0.63300000000000001</v>
          </cell>
          <cell r="H24">
            <v>0.54500000000000004</v>
          </cell>
          <cell r="I24">
            <v>1.4550000000000001</v>
          </cell>
          <cell r="J24">
            <v>0.98870000000000002</v>
          </cell>
        </row>
        <row r="25">
          <cell r="A25">
            <v>24</v>
          </cell>
          <cell r="B25">
            <v>0.157</v>
          </cell>
          <cell r="C25">
            <v>0.45200000000000001</v>
          </cell>
          <cell r="D25">
            <v>1.548</v>
          </cell>
          <cell r="E25">
            <v>3.895</v>
          </cell>
          <cell r="G25">
            <v>0.61899999999999999</v>
          </cell>
          <cell r="H25">
            <v>0.55500000000000005</v>
          </cell>
          <cell r="I25">
            <v>1.4450000000000001</v>
          </cell>
          <cell r="J25">
            <v>0.98919999999999997</v>
          </cell>
        </row>
        <row r="26">
          <cell r="A26">
            <v>25</v>
          </cell>
          <cell r="B26">
            <v>0.153</v>
          </cell>
          <cell r="C26">
            <v>0.45900000000000002</v>
          </cell>
          <cell r="D26">
            <v>1.5409999999999999</v>
          </cell>
          <cell r="E26">
            <v>3.931</v>
          </cell>
          <cell r="G26">
            <v>0.60599999999999998</v>
          </cell>
          <cell r="H26">
            <v>0.56499999999999995</v>
          </cell>
          <cell r="I26">
            <v>1.4350000000000001</v>
          </cell>
          <cell r="J26">
            <v>0.98960000000000004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2A6E8D-B8D2-4B65-BB0B-AB9E42474F0B}" name="Table18" displayName="Table18" ref="A3:F53" totalsRowShown="0" headerRowDxfId="68" dataDxfId="66" headerRowBorderDxfId="67" tableBorderDxfId="65">
  <autoFilter ref="A3:F53" xr:uid="{192A6E8D-B8D2-4B65-BB0B-AB9E42474F0B}"/>
  <tableColumns count="6">
    <tableColumn id="1" xr3:uid="{D05B6A45-7E6D-4CCB-A8EC-4820EEEC2E44}" name="S.NO." dataDxfId="64">
      <calculatedColumnFormula>IF(ISBLANK($B4), "",ROW()-ROW($A$3))</calculatedColumnFormula>
    </tableColumn>
    <tableColumn id="2" xr3:uid="{C6B10466-0BF3-4C27-9E1D-2A1D76B13F63}" name="VALUE" dataDxfId="63"/>
    <tableColumn id="3" xr3:uid="{11E05AA2-B638-4956-A9DB-9C0783CBBFF1}" name="AVERAGE" dataDxfId="62">
      <calculatedColumnFormula>$I$31</calculatedColumnFormula>
    </tableColumn>
    <tableColumn id="4" xr3:uid="{6ECF6AD1-9551-4538-B526-301E6B4BB51A}" name="UCL(AVG+3*SD)" dataDxfId="61">
      <calculatedColumnFormula>$I$33</calculatedColumnFormula>
    </tableColumn>
    <tableColumn id="5" xr3:uid="{23427330-7EC5-4179-86B3-7ED8A837D5D5}" name="LCL(AVG-3*SD)" dataDxfId="60">
      <calculatedColumnFormula>IF(ISBLANK($B4),"",$I$34)</calculatedColumnFormula>
    </tableColumn>
    <tableColumn id="6" xr3:uid="{395DBB0D-DE33-4CD4-9909-19A56B0D1C05}" name="INFERENCE " dataDxfId="59">
      <calculatedColumnFormula>IF(ISBLANK(B4),"",IF(OR(B4&lt;E4, B4&gt;D4), "Out of Control", "In Control"))</calculatedColumnFormula>
    </tableColumn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5FC72E-6C7E-7348-9CF8-7679D06110A5}" name="Table2" displayName="Table2" ref="A4:L73" totalsRowShown="0" headerRowDxfId="23">
  <autoFilter ref="A4:L73" xr:uid="{FE807379-41DD-784F-A868-3D6695776092}"/>
  <sortState xmlns:xlrd2="http://schemas.microsoft.com/office/spreadsheetml/2017/richdata2" ref="A5:J73">
    <sortCondition ref="A4:A73"/>
  </sortState>
  <tableColumns count="12">
    <tableColumn id="1" xr3:uid="{F3F5A579-672B-D548-8037-C39B8710B6F7}" name=" S.No." dataDxfId="22">
      <calculatedColumnFormula>IF(ISBLANK($B4), "",ROW()-ROW($A$4))</calculatedColumnFormula>
    </tableColumn>
    <tableColumn id="2" xr3:uid="{91662B54-8E9B-2346-815F-144557F8AED5}" name="x bar"/>
    <tableColumn id="3" xr3:uid="{C9635DBD-C422-4341-BB7C-9044E6EE5F26}" name="n"/>
    <tableColumn id="4" xr3:uid="{6A1B8E15-47BD-0C4F-BDA5-DA3A61816182}" name="xbar bar"/>
    <tableColumn id="5" xr3:uid="{C0E608C1-DE2A-C449-A917-7165EB2AA5CE}" name="s"/>
    <tableColumn id="6" xr3:uid="{C6B1BB3E-E636-7B4F-A482-E336E2775418}" name="s bar"/>
    <tableColumn id="7" xr3:uid="{92DB349D-EAEC-5E4F-B3D7-6F7AFD895DFA}" name="ucl (xbar)"/>
    <tableColumn id="8" xr3:uid="{DC4C17B0-B5CF-D84B-B5A4-15FFE09D6CB8}" name="lcl(xbar)"/>
    <tableColumn id="9" xr3:uid="{2A0F74C8-E8AF-8044-B066-CC05A37F6D05}" name="ucl(s chart)"/>
    <tableColumn id="10" xr3:uid="{0988E7A7-1949-C04A-89A9-090B4E4514E4}" name="lcl( s chart)"/>
    <tableColumn id="11" xr3:uid="{17E28408-116A-B94A-9E02-5D31D3F63792}" name="Inference(Xbar chart)" dataDxfId="21" dataCellStyle="Normal 2">
      <calculatedColumnFormula>IF(OR(ISBLANK(Table2[[#This Row],[x bar]]),ISBLANK(Table2[[#This Row],[s]])),"",IF(OR(B5&lt;H5, B5&gt;G5), "Out of Control", "In Control"))</calculatedColumnFormula>
    </tableColumn>
    <tableColumn id="12" xr3:uid="{EAA3F660-4210-C245-A6D8-A1E019A8162D}" name="Inference(S chart)" dataDxfId="20" dataCellStyle="Normal 2">
      <calculatedColumnFormula>IF(OR(ISBLANK(Table2[[#This Row],[x bar]]),ISBLANK(Table2[[#This Row],[s]])),"",IF(OR(E5&lt;J5, E5&gt;I5), "Out of Control", "In Control"))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20A5B-2AA8-A84D-ABF7-944FBD77C5A6}" name="Table13" displayName="Table13" ref="A4:J73" totalsRowShown="0" headerRowDxfId="19" dataDxfId="18">
  <autoFilter ref="A4:J73" xr:uid="{6D03481C-FC32-7948-97C9-16F37E8743C9}"/>
  <tableColumns count="10">
    <tableColumn id="1" xr3:uid="{67758216-9925-4345-8017-1CAA30CFC4E4}" name=" Group" dataDxfId="17"/>
    <tableColumn id="2" xr3:uid="{85036DFF-00F8-2645-B323-24E09A65B0C0}" name="x bar" dataDxfId="16"/>
    <tableColumn id="3" xr3:uid="{D77E0AF1-F32B-4147-BDFC-934327D9EDA6}" name="n" dataDxfId="15"/>
    <tableColumn id="4" xr3:uid="{D65945EF-D94F-D649-9CF6-820F2F02B692}" name="xbar bar" dataDxfId="14">
      <calculatedColumnFormula>AVERAGE($B$5:$B$73)</calculatedColumnFormula>
    </tableColumn>
    <tableColumn id="5" xr3:uid="{38C7183D-2D1F-B74B-B405-2ABE16578D38}" name="r" dataDxfId="13"/>
    <tableColumn id="6" xr3:uid="{AF5C2C4E-B569-9849-80BF-A2D3754E5DBE}" name="r bar" dataDxfId="12"/>
    <tableColumn id="7" xr3:uid="{D4E09860-D6C1-D246-8506-31AA1CD1D246}" name="ucl (xbar)" dataDxfId="11"/>
    <tableColumn id="8" xr3:uid="{B3B7E659-B5A6-1447-966C-DF705ECB50D0}" name="lcl(xbar)" dataDxfId="10">
      <calculatedColumnFormula>$D$5-VLOOKUP($C$5,[1]constant!$A$1:$J$26,2,FALSE)*$F$5</calculatedColumnFormula>
    </tableColumn>
    <tableColumn id="9" xr3:uid="{6740F5BF-CCF4-3240-93E6-20F9B41F5904}" name="ucl(R chart)" dataDxfId="9"/>
    <tableColumn id="10" xr3:uid="{C2FA883F-7B1E-104D-809B-650947E19639}" name="lcl( R chart)" dataDxfId="8">
      <calculatedColumnFormula>IF(ISBLANK(Table13[[#This Row],[x bar]])," ",$J$5)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A1B0F6-93AC-4557-9B2B-E6FFBF422E9F}" name="Table210" displayName="Table210" ref="I30:J35" totalsRowShown="0" headerRowCellStyle="Normal" dataCellStyle="Normal">
  <autoFilter ref="I30:J35" xr:uid="{64A1B0F6-93AC-4557-9B2B-E6FFBF422E9F}"/>
  <tableColumns count="2">
    <tableColumn id="1" xr3:uid="{43D2DCF0-95E3-4E44-8EEA-314091571F89}" name="Column1" dataCellStyle="Normal"/>
    <tableColumn id="2" xr3:uid="{9B875203-1427-4FD2-A180-52300DCC19E5}" name="Column2" dataCellStyle="Normal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800043-9585-495B-AD68-37A50C8F54C6}" name="Table10" displayName="Table10" ref="A3:G48" totalsRowShown="0" dataDxfId="57" headerRowBorderDxfId="58" tableBorderDxfId="56">
  <autoFilter ref="A3:G48" xr:uid="{89800043-9585-495B-AD68-37A50C8F54C6}"/>
  <tableColumns count="7">
    <tableColumn id="1" xr3:uid="{E2029A96-2838-4754-B972-947D27121D49}" name="S.No." dataDxfId="55">
      <calculatedColumnFormula>IF(ISBLANK($B4), "",ROW()-ROW($A$3))</calculatedColumnFormula>
    </tableColumn>
    <tableColumn id="2" xr3:uid="{55B7E3A7-93F6-4A67-88D4-2827E44EB07E}" name="Values" dataDxfId="54"/>
    <tableColumn id="3" xr3:uid="{16724AFE-75BB-43A7-BEE4-EC4D90FAE58B}" name="Proportion Defective" dataDxfId="53">
      <calculatedColumnFormula>IF(ISBLANK($B4), "",B4/$J$32)</calculatedColumnFormula>
    </tableColumn>
    <tableColumn id="4" xr3:uid="{4EFB4A98-43F9-4A95-A9E1-613C4FBDE70B}" name="Upper Control Limit" dataDxfId="52"/>
    <tableColumn id="5" xr3:uid="{42F4DF26-96CD-4AC3-BF73-FC52AE3CED25}" name="Lower Control Limit" dataDxfId="51"/>
    <tableColumn id="6" xr3:uid="{A6757668-78C5-4217-B018-041D7A72EB38}" name="Control Limit " dataDxfId="50"/>
    <tableColumn id="7" xr3:uid="{3B8C6327-67EA-45DC-A4F2-44AFADF62AD2}" name="Inference" dataDxfId="49">
      <calculatedColumnFormula>IF(ISBLANK(B4),"",IF(OR(C4&lt;E4, C4&gt;D4),"Out of control","In control"))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31C07-E726-4D2D-937D-FECFF6D936BB}" name="Table1" displayName="Table1" ref="A3:H73" totalsRowShown="0">
  <autoFilter ref="A3:H73" xr:uid="{6DD31C07-E726-4D2D-937D-FECFF6D936BB}"/>
  <tableColumns count="8">
    <tableColumn id="1" xr3:uid="{BC53934E-9653-4F49-9F82-5C7675362AFB}" name="S.No"/>
    <tableColumn id="2" xr3:uid="{0E6F34F5-2DB8-41B1-8248-8FBA93BE2434}" name="Sample Size"/>
    <tableColumn id="3" xr3:uid="{A5CC466E-4CDC-40B8-8A80-A5DCBA17CFA4}" name="No. of Defects"/>
    <tableColumn id="4" xr3:uid="{2EED3563-F2CD-48FA-A28F-97FC957A9CD9}" name="u-bar"/>
    <tableColumn id="5" xr3:uid="{04C6D46E-E434-4E51-AB38-11F38CFCA255}" name="U.C.L"/>
    <tableColumn id="6" xr3:uid="{2A3C6A16-9361-4D07-829E-244ABC026C34}" name="L.C.L"/>
    <tableColumn id="7" xr3:uid="{81D05FD5-6E24-4D38-917C-3BB42DB63A8A}" name="plotting data">
      <calculatedColumnFormula>IF(ISBLANK($B4),"",($C4/$B4))</calculatedColumnFormula>
    </tableColumn>
    <tableColumn id="8" xr3:uid="{56FFF70D-5CBC-444F-91C2-705E50FA5BDE}" name="Inference" dataDxfId="48">
      <calculatedColumnFormula>IF(ISBLANK($B4),"",IF(OR($G4&lt;$F4, G4&gt;E4), "Out of Control", "In Control"))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2F0762-E709-4326-8B8F-027041478F6D}" name="Table6" displayName="Table6" ref="K29:L32" totalsRowShown="0" headerRowDxfId="47" headerRowBorderDxfId="46" tableBorderDxfId="45" totalsRowBorderDxfId="44">
  <autoFilter ref="K29:L32" xr:uid="{B62F0762-E709-4326-8B8F-027041478F6D}"/>
  <tableColumns count="2">
    <tableColumn id="1" xr3:uid="{3C4CF53C-5BEE-45ED-8EF4-0E89219AEB9A}" name="Column1" dataDxfId="43"/>
    <tableColumn id="2" xr3:uid="{E8C16C3D-CECA-49AA-93B2-53EE429DE8C1}" name="Column2" dataDxfId="42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FA4674-2F0B-4619-9770-0D67F401DC23}" name="Table49" displayName="Table49" ref="J31:K33" headerRowCount="0" totalsRowShown="0" headerRowDxfId="41" dataDxfId="40">
  <tableColumns count="2">
    <tableColumn id="1" xr3:uid="{53602859-9197-4ACC-BF5A-F8C9A5FD3BF9}" name="g" dataDxfId="39"/>
    <tableColumn id="2" xr3:uid="{58F317A3-C21B-45D8-8101-C6796E108551}" name="20" headerRowDxfId="38" dataDxfId="37"/>
  </tableColumns>
  <tableStyleInfo name="TableStyleDark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0C4F9D-D9EC-41D2-814C-1DBD86479196}" name="Table11" displayName="Table11" ref="A3:H45" totalsRowShown="0" headerRowDxfId="36" dataDxfId="35">
  <autoFilter ref="A3:H45" xr:uid="{760C4F9D-D9EC-41D2-814C-1DBD86479196}"/>
  <tableColumns count="8">
    <tableColumn id="1" xr3:uid="{CA0CCB8D-5D7D-4C9A-BDD9-FD01C348CC57}" name="S. No." dataDxfId="34"/>
    <tableColumn id="2" xr3:uid="{8D9A9B9C-F3D2-43CD-A958-16D6ABB4B654}" name="No. of Samples Inspected" dataDxfId="33"/>
    <tableColumn id="3" xr3:uid="{95AC7E56-C145-42E6-B9CB-C2663F2F3FA5}" name="Non conforming samples" dataDxfId="32"/>
    <tableColumn id="4" xr3:uid="{85DCD438-C240-4635-88E8-DA0A8C4BEA66}" name="Proportion Non Conforming" dataDxfId="31"/>
    <tableColumn id="5" xr3:uid="{E8B37B88-D398-45B9-AF02-FE264DC6EDF5}" name="UCL" dataDxfId="30"/>
    <tableColumn id="6" xr3:uid="{00F57463-AA51-47F4-B06A-A238B412B3AF}" name="LCL" dataDxfId="29"/>
    <tableColumn id="7" xr3:uid="{408A9EE0-3D85-41E8-9872-85D7550DB09C}" name="Control Limit" dataDxfId="28"/>
    <tableColumn id="8" xr3:uid="{C7CFE707-AC1A-416D-9C55-EE2342F6B819}" name="Inference" dataDxfId="27">
      <calculatedColumnFormula>IF(ISBLANK(B4),"",IF(OR(D4&gt;E4, D4&lt;F4),"Out of Control","In Control"))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726991-898A-4388-81B2-DBA3530105F0}" name="Table4" displayName="Table4" ref="A3:F58" totalsRowShown="0">
  <autoFilter ref="A3:F58" xr:uid="{A1726991-898A-4388-81B2-DBA3530105F0}"/>
  <tableColumns count="6">
    <tableColumn id="1" xr3:uid="{76B9C09A-9109-45CD-AE4E-56672ED8D344}" name="S. No.">
      <calculatedColumnFormula>IF(ISBLANK($B4), "",ROW()-ROW($A$3))</calculatedColumnFormula>
    </tableColumn>
    <tableColumn id="2" xr3:uid="{CE9118C5-6B40-44F5-88DD-A05D129A22C4}" name="No. of Defective"/>
    <tableColumn id="3" xr3:uid="{9A586A81-FC53-42B2-AF26-3863BD898F2F}" name="U.C.L" dataDxfId="26">
      <calculatedColumnFormula>$J$28+3*SQRT($J$28*(1-$J$29))</calculatedColumnFormula>
    </tableColumn>
    <tableColumn id="4" xr3:uid="{36914DC1-F0E3-4D80-B446-4AA26DE72407}" name="L.C.L" dataDxfId="25">
      <calculatedColumnFormula>$J$28-3*SQRT($J$28*(1-$J$29))</calculatedColumnFormula>
    </tableColumn>
    <tableColumn id="5" xr3:uid="{5B9B32CF-5337-4D42-94AA-8DD9CCD1C002}" name="C.L"/>
    <tableColumn id="6" xr3:uid="{0FAE2AB9-1B4C-4C9F-9CA0-3F71D7DB523C}" name="Inferences" dataDxfId="24">
      <calculatedColumnFormula>IF(ISBLANK(B4),"",IF(OR(B4&lt;D4, B4&gt;C4), "Out of Control", "In Control"))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97E31-662F-4BFD-8DAD-97C83F65B343}" name="Table5" displayName="Table5" ref="I25:J29" totalsRowShown="0">
  <autoFilter ref="I25:J29" xr:uid="{2DC97E31-662F-4BFD-8DAD-97C83F65B343}"/>
  <tableColumns count="2">
    <tableColumn id="1" xr3:uid="{123C52FE-67C3-4CBB-BE11-F6755C268B3D}" name="Column1"/>
    <tableColumn id="2" xr3:uid="{54131C24-7319-4BFB-9AE2-019508FB7C61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6B43-0DFE-4F8E-9FC6-DF072072D743}">
  <dimension ref="A1:S53"/>
  <sheetViews>
    <sheetView workbookViewId="0">
      <selection activeCell="K31" sqref="K31:P37"/>
    </sheetView>
  </sheetViews>
  <sheetFormatPr baseColWidth="10" defaultColWidth="8.83203125" defaultRowHeight="15" x14ac:dyDescent="0.2"/>
  <cols>
    <col min="1" max="1" width="13.83203125" bestFit="1" customWidth="1"/>
    <col min="2" max="2" width="16" customWidth="1"/>
    <col min="3" max="3" width="15.83203125" bestFit="1" customWidth="1"/>
    <col min="4" max="4" width="22.83203125" bestFit="1" customWidth="1"/>
    <col min="5" max="5" width="21.83203125" bestFit="1" customWidth="1"/>
    <col min="6" max="6" width="17.83203125" bestFit="1" customWidth="1"/>
    <col min="8" max="8" width="24.1640625" bestFit="1" customWidth="1"/>
  </cols>
  <sheetData>
    <row r="1" spans="1:19" x14ac:dyDescent="0.2">
      <c r="A1" s="60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4"/>
      <c r="R1" s="14"/>
      <c r="S1" s="14"/>
    </row>
    <row r="2" spans="1:19" ht="16" thickBo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4"/>
      <c r="R2" s="14"/>
      <c r="S2" s="14"/>
    </row>
    <row r="3" spans="1:19" ht="19" x14ac:dyDescent="0.2">
      <c r="A3" s="15" t="s">
        <v>52</v>
      </c>
      <c r="B3" s="16" t="s">
        <v>53</v>
      </c>
      <c r="C3" s="16" t="s">
        <v>54</v>
      </c>
      <c r="D3" s="16" t="s">
        <v>55</v>
      </c>
      <c r="E3" s="17" t="s">
        <v>56</v>
      </c>
      <c r="F3" s="18" t="s">
        <v>57</v>
      </c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9" ht="19" x14ac:dyDescent="0.25">
      <c r="A4" s="20">
        <f>IF(ISBLANK($B4), "",ROW()-ROW($A$3))</f>
        <v>1</v>
      </c>
      <c r="B4" s="21">
        <v>5</v>
      </c>
      <c r="C4" s="22">
        <f t="shared" ref="C4:C53" si="0">$I$31</f>
        <v>18.689655172413794</v>
      </c>
      <c r="D4" s="22">
        <f t="shared" ref="D4:D53" si="1">$I$33</f>
        <v>47.293954592312375</v>
      </c>
      <c r="E4" s="23">
        <f t="shared" ref="E4:E53" si="2">IF(ISBLANK($B4),"",$I$34)</f>
        <v>0</v>
      </c>
      <c r="F4" s="24" t="str">
        <f>IF(ISBLANK(B4),"",IF(OR(B4&lt;E4, B4&gt;D4), "Out of Control", "In Control"))</f>
        <v>In Control</v>
      </c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9" ht="19" x14ac:dyDescent="0.25">
      <c r="A5" s="20">
        <f t="shared" ref="A5:A53" si="3">IF(ISBLANK($B5), "",ROW()-ROW($A$3))</f>
        <v>2</v>
      </c>
      <c r="B5" s="21">
        <v>1</v>
      </c>
      <c r="C5" s="22">
        <f t="shared" si="0"/>
        <v>18.689655172413794</v>
      </c>
      <c r="D5" s="22">
        <f t="shared" si="1"/>
        <v>47.293954592312375</v>
      </c>
      <c r="E5" s="23">
        <f t="shared" si="2"/>
        <v>0</v>
      </c>
      <c r="F5" s="24" t="str">
        <f t="shared" ref="F5:F53" si="4">IF(ISBLANK(B5),"",IF(OR(B5&lt;E5, B5&gt;D5), "Out of Control", "In Control"))</f>
        <v>In Control</v>
      </c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9" ht="19" x14ac:dyDescent="0.25">
      <c r="A6" s="20">
        <f t="shared" si="3"/>
        <v>3</v>
      </c>
      <c r="B6" s="21">
        <v>2</v>
      </c>
      <c r="C6" s="22">
        <f t="shared" si="0"/>
        <v>18.689655172413794</v>
      </c>
      <c r="D6" s="22">
        <f t="shared" si="1"/>
        <v>47.293954592312375</v>
      </c>
      <c r="E6" s="23">
        <f t="shared" si="2"/>
        <v>0</v>
      </c>
      <c r="F6" s="24" t="str">
        <f t="shared" si="4"/>
        <v>In Control</v>
      </c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9" ht="19" x14ac:dyDescent="0.25">
      <c r="A7" s="20">
        <f t="shared" si="3"/>
        <v>4</v>
      </c>
      <c r="B7" s="21">
        <v>25</v>
      </c>
      <c r="C7" s="22">
        <f t="shared" si="0"/>
        <v>18.689655172413794</v>
      </c>
      <c r="D7" s="22">
        <f t="shared" si="1"/>
        <v>47.293954592312375</v>
      </c>
      <c r="E7" s="23">
        <f t="shared" si="2"/>
        <v>0</v>
      </c>
      <c r="F7" s="24" t="str">
        <f t="shared" si="4"/>
        <v>In Control</v>
      </c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9" ht="19" x14ac:dyDescent="0.25">
      <c r="A8" s="20">
        <f t="shared" si="3"/>
        <v>5</v>
      </c>
      <c r="B8" s="21">
        <v>2</v>
      </c>
      <c r="C8" s="22">
        <f t="shared" si="0"/>
        <v>18.689655172413794</v>
      </c>
      <c r="D8" s="22">
        <f t="shared" si="1"/>
        <v>47.293954592312375</v>
      </c>
      <c r="E8" s="23">
        <f t="shared" si="2"/>
        <v>0</v>
      </c>
      <c r="F8" s="24" t="str">
        <f t="shared" si="4"/>
        <v>In Control</v>
      </c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9" ht="19" x14ac:dyDescent="0.25">
      <c r="A9" s="20">
        <f t="shared" si="3"/>
        <v>6</v>
      </c>
      <c r="B9" s="21">
        <v>60</v>
      </c>
      <c r="C9" s="22">
        <f t="shared" si="0"/>
        <v>18.689655172413794</v>
      </c>
      <c r="D9" s="22">
        <f t="shared" si="1"/>
        <v>47.293954592312375</v>
      </c>
      <c r="E9" s="23">
        <f t="shared" si="2"/>
        <v>0</v>
      </c>
      <c r="F9" s="24" t="str">
        <f t="shared" si="4"/>
        <v>Out of Control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9" ht="19" x14ac:dyDescent="0.25">
      <c r="A10" s="20">
        <f t="shared" si="3"/>
        <v>7</v>
      </c>
      <c r="B10" s="21">
        <v>2</v>
      </c>
      <c r="C10" s="22">
        <f t="shared" si="0"/>
        <v>18.689655172413794</v>
      </c>
      <c r="D10" s="22">
        <f t="shared" si="1"/>
        <v>47.293954592312375</v>
      </c>
      <c r="E10" s="23">
        <f t="shared" si="2"/>
        <v>0</v>
      </c>
      <c r="F10" s="24" t="str">
        <f t="shared" si="4"/>
        <v>In Control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9" ht="19" x14ac:dyDescent="0.25">
      <c r="A11" s="20">
        <f t="shared" si="3"/>
        <v>8</v>
      </c>
      <c r="B11" s="21">
        <v>2</v>
      </c>
      <c r="C11" s="22">
        <f t="shared" si="0"/>
        <v>18.689655172413794</v>
      </c>
      <c r="D11" s="22">
        <f t="shared" si="1"/>
        <v>47.293954592312375</v>
      </c>
      <c r="E11" s="23">
        <f t="shared" si="2"/>
        <v>0</v>
      </c>
      <c r="F11" s="24" t="str">
        <f t="shared" si="4"/>
        <v>In Control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9" ht="19" x14ac:dyDescent="0.25">
      <c r="A12" s="20">
        <f t="shared" si="3"/>
        <v>9</v>
      </c>
      <c r="B12" s="21">
        <v>5</v>
      </c>
      <c r="C12" s="22">
        <f t="shared" si="0"/>
        <v>18.689655172413794</v>
      </c>
      <c r="D12" s="22">
        <f t="shared" si="1"/>
        <v>47.293954592312375</v>
      </c>
      <c r="E12" s="23">
        <f t="shared" si="2"/>
        <v>0</v>
      </c>
      <c r="F12" s="24" t="str">
        <f t="shared" si="4"/>
        <v>In Control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9" ht="19" x14ac:dyDescent="0.25">
      <c r="A13" s="20">
        <f t="shared" si="3"/>
        <v>10</v>
      </c>
      <c r="B13" s="21">
        <v>2</v>
      </c>
      <c r="C13" s="22">
        <f t="shared" si="0"/>
        <v>18.689655172413794</v>
      </c>
      <c r="D13" s="22">
        <f t="shared" si="1"/>
        <v>47.293954592312375</v>
      </c>
      <c r="E13" s="23">
        <f t="shared" si="2"/>
        <v>0</v>
      </c>
      <c r="F13" s="24" t="str">
        <f t="shared" si="4"/>
        <v>In Control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9" ht="19" x14ac:dyDescent="0.25">
      <c r="A14" s="20">
        <f t="shared" si="3"/>
        <v>11</v>
      </c>
      <c r="B14" s="21">
        <v>52</v>
      </c>
      <c r="C14" s="22">
        <f t="shared" si="0"/>
        <v>18.689655172413794</v>
      </c>
      <c r="D14" s="22">
        <f t="shared" si="1"/>
        <v>47.293954592312375</v>
      </c>
      <c r="E14" s="23">
        <f t="shared" si="2"/>
        <v>0</v>
      </c>
      <c r="F14" s="24" t="str">
        <f t="shared" si="4"/>
        <v>Out of Control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9" ht="19" x14ac:dyDescent="0.25">
      <c r="A15" s="20">
        <f t="shared" si="3"/>
        <v>12</v>
      </c>
      <c r="B15" s="21">
        <v>2</v>
      </c>
      <c r="C15" s="22">
        <f t="shared" si="0"/>
        <v>18.689655172413794</v>
      </c>
      <c r="D15" s="22">
        <f t="shared" si="1"/>
        <v>47.293954592312375</v>
      </c>
      <c r="E15" s="23">
        <f t="shared" si="2"/>
        <v>0</v>
      </c>
      <c r="F15" s="24" t="str">
        <f t="shared" si="4"/>
        <v>In Control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9" ht="19" x14ac:dyDescent="0.25">
      <c r="A16" s="20">
        <f t="shared" si="3"/>
        <v>13</v>
      </c>
      <c r="B16" s="21">
        <v>22</v>
      </c>
      <c r="C16" s="22">
        <f t="shared" si="0"/>
        <v>18.689655172413794</v>
      </c>
      <c r="D16" s="22">
        <f t="shared" si="1"/>
        <v>47.293954592312375</v>
      </c>
      <c r="E16" s="23">
        <f t="shared" si="2"/>
        <v>0</v>
      </c>
      <c r="F16" s="24" t="str">
        <f t="shared" si="4"/>
        <v>In Control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ht="19" x14ac:dyDescent="0.25">
      <c r="A17" s="20">
        <f t="shared" si="3"/>
        <v>14</v>
      </c>
      <c r="B17" s="21">
        <v>5</v>
      </c>
      <c r="C17" s="22">
        <f t="shared" si="0"/>
        <v>18.689655172413794</v>
      </c>
      <c r="D17" s="22">
        <f t="shared" si="1"/>
        <v>47.293954592312375</v>
      </c>
      <c r="E17" s="23">
        <f t="shared" si="2"/>
        <v>0</v>
      </c>
      <c r="F17" s="24" t="str">
        <f t="shared" si="4"/>
        <v>In Control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ht="19" x14ac:dyDescent="0.25">
      <c r="A18" s="20">
        <f t="shared" si="3"/>
        <v>15</v>
      </c>
      <c r="B18" s="21">
        <v>2</v>
      </c>
      <c r="C18" s="22">
        <f t="shared" si="0"/>
        <v>18.689655172413794</v>
      </c>
      <c r="D18" s="22">
        <f t="shared" si="1"/>
        <v>47.293954592312375</v>
      </c>
      <c r="E18" s="23">
        <f t="shared" si="2"/>
        <v>0</v>
      </c>
      <c r="F18" s="24" t="str">
        <f t="shared" si="4"/>
        <v>In Control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ht="19" x14ac:dyDescent="0.25">
      <c r="A19" s="20">
        <f t="shared" si="3"/>
        <v>16</v>
      </c>
      <c r="B19" s="21">
        <v>25</v>
      </c>
      <c r="C19" s="22">
        <f t="shared" si="0"/>
        <v>18.689655172413794</v>
      </c>
      <c r="D19" s="22">
        <f t="shared" si="1"/>
        <v>47.293954592312375</v>
      </c>
      <c r="E19" s="23">
        <f t="shared" si="2"/>
        <v>0</v>
      </c>
      <c r="F19" s="24" t="str">
        <f t="shared" si="4"/>
        <v>In Control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ht="19" x14ac:dyDescent="0.25">
      <c r="A20" s="20">
        <f t="shared" si="3"/>
        <v>17</v>
      </c>
      <c r="B20" s="21">
        <v>28</v>
      </c>
      <c r="C20" s="22">
        <f t="shared" si="0"/>
        <v>18.689655172413794</v>
      </c>
      <c r="D20" s="22">
        <f t="shared" si="1"/>
        <v>47.293954592312375</v>
      </c>
      <c r="E20" s="23">
        <f t="shared" si="2"/>
        <v>0</v>
      </c>
      <c r="F20" s="24" t="str">
        <f t="shared" si="4"/>
        <v>In Control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ht="19" x14ac:dyDescent="0.25">
      <c r="A21" s="20">
        <f t="shared" si="3"/>
        <v>18</v>
      </c>
      <c r="B21" s="21">
        <v>57</v>
      </c>
      <c r="C21" s="22">
        <f t="shared" si="0"/>
        <v>18.689655172413794</v>
      </c>
      <c r="D21" s="22">
        <f t="shared" si="1"/>
        <v>47.293954592312375</v>
      </c>
      <c r="E21" s="23">
        <f t="shared" si="2"/>
        <v>0</v>
      </c>
      <c r="F21" s="24" t="str">
        <f t="shared" si="4"/>
        <v>Out of Control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ht="19" x14ac:dyDescent="0.25">
      <c r="A22" s="20">
        <f t="shared" si="3"/>
        <v>19</v>
      </c>
      <c r="B22" s="21">
        <v>28</v>
      </c>
      <c r="C22" s="22">
        <f t="shared" si="0"/>
        <v>18.689655172413794</v>
      </c>
      <c r="D22" s="22">
        <f t="shared" si="1"/>
        <v>47.293954592312375</v>
      </c>
      <c r="E22" s="23">
        <f t="shared" si="2"/>
        <v>0</v>
      </c>
      <c r="F22" s="24" t="str">
        <f t="shared" si="4"/>
        <v>In Control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ht="19" x14ac:dyDescent="0.25">
      <c r="A23" s="20">
        <f t="shared" si="3"/>
        <v>20</v>
      </c>
      <c r="B23" s="21">
        <v>5</v>
      </c>
      <c r="C23" s="22">
        <f t="shared" si="0"/>
        <v>18.689655172413794</v>
      </c>
      <c r="D23" s="22">
        <f t="shared" si="1"/>
        <v>47.293954592312375</v>
      </c>
      <c r="E23" s="23">
        <f t="shared" si="2"/>
        <v>0</v>
      </c>
      <c r="F23" s="24" t="str">
        <f t="shared" si="4"/>
        <v>In Control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ht="19" x14ac:dyDescent="0.25">
      <c r="A24" s="20">
        <f t="shared" si="3"/>
        <v>21</v>
      </c>
      <c r="B24" s="21">
        <v>9</v>
      </c>
      <c r="C24" s="22">
        <f t="shared" si="0"/>
        <v>18.689655172413794</v>
      </c>
      <c r="D24" s="22">
        <f t="shared" si="1"/>
        <v>47.293954592312375</v>
      </c>
      <c r="E24" s="23">
        <f t="shared" si="2"/>
        <v>0</v>
      </c>
      <c r="F24" s="24" t="str">
        <f t="shared" si="4"/>
        <v>In Control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ht="19" x14ac:dyDescent="0.25">
      <c r="A25" s="20">
        <f t="shared" si="3"/>
        <v>22</v>
      </c>
      <c r="B25" s="21">
        <v>21</v>
      </c>
      <c r="C25" s="22">
        <f t="shared" si="0"/>
        <v>18.689655172413794</v>
      </c>
      <c r="D25" s="22">
        <f t="shared" si="1"/>
        <v>47.293954592312375</v>
      </c>
      <c r="E25" s="23">
        <f t="shared" si="2"/>
        <v>0</v>
      </c>
      <c r="F25" s="24" t="str">
        <f t="shared" si="4"/>
        <v>In Control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ht="19" x14ac:dyDescent="0.25">
      <c r="A26" s="20">
        <f t="shared" si="3"/>
        <v>23</v>
      </c>
      <c r="B26" s="21">
        <v>74</v>
      </c>
      <c r="C26" s="22">
        <f t="shared" si="0"/>
        <v>18.689655172413794</v>
      </c>
      <c r="D26" s="22">
        <f t="shared" si="1"/>
        <v>47.293954592312375</v>
      </c>
      <c r="E26" s="23">
        <f t="shared" si="2"/>
        <v>0</v>
      </c>
      <c r="F26" s="24" t="str">
        <f t="shared" si="4"/>
        <v>Out of Control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ht="19" x14ac:dyDescent="0.25">
      <c r="A27" s="20">
        <f t="shared" si="3"/>
        <v>24</v>
      </c>
      <c r="B27" s="21">
        <v>8</v>
      </c>
      <c r="C27" s="22">
        <f t="shared" si="0"/>
        <v>18.689655172413794</v>
      </c>
      <c r="D27" s="22">
        <f t="shared" si="1"/>
        <v>47.293954592312375</v>
      </c>
      <c r="E27" s="23">
        <f t="shared" si="2"/>
        <v>0</v>
      </c>
      <c r="F27" s="24" t="str">
        <f t="shared" si="4"/>
        <v>In Control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ht="19" x14ac:dyDescent="0.25">
      <c r="A28" s="20">
        <f t="shared" si="3"/>
        <v>25</v>
      </c>
      <c r="B28" s="21">
        <v>2</v>
      </c>
      <c r="C28" s="22">
        <f t="shared" si="0"/>
        <v>18.689655172413794</v>
      </c>
      <c r="D28" s="22">
        <f t="shared" si="1"/>
        <v>47.293954592312375</v>
      </c>
      <c r="E28" s="23">
        <f t="shared" si="2"/>
        <v>0</v>
      </c>
      <c r="F28" s="24" t="str">
        <f t="shared" si="4"/>
        <v>In Control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ht="19" x14ac:dyDescent="0.25">
      <c r="A29" s="20">
        <f t="shared" si="3"/>
        <v>26</v>
      </c>
      <c r="B29" s="21">
        <v>7</v>
      </c>
      <c r="C29" s="22">
        <f t="shared" si="0"/>
        <v>18.689655172413794</v>
      </c>
      <c r="D29" s="22">
        <f t="shared" si="1"/>
        <v>47.293954592312375</v>
      </c>
      <c r="E29" s="23">
        <f t="shared" si="2"/>
        <v>0</v>
      </c>
      <c r="F29" s="24" t="str">
        <f t="shared" si="4"/>
        <v>In Control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ht="19" x14ac:dyDescent="0.25">
      <c r="A30" s="20">
        <f t="shared" si="3"/>
        <v>27</v>
      </c>
      <c r="B30" s="21">
        <v>12</v>
      </c>
      <c r="C30" s="22">
        <f t="shared" si="0"/>
        <v>18.689655172413794</v>
      </c>
      <c r="D30" s="22">
        <f t="shared" si="1"/>
        <v>47.293954592312375</v>
      </c>
      <c r="E30" s="23">
        <f t="shared" si="2"/>
        <v>0</v>
      </c>
      <c r="F30" s="24" t="str">
        <f t="shared" si="4"/>
        <v>In Control</v>
      </c>
    </row>
    <row r="31" spans="1:16" ht="19" x14ac:dyDescent="0.25">
      <c r="A31" s="20">
        <f t="shared" si="3"/>
        <v>28</v>
      </c>
      <c r="B31" s="25">
        <v>62</v>
      </c>
      <c r="C31" s="22">
        <f t="shared" si="0"/>
        <v>18.689655172413794</v>
      </c>
      <c r="D31" s="22">
        <f t="shared" si="1"/>
        <v>47.293954592312375</v>
      </c>
      <c r="E31" s="23">
        <f t="shared" si="2"/>
        <v>0</v>
      </c>
      <c r="F31" s="24" t="str">
        <f t="shared" si="4"/>
        <v>Out of Control</v>
      </c>
      <c r="H31" s="26" t="s">
        <v>58</v>
      </c>
      <c r="I31" s="27">
        <f>AVERAGE(B4:B53)</f>
        <v>18.689655172413794</v>
      </c>
      <c r="K31" s="61" t="s">
        <v>59</v>
      </c>
      <c r="L31" s="62"/>
      <c r="M31" s="62"/>
      <c r="N31" s="62"/>
      <c r="O31" s="62"/>
      <c r="P31" s="63"/>
    </row>
    <row r="32" spans="1:16" ht="21.5" customHeight="1" x14ac:dyDescent="0.25">
      <c r="A32" s="20">
        <f t="shared" si="3"/>
        <v>29</v>
      </c>
      <c r="B32" s="21">
        <v>15</v>
      </c>
      <c r="C32" s="22">
        <f t="shared" si="0"/>
        <v>18.689655172413794</v>
      </c>
      <c r="D32" s="22">
        <f t="shared" si="1"/>
        <v>47.293954592312375</v>
      </c>
      <c r="E32" s="23">
        <f t="shared" si="2"/>
        <v>0</v>
      </c>
      <c r="F32" s="24" t="str">
        <f t="shared" si="4"/>
        <v>In Control</v>
      </c>
      <c r="H32" s="26" t="s">
        <v>60</v>
      </c>
      <c r="I32" s="27">
        <f>_xlfn.STDEV.P(range_291)/SQRT(5)</f>
        <v>9.534766473299527</v>
      </c>
      <c r="K32" s="64">
        <v>1</v>
      </c>
      <c r="L32" s="66" t="s">
        <v>61</v>
      </c>
      <c r="M32" s="67"/>
      <c r="N32" s="67"/>
      <c r="O32" s="67"/>
      <c r="P32" s="68"/>
    </row>
    <row r="33" spans="1:16" ht="24" customHeight="1" x14ac:dyDescent="0.25">
      <c r="A33" s="20" t="str">
        <f t="shared" si="3"/>
        <v/>
      </c>
      <c r="B33" s="21"/>
      <c r="C33" s="22">
        <f t="shared" si="0"/>
        <v>18.689655172413794</v>
      </c>
      <c r="D33" s="22">
        <f t="shared" si="1"/>
        <v>47.293954592312375</v>
      </c>
      <c r="E33" s="23" t="str">
        <f t="shared" si="2"/>
        <v/>
      </c>
      <c r="F33" s="24" t="str">
        <f t="shared" si="4"/>
        <v/>
      </c>
      <c r="H33" s="26" t="s">
        <v>62</v>
      </c>
      <c r="I33" s="27">
        <f>I31+3*I32</f>
        <v>47.293954592312375</v>
      </c>
      <c r="K33" s="65"/>
      <c r="L33" s="69"/>
      <c r="M33" s="70"/>
      <c r="N33" s="70"/>
      <c r="O33" s="70"/>
      <c r="P33" s="71"/>
    </row>
    <row r="34" spans="1:16" ht="19" x14ac:dyDescent="0.25">
      <c r="A34" s="20" t="str">
        <f t="shared" si="3"/>
        <v/>
      </c>
      <c r="B34" s="21"/>
      <c r="C34" s="22">
        <f t="shared" si="0"/>
        <v>18.689655172413794</v>
      </c>
      <c r="D34" s="22">
        <f t="shared" si="1"/>
        <v>47.293954592312375</v>
      </c>
      <c r="E34" s="23" t="str">
        <f t="shared" si="2"/>
        <v/>
      </c>
      <c r="F34" s="24" t="str">
        <f t="shared" si="4"/>
        <v/>
      </c>
      <c r="H34" s="26" t="s">
        <v>63</v>
      </c>
      <c r="I34" s="27">
        <f>MAX(I31-3*I32,0)</f>
        <v>0</v>
      </c>
      <c r="K34" s="72">
        <v>2</v>
      </c>
      <c r="L34" s="73" t="s">
        <v>64</v>
      </c>
      <c r="M34" s="73"/>
      <c r="N34" s="73"/>
      <c r="O34" s="73"/>
      <c r="P34" s="73"/>
    </row>
    <row r="35" spans="1:16" ht="19" x14ac:dyDescent="0.25">
      <c r="A35" s="20" t="str">
        <f t="shared" si="3"/>
        <v/>
      </c>
      <c r="B35" s="21"/>
      <c r="C35" s="22">
        <f t="shared" si="0"/>
        <v>18.689655172413794</v>
      </c>
      <c r="D35" s="22">
        <f t="shared" si="1"/>
        <v>47.293954592312375</v>
      </c>
      <c r="E35" s="23" t="str">
        <f t="shared" si="2"/>
        <v/>
      </c>
      <c r="F35" s="24" t="str">
        <f t="shared" si="4"/>
        <v/>
      </c>
      <c r="K35" s="72"/>
      <c r="L35" s="73"/>
      <c r="M35" s="73"/>
      <c r="N35" s="73"/>
      <c r="O35" s="73"/>
      <c r="P35" s="73"/>
    </row>
    <row r="36" spans="1:16" ht="21.5" customHeight="1" x14ac:dyDescent="0.25">
      <c r="A36" s="20" t="str">
        <f t="shared" si="3"/>
        <v/>
      </c>
      <c r="B36" s="21"/>
      <c r="C36" s="22">
        <f t="shared" si="0"/>
        <v>18.689655172413794</v>
      </c>
      <c r="D36" s="22">
        <f t="shared" si="1"/>
        <v>47.293954592312375</v>
      </c>
      <c r="E36" s="23" t="str">
        <f t="shared" si="2"/>
        <v/>
      </c>
      <c r="F36" s="24" t="str">
        <f t="shared" si="4"/>
        <v/>
      </c>
      <c r="K36" s="72">
        <v>3</v>
      </c>
      <c r="L36" s="73" t="s">
        <v>84</v>
      </c>
      <c r="M36" s="73"/>
      <c r="N36" s="73"/>
      <c r="O36" s="73"/>
      <c r="P36" s="73"/>
    </row>
    <row r="37" spans="1:16" ht="24" customHeight="1" x14ac:dyDescent="0.25">
      <c r="A37" s="20" t="str">
        <f t="shared" si="3"/>
        <v/>
      </c>
      <c r="B37" s="21"/>
      <c r="C37" s="22">
        <f t="shared" si="0"/>
        <v>18.689655172413794</v>
      </c>
      <c r="D37" s="22">
        <f t="shared" si="1"/>
        <v>47.293954592312375</v>
      </c>
      <c r="E37" s="23" t="str">
        <f t="shared" si="2"/>
        <v/>
      </c>
      <c r="F37" s="24" t="str">
        <f t="shared" si="4"/>
        <v/>
      </c>
      <c r="K37" s="72"/>
      <c r="L37" s="73"/>
      <c r="M37" s="73"/>
      <c r="N37" s="73"/>
      <c r="O37" s="73"/>
      <c r="P37" s="73"/>
    </row>
    <row r="38" spans="1:16" ht="19" x14ac:dyDescent="0.25">
      <c r="A38" s="20" t="str">
        <f t="shared" si="3"/>
        <v/>
      </c>
      <c r="B38" s="21"/>
      <c r="C38" s="22">
        <f t="shared" si="0"/>
        <v>18.689655172413794</v>
      </c>
      <c r="D38" s="22">
        <f t="shared" si="1"/>
        <v>47.293954592312375</v>
      </c>
      <c r="E38" s="23" t="str">
        <f t="shared" si="2"/>
        <v/>
      </c>
      <c r="F38" s="24" t="str">
        <f t="shared" si="4"/>
        <v/>
      </c>
      <c r="K38" s="14"/>
    </row>
    <row r="39" spans="1:16" ht="19" x14ac:dyDescent="0.25">
      <c r="A39" s="20" t="str">
        <f t="shared" si="3"/>
        <v/>
      </c>
      <c r="B39" s="21"/>
      <c r="C39" s="22">
        <f t="shared" si="0"/>
        <v>18.689655172413794</v>
      </c>
      <c r="D39" s="22">
        <f t="shared" si="1"/>
        <v>47.293954592312375</v>
      </c>
      <c r="E39" s="23" t="str">
        <f t="shared" si="2"/>
        <v/>
      </c>
      <c r="F39" s="24" t="str">
        <f t="shared" si="4"/>
        <v/>
      </c>
      <c r="K39" s="14"/>
    </row>
    <row r="40" spans="1:16" ht="19" x14ac:dyDescent="0.25">
      <c r="A40" s="20" t="str">
        <f t="shared" si="3"/>
        <v/>
      </c>
      <c r="B40" s="21"/>
      <c r="C40" s="22">
        <f t="shared" si="0"/>
        <v>18.689655172413794</v>
      </c>
      <c r="D40" s="22">
        <f t="shared" si="1"/>
        <v>47.293954592312375</v>
      </c>
      <c r="E40" s="23" t="str">
        <f t="shared" si="2"/>
        <v/>
      </c>
      <c r="F40" s="24" t="str">
        <f t="shared" si="4"/>
        <v/>
      </c>
      <c r="K40" s="14"/>
    </row>
    <row r="41" spans="1:16" ht="19" x14ac:dyDescent="0.25">
      <c r="A41" s="20" t="str">
        <f t="shared" si="3"/>
        <v/>
      </c>
      <c r="B41" s="21"/>
      <c r="C41" s="22">
        <f t="shared" si="0"/>
        <v>18.689655172413794</v>
      </c>
      <c r="D41" s="22">
        <f t="shared" si="1"/>
        <v>47.293954592312375</v>
      </c>
      <c r="E41" s="23" t="str">
        <f t="shared" si="2"/>
        <v/>
      </c>
      <c r="F41" s="24" t="str">
        <f t="shared" si="4"/>
        <v/>
      </c>
      <c r="K41" s="14"/>
    </row>
    <row r="42" spans="1:16" ht="19" x14ac:dyDescent="0.25">
      <c r="A42" s="20" t="str">
        <f t="shared" si="3"/>
        <v/>
      </c>
      <c r="B42" s="21"/>
      <c r="C42" s="22">
        <f t="shared" si="0"/>
        <v>18.689655172413794</v>
      </c>
      <c r="D42" s="22">
        <f t="shared" si="1"/>
        <v>47.293954592312375</v>
      </c>
      <c r="E42" s="23" t="str">
        <f t="shared" si="2"/>
        <v/>
      </c>
      <c r="F42" s="24" t="str">
        <f t="shared" si="4"/>
        <v/>
      </c>
    </row>
    <row r="43" spans="1:16" ht="19" x14ac:dyDescent="0.25">
      <c r="A43" s="20" t="str">
        <f t="shared" si="3"/>
        <v/>
      </c>
      <c r="B43" s="21"/>
      <c r="C43" s="22">
        <f t="shared" si="0"/>
        <v>18.689655172413794</v>
      </c>
      <c r="D43" s="22">
        <f t="shared" si="1"/>
        <v>47.293954592312375</v>
      </c>
      <c r="E43" s="23" t="str">
        <f t="shared" si="2"/>
        <v/>
      </c>
      <c r="F43" s="24" t="str">
        <f t="shared" si="4"/>
        <v/>
      </c>
    </row>
    <row r="44" spans="1:16" ht="19" x14ac:dyDescent="0.25">
      <c r="A44" s="20" t="str">
        <f t="shared" si="3"/>
        <v/>
      </c>
      <c r="B44" s="21"/>
      <c r="C44" s="22">
        <f t="shared" si="0"/>
        <v>18.689655172413794</v>
      </c>
      <c r="D44" s="22">
        <f t="shared" si="1"/>
        <v>47.293954592312375</v>
      </c>
      <c r="E44" s="23" t="str">
        <f t="shared" si="2"/>
        <v/>
      </c>
      <c r="F44" s="24" t="str">
        <f t="shared" si="4"/>
        <v/>
      </c>
    </row>
    <row r="45" spans="1:16" ht="19" x14ac:dyDescent="0.25">
      <c r="A45" s="20" t="str">
        <f t="shared" si="3"/>
        <v/>
      </c>
      <c r="B45" s="21"/>
      <c r="C45" s="22">
        <f t="shared" si="0"/>
        <v>18.689655172413794</v>
      </c>
      <c r="D45" s="22">
        <f t="shared" si="1"/>
        <v>47.293954592312375</v>
      </c>
      <c r="E45" s="23" t="str">
        <f t="shared" si="2"/>
        <v/>
      </c>
      <c r="F45" s="24" t="str">
        <f t="shared" si="4"/>
        <v/>
      </c>
    </row>
    <row r="46" spans="1:16" ht="19" x14ac:dyDescent="0.25">
      <c r="A46" s="20" t="str">
        <f t="shared" si="3"/>
        <v/>
      </c>
      <c r="B46" s="21"/>
      <c r="C46" s="22">
        <f t="shared" si="0"/>
        <v>18.689655172413794</v>
      </c>
      <c r="D46" s="22">
        <f t="shared" si="1"/>
        <v>47.293954592312375</v>
      </c>
      <c r="E46" s="23" t="str">
        <f t="shared" si="2"/>
        <v/>
      </c>
      <c r="F46" s="24" t="str">
        <f t="shared" si="4"/>
        <v/>
      </c>
    </row>
    <row r="47" spans="1:16" ht="19" x14ac:dyDescent="0.25">
      <c r="A47" s="20" t="str">
        <f t="shared" si="3"/>
        <v/>
      </c>
      <c r="B47" s="21"/>
      <c r="C47" s="22">
        <f t="shared" si="0"/>
        <v>18.689655172413794</v>
      </c>
      <c r="D47" s="22">
        <f t="shared" si="1"/>
        <v>47.293954592312375</v>
      </c>
      <c r="E47" s="23" t="str">
        <f t="shared" si="2"/>
        <v/>
      </c>
      <c r="F47" s="24" t="str">
        <f t="shared" si="4"/>
        <v/>
      </c>
    </row>
    <row r="48" spans="1:16" ht="19" x14ac:dyDescent="0.25">
      <c r="A48" s="20" t="str">
        <f t="shared" si="3"/>
        <v/>
      </c>
      <c r="B48" s="21"/>
      <c r="C48" s="22">
        <f t="shared" si="0"/>
        <v>18.689655172413794</v>
      </c>
      <c r="D48" s="22">
        <f t="shared" si="1"/>
        <v>47.293954592312375</v>
      </c>
      <c r="E48" s="23" t="str">
        <f t="shared" si="2"/>
        <v/>
      </c>
      <c r="F48" s="24" t="str">
        <f t="shared" si="4"/>
        <v/>
      </c>
    </row>
    <row r="49" spans="1:6" ht="19" x14ac:dyDescent="0.25">
      <c r="A49" s="20" t="str">
        <f t="shared" si="3"/>
        <v/>
      </c>
      <c r="B49" s="21"/>
      <c r="C49" s="22">
        <f t="shared" si="0"/>
        <v>18.689655172413794</v>
      </c>
      <c r="D49" s="22">
        <f t="shared" si="1"/>
        <v>47.293954592312375</v>
      </c>
      <c r="E49" s="23" t="str">
        <f t="shared" si="2"/>
        <v/>
      </c>
      <c r="F49" s="24" t="str">
        <f t="shared" si="4"/>
        <v/>
      </c>
    </row>
    <row r="50" spans="1:6" ht="19" x14ac:dyDescent="0.25">
      <c r="A50" s="20" t="str">
        <f t="shared" si="3"/>
        <v/>
      </c>
      <c r="B50" s="21"/>
      <c r="C50" s="22">
        <f t="shared" si="0"/>
        <v>18.689655172413794</v>
      </c>
      <c r="D50" s="22">
        <f t="shared" si="1"/>
        <v>47.293954592312375</v>
      </c>
      <c r="E50" s="23" t="str">
        <f t="shared" si="2"/>
        <v/>
      </c>
      <c r="F50" s="24" t="str">
        <f t="shared" si="4"/>
        <v/>
      </c>
    </row>
    <row r="51" spans="1:6" ht="19" x14ac:dyDescent="0.25">
      <c r="A51" s="20" t="str">
        <f t="shared" si="3"/>
        <v/>
      </c>
      <c r="B51" s="21"/>
      <c r="C51" s="22">
        <f t="shared" si="0"/>
        <v>18.689655172413794</v>
      </c>
      <c r="D51" s="22">
        <f t="shared" si="1"/>
        <v>47.293954592312375</v>
      </c>
      <c r="E51" s="23" t="str">
        <f t="shared" si="2"/>
        <v/>
      </c>
      <c r="F51" s="24" t="str">
        <f t="shared" si="4"/>
        <v/>
      </c>
    </row>
    <row r="52" spans="1:6" ht="19" x14ac:dyDescent="0.25">
      <c r="A52" s="20" t="str">
        <f t="shared" si="3"/>
        <v/>
      </c>
      <c r="B52" s="21"/>
      <c r="C52" s="22">
        <f t="shared" si="0"/>
        <v>18.689655172413794</v>
      </c>
      <c r="D52" s="22">
        <f t="shared" si="1"/>
        <v>47.293954592312375</v>
      </c>
      <c r="E52" s="23" t="str">
        <f t="shared" si="2"/>
        <v/>
      </c>
      <c r="F52" s="24" t="str">
        <f t="shared" si="4"/>
        <v/>
      </c>
    </row>
    <row r="53" spans="1:6" ht="20" thickBot="1" x14ac:dyDescent="0.3">
      <c r="A53" s="20" t="str">
        <f t="shared" si="3"/>
        <v/>
      </c>
      <c r="B53" s="31"/>
      <c r="C53" s="22">
        <f t="shared" si="0"/>
        <v>18.689655172413794</v>
      </c>
      <c r="D53" s="22">
        <f t="shared" si="1"/>
        <v>47.293954592312375</v>
      </c>
      <c r="E53" s="23" t="str">
        <f t="shared" si="2"/>
        <v/>
      </c>
      <c r="F53" s="24" t="str">
        <f t="shared" si="4"/>
        <v/>
      </c>
    </row>
  </sheetData>
  <mergeCells count="8">
    <mergeCell ref="K36:K37"/>
    <mergeCell ref="L36:P37"/>
    <mergeCell ref="A1:P2"/>
    <mergeCell ref="K31:P31"/>
    <mergeCell ref="K32:K33"/>
    <mergeCell ref="L32:P33"/>
    <mergeCell ref="K34:K35"/>
    <mergeCell ref="L34:P35"/>
  </mergeCells>
  <conditionalFormatting sqref="F4:F53">
    <cfRule type="containsText" dxfId="7" priority="1" operator="containsText" text="out of control">
      <formula>NOT(ISERROR(SEARCH("out of control",F4)))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FE95-ED0D-45E4-9736-30BEFFD8808B}">
  <dimension ref="A1:R48"/>
  <sheetViews>
    <sheetView tabSelected="1" workbookViewId="0">
      <selection activeCell="N41" sqref="N41"/>
    </sheetView>
  </sheetViews>
  <sheetFormatPr baseColWidth="10" defaultColWidth="8.83203125" defaultRowHeight="15" x14ac:dyDescent="0.2"/>
  <cols>
    <col min="2" max="2" width="8.5" customWidth="1"/>
    <col min="3" max="3" width="20.5" customWidth="1"/>
    <col min="4" max="4" width="21.33203125" customWidth="1"/>
    <col min="5" max="5" width="21.5" customWidth="1"/>
    <col min="6" max="6" width="18.83203125" bestFit="1" customWidth="1"/>
    <col min="7" max="7" width="12.5" bestFit="1" customWidth="1"/>
    <col min="9" max="9" width="13.33203125" customWidth="1"/>
    <col min="10" max="10" width="11.83203125" bestFit="1" customWidth="1"/>
  </cols>
  <sheetData>
    <row r="1" spans="1:18" ht="14.5" customHeight="1" x14ac:dyDescent="0.2">
      <c r="A1" s="74" t="s">
        <v>83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ht="14.5" customHeight="1" x14ac:dyDescent="0.2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x14ac:dyDescent="0.2">
      <c r="A3" s="47" t="s">
        <v>75</v>
      </c>
      <c r="B3" s="48" t="s">
        <v>70</v>
      </c>
      <c r="C3" s="48" t="s">
        <v>71</v>
      </c>
      <c r="D3" s="48" t="s">
        <v>72</v>
      </c>
      <c r="E3" s="49" t="s">
        <v>73</v>
      </c>
      <c r="F3" s="30" t="s">
        <v>74</v>
      </c>
      <c r="G3" s="56" t="s">
        <v>44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x14ac:dyDescent="0.2">
      <c r="A4" s="51">
        <f>IF(ISBLANK($B4), "",ROW()-ROW($A$3))</f>
        <v>1</v>
      </c>
      <c r="B4" s="52">
        <v>4</v>
      </c>
      <c r="C4" s="52">
        <f t="shared" ref="C4:C48" si="0">IF(ISBLANK($B4), "",B4/$J$32)</f>
        <v>0.04</v>
      </c>
      <c r="D4" s="52">
        <f t="shared" ref="D4:D37" si="1">$J$35+3*SQRT((($J$35)*(1-$J$35)/100))</f>
        <v>0.13279909470181361</v>
      </c>
      <c r="E4" s="53">
        <f t="shared" ref="E4:E37" si="2">MAX($J$35-3*SQRT((($J$35)*(1-$J$35)/100)),0)</f>
        <v>0</v>
      </c>
      <c r="F4" s="30">
        <f t="shared" ref="F4:F37" si="3">$J$35</f>
        <v>6.0999999999999999E-2</v>
      </c>
      <c r="G4" s="50" t="str">
        <f t="shared" ref="G4:G48" si="4">IF(ISBLANK(B4),"",IF(OR(C4&lt;E4, C4&gt;D4),"Out of control","In control"))</f>
        <v>In control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x14ac:dyDescent="0.2">
      <c r="A5" s="51">
        <f t="shared" ref="A5:A48" si="5">IF(ISBLANK($B5), "",ROW()-ROW($A$3))</f>
        <v>2</v>
      </c>
      <c r="B5" s="52">
        <v>3</v>
      </c>
      <c r="C5" s="52">
        <f t="shared" si="0"/>
        <v>0.03</v>
      </c>
      <c r="D5" s="52">
        <f t="shared" si="1"/>
        <v>0.13279909470181361</v>
      </c>
      <c r="E5" s="53">
        <f t="shared" si="2"/>
        <v>0</v>
      </c>
      <c r="F5" s="53">
        <f t="shared" si="3"/>
        <v>6.0999999999999999E-2</v>
      </c>
      <c r="G5" s="52" t="str">
        <f t="shared" si="4"/>
        <v>In control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x14ac:dyDescent="0.2">
      <c r="A6" s="51">
        <f t="shared" si="5"/>
        <v>3</v>
      </c>
      <c r="B6" s="52">
        <v>3</v>
      </c>
      <c r="C6" s="52">
        <f t="shared" si="0"/>
        <v>0.03</v>
      </c>
      <c r="D6" s="52">
        <f t="shared" si="1"/>
        <v>0.13279909470181361</v>
      </c>
      <c r="E6" s="53">
        <f t="shared" si="2"/>
        <v>0</v>
      </c>
      <c r="F6" s="53">
        <f t="shared" si="3"/>
        <v>6.0999999999999999E-2</v>
      </c>
      <c r="G6" s="52" t="str">
        <f t="shared" si="4"/>
        <v>In control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x14ac:dyDescent="0.2">
      <c r="A7" s="51">
        <f t="shared" si="5"/>
        <v>4</v>
      </c>
      <c r="B7" s="52">
        <v>5</v>
      </c>
      <c r="C7" s="52">
        <f t="shared" si="0"/>
        <v>0.05</v>
      </c>
      <c r="D7" s="52">
        <f t="shared" si="1"/>
        <v>0.13279909470181361</v>
      </c>
      <c r="E7" s="53">
        <f t="shared" si="2"/>
        <v>0</v>
      </c>
      <c r="F7" s="53">
        <f t="shared" si="3"/>
        <v>6.0999999999999999E-2</v>
      </c>
      <c r="G7" s="52" t="str">
        <f t="shared" si="4"/>
        <v>In control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x14ac:dyDescent="0.2">
      <c r="A8" s="51">
        <f t="shared" si="5"/>
        <v>5</v>
      </c>
      <c r="B8" s="52">
        <v>6</v>
      </c>
      <c r="C8" s="52">
        <f t="shared" si="0"/>
        <v>0.06</v>
      </c>
      <c r="D8" s="52">
        <f t="shared" si="1"/>
        <v>0.13279909470181361</v>
      </c>
      <c r="E8" s="53">
        <f t="shared" si="2"/>
        <v>0</v>
      </c>
      <c r="F8" s="53">
        <f t="shared" si="3"/>
        <v>6.0999999999999999E-2</v>
      </c>
      <c r="G8" s="52" t="str">
        <f t="shared" si="4"/>
        <v>In control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x14ac:dyDescent="0.2">
      <c r="A9" s="51">
        <f t="shared" si="5"/>
        <v>6</v>
      </c>
      <c r="B9" s="52">
        <v>5</v>
      </c>
      <c r="C9" s="52">
        <f t="shared" si="0"/>
        <v>0.05</v>
      </c>
      <c r="D9" s="52">
        <f t="shared" si="1"/>
        <v>0.13279909470181361</v>
      </c>
      <c r="E9" s="53">
        <f t="shared" si="2"/>
        <v>0</v>
      </c>
      <c r="F9" s="53">
        <f t="shared" si="3"/>
        <v>6.0999999999999999E-2</v>
      </c>
      <c r="G9" s="52" t="str">
        <f t="shared" si="4"/>
        <v>In control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x14ac:dyDescent="0.2">
      <c r="A10" s="51">
        <f t="shared" si="5"/>
        <v>7</v>
      </c>
      <c r="B10" s="52">
        <v>2</v>
      </c>
      <c r="C10" s="52">
        <f t="shared" si="0"/>
        <v>0.02</v>
      </c>
      <c r="D10" s="52">
        <f t="shared" si="1"/>
        <v>0.13279909470181361</v>
      </c>
      <c r="E10" s="53">
        <f t="shared" si="2"/>
        <v>0</v>
      </c>
      <c r="F10" s="53">
        <f t="shared" si="3"/>
        <v>6.0999999999999999E-2</v>
      </c>
      <c r="G10" s="52" t="str">
        <f t="shared" si="4"/>
        <v>In control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x14ac:dyDescent="0.2">
      <c r="A11" s="51">
        <f t="shared" si="5"/>
        <v>8</v>
      </c>
      <c r="B11" s="52">
        <v>3</v>
      </c>
      <c r="C11" s="52">
        <f t="shared" si="0"/>
        <v>0.03</v>
      </c>
      <c r="D11" s="52">
        <f t="shared" si="1"/>
        <v>0.13279909470181361</v>
      </c>
      <c r="E11" s="53">
        <f t="shared" si="2"/>
        <v>0</v>
      </c>
      <c r="F11" s="53">
        <f t="shared" si="3"/>
        <v>6.0999999999999999E-2</v>
      </c>
      <c r="G11" s="52" t="str">
        <f t="shared" si="4"/>
        <v>In control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x14ac:dyDescent="0.2">
      <c r="A12" s="51">
        <f t="shared" si="5"/>
        <v>9</v>
      </c>
      <c r="B12" s="52">
        <v>5</v>
      </c>
      <c r="C12" s="52">
        <f t="shared" si="0"/>
        <v>0.05</v>
      </c>
      <c r="D12" s="52">
        <f t="shared" si="1"/>
        <v>0.13279909470181361</v>
      </c>
      <c r="E12" s="53">
        <f t="shared" si="2"/>
        <v>0</v>
      </c>
      <c r="F12" s="53">
        <f t="shared" si="3"/>
        <v>6.0999999999999999E-2</v>
      </c>
      <c r="G12" s="52" t="str">
        <f t="shared" si="4"/>
        <v>In control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x14ac:dyDescent="0.2">
      <c r="A13" s="51">
        <f t="shared" si="5"/>
        <v>10</v>
      </c>
      <c r="B13" s="52">
        <v>6</v>
      </c>
      <c r="C13" s="52">
        <f t="shared" si="0"/>
        <v>0.06</v>
      </c>
      <c r="D13" s="52">
        <f t="shared" si="1"/>
        <v>0.13279909470181361</v>
      </c>
      <c r="E13" s="53">
        <f t="shared" si="2"/>
        <v>0</v>
      </c>
      <c r="F13" s="53">
        <f t="shared" si="3"/>
        <v>6.0999999999999999E-2</v>
      </c>
      <c r="G13" s="52" t="str">
        <f t="shared" si="4"/>
        <v>In control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x14ac:dyDescent="0.2">
      <c r="A14" s="51">
        <f t="shared" si="5"/>
        <v>11</v>
      </c>
      <c r="B14" s="52">
        <v>6</v>
      </c>
      <c r="C14" s="52">
        <f t="shared" si="0"/>
        <v>0.06</v>
      </c>
      <c r="D14" s="52">
        <f t="shared" si="1"/>
        <v>0.13279909470181361</v>
      </c>
      <c r="E14" s="53">
        <f t="shared" si="2"/>
        <v>0</v>
      </c>
      <c r="F14" s="53">
        <f t="shared" si="3"/>
        <v>6.0999999999999999E-2</v>
      </c>
      <c r="G14" s="52" t="str">
        <f t="shared" si="4"/>
        <v>In control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x14ac:dyDescent="0.2">
      <c r="A15" s="51">
        <f t="shared" si="5"/>
        <v>12</v>
      </c>
      <c r="B15" s="52">
        <v>5</v>
      </c>
      <c r="C15" s="52">
        <f t="shared" si="0"/>
        <v>0.05</v>
      </c>
      <c r="D15" s="52">
        <f t="shared" si="1"/>
        <v>0.13279909470181361</v>
      </c>
      <c r="E15" s="53">
        <f t="shared" si="2"/>
        <v>0</v>
      </c>
      <c r="F15" s="53">
        <f t="shared" si="3"/>
        <v>6.0999999999999999E-2</v>
      </c>
      <c r="G15" s="52" t="str">
        <f t="shared" si="4"/>
        <v>In control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x14ac:dyDescent="0.2">
      <c r="A16" s="51">
        <f t="shared" si="5"/>
        <v>13</v>
      </c>
      <c r="B16" s="52">
        <v>4</v>
      </c>
      <c r="C16" s="52">
        <f t="shared" si="0"/>
        <v>0.04</v>
      </c>
      <c r="D16" s="52">
        <f t="shared" si="1"/>
        <v>0.13279909470181361</v>
      </c>
      <c r="E16" s="53">
        <f t="shared" si="2"/>
        <v>0</v>
      </c>
      <c r="F16" s="53">
        <f t="shared" si="3"/>
        <v>6.0999999999999999E-2</v>
      </c>
      <c r="G16" s="52" t="str">
        <f t="shared" si="4"/>
        <v>In control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x14ac:dyDescent="0.2">
      <c r="A17" s="51">
        <f t="shared" si="5"/>
        <v>14</v>
      </c>
      <c r="B17" s="52">
        <v>5</v>
      </c>
      <c r="C17" s="52">
        <f t="shared" si="0"/>
        <v>0.05</v>
      </c>
      <c r="D17" s="52">
        <f t="shared" si="1"/>
        <v>0.13279909470181361</v>
      </c>
      <c r="E17" s="53">
        <f t="shared" si="2"/>
        <v>0</v>
      </c>
      <c r="F17" s="53">
        <f t="shared" si="3"/>
        <v>6.0999999999999999E-2</v>
      </c>
      <c r="G17" s="52" t="str">
        <f t="shared" si="4"/>
        <v>In control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">
      <c r="A18" s="51">
        <f t="shared" si="5"/>
        <v>15</v>
      </c>
      <c r="B18" s="52">
        <v>4</v>
      </c>
      <c r="C18" s="52">
        <f t="shared" si="0"/>
        <v>0.04</v>
      </c>
      <c r="D18" s="52">
        <f t="shared" si="1"/>
        <v>0.13279909470181361</v>
      </c>
      <c r="E18" s="53">
        <f t="shared" si="2"/>
        <v>0</v>
      </c>
      <c r="F18" s="53">
        <f t="shared" si="3"/>
        <v>6.0999999999999999E-2</v>
      </c>
      <c r="G18" s="52" t="str">
        <f t="shared" si="4"/>
        <v>In control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x14ac:dyDescent="0.2">
      <c r="A19" s="51">
        <f t="shared" si="5"/>
        <v>16</v>
      </c>
      <c r="B19" s="52">
        <v>7</v>
      </c>
      <c r="C19" s="52">
        <f t="shared" si="0"/>
        <v>7.0000000000000007E-2</v>
      </c>
      <c r="D19" s="52">
        <f t="shared" si="1"/>
        <v>0.13279909470181361</v>
      </c>
      <c r="E19" s="53">
        <f t="shared" si="2"/>
        <v>0</v>
      </c>
      <c r="F19" s="53">
        <f t="shared" si="3"/>
        <v>6.0999999999999999E-2</v>
      </c>
      <c r="G19" s="52" t="str">
        <f t="shared" si="4"/>
        <v>In control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x14ac:dyDescent="0.2">
      <c r="A20" s="51">
        <f t="shared" si="5"/>
        <v>17</v>
      </c>
      <c r="B20" s="52">
        <v>6</v>
      </c>
      <c r="C20" s="52">
        <f t="shared" si="0"/>
        <v>0.06</v>
      </c>
      <c r="D20" s="52">
        <f t="shared" si="1"/>
        <v>0.13279909470181361</v>
      </c>
      <c r="E20" s="53">
        <f t="shared" si="2"/>
        <v>0</v>
      </c>
      <c r="F20" s="53">
        <f t="shared" si="3"/>
        <v>6.0999999999999999E-2</v>
      </c>
      <c r="G20" s="52" t="str">
        <f t="shared" si="4"/>
        <v>In control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x14ac:dyDescent="0.2">
      <c r="A21" s="51">
        <f t="shared" si="5"/>
        <v>18</v>
      </c>
      <c r="B21" s="52">
        <v>8</v>
      </c>
      <c r="C21" s="52">
        <f t="shared" si="0"/>
        <v>0.08</v>
      </c>
      <c r="D21" s="52">
        <f t="shared" si="1"/>
        <v>0.13279909470181361</v>
      </c>
      <c r="E21" s="53">
        <f t="shared" si="2"/>
        <v>0</v>
      </c>
      <c r="F21" s="53">
        <f t="shared" si="3"/>
        <v>6.0999999999999999E-2</v>
      </c>
      <c r="G21" s="52" t="str">
        <f t="shared" si="4"/>
        <v>In control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x14ac:dyDescent="0.2">
      <c r="A22" s="51">
        <f t="shared" si="5"/>
        <v>19</v>
      </c>
      <c r="B22" s="52">
        <v>6</v>
      </c>
      <c r="C22" s="52">
        <f t="shared" si="0"/>
        <v>0.06</v>
      </c>
      <c r="D22" s="52">
        <f t="shared" si="1"/>
        <v>0.13279909470181361</v>
      </c>
      <c r="E22" s="53">
        <f t="shared" si="2"/>
        <v>0</v>
      </c>
      <c r="F22" s="53">
        <f t="shared" si="3"/>
        <v>6.0999999999999999E-2</v>
      </c>
      <c r="G22" s="52" t="str">
        <f t="shared" si="4"/>
        <v>In control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x14ac:dyDescent="0.2">
      <c r="A23" s="51">
        <f>IF(ISBLANK($B23), "",ROW()-ROW($A$3))</f>
        <v>20</v>
      </c>
      <c r="B23" s="52">
        <v>9</v>
      </c>
      <c r="C23" s="52">
        <f t="shared" si="0"/>
        <v>0.09</v>
      </c>
      <c r="D23" s="52">
        <f t="shared" si="1"/>
        <v>0.13279909470181361</v>
      </c>
      <c r="E23" s="53">
        <f t="shared" si="2"/>
        <v>0</v>
      </c>
      <c r="F23" s="53">
        <f t="shared" si="3"/>
        <v>6.0999999999999999E-2</v>
      </c>
      <c r="G23" s="52" t="str">
        <f t="shared" si="4"/>
        <v>In control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</row>
    <row r="24" spans="1:18" x14ac:dyDescent="0.2">
      <c r="A24" s="51">
        <f t="shared" si="5"/>
        <v>21</v>
      </c>
      <c r="B24" s="52">
        <v>3</v>
      </c>
      <c r="C24" s="52">
        <f t="shared" si="0"/>
        <v>0.03</v>
      </c>
      <c r="D24" s="52">
        <f t="shared" si="1"/>
        <v>0.13279909470181361</v>
      </c>
      <c r="E24" s="53">
        <f t="shared" si="2"/>
        <v>0</v>
      </c>
      <c r="F24" s="53">
        <f t="shared" si="3"/>
        <v>6.0999999999999999E-2</v>
      </c>
      <c r="G24" s="52" t="str">
        <f t="shared" si="4"/>
        <v>In control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</row>
    <row r="25" spans="1:18" x14ac:dyDescent="0.2">
      <c r="A25" s="51">
        <f t="shared" si="5"/>
        <v>22</v>
      </c>
      <c r="B25" s="52">
        <v>8</v>
      </c>
      <c r="C25" s="52">
        <f t="shared" si="0"/>
        <v>0.08</v>
      </c>
      <c r="D25" s="52">
        <f t="shared" si="1"/>
        <v>0.13279909470181361</v>
      </c>
      <c r="E25" s="53">
        <f t="shared" si="2"/>
        <v>0</v>
      </c>
      <c r="F25" s="53">
        <f t="shared" si="3"/>
        <v>6.0999999999999999E-2</v>
      </c>
      <c r="G25" s="52" t="str">
        <f t="shared" si="4"/>
        <v>In control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</row>
    <row r="26" spans="1:18" x14ac:dyDescent="0.2">
      <c r="A26" s="51">
        <f t="shared" si="5"/>
        <v>23</v>
      </c>
      <c r="B26" s="52">
        <v>9</v>
      </c>
      <c r="C26" s="52">
        <f t="shared" si="0"/>
        <v>0.09</v>
      </c>
      <c r="D26" s="52">
        <f t="shared" si="1"/>
        <v>0.13279909470181361</v>
      </c>
      <c r="E26" s="53">
        <f t="shared" si="2"/>
        <v>0</v>
      </c>
      <c r="F26" s="53">
        <f t="shared" si="3"/>
        <v>6.0999999999999999E-2</v>
      </c>
      <c r="G26" s="52" t="str">
        <f t="shared" si="4"/>
        <v>In control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spans="1:18" x14ac:dyDescent="0.2">
      <c r="A27" s="51"/>
      <c r="B27" s="52"/>
      <c r="C27" s="52" t="str">
        <f t="shared" si="0"/>
        <v/>
      </c>
      <c r="D27" s="52">
        <f t="shared" si="1"/>
        <v>0.13279909470181361</v>
      </c>
      <c r="E27" s="53">
        <f t="shared" si="2"/>
        <v>0</v>
      </c>
      <c r="F27" s="53">
        <f t="shared" si="3"/>
        <v>6.0999999999999999E-2</v>
      </c>
      <c r="G27" s="52" t="str">
        <f t="shared" si="4"/>
        <v/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</row>
    <row r="28" spans="1:18" x14ac:dyDescent="0.2">
      <c r="A28" s="51" t="str">
        <f t="shared" si="5"/>
        <v/>
      </c>
      <c r="B28" s="52"/>
      <c r="C28" s="52" t="str">
        <f t="shared" si="0"/>
        <v/>
      </c>
      <c r="D28" s="52">
        <f t="shared" si="1"/>
        <v>0.13279909470181361</v>
      </c>
      <c r="E28" s="53">
        <f t="shared" si="2"/>
        <v>0</v>
      </c>
      <c r="F28" s="53">
        <f t="shared" si="3"/>
        <v>6.0999999999999999E-2</v>
      </c>
      <c r="G28" s="52" t="str">
        <f t="shared" si="4"/>
        <v/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8" x14ac:dyDescent="0.2">
      <c r="A29" s="51" t="str">
        <f t="shared" si="5"/>
        <v/>
      </c>
      <c r="B29" s="52"/>
      <c r="C29" s="52" t="str">
        <f t="shared" si="0"/>
        <v/>
      </c>
      <c r="D29" s="52">
        <f t="shared" si="1"/>
        <v>0.13279909470181361</v>
      </c>
      <c r="E29" s="53">
        <f t="shared" si="2"/>
        <v>0</v>
      </c>
      <c r="F29" s="53">
        <f t="shared" si="3"/>
        <v>6.0999999999999999E-2</v>
      </c>
      <c r="G29" s="52" t="str">
        <f t="shared" si="4"/>
        <v/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</row>
    <row r="30" spans="1:18" x14ac:dyDescent="0.2">
      <c r="A30" s="51" t="str">
        <f t="shared" si="5"/>
        <v/>
      </c>
      <c r="B30" s="52"/>
      <c r="C30" s="52" t="str">
        <f t="shared" si="0"/>
        <v/>
      </c>
      <c r="D30" s="52">
        <f t="shared" si="1"/>
        <v>0.13279909470181361</v>
      </c>
      <c r="E30" s="53">
        <f t="shared" si="2"/>
        <v>0</v>
      </c>
      <c r="F30" s="53">
        <f t="shared" si="3"/>
        <v>6.0999999999999999E-2</v>
      </c>
      <c r="G30" s="52" t="str">
        <f t="shared" si="4"/>
        <v/>
      </c>
      <c r="I30" t="s">
        <v>45</v>
      </c>
      <c r="J30" t="s">
        <v>49</v>
      </c>
    </row>
    <row r="31" spans="1:18" x14ac:dyDescent="0.2">
      <c r="A31" s="51" t="str">
        <f t="shared" si="5"/>
        <v/>
      </c>
      <c r="B31" s="52"/>
      <c r="C31" s="52" t="str">
        <f t="shared" si="0"/>
        <v/>
      </c>
      <c r="D31" s="52">
        <f t="shared" si="1"/>
        <v>0.13279909470181361</v>
      </c>
      <c r="E31" s="53">
        <f t="shared" si="2"/>
        <v>0</v>
      </c>
      <c r="F31" s="53">
        <f t="shared" si="3"/>
        <v>6.0999999999999999E-2</v>
      </c>
      <c r="G31" s="52" t="str">
        <f t="shared" si="4"/>
        <v/>
      </c>
      <c r="I31" t="s">
        <v>77</v>
      </c>
      <c r="J31">
        <v>20</v>
      </c>
      <c r="L31" s="61" t="s">
        <v>59</v>
      </c>
      <c r="M31" s="62"/>
      <c r="N31" s="62"/>
      <c r="O31" s="62"/>
      <c r="P31" s="62"/>
      <c r="Q31" s="63"/>
    </row>
    <row r="32" spans="1:18" x14ac:dyDescent="0.2">
      <c r="A32" s="51" t="str">
        <f t="shared" si="5"/>
        <v/>
      </c>
      <c r="B32" s="52"/>
      <c r="C32" s="52" t="str">
        <f t="shared" si="0"/>
        <v/>
      </c>
      <c r="D32" s="52">
        <f t="shared" si="1"/>
        <v>0.13279909470181361</v>
      </c>
      <c r="E32" s="53">
        <f t="shared" si="2"/>
        <v>0</v>
      </c>
      <c r="F32" s="53">
        <f t="shared" si="3"/>
        <v>6.0999999999999999E-2</v>
      </c>
      <c r="G32" s="52" t="str">
        <f t="shared" si="4"/>
        <v/>
      </c>
      <c r="I32" t="s">
        <v>20</v>
      </c>
      <c r="J32">
        <v>100</v>
      </c>
      <c r="L32" s="64">
        <v>1</v>
      </c>
      <c r="M32" s="66" t="s">
        <v>61</v>
      </c>
      <c r="N32" s="67"/>
      <c r="O32" s="67"/>
      <c r="P32" s="67"/>
      <c r="Q32" s="68"/>
    </row>
    <row r="33" spans="1:17" x14ac:dyDescent="0.2">
      <c r="A33" s="51" t="str">
        <f t="shared" si="5"/>
        <v/>
      </c>
      <c r="B33" s="52"/>
      <c r="C33" s="52" t="str">
        <f t="shared" si="0"/>
        <v/>
      </c>
      <c r="D33" s="52">
        <f t="shared" si="1"/>
        <v>0.13279909470181361</v>
      </c>
      <c r="E33" s="53">
        <f t="shared" si="2"/>
        <v>0</v>
      </c>
      <c r="F33" s="53">
        <f t="shared" si="3"/>
        <v>6.0999999999999999E-2</v>
      </c>
      <c r="G33" s="52" t="str">
        <f t="shared" si="4"/>
        <v/>
      </c>
      <c r="I33" t="s">
        <v>76</v>
      </c>
      <c r="J33">
        <f>SUM(Rang)</f>
        <v>122</v>
      </c>
      <c r="L33" s="65"/>
      <c r="M33" s="69"/>
      <c r="N33" s="70"/>
      <c r="O33" s="70"/>
      <c r="P33" s="70"/>
      <c r="Q33" s="71"/>
    </row>
    <row r="34" spans="1:17" x14ac:dyDescent="0.2">
      <c r="A34" s="51" t="str">
        <f t="shared" si="5"/>
        <v/>
      </c>
      <c r="B34" s="52"/>
      <c r="C34" s="52" t="str">
        <f t="shared" si="0"/>
        <v/>
      </c>
      <c r="D34" s="52">
        <f t="shared" si="1"/>
        <v>0.13279909470181361</v>
      </c>
      <c r="E34" s="53">
        <f t="shared" si="2"/>
        <v>0</v>
      </c>
      <c r="F34" s="53">
        <f t="shared" si="3"/>
        <v>6.0999999999999999E-2</v>
      </c>
      <c r="G34" s="52" t="str">
        <f t="shared" si="4"/>
        <v/>
      </c>
      <c r="I34" t="s">
        <v>78</v>
      </c>
      <c r="J34">
        <f>STDEV(Rang)</f>
        <v>1.9641047604141233</v>
      </c>
      <c r="L34" s="72">
        <v>2</v>
      </c>
      <c r="M34" s="73" t="s">
        <v>64</v>
      </c>
      <c r="N34" s="73"/>
      <c r="O34" s="73"/>
      <c r="P34" s="73"/>
      <c r="Q34" s="73"/>
    </row>
    <row r="35" spans="1:17" x14ac:dyDescent="0.2">
      <c r="A35" s="51" t="str">
        <f t="shared" si="5"/>
        <v/>
      </c>
      <c r="B35" s="52"/>
      <c r="C35" s="52" t="str">
        <f t="shared" si="0"/>
        <v/>
      </c>
      <c r="D35" s="52">
        <f t="shared" si="1"/>
        <v>0.13279909470181361</v>
      </c>
      <c r="E35" s="53">
        <f t="shared" si="2"/>
        <v>0</v>
      </c>
      <c r="F35" s="53">
        <f t="shared" si="3"/>
        <v>6.0999999999999999E-2</v>
      </c>
      <c r="G35" s="52" t="str">
        <f t="shared" si="4"/>
        <v/>
      </c>
      <c r="I35" t="s">
        <v>69</v>
      </c>
      <c r="J35">
        <f>$J$33/(($J$31)*($J$32))</f>
        <v>6.0999999999999999E-2</v>
      </c>
      <c r="L35" s="72"/>
      <c r="M35" s="73"/>
      <c r="N35" s="73"/>
      <c r="O35" s="73"/>
      <c r="P35" s="73"/>
      <c r="Q35" s="73"/>
    </row>
    <row r="36" spans="1:17" x14ac:dyDescent="0.2">
      <c r="A36" s="51" t="str">
        <f t="shared" si="5"/>
        <v/>
      </c>
      <c r="B36" s="52"/>
      <c r="C36" s="52" t="str">
        <f t="shared" si="0"/>
        <v/>
      </c>
      <c r="D36" s="52">
        <f t="shared" si="1"/>
        <v>0.13279909470181361</v>
      </c>
      <c r="E36" s="53">
        <f t="shared" si="2"/>
        <v>0</v>
      </c>
      <c r="F36" s="53">
        <f t="shared" si="3"/>
        <v>6.0999999999999999E-2</v>
      </c>
      <c r="G36" s="52" t="str">
        <f t="shared" si="4"/>
        <v/>
      </c>
      <c r="L36" s="72">
        <v>3</v>
      </c>
      <c r="M36" s="73" t="s">
        <v>84</v>
      </c>
      <c r="N36" s="73"/>
      <c r="O36" s="73"/>
      <c r="P36" s="73"/>
      <c r="Q36" s="73"/>
    </row>
    <row r="37" spans="1:17" x14ac:dyDescent="0.2">
      <c r="A37" s="51" t="str">
        <f t="shared" si="5"/>
        <v/>
      </c>
      <c r="B37" s="52"/>
      <c r="C37" s="52" t="str">
        <f t="shared" si="0"/>
        <v/>
      </c>
      <c r="D37" s="52">
        <f t="shared" si="1"/>
        <v>0.13279909470181361</v>
      </c>
      <c r="E37" s="53">
        <f t="shared" si="2"/>
        <v>0</v>
      </c>
      <c r="F37" s="53">
        <f t="shared" si="3"/>
        <v>6.0999999999999999E-2</v>
      </c>
      <c r="G37" s="52" t="str">
        <f t="shared" si="4"/>
        <v/>
      </c>
      <c r="L37" s="72"/>
      <c r="M37" s="73"/>
      <c r="N37" s="73"/>
      <c r="O37" s="73"/>
      <c r="P37" s="73"/>
      <c r="Q37" s="73"/>
    </row>
    <row r="38" spans="1:17" x14ac:dyDescent="0.2">
      <c r="A38" s="51" t="str">
        <f t="shared" si="5"/>
        <v/>
      </c>
      <c r="B38" s="52"/>
      <c r="C38" s="52" t="str">
        <f t="shared" si="0"/>
        <v/>
      </c>
      <c r="D38" s="52"/>
      <c r="E38" s="53"/>
      <c r="F38" s="53"/>
      <c r="G38" s="52" t="str">
        <f t="shared" si="4"/>
        <v/>
      </c>
    </row>
    <row r="39" spans="1:17" x14ac:dyDescent="0.2">
      <c r="A39" s="51" t="str">
        <f t="shared" si="5"/>
        <v/>
      </c>
      <c r="B39" s="52"/>
      <c r="C39" s="52" t="str">
        <f t="shared" si="0"/>
        <v/>
      </c>
      <c r="D39" s="52"/>
      <c r="E39" s="53"/>
      <c r="F39" s="53"/>
      <c r="G39" s="52" t="str">
        <f t="shared" si="4"/>
        <v/>
      </c>
    </row>
    <row r="40" spans="1:17" x14ac:dyDescent="0.2">
      <c r="A40" s="51" t="str">
        <f t="shared" si="5"/>
        <v/>
      </c>
      <c r="B40" s="52"/>
      <c r="C40" s="52" t="str">
        <f t="shared" si="0"/>
        <v/>
      </c>
      <c r="D40" s="52"/>
      <c r="E40" s="53"/>
      <c r="F40" s="53"/>
      <c r="G40" s="52" t="str">
        <f t="shared" si="4"/>
        <v/>
      </c>
    </row>
    <row r="41" spans="1:17" x14ac:dyDescent="0.2">
      <c r="A41" s="51" t="str">
        <f t="shared" si="5"/>
        <v/>
      </c>
      <c r="B41" s="52"/>
      <c r="C41" s="52" t="str">
        <f t="shared" si="0"/>
        <v/>
      </c>
      <c r="D41" s="52"/>
      <c r="E41" s="53"/>
      <c r="F41" s="53"/>
      <c r="G41" s="52" t="str">
        <f t="shared" si="4"/>
        <v/>
      </c>
    </row>
    <row r="42" spans="1:17" x14ac:dyDescent="0.2">
      <c r="A42" s="51" t="str">
        <f t="shared" si="5"/>
        <v/>
      </c>
      <c r="B42" s="52"/>
      <c r="C42" s="52" t="str">
        <f t="shared" si="0"/>
        <v/>
      </c>
      <c r="D42" s="52"/>
      <c r="E42" s="53"/>
      <c r="F42" s="53"/>
      <c r="G42" s="52" t="str">
        <f t="shared" si="4"/>
        <v/>
      </c>
    </row>
    <row r="43" spans="1:17" x14ac:dyDescent="0.2">
      <c r="A43" s="51" t="str">
        <f t="shared" si="5"/>
        <v/>
      </c>
      <c r="B43" s="52"/>
      <c r="C43" s="52" t="str">
        <f t="shared" si="0"/>
        <v/>
      </c>
      <c r="D43" s="52"/>
      <c r="E43" s="53"/>
      <c r="F43" s="53"/>
      <c r="G43" s="52" t="str">
        <f t="shared" si="4"/>
        <v/>
      </c>
    </row>
    <row r="44" spans="1:17" x14ac:dyDescent="0.2">
      <c r="A44" s="51" t="str">
        <f t="shared" si="5"/>
        <v/>
      </c>
      <c r="B44" s="52"/>
      <c r="C44" s="52" t="str">
        <f t="shared" si="0"/>
        <v/>
      </c>
      <c r="D44" s="52"/>
      <c r="E44" s="53"/>
      <c r="F44" s="53"/>
      <c r="G44" s="52" t="str">
        <f t="shared" si="4"/>
        <v/>
      </c>
    </row>
    <row r="45" spans="1:17" x14ac:dyDescent="0.2">
      <c r="A45" s="51" t="str">
        <f t="shared" si="5"/>
        <v/>
      </c>
      <c r="B45" s="52"/>
      <c r="C45" s="52" t="str">
        <f t="shared" si="0"/>
        <v/>
      </c>
      <c r="D45" s="52"/>
      <c r="E45" s="53"/>
      <c r="F45" s="53"/>
      <c r="G45" s="52" t="str">
        <f t="shared" si="4"/>
        <v/>
      </c>
    </row>
    <row r="46" spans="1:17" x14ac:dyDescent="0.2">
      <c r="A46" s="51" t="str">
        <f t="shared" si="5"/>
        <v/>
      </c>
      <c r="B46" s="52"/>
      <c r="C46" s="52" t="str">
        <f t="shared" si="0"/>
        <v/>
      </c>
      <c r="D46" s="52"/>
      <c r="E46" s="53"/>
      <c r="F46" s="53"/>
      <c r="G46" s="52" t="str">
        <f t="shared" si="4"/>
        <v/>
      </c>
    </row>
    <row r="47" spans="1:17" x14ac:dyDescent="0.2">
      <c r="A47" s="51" t="str">
        <f t="shared" si="5"/>
        <v/>
      </c>
      <c r="B47" s="52"/>
      <c r="C47" s="52" t="str">
        <f t="shared" si="0"/>
        <v/>
      </c>
      <c r="D47" s="52"/>
      <c r="E47" s="53"/>
      <c r="F47" s="53"/>
      <c r="G47" s="52" t="str">
        <f t="shared" si="4"/>
        <v/>
      </c>
    </row>
    <row r="48" spans="1:17" x14ac:dyDescent="0.2">
      <c r="A48" s="29" t="str">
        <f t="shared" si="5"/>
        <v/>
      </c>
      <c r="B48" s="54"/>
      <c r="C48" s="54" t="str">
        <f t="shared" si="0"/>
        <v/>
      </c>
      <c r="D48" s="54"/>
      <c r="E48" s="28"/>
      <c r="F48" s="28"/>
      <c r="G48" s="54" t="str">
        <f t="shared" si="4"/>
        <v/>
      </c>
    </row>
  </sheetData>
  <mergeCells count="8">
    <mergeCell ref="L36:L37"/>
    <mergeCell ref="M36:Q37"/>
    <mergeCell ref="A1:R2"/>
    <mergeCell ref="L31:Q31"/>
    <mergeCell ref="L32:L33"/>
    <mergeCell ref="M32:Q33"/>
    <mergeCell ref="L34:L35"/>
    <mergeCell ref="M34:Q35"/>
  </mergeCells>
  <conditionalFormatting sqref="G3:G1048576">
    <cfRule type="containsText" dxfId="6" priority="1" operator="containsText" text="out of">
      <formula>NOT(ISERROR(SEARCH("out of",G3)))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FD3-57F8-405A-BCE4-8E35D94985F3}">
  <dimension ref="A1:T74"/>
  <sheetViews>
    <sheetView zoomScale="75" zoomScaleNormal="77" workbookViewId="0">
      <selection activeCell="N29" sqref="N29:S35"/>
    </sheetView>
  </sheetViews>
  <sheetFormatPr baseColWidth="10" defaultColWidth="8.83203125" defaultRowHeight="15" x14ac:dyDescent="0.2"/>
  <cols>
    <col min="2" max="2" width="12.5" customWidth="1"/>
    <col min="3" max="3" width="14.5" customWidth="1"/>
    <col min="7" max="7" width="13.5" customWidth="1"/>
    <col min="8" max="8" width="12.6640625" bestFit="1" customWidth="1"/>
    <col min="12" max="12" width="11.1640625" bestFit="1" customWidth="1"/>
    <col min="13" max="13" width="11.83203125" bestFit="1" customWidth="1"/>
  </cols>
  <sheetData>
    <row r="1" spans="1:20" ht="14.5" customHeight="1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s="13" t="s">
        <v>44</v>
      </c>
    </row>
    <row r="4" spans="1:20" x14ac:dyDescent="0.2">
      <c r="A4">
        <f>IF(ISBLANK($B4), "",ROW()-ROW($A$3))</f>
        <v>1</v>
      </c>
      <c r="B4">
        <v>4</v>
      </c>
      <c r="C4">
        <v>5</v>
      </c>
      <c r="D4">
        <f t="shared" ref="D4:D33" si="0">$L$32</f>
        <v>2.6941176470588237</v>
      </c>
      <c r="E4">
        <f t="shared" ref="E4:E35" si="1">IF(ISBLANK($B4),"",$L$32+(3*SQRT($L$32/$B4)))</f>
        <v>5.1561827773675963</v>
      </c>
      <c r="F4">
        <f t="shared" ref="F4:F35" si="2">IF(ISBLANK($B4),"",MAX(0,$L$32-3*(SQRT($L$32/$B4))))</f>
        <v>0.23205251675005112</v>
      </c>
      <c r="G4">
        <f>IF(ISBLANK($B4),"",($C4/$B4))</f>
        <v>1.25</v>
      </c>
      <c r="H4" t="str">
        <f t="shared" ref="H4:H35" si="3">IF(ISBLANK($B4),"",IF(OR($G4&lt;$F4, G4&gt;E4), "Out of Control", "In Control"))</f>
        <v>In Control</v>
      </c>
    </row>
    <row r="5" spans="1:20" x14ac:dyDescent="0.2">
      <c r="A5">
        <f t="shared" ref="A5:A58" si="4">IF(ISBLANK($B5), "",ROW()-ROW($A$3))</f>
        <v>2</v>
      </c>
      <c r="B5">
        <v>6</v>
      </c>
      <c r="C5">
        <v>14</v>
      </c>
      <c r="D5">
        <f t="shared" si="0"/>
        <v>2.6941176470588237</v>
      </c>
      <c r="E5">
        <f t="shared" si="1"/>
        <v>4.7043854079773126</v>
      </c>
      <c r="F5">
        <f t="shared" si="2"/>
        <v>0.68384988614033482</v>
      </c>
      <c r="G5">
        <f t="shared" ref="G5:G68" si="5">IF(ISBLANK($B5),"",($C5/$B5))</f>
        <v>2.3333333333333335</v>
      </c>
      <c r="H5" t="str">
        <f t="shared" si="3"/>
        <v>In Control</v>
      </c>
    </row>
    <row r="6" spans="1:20" x14ac:dyDescent="0.2">
      <c r="A6">
        <f t="shared" si="4"/>
        <v>3</v>
      </c>
      <c r="B6">
        <v>5</v>
      </c>
      <c r="C6">
        <v>8</v>
      </c>
      <c r="D6">
        <f t="shared" si="0"/>
        <v>2.6941176470588237</v>
      </c>
      <c r="E6">
        <f t="shared" si="1"/>
        <v>4.8962556456197408</v>
      </c>
      <c r="F6">
        <f t="shared" si="2"/>
        <v>0.49197964849790665</v>
      </c>
      <c r="G6">
        <f t="shared" si="5"/>
        <v>1.6</v>
      </c>
      <c r="H6" t="str">
        <f t="shared" si="3"/>
        <v>In Control</v>
      </c>
    </row>
    <row r="7" spans="1:20" x14ac:dyDescent="0.2">
      <c r="A7">
        <f t="shared" si="4"/>
        <v>4</v>
      </c>
      <c r="B7">
        <v>3</v>
      </c>
      <c r="C7">
        <v>8</v>
      </c>
      <c r="D7">
        <f t="shared" si="0"/>
        <v>2.6941176470588237</v>
      </c>
      <c r="E7">
        <f t="shared" si="1"/>
        <v>5.5370655785511458</v>
      </c>
      <c r="F7">
        <f t="shared" si="2"/>
        <v>0</v>
      </c>
      <c r="G7">
        <f t="shared" si="5"/>
        <v>2.6666666666666665</v>
      </c>
      <c r="H7" t="str">
        <f t="shared" si="3"/>
        <v>In Control</v>
      </c>
    </row>
    <row r="8" spans="1:20" x14ac:dyDescent="0.2">
      <c r="A8">
        <f t="shared" si="4"/>
        <v>5</v>
      </c>
      <c r="B8">
        <v>5</v>
      </c>
      <c r="C8">
        <v>12</v>
      </c>
      <c r="D8">
        <f t="shared" si="0"/>
        <v>2.6941176470588237</v>
      </c>
      <c r="E8">
        <f t="shared" si="1"/>
        <v>4.8962556456197408</v>
      </c>
      <c r="F8">
        <f t="shared" si="2"/>
        <v>0.49197964849790665</v>
      </c>
      <c r="G8">
        <f t="shared" si="5"/>
        <v>2.4</v>
      </c>
      <c r="H8" t="str">
        <f t="shared" si="3"/>
        <v>In Control</v>
      </c>
      <c r="I8" s="1"/>
    </row>
    <row r="9" spans="1:20" x14ac:dyDescent="0.2">
      <c r="A9">
        <f t="shared" si="4"/>
        <v>6</v>
      </c>
      <c r="B9">
        <v>2</v>
      </c>
      <c r="C9">
        <v>6</v>
      </c>
      <c r="D9">
        <f t="shared" si="0"/>
        <v>2.6941176470588237</v>
      </c>
      <c r="E9">
        <f t="shared" si="1"/>
        <v>6.1760035457873714</v>
      </c>
      <c r="F9">
        <f t="shared" si="2"/>
        <v>0</v>
      </c>
      <c r="G9">
        <f t="shared" si="5"/>
        <v>3</v>
      </c>
      <c r="H9" t="str">
        <f t="shared" si="3"/>
        <v>In Control</v>
      </c>
    </row>
    <row r="10" spans="1:20" x14ac:dyDescent="0.2">
      <c r="A10">
        <f t="shared" si="4"/>
        <v>7</v>
      </c>
      <c r="B10">
        <v>4</v>
      </c>
      <c r="C10">
        <v>20</v>
      </c>
      <c r="D10">
        <f t="shared" si="0"/>
        <v>2.6941176470588237</v>
      </c>
      <c r="E10">
        <f t="shared" si="1"/>
        <v>5.1561827773675963</v>
      </c>
      <c r="F10">
        <f t="shared" si="2"/>
        <v>0.23205251675005112</v>
      </c>
      <c r="G10">
        <f t="shared" si="5"/>
        <v>5</v>
      </c>
      <c r="H10" t="str">
        <f t="shared" si="3"/>
        <v>In Control</v>
      </c>
    </row>
    <row r="11" spans="1:20" x14ac:dyDescent="0.2">
      <c r="A11">
        <f t="shared" si="4"/>
        <v>8</v>
      </c>
      <c r="B11">
        <v>3</v>
      </c>
      <c r="C11">
        <v>10</v>
      </c>
      <c r="D11">
        <f t="shared" si="0"/>
        <v>2.6941176470588237</v>
      </c>
      <c r="E11">
        <f t="shared" si="1"/>
        <v>5.5370655785511458</v>
      </c>
      <c r="F11">
        <f t="shared" si="2"/>
        <v>0</v>
      </c>
      <c r="G11">
        <f t="shared" si="5"/>
        <v>3.3333333333333335</v>
      </c>
      <c r="H11" t="str">
        <f t="shared" si="3"/>
        <v>In Control</v>
      </c>
    </row>
    <row r="12" spans="1:20" x14ac:dyDescent="0.2">
      <c r="A12">
        <f t="shared" si="4"/>
        <v>9</v>
      </c>
      <c r="B12">
        <v>3</v>
      </c>
      <c r="C12">
        <v>6</v>
      </c>
      <c r="D12">
        <f t="shared" si="0"/>
        <v>2.6941176470588237</v>
      </c>
      <c r="E12">
        <f t="shared" si="1"/>
        <v>5.5370655785511458</v>
      </c>
      <c r="F12">
        <f t="shared" si="2"/>
        <v>0</v>
      </c>
      <c r="G12">
        <f t="shared" si="5"/>
        <v>2</v>
      </c>
      <c r="H12" t="str">
        <f t="shared" si="3"/>
        <v>In Control</v>
      </c>
    </row>
    <row r="13" spans="1:20" x14ac:dyDescent="0.2">
      <c r="A13">
        <f t="shared" si="4"/>
        <v>10</v>
      </c>
      <c r="B13">
        <v>5</v>
      </c>
      <c r="C13">
        <v>10</v>
      </c>
      <c r="D13">
        <f t="shared" si="0"/>
        <v>2.6941176470588237</v>
      </c>
      <c r="E13">
        <f t="shared" si="1"/>
        <v>4.8962556456197408</v>
      </c>
      <c r="F13">
        <f t="shared" si="2"/>
        <v>0.49197964849790665</v>
      </c>
      <c r="G13">
        <f t="shared" si="5"/>
        <v>2</v>
      </c>
      <c r="H13" t="str">
        <f t="shared" si="3"/>
        <v>In Control</v>
      </c>
    </row>
    <row r="14" spans="1:20" x14ac:dyDescent="0.2">
      <c r="A14">
        <f t="shared" si="4"/>
        <v>11</v>
      </c>
      <c r="B14">
        <v>6</v>
      </c>
      <c r="C14">
        <v>9</v>
      </c>
      <c r="D14">
        <f t="shared" si="0"/>
        <v>2.6941176470588237</v>
      </c>
      <c r="E14">
        <f t="shared" si="1"/>
        <v>4.7043854079773126</v>
      </c>
      <c r="F14">
        <f t="shared" si="2"/>
        <v>0.68384988614033482</v>
      </c>
      <c r="G14">
        <f t="shared" si="5"/>
        <v>1.5</v>
      </c>
      <c r="H14" t="str">
        <f t="shared" si="3"/>
        <v>In Control</v>
      </c>
    </row>
    <row r="15" spans="1:20" x14ac:dyDescent="0.2">
      <c r="A15">
        <f t="shared" si="4"/>
        <v>12</v>
      </c>
      <c r="B15">
        <v>5</v>
      </c>
      <c r="C15">
        <v>16</v>
      </c>
      <c r="D15">
        <f t="shared" si="0"/>
        <v>2.6941176470588237</v>
      </c>
      <c r="E15">
        <f t="shared" si="1"/>
        <v>4.8962556456197408</v>
      </c>
      <c r="F15">
        <f t="shared" si="2"/>
        <v>0.49197964849790665</v>
      </c>
      <c r="G15">
        <f t="shared" si="5"/>
        <v>3.2</v>
      </c>
      <c r="H15" t="str">
        <f t="shared" si="3"/>
        <v>In Control</v>
      </c>
    </row>
    <row r="16" spans="1:20" x14ac:dyDescent="0.2">
      <c r="A16">
        <f t="shared" si="4"/>
        <v>13</v>
      </c>
      <c r="B16">
        <v>4</v>
      </c>
      <c r="C16">
        <v>12</v>
      </c>
      <c r="D16">
        <f t="shared" si="0"/>
        <v>2.6941176470588237</v>
      </c>
      <c r="E16">
        <f t="shared" si="1"/>
        <v>5.1561827773675963</v>
      </c>
      <c r="F16">
        <f t="shared" si="2"/>
        <v>0.23205251675005112</v>
      </c>
      <c r="G16">
        <f t="shared" si="5"/>
        <v>3</v>
      </c>
      <c r="H16" t="str">
        <f t="shared" si="3"/>
        <v>In Control</v>
      </c>
    </row>
    <row r="17" spans="1:19" x14ac:dyDescent="0.2">
      <c r="A17">
        <f t="shared" si="4"/>
        <v>14</v>
      </c>
      <c r="B17">
        <v>5</v>
      </c>
      <c r="C17">
        <v>10</v>
      </c>
      <c r="D17">
        <f t="shared" si="0"/>
        <v>2.6941176470588237</v>
      </c>
      <c r="E17">
        <f t="shared" si="1"/>
        <v>4.8962556456197408</v>
      </c>
      <c r="F17">
        <f t="shared" si="2"/>
        <v>0.49197964849790665</v>
      </c>
      <c r="G17">
        <f t="shared" si="5"/>
        <v>2</v>
      </c>
      <c r="H17" t="str">
        <f t="shared" si="3"/>
        <v>In Control</v>
      </c>
    </row>
    <row r="18" spans="1:19" x14ac:dyDescent="0.2">
      <c r="A18">
        <f t="shared" si="4"/>
        <v>15</v>
      </c>
      <c r="B18">
        <v>2</v>
      </c>
      <c r="C18">
        <v>6</v>
      </c>
      <c r="D18">
        <f t="shared" si="0"/>
        <v>2.6941176470588237</v>
      </c>
      <c r="E18">
        <f t="shared" si="1"/>
        <v>6.1760035457873714</v>
      </c>
      <c r="F18">
        <f t="shared" si="2"/>
        <v>0</v>
      </c>
      <c r="G18">
        <f t="shared" si="5"/>
        <v>3</v>
      </c>
      <c r="H18" t="str">
        <f t="shared" si="3"/>
        <v>In Control</v>
      </c>
    </row>
    <row r="19" spans="1:19" x14ac:dyDescent="0.2">
      <c r="A19">
        <f t="shared" si="4"/>
        <v>16</v>
      </c>
      <c r="B19">
        <v>4</v>
      </c>
      <c r="C19">
        <v>8</v>
      </c>
      <c r="D19">
        <f t="shared" si="0"/>
        <v>2.6941176470588237</v>
      </c>
      <c r="E19">
        <f t="shared" si="1"/>
        <v>5.1561827773675963</v>
      </c>
      <c r="F19">
        <f t="shared" si="2"/>
        <v>0.23205251675005112</v>
      </c>
      <c r="G19">
        <f t="shared" si="5"/>
        <v>2</v>
      </c>
      <c r="H19" t="str">
        <f t="shared" si="3"/>
        <v>In Control</v>
      </c>
    </row>
    <row r="20" spans="1:19" x14ac:dyDescent="0.2">
      <c r="A20">
        <f t="shared" si="4"/>
        <v>17</v>
      </c>
      <c r="B20">
        <v>4</v>
      </c>
      <c r="C20">
        <v>5</v>
      </c>
      <c r="D20">
        <f t="shared" si="0"/>
        <v>2.6941176470588237</v>
      </c>
      <c r="E20">
        <f t="shared" si="1"/>
        <v>5.1561827773675963</v>
      </c>
      <c r="F20">
        <f t="shared" si="2"/>
        <v>0.23205251675005112</v>
      </c>
      <c r="G20">
        <f t="shared" si="5"/>
        <v>1.25</v>
      </c>
      <c r="H20" t="str">
        <f t="shared" si="3"/>
        <v>In Control</v>
      </c>
    </row>
    <row r="21" spans="1:19" x14ac:dyDescent="0.2">
      <c r="A21">
        <f t="shared" si="4"/>
        <v>18</v>
      </c>
      <c r="B21">
        <v>2</v>
      </c>
      <c r="C21">
        <v>5</v>
      </c>
      <c r="D21">
        <f t="shared" si="0"/>
        <v>2.6941176470588237</v>
      </c>
      <c r="E21">
        <f t="shared" si="1"/>
        <v>6.1760035457873714</v>
      </c>
      <c r="F21">
        <f t="shared" si="2"/>
        <v>0</v>
      </c>
      <c r="G21">
        <f t="shared" si="5"/>
        <v>2.5</v>
      </c>
      <c r="H21" t="str">
        <f t="shared" si="3"/>
        <v>In Control</v>
      </c>
    </row>
    <row r="22" spans="1:19" x14ac:dyDescent="0.2">
      <c r="A22">
        <f t="shared" si="4"/>
        <v>19</v>
      </c>
      <c r="B22">
        <v>6</v>
      </c>
      <c r="C22">
        <v>14</v>
      </c>
      <c r="D22">
        <f t="shared" si="0"/>
        <v>2.6941176470588237</v>
      </c>
      <c r="E22">
        <f t="shared" si="1"/>
        <v>4.7043854079773126</v>
      </c>
      <c r="F22">
        <f t="shared" si="2"/>
        <v>0.68384988614033482</v>
      </c>
      <c r="G22">
        <f t="shared" si="5"/>
        <v>2.3333333333333335</v>
      </c>
      <c r="H22" t="str">
        <f t="shared" si="3"/>
        <v>In Control</v>
      </c>
    </row>
    <row r="23" spans="1:19" x14ac:dyDescent="0.2">
      <c r="A23">
        <f t="shared" si="4"/>
        <v>20</v>
      </c>
      <c r="B23">
        <v>7</v>
      </c>
      <c r="C23">
        <v>45</v>
      </c>
      <c r="D23">
        <f t="shared" si="0"/>
        <v>2.6941176470588237</v>
      </c>
      <c r="E23">
        <f t="shared" si="1"/>
        <v>4.5552639460419231</v>
      </c>
      <c r="F23">
        <f t="shared" si="2"/>
        <v>0.83297134807572437</v>
      </c>
      <c r="G23">
        <f t="shared" si="5"/>
        <v>6.4285714285714288</v>
      </c>
      <c r="H23" t="str">
        <f t="shared" si="3"/>
        <v>Out of Control</v>
      </c>
    </row>
    <row r="24" spans="1:19" x14ac:dyDescent="0.2">
      <c r="A24" t="str">
        <f>IF(ISBLANK($B24), "",ROW()-ROW($A$3))</f>
        <v/>
      </c>
      <c r="D24">
        <f t="shared" si="0"/>
        <v>2.6941176470588237</v>
      </c>
      <c r="E24" t="str">
        <f t="shared" si="1"/>
        <v/>
      </c>
      <c r="F24" t="str">
        <f t="shared" si="2"/>
        <v/>
      </c>
      <c r="G24" t="str">
        <f t="shared" si="5"/>
        <v/>
      </c>
      <c r="H24" t="str">
        <f t="shared" si="3"/>
        <v/>
      </c>
    </row>
    <row r="25" spans="1:19" x14ac:dyDescent="0.2">
      <c r="A25" t="str">
        <f t="shared" si="4"/>
        <v/>
      </c>
      <c r="D25">
        <f t="shared" si="0"/>
        <v>2.6941176470588237</v>
      </c>
      <c r="E25" t="str">
        <f t="shared" si="1"/>
        <v/>
      </c>
      <c r="F25" t="str">
        <f t="shared" si="2"/>
        <v/>
      </c>
      <c r="G25" t="str">
        <f t="shared" si="5"/>
        <v/>
      </c>
      <c r="H25" t="str">
        <f t="shared" si="3"/>
        <v/>
      </c>
    </row>
    <row r="26" spans="1:19" x14ac:dyDescent="0.2">
      <c r="A26" t="str">
        <f t="shared" si="4"/>
        <v/>
      </c>
      <c r="D26">
        <f t="shared" si="0"/>
        <v>2.6941176470588237</v>
      </c>
      <c r="E26" t="str">
        <f t="shared" si="1"/>
        <v/>
      </c>
      <c r="F26" t="str">
        <f t="shared" si="2"/>
        <v/>
      </c>
      <c r="G26" t="str">
        <f t="shared" si="5"/>
        <v/>
      </c>
      <c r="H26" t="str">
        <f t="shared" si="3"/>
        <v/>
      </c>
    </row>
    <row r="27" spans="1:19" x14ac:dyDescent="0.2">
      <c r="A27" t="str">
        <f t="shared" si="4"/>
        <v/>
      </c>
      <c r="D27">
        <f t="shared" si="0"/>
        <v>2.6941176470588237</v>
      </c>
      <c r="E27" t="str">
        <f t="shared" si="1"/>
        <v/>
      </c>
      <c r="F27" t="str">
        <f t="shared" si="2"/>
        <v/>
      </c>
      <c r="G27" t="str">
        <f t="shared" si="5"/>
        <v/>
      </c>
      <c r="H27" t="str">
        <f t="shared" si="3"/>
        <v/>
      </c>
    </row>
    <row r="28" spans="1:19" x14ac:dyDescent="0.2">
      <c r="A28" t="str">
        <f t="shared" si="4"/>
        <v/>
      </c>
      <c r="D28">
        <f t="shared" si="0"/>
        <v>2.6941176470588237</v>
      </c>
      <c r="E28" t="str">
        <f t="shared" si="1"/>
        <v/>
      </c>
      <c r="F28" t="str">
        <f t="shared" si="2"/>
        <v/>
      </c>
      <c r="G28" t="str">
        <f t="shared" si="5"/>
        <v/>
      </c>
      <c r="H28" t="str">
        <f t="shared" si="3"/>
        <v/>
      </c>
    </row>
    <row r="29" spans="1:19" x14ac:dyDescent="0.2">
      <c r="A29" t="str">
        <f t="shared" si="4"/>
        <v/>
      </c>
      <c r="D29">
        <f t="shared" si="0"/>
        <v>2.6941176470588237</v>
      </c>
      <c r="E29" t="str">
        <f t="shared" si="1"/>
        <v/>
      </c>
      <c r="F29" t="str">
        <f t="shared" si="2"/>
        <v/>
      </c>
      <c r="G29" t="str">
        <f t="shared" si="5"/>
        <v/>
      </c>
      <c r="H29" t="str">
        <f t="shared" si="3"/>
        <v/>
      </c>
      <c r="K29" s="47" t="s">
        <v>45</v>
      </c>
      <c r="L29" s="49" t="s">
        <v>49</v>
      </c>
      <c r="N29" s="61" t="s">
        <v>59</v>
      </c>
      <c r="O29" s="62"/>
      <c r="P29" s="62"/>
      <c r="Q29" s="62"/>
      <c r="R29" s="62"/>
      <c r="S29" s="63"/>
    </row>
    <row r="30" spans="1:19" x14ac:dyDescent="0.2">
      <c r="A30" t="str">
        <f t="shared" si="4"/>
        <v/>
      </c>
      <c r="D30">
        <f t="shared" si="0"/>
        <v>2.6941176470588237</v>
      </c>
      <c r="E30" t="str">
        <f t="shared" si="1"/>
        <v/>
      </c>
      <c r="F30" t="str">
        <f t="shared" si="2"/>
        <v/>
      </c>
      <c r="G30" t="str">
        <f t="shared" si="5"/>
        <v/>
      </c>
      <c r="H30" t="str">
        <f t="shared" si="3"/>
        <v/>
      </c>
      <c r="K30" s="2" t="s">
        <v>8</v>
      </c>
      <c r="L30" s="57">
        <f>SUM(No._of_Defects)</f>
        <v>229</v>
      </c>
      <c r="N30" s="64">
        <v>1</v>
      </c>
      <c r="O30" s="66" t="s">
        <v>61</v>
      </c>
      <c r="P30" s="67"/>
      <c r="Q30" s="67"/>
      <c r="R30" s="67"/>
      <c r="S30" s="68"/>
    </row>
    <row r="31" spans="1:19" x14ac:dyDescent="0.2">
      <c r="A31" t="str">
        <f t="shared" si="4"/>
        <v/>
      </c>
      <c r="D31">
        <f t="shared" si="0"/>
        <v>2.6941176470588237</v>
      </c>
      <c r="E31" t="str">
        <f t="shared" si="1"/>
        <v/>
      </c>
      <c r="F31" t="str">
        <f t="shared" si="2"/>
        <v/>
      </c>
      <c r="G31" t="str">
        <f t="shared" si="5"/>
        <v/>
      </c>
      <c r="H31" t="str">
        <f t="shared" si="3"/>
        <v/>
      </c>
      <c r="K31" s="2" t="s">
        <v>9</v>
      </c>
      <c r="L31" s="57">
        <f>SUM(MYmish)</f>
        <v>85</v>
      </c>
      <c r="N31" s="65"/>
      <c r="O31" s="69"/>
      <c r="P31" s="70"/>
      <c r="Q31" s="70"/>
      <c r="R31" s="70"/>
      <c r="S31" s="71"/>
    </row>
    <row r="32" spans="1:19" x14ac:dyDescent="0.2">
      <c r="A32" t="str">
        <f t="shared" si="4"/>
        <v/>
      </c>
      <c r="D32">
        <f t="shared" si="0"/>
        <v>2.6941176470588237</v>
      </c>
      <c r="E32" t="str">
        <f t="shared" si="1"/>
        <v/>
      </c>
      <c r="F32" t="str">
        <f t="shared" si="2"/>
        <v/>
      </c>
      <c r="G32" t="str">
        <f t="shared" si="5"/>
        <v/>
      </c>
      <c r="H32" t="str">
        <f t="shared" si="3"/>
        <v/>
      </c>
      <c r="K32" s="55" t="s">
        <v>4</v>
      </c>
      <c r="L32" s="58">
        <f>$L$30/$L$31</f>
        <v>2.6941176470588237</v>
      </c>
      <c r="N32" s="72">
        <v>2</v>
      </c>
      <c r="O32" s="73" t="s">
        <v>64</v>
      </c>
      <c r="P32" s="73"/>
      <c r="Q32" s="73"/>
      <c r="R32" s="73"/>
      <c r="S32" s="73"/>
    </row>
    <row r="33" spans="1:19" x14ac:dyDescent="0.2">
      <c r="A33" t="str">
        <f t="shared" si="4"/>
        <v/>
      </c>
      <c r="D33">
        <f t="shared" si="0"/>
        <v>2.6941176470588237</v>
      </c>
      <c r="E33" t="str">
        <f t="shared" si="1"/>
        <v/>
      </c>
      <c r="F33" t="str">
        <f t="shared" si="2"/>
        <v/>
      </c>
      <c r="G33" t="str">
        <f t="shared" si="5"/>
        <v/>
      </c>
      <c r="H33" t="str">
        <f t="shared" si="3"/>
        <v/>
      </c>
      <c r="N33" s="72"/>
      <c r="O33" s="73"/>
      <c r="P33" s="73"/>
      <c r="Q33" s="73"/>
      <c r="R33" s="73"/>
      <c r="S33" s="73"/>
    </row>
    <row r="34" spans="1:19" x14ac:dyDescent="0.2">
      <c r="A34" t="str">
        <f t="shared" si="4"/>
        <v/>
      </c>
      <c r="E34" t="str">
        <f t="shared" si="1"/>
        <v/>
      </c>
      <c r="F34" t="str">
        <f t="shared" si="2"/>
        <v/>
      </c>
      <c r="G34" t="str">
        <f t="shared" si="5"/>
        <v/>
      </c>
      <c r="H34" t="str">
        <f t="shared" si="3"/>
        <v/>
      </c>
      <c r="N34" s="72">
        <v>3</v>
      </c>
      <c r="O34" s="73" t="s">
        <v>84</v>
      </c>
      <c r="P34" s="73"/>
      <c r="Q34" s="73"/>
      <c r="R34" s="73"/>
      <c r="S34" s="73"/>
    </row>
    <row r="35" spans="1:19" x14ac:dyDescent="0.2">
      <c r="A35" t="str">
        <f t="shared" si="4"/>
        <v/>
      </c>
      <c r="E35" t="str">
        <f t="shared" si="1"/>
        <v/>
      </c>
      <c r="F35" t="str">
        <f t="shared" si="2"/>
        <v/>
      </c>
      <c r="G35" t="str">
        <f t="shared" si="5"/>
        <v/>
      </c>
      <c r="H35" t="str">
        <f t="shared" si="3"/>
        <v/>
      </c>
      <c r="N35" s="72"/>
      <c r="O35" s="73"/>
      <c r="P35" s="73"/>
      <c r="Q35" s="73"/>
      <c r="R35" s="73"/>
      <c r="S35" s="73"/>
    </row>
    <row r="36" spans="1:19" x14ac:dyDescent="0.2">
      <c r="A36" t="str">
        <f t="shared" si="4"/>
        <v/>
      </c>
      <c r="E36" t="str">
        <f t="shared" ref="E36:E60" si="6">IF(ISBLANK($B36),"",$L$32+(3*SQRT($L$32/$B36)))</f>
        <v/>
      </c>
      <c r="F36" t="str">
        <f t="shared" ref="F36:F60" si="7">IF(ISBLANK($B36),"",MAX(0,$L$32-3*(SQRT($L$32/$B36))))</f>
        <v/>
      </c>
      <c r="G36" t="str">
        <f t="shared" si="5"/>
        <v/>
      </c>
      <c r="H36" t="str">
        <f t="shared" ref="H36:H67" si="8">IF(ISBLANK($B36),"",IF(OR($G36&lt;$F36, G36&gt;E36), "Out of Control", "In Control"))</f>
        <v/>
      </c>
    </row>
    <row r="37" spans="1:19" x14ac:dyDescent="0.2">
      <c r="A37" t="str">
        <f t="shared" si="4"/>
        <v/>
      </c>
      <c r="E37" t="str">
        <f t="shared" si="6"/>
        <v/>
      </c>
      <c r="F37" t="str">
        <f t="shared" si="7"/>
        <v/>
      </c>
      <c r="G37" t="str">
        <f t="shared" si="5"/>
        <v/>
      </c>
      <c r="H37" t="str">
        <f t="shared" si="8"/>
        <v/>
      </c>
    </row>
    <row r="38" spans="1:19" x14ac:dyDescent="0.2">
      <c r="A38" t="str">
        <f t="shared" si="4"/>
        <v/>
      </c>
      <c r="E38" t="str">
        <f t="shared" si="6"/>
        <v/>
      </c>
      <c r="F38" t="str">
        <f t="shared" si="7"/>
        <v/>
      </c>
      <c r="G38" t="str">
        <f t="shared" si="5"/>
        <v/>
      </c>
      <c r="H38" t="str">
        <f t="shared" si="8"/>
        <v/>
      </c>
    </row>
    <row r="39" spans="1:19" x14ac:dyDescent="0.2">
      <c r="A39" t="str">
        <f t="shared" si="4"/>
        <v/>
      </c>
      <c r="E39" t="str">
        <f t="shared" si="6"/>
        <v/>
      </c>
      <c r="F39" t="str">
        <f t="shared" si="7"/>
        <v/>
      </c>
      <c r="G39" t="str">
        <f t="shared" si="5"/>
        <v/>
      </c>
      <c r="H39" t="str">
        <f t="shared" si="8"/>
        <v/>
      </c>
    </row>
    <row r="40" spans="1:19" x14ac:dyDescent="0.2">
      <c r="A40" t="str">
        <f t="shared" si="4"/>
        <v/>
      </c>
      <c r="E40" t="str">
        <f t="shared" si="6"/>
        <v/>
      </c>
      <c r="F40" t="str">
        <f t="shared" si="7"/>
        <v/>
      </c>
      <c r="G40" t="str">
        <f t="shared" si="5"/>
        <v/>
      </c>
      <c r="H40" t="str">
        <f t="shared" si="8"/>
        <v/>
      </c>
    </row>
    <row r="41" spans="1:19" x14ac:dyDescent="0.2">
      <c r="A41" t="str">
        <f t="shared" si="4"/>
        <v/>
      </c>
      <c r="E41" t="str">
        <f t="shared" si="6"/>
        <v/>
      </c>
      <c r="F41" t="str">
        <f t="shared" si="7"/>
        <v/>
      </c>
      <c r="G41" t="str">
        <f t="shared" si="5"/>
        <v/>
      </c>
      <c r="H41" t="str">
        <f t="shared" si="8"/>
        <v/>
      </c>
    </row>
    <row r="42" spans="1:19" x14ac:dyDescent="0.2">
      <c r="A42" t="str">
        <f t="shared" si="4"/>
        <v/>
      </c>
      <c r="E42" t="str">
        <f t="shared" si="6"/>
        <v/>
      </c>
      <c r="F42" t="str">
        <f t="shared" si="7"/>
        <v/>
      </c>
      <c r="G42" t="str">
        <f t="shared" si="5"/>
        <v/>
      </c>
      <c r="H42" t="str">
        <f t="shared" si="8"/>
        <v/>
      </c>
    </row>
    <row r="43" spans="1:19" x14ac:dyDescent="0.2">
      <c r="A43" t="str">
        <f t="shared" si="4"/>
        <v/>
      </c>
      <c r="E43" t="str">
        <f t="shared" si="6"/>
        <v/>
      </c>
      <c r="F43" t="str">
        <f t="shared" si="7"/>
        <v/>
      </c>
      <c r="G43" t="str">
        <f t="shared" si="5"/>
        <v/>
      </c>
      <c r="H43" t="str">
        <f t="shared" si="8"/>
        <v/>
      </c>
    </row>
    <row r="44" spans="1:19" x14ac:dyDescent="0.2">
      <c r="A44" t="str">
        <f t="shared" si="4"/>
        <v/>
      </c>
      <c r="E44" t="str">
        <f t="shared" si="6"/>
        <v/>
      </c>
      <c r="F44" t="str">
        <f t="shared" si="7"/>
        <v/>
      </c>
      <c r="G44" t="str">
        <f t="shared" si="5"/>
        <v/>
      </c>
      <c r="H44" t="str">
        <f t="shared" si="8"/>
        <v/>
      </c>
    </row>
    <row r="45" spans="1:19" x14ac:dyDescent="0.2">
      <c r="A45" t="str">
        <f t="shared" si="4"/>
        <v/>
      </c>
      <c r="E45" t="str">
        <f t="shared" si="6"/>
        <v/>
      </c>
      <c r="F45" t="str">
        <f t="shared" si="7"/>
        <v/>
      </c>
      <c r="G45" t="str">
        <f t="shared" si="5"/>
        <v/>
      </c>
      <c r="H45" t="str">
        <f t="shared" si="8"/>
        <v/>
      </c>
    </row>
    <row r="46" spans="1:19" x14ac:dyDescent="0.2">
      <c r="A46" t="str">
        <f t="shared" si="4"/>
        <v/>
      </c>
      <c r="E46" t="str">
        <f t="shared" si="6"/>
        <v/>
      </c>
      <c r="F46" t="str">
        <f t="shared" si="7"/>
        <v/>
      </c>
      <c r="G46" t="str">
        <f t="shared" si="5"/>
        <v/>
      </c>
      <c r="H46" t="str">
        <f t="shared" si="8"/>
        <v/>
      </c>
    </row>
    <row r="47" spans="1:19" x14ac:dyDescent="0.2">
      <c r="A47" t="str">
        <f t="shared" si="4"/>
        <v/>
      </c>
      <c r="E47" t="str">
        <f t="shared" si="6"/>
        <v/>
      </c>
      <c r="F47" t="str">
        <f t="shared" si="7"/>
        <v/>
      </c>
      <c r="G47" t="str">
        <f t="shared" si="5"/>
        <v/>
      </c>
      <c r="H47" t="str">
        <f t="shared" si="8"/>
        <v/>
      </c>
    </row>
    <row r="48" spans="1:19" x14ac:dyDescent="0.2">
      <c r="A48" t="str">
        <f t="shared" si="4"/>
        <v/>
      </c>
      <c r="E48" t="str">
        <f t="shared" si="6"/>
        <v/>
      </c>
      <c r="F48" t="str">
        <f t="shared" si="7"/>
        <v/>
      </c>
      <c r="G48" t="str">
        <f t="shared" si="5"/>
        <v/>
      </c>
      <c r="H48" t="str">
        <f t="shared" si="8"/>
        <v/>
      </c>
    </row>
    <row r="49" spans="1:8" x14ac:dyDescent="0.2">
      <c r="A49" t="str">
        <f t="shared" si="4"/>
        <v/>
      </c>
      <c r="E49" t="str">
        <f t="shared" si="6"/>
        <v/>
      </c>
      <c r="F49" t="str">
        <f t="shared" si="7"/>
        <v/>
      </c>
      <c r="G49" t="str">
        <f t="shared" si="5"/>
        <v/>
      </c>
      <c r="H49" t="str">
        <f t="shared" si="8"/>
        <v/>
      </c>
    </row>
    <row r="50" spans="1:8" x14ac:dyDescent="0.2">
      <c r="A50" t="str">
        <f t="shared" si="4"/>
        <v/>
      </c>
      <c r="E50" t="str">
        <f t="shared" si="6"/>
        <v/>
      </c>
      <c r="F50" t="str">
        <f t="shared" si="7"/>
        <v/>
      </c>
      <c r="G50" t="str">
        <f t="shared" si="5"/>
        <v/>
      </c>
      <c r="H50" t="str">
        <f t="shared" si="8"/>
        <v/>
      </c>
    </row>
    <row r="51" spans="1:8" x14ac:dyDescent="0.2">
      <c r="A51" t="str">
        <f t="shared" si="4"/>
        <v/>
      </c>
      <c r="E51" t="str">
        <f t="shared" si="6"/>
        <v/>
      </c>
      <c r="F51" t="str">
        <f t="shared" si="7"/>
        <v/>
      </c>
      <c r="G51" t="str">
        <f t="shared" si="5"/>
        <v/>
      </c>
      <c r="H51" t="str">
        <f t="shared" si="8"/>
        <v/>
      </c>
    </row>
    <row r="52" spans="1:8" x14ac:dyDescent="0.2">
      <c r="A52" t="str">
        <f t="shared" si="4"/>
        <v/>
      </c>
      <c r="E52" t="str">
        <f t="shared" si="6"/>
        <v/>
      </c>
      <c r="F52" t="str">
        <f t="shared" si="7"/>
        <v/>
      </c>
      <c r="G52" t="str">
        <f t="shared" si="5"/>
        <v/>
      </c>
      <c r="H52" t="str">
        <f t="shared" si="8"/>
        <v/>
      </c>
    </row>
    <row r="53" spans="1:8" x14ac:dyDescent="0.2">
      <c r="A53" t="str">
        <f t="shared" si="4"/>
        <v/>
      </c>
      <c r="E53" t="str">
        <f t="shared" si="6"/>
        <v/>
      </c>
      <c r="F53" t="str">
        <f t="shared" si="7"/>
        <v/>
      </c>
      <c r="G53" t="str">
        <f t="shared" si="5"/>
        <v/>
      </c>
      <c r="H53" t="str">
        <f t="shared" si="8"/>
        <v/>
      </c>
    </row>
    <row r="54" spans="1:8" x14ac:dyDescent="0.2">
      <c r="A54" t="str">
        <f t="shared" si="4"/>
        <v/>
      </c>
      <c r="E54" t="str">
        <f t="shared" si="6"/>
        <v/>
      </c>
      <c r="F54" t="str">
        <f t="shared" si="7"/>
        <v/>
      </c>
      <c r="G54" t="str">
        <f t="shared" si="5"/>
        <v/>
      </c>
      <c r="H54" t="str">
        <f t="shared" si="8"/>
        <v/>
      </c>
    </row>
    <row r="55" spans="1:8" x14ac:dyDescent="0.2">
      <c r="A55" t="str">
        <f t="shared" si="4"/>
        <v/>
      </c>
      <c r="E55" t="str">
        <f t="shared" si="6"/>
        <v/>
      </c>
      <c r="F55" t="str">
        <f t="shared" si="7"/>
        <v/>
      </c>
      <c r="G55" t="str">
        <f t="shared" si="5"/>
        <v/>
      </c>
      <c r="H55" t="str">
        <f t="shared" si="8"/>
        <v/>
      </c>
    </row>
    <row r="56" spans="1:8" x14ac:dyDescent="0.2">
      <c r="A56" t="str">
        <f t="shared" si="4"/>
        <v/>
      </c>
      <c r="E56" t="str">
        <f t="shared" si="6"/>
        <v/>
      </c>
      <c r="F56" t="str">
        <f t="shared" si="7"/>
        <v/>
      </c>
      <c r="G56" t="str">
        <f t="shared" si="5"/>
        <v/>
      </c>
      <c r="H56" t="str">
        <f t="shared" si="8"/>
        <v/>
      </c>
    </row>
    <row r="57" spans="1:8" x14ac:dyDescent="0.2">
      <c r="A57" t="str">
        <f t="shared" si="4"/>
        <v/>
      </c>
      <c r="E57" t="str">
        <f t="shared" si="6"/>
        <v/>
      </c>
      <c r="F57" t="str">
        <f t="shared" si="7"/>
        <v/>
      </c>
      <c r="G57" t="str">
        <f t="shared" si="5"/>
        <v/>
      </c>
      <c r="H57" t="str">
        <f t="shared" si="8"/>
        <v/>
      </c>
    </row>
    <row r="58" spans="1:8" x14ac:dyDescent="0.2">
      <c r="A58" t="str">
        <f t="shared" si="4"/>
        <v/>
      </c>
      <c r="E58" t="str">
        <f t="shared" si="6"/>
        <v/>
      </c>
      <c r="F58" t="str">
        <f t="shared" si="7"/>
        <v/>
      </c>
      <c r="G58" t="str">
        <f t="shared" si="5"/>
        <v/>
      </c>
      <c r="H58" t="str">
        <f t="shared" si="8"/>
        <v/>
      </c>
    </row>
    <row r="59" spans="1:8" x14ac:dyDescent="0.2">
      <c r="E59" t="str">
        <f t="shared" si="6"/>
        <v/>
      </c>
      <c r="F59" t="str">
        <f t="shared" si="7"/>
        <v/>
      </c>
      <c r="G59" t="str">
        <f t="shared" si="5"/>
        <v/>
      </c>
      <c r="H59" t="str">
        <f t="shared" si="8"/>
        <v/>
      </c>
    </row>
    <row r="60" spans="1:8" x14ac:dyDescent="0.2">
      <c r="E60" t="str">
        <f t="shared" si="6"/>
        <v/>
      </c>
      <c r="F60" t="str">
        <f t="shared" si="7"/>
        <v/>
      </c>
      <c r="G60" t="str">
        <f t="shared" si="5"/>
        <v/>
      </c>
      <c r="H60" t="str">
        <f t="shared" si="8"/>
        <v/>
      </c>
    </row>
    <row r="61" spans="1:8" x14ac:dyDescent="0.2">
      <c r="G61" t="str">
        <f t="shared" si="5"/>
        <v/>
      </c>
      <c r="H61" t="str">
        <f t="shared" si="8"/>
        <v/>
      </c>
    </row>
    <row r="62" spans="1:8" x14ac:dyDescent="0.2">
      <c r="G62" t="str">
        <f t="shared" si="5"/>
        <v/>
      </c>
      <c r="H62" t="str">
        <f t="shared" si="8"/>
        <v/>
      </c>
    </row>
    <row r="63" spans="1:8" x14ac:dyDescent="0.2">
      <c r="G63" t="str">
        <f t="shared" si="5"/>
        <v/>
      </c>
      <c r="H63" t="str">
        <f t="shared" si="8"/>
        <v/>
      </c>
    </row>
    <row r="64" spans="1:8" x14ac:dyDescent="0.2">
      <c r="G64" t="str">
        <f t="shared" si="5"/>
        <v/>
      </c>
      <c r="H64" t="str">
        <f t="shared" si="8"/>
        <v/>
      </c>
    </row>
    <row r="65" spans="7:8" x14ac:dyDescent="0.2">
      <c r="G65" t="str">
        <f t="shared" si="5"/>
        <v/>
      </c>
      <c r="H65" t="str">
        <f t="shared" si="8"/>
        <v/>
      </c>
    </row>
    <row r="66" spans="7:8" x14ac:dyDescent="0.2">
      <c r="G66" t="str">
        <f t="shared" si="5"/>
        <v/>
      </c>
      <c r="H66" t="str">
        <f t="shared" si="8"/>
        <v/>
      </c>
    </row>
    <row r="67" spans="7:8" x14ac:dyDescent="0.2">
      <c r="G67" t="str">
        <f t="shared" si="5"/>
        <v/>
      </c>
      <c r="H67" t="str">
        <f t="shared" si="8"/>
        <v/>
      </c>
    </row>
    <row r="68" spans="7:8" x14ac:dyDescent="0.2">
      <c r="G68" t="str">
        <f t="shared" si="5"/>
        <v/>
      </c>
      <c r="H68" t="str">
        <f t="shared" ref="H68:H73" si="9">IF(ISBLANK($B68),"",IF(OR($G68&lt;$F68, G68&gt;E68), "Out of Control", "In Control"))</f>
        <v/>
      </c>
    </row>
    <row r="69" spans="7:8" x14ac:dyDescent="0.2">
      <c r="G69" t="str">
        <f t="shared" ref="G69:G73" si="10">IF(ISBLANK($B69),"",($C69/$B69))</f>
        <v/>
      </c>
      <c r="H69" t="str">
        <f t="shared" si="9"/>
        <v/>
      </c>
    </row>
    <row r="70" spans="7:8" x14ac:dyDescent="0.2">
      <c r="G70" t="str">
        <f t="shared" si="10"/>
        <v/>
      </c>
      <c r="H70" t="str">
        <f t="shared" si="9"/>
        <v/>
      </c>
    </row>
    <row r="71" spans="7:8" x14ac:dyDescent="0.2">
      <c r="G71" t="str">
        <f t="shared" si="10"/>
        <v/>
      </c>
      <c r="H71" t="str">
        <f t="shared" si="9"/>
        <v/>
      </c>
    </row>
    <row r="72" spans="7:8" x14ac:dyDescent="0.2">
      <c r="G72" t="str">
        <f t="shared" si="10"/>
        <v/>
      </c>
      <c r="H72" t="str">
        <f t="shared" si="9"/>
        <v/>
      </c>
    </row>
    <row r="73" spans="7:8" x14ac:dyDescent="0.2">
      <c r="G73" t="str">
        <f t="shared" si="10"/>
        <v/>
      </c>
      <c r="H73" t="str">
        <f t="shared" si="9"/>
        <v/>
      </c>
    </row>
    <row r="74" spans="7:8" x14ac:dyDescent="0.2">
      <c r="G74" t="str">
        <f t="shared" ref="G74" si="11">IF(ISBLANK($B74),"",$C74/$B74)</f>
        <v/>
      </c>
    </row>
  </sheetData>
  <mergeCells count="8">
    <mergeCell ref="N34:N35"/>
    <mergeCell ref="O34:S35"/>
    <mergeCell ref="A1:T2"/>
    <mergeCell ref="N29:S29"/>
    <mergeCell ref="N30:N31"/>
    <mergeCell ref="O30:S31"/>
    <mergeCell ref="N32:N33"/>
    <mergeCell ref="O32:S33"/>
  </mergeCells>
  <conditionalFormatting sqref="H3:H1048576">
    <cfRule type="containsText" dxfId="5" priority="1" operator="containsText" text="out of control">
      <formula>NOT(ISERROR(SEARCH("out of control",H3)))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47B7-6132-4CF6-A6C8-89C1D9B9B624}">
  <dimension ref="A1:Q45"/>
  <sheetViews>
    <sheetView workbookViewId="0">
      <selection activeCell="J40" sqref="J40:J41"/>
    </sheetView>
  </sheetViews>
  <sheetFormatPr baseColWidth="10" defaultColWidth="8.83203125" defaultRowHeight="15" x14ac:dyDescent="0.2"/>
  <cols>
    <col min="2" max="2" width="23.5" customWidth="1"/>
    <col min="3" max="3" width="23.1640625" customWidth="1"/>
    <col min="4" max="4" width="25.5" customWidth="1"/>
    <col min="5" max="6" width="14.6640625" bestFit="1" customWidth="1"/>
    <col min="7" max="7" width="14.1640625" bestFit="1" customWidth="1"/>
    <col min="8" max="8" width="13.33203125" bestFit="1" customWidth="1"/>
    <col min="10" max="10" width="37.1640625" bestFit="1" customWidth="1"/>
  </cols>
  <sheetData>
    <row r="1" spans="1:17" ht="14.5" customHeight="1" x14ac:dyDescent="0.2">
      <c r="A1" s="77" t="s">
        <v>82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32"/>
      <c r="Q1" s="32"/>
    </row>
    <row r="2" spans="1:17" ht="14.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32"/>
      <c r="Q2" s="32"/>
    </row>
    <row r="3" spans="1:17" x14ac:dyDescent="0.2">
      <c r="A3" s="33" t="s">
        <v>10</v>
      </c>
      <c r="B3" s="34" t="s">
        <v>65</v>
      </c>
      <c r="C3" s="34" t="s">
        <v>79</v>
      </c>
      <c r="D3" s="34" t="s">
        <v>16</v>
      </c>
      <c r="E3" s="34" t="s">
        <v>80</v>
      </c>
      <c r="F3" s="35" t="s">
        <v>81</v>
      </c>
      <c r="G3" s="35" t="s">
        <v>17</v>
      </c>
      <c r="H3" s="36" t="s">
        <v>44</v>
      </c>
      <c r="I3" s="32"/>
      <c r="J3" s="32"/>
      <c r="K3" s="32"/>
      <c r="L3" s="32"/>
      <c r="M3" s="32"/>
      <c r="N3" s="32"/>
      <c r="O3" s="32"/>
      <c r="P3" s="32"/>
      <c r="Q3" s="32"/>
    </row>
    <row r="4" spans="1:17" x14ac:dyDescent="0.2">
      <c r="A4" s="37">
        <f t="shared" ref="A4:A23" si="0">IF(ISBLANK($B4), "",ROW()-ROW($A$3))</f>
        <v>1</v>
      </c>
      <c r="B4" s="38">
        <v>200</v>
      </c>
      <c r="C4" s="38">
        <v>14</v>
      </c>
      <c r="D4" s="38">
        <f>IF(ISBLANK(B4),"",C4/B4)</f>
        <v>7.0000000000000007E-2</v>
      </c>
      <c r="E4" s="39">
        <f t="shared" ref="E4:E40" si="1">IF(ISBLANK(B4),"",$K$33+3*SQRT((($K$33)*(1-$K$33))/$B4))</f>
        <v>0.13201854655431422</v>
      </c>
      <c r="F4" s="39">
        <f t="shared" ref="F4:F39" si="2">IF(ISBLANK(B4),"",MAX($K$33-3*SQRT((($K$33)*(1-$K$33))/$B4),0))</f>
        <v>1.9688770518856515E-2</v>
      </c>
      <c r="G4" s="40">
        <f t="shared" ref="G4:G39" si="3">IF(ISBLANK(B4),"",$K$33)</f>
        <v>7.5853658536585364E-2</v>
      </c>
      <c r="H4" s="41" t="str">
        <f t="shared" ref="H4:H45" si="4">IF(ISBLANK(B4),"",IF(OR(D4&gt;E4, D4&lt;F4),"Out of Control","In Control"))</f>
        <v>In Control</v>
      </c>
      <c r="I4" s="32"/>
      <c r="J4" s="32"/>
      <c r="K4" s="32"/>
      <c r="L4" s="32"/>
      <c r="M4" s="32"/>
      <c r="N4" s="32"/>
      <c r="O4" s="32"/>
      <c r="P4" s="32"/>
      <c r="Q4" s="32"/>
    </row>
    <row r="5" spans="1:17" x14ac:dyDescent="0.2">
      <c r="A5" s="42">
        <f t="shared" si="0"/>
        <v>2</v>
      </c>
      <c r="B5" s="43">
        <v>180</v>
      </c>
      <c r="C5" s="43">
        <v>10</v>
      </c>
      <c r="D5" s="38">
        <f t="shared" ref="D5:D36" si="5">IF(ISBLANK(B5),"",C5/B5)</f>
        <v>5.5555555555555552E-2</v>
      </c>
      <c r="E5" s="39">
        <f t="shared" si="1"/>
        <v>0.13505664875802623</v>
      </c>
      <c r="F5" s="39">
        <f t="shared" si="2"/>
        <v>1.6650668315144494E-2</v>
      </c>
      <c r="G5" s="40">
        <f t="shared" si="3"/>
        <v>7.5853658536585364E-2</v>
      </c>
      <c r="H5" s="41" t="str">
        <f t="shared" si="4"/>
        <v>In Control</v>
      </c>
      <c r="I5" s="32"/>
      <c r="J5" s="32"/>
      <c r="K5" s="32"/>
      <c r="L5" s="32"/>
      <c r="M5" s="32"/>
      <c r="N5" s="32"/>
      <c r="O5" s="32"/>
      <c r="P5" s="32"/>
      <c r="Q5" s="32"/>
    </row>
    <row r="6" spans="1:17" x14ac:dyDescent="0.2">
      <c r="A6" s="42">
        <f t="shared" si="0"/>
        <v>3</v>
      </c>
      <c r="B6" s="43">
        <v>200</v>
      </c>
      <c r="C6" s="43">
        <v>17</v>
      </c>
      <c r="D6" s="38">
        <f t="shared" si="5"/>
        <v>8.5000000000000006E-2</v>
      </c>
      <c r="E6" s="39">
        <f t="shared" si="1"/>
        <v>0.13201854655431422</v>
      </c>
      <c r="F6" s="39">
        <f t="shared" si="2"/>
        <v>1.9688770518856515E-2</v>
      </c>
      <c r="G6" s="40">
        <f t="shared" si="3"/>
        <v>7.5853658536585364E-2</v>
      </c>
      <c r="H6" s="41" t="str">
        <f t="shared" si="4"/>
        <v>In Control</v>
      </c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">
      <c r="A7" s="42">
        <f t="shared" si="0"/>
        <v>4</v>
      </c>
      <c r="B7" s="43">
        <v>120</v>
      </c>
      <c r="C7" s="43">
        <v>8</v>
      </c>
      <c r="D7" s="38">
        <f t="shared" si="5"/>
        <v>6.6666666666666666E-2</v>
      </c>
      <c r="E7" s="39">
        <f t="shared" si="1"/>
        <v>0.14836221718134146</v>
      </c>
      <c r="F7" s="39">
        <f t="shared" si="2"/>
        <v>3.3450998918292535E-3</v>
      </c>
      <c r="G7" s="40">
        <f t="shared" si="3"/>
        <v>7.5853658536585364E-2</v>
      </c>
      <c r="H7" s="41" t="str">
        <f t="shared" si="4"/>
        <v>In Control</v>
      </c>
      <c r="I7" s="32"/>
      <c r="J7" s="32"/>
      <c r="K7" s="32"/>
      <c r="L7" s="32"/>
      <c r="M7" s="32"/>
      <c r="N7" s="32"/>
      <c r="O7" s="32"/>
      <c r="P7" s="32"/>
      <c r="Q7" s="32"/>
    </row>
    <row r="8" spans="1:17" x14ac:dyDescent="0.2">
      <c r="A8" s="42">
        <f t="shared" si="0"/>
        <v>5</v>
      </c>
      <c r="B8" s="43">
        <v>300</v>
      </c>
      <c r="C8" s="43">
        <v>20</v>
      </c>
      <c r="D8" s="38">
        <f t="shared" si="5"/>
        <v>6.6666666666666666E-2</v>
      </c>
      <c r="E8" s="39">
        <f t="shared" si="1"/>
        <v>0.12171209757124957</v>
      </c>
      <c r="F8" s="39">
        <f t="shared" si="2"/>
        <v>2.9995219501921154E-2</v>
      </c>
      <c r="G8" s="40">
        <f t="shared" si="3"/>
        <v>7.5853658536585364E-2</v>
      </c>
      <c r="H8" s="41" t="str">
        <f t="shared" si="4"/>
        <v>In Control</v>
      </c>
      <c r="I8" s="32"/>
      <c r="J8" s="32"/>
      <c r="K8" s="32"/>
      <c r="L8" s="32"/>
      <c r="M8" s="32"/>
      <c r="N8" s="32"/>
      <c r="O8" s="32"/>
      <c r="P8" s="32"/>
      <c r="Q8" s="32"/>
    </row>
    <row r="9" spans="1:17" x14ac:dyDescent="0.2">
      <c r="A9" s="42">
        <f t="shared" si="0"/>
        <v>6</v>
      </c>
      <c r="B9" s="43">
        <v>250</v>
      </c>
      <c r="C9" s="43">
        <v>18</v>
      </c>
      <c r="D9" s="38">
        <f t="shared" si="5"/>
        <v>7.1999999999999995E-2</v>
      </c>
      <c r="E9" s="39">
        <f t="shared" si="1"/>
        <v>0.1260890615591074</v>
      </c>
      <c r="F9" s="39">
        <f t="shared" si="2"/>
        <v>2.5618255514063326E-2</v>
      </c>
      <c r="G9" s="40">
        <f t="shared" si="3"/>
        <v>7.5853658536585364E-2</v>
      </c>
      <c r="H9" s="41" t="str">
        <f t="shared" si="4"/>
        <v>In Control</v>
      </c>
      <c r="I9" s="32"/>
      <c r="J9" s="32"/>
      <c r="K9" s="32"/>
      <c r="L9" s="32"/>
      <c r="M9" s="32"/>
      <c r="N9" s="32"/>
      <c r="O9" s="32"/>
      <c r="P9" s="32"/>
      <c r="Q9" s="32"/>
    </row>
    <row r="10" spans="1:17" x14ac:dyDescent="0.2">
      <c r="A10" s="42">
        <f t="shared" si="0"/>
        <v>7</v>
      </c>
      <c r="B10" s="43">
        <v>400</v>
      </c>
      <c r="C10" s="43">
        <v>25</v>
      </c>
      <c r="D10" s="38">
        <f t="shared" si="5"/>
        <v>6.25E-2</v>
      </c>
      <c r="E10" s="39">
        <f t="shared" si="1"/>
        <v>0.1155682317185045</v>
      </c>
      <c r="F10" s="39">
        <f t="shared" si="2"/>
        <v>3.6139085354666228E-2</v>
      </c>
      <c r="G10" s="40">
        <f t="shared" si="3"/>
        <v>7.5853658536585364E-2</v>
      </c>
      <c r="H10" s="41" t="str">
        <f t="shared" si="4"/>
        <v>In Control</v>
      </c>
      <c r="I10" s="32"/>
      <c r="J10" s="32"/>
      <c r="K10" s="32"/>
      <c r="L10" s="32"/>
      <c r="M10" s="32"/>
      <c r="N10" s="32"/>
      <c r="O10" s="32"/>
      <c r="P10" s="32"/>
      <c r="Q10" s="32"/>
    </row>
    <row r="11" spans="1:17" x14ac:dyDescent="0.2">
      <c r="A11" s="42">
        <f t="shared" si="0"/>
        <v>8</v>
      </c>
      <c r="B11" s="43">
        <v>180</v>
      </c>
      <c r="C11" s="43">
        <v>20</v>
      </c>
      <c r="D11" s="38">
        <f t="shared" si="5"/>
        <v>0.1111111111111111</v>
      </c>
      <c r="E11" s="39">
        <f t="shared" si="1"/>
        <v>0.13505664875802623</v>
      </c>
      <c r="F11" s="39">
        <f t="shared" si="2"/>
        <v>1.6650668315144494E-2</v>
      </c>
      <c r="G11" s="40">
        <f t="shared" si="3"/>
        <v>7.5853658536585364E-2</v>
      </c>
      <c r="H11" s="41" t="str">
        <f t="shared" si="4"/>
        <v>In Control</v>
      </c>
      <c r="I11" s="32"/>
      <c r="J11" s="32"/>
      <c r="K11" s="32"/>
      <c r="L11" s="32"/>
      <c r="M11" s="32"/>
      <c r="N11" s="32"/>
      <c r="O11" s="32"/>
      <c r="P11" s="32"/>
      <c r="Q11" s="32"/>
    </row>
    <row r="12" spans="1:17" x14ac:dyDescent="0.2">
      <c r="A12" s="42">
        <f t="shared" si="0"/>
        <v>9</v>
      </c>
      <c r="B12" s="43">
        <v>210</v>
      </c>
      <c r="C12" s="43">
        <v>27</v>
      </c>
      <c r="D12" s="38">
        <f t="shared" si="5"/>
        <v>0.12857142857142856</v>
      </c>
      <c r="E12" s="39">
        <f t="shared" si="1"/>
        <v>0.13066497685023315</v>
      </c>
      <c r="F12" s="39">
        <f t="shared" si="2"/>
        <v>2.1042340222937592E-2</v>
      </c>
      <c r="G12" s="40">
        <f t="shared" si="3"/>
        <v>7.5853658536585364E-2</v>
      </c>
      <c r="H12" s="41" t="str">
        <f t="shared" si="4"/>
        <v>In Control</v>
      </c>
      <c r="I12" s="32"/>
      <c r="J12" s="32"/>
      <c r="K12" s="32"/>
      <c r="L12" s="32"/>
      <c r="M12" s="32"/>
      <c r="N12" s="32"/>
      <c r="O12" s="32"/>
      <c r="P12" s="32"/>
      <c r="Q12" s="32"/>
    </row>
    <row r="13" spans="1:17" x14ac:dyDescent="0.2">
      <c r="A13" s="42">
        <f t="shared" si="0"/>
        <v>10</v>
      </c>
      <c r="B13" s="43">
        <v>380</v>
      </c>
      <c r="C13" s="43">
        <v>30</v>
      </c>
      <c r="D13" s="38">
        <f t="shared" si="5"/>
        <v>7.8947368421052627E-2</v>
      </c>
      <c r="E13" s="39">
        <f t="shared" si="1"/>
        <v>0.11659995088353602</v>
      </c>
      <c r="F13" s="39">
        <f t="shared" si="2"/>
        <v>3.5107366189634712E-2</v>
      </c>
      <c r="G13" s="40">
        <f t="shared" si="3"/>
        <v>7.5853658536585364E-2</v>
      </c>
      <c r="H13" s="41" t="str">
        <f t="shared" si="4"/>
        <v>In Control</v>
      </c>
      <c r="I13" s="32"/>
      <c r="J13" s="32"/>
      <c r="K13" s="32"/>
      <c r="L13" s="32"/>
      <c r="M13" s="32"/>
      <c r="N13" s="32"/>
      <c r="O13" s="32"/>
      <c r="P13" s="32"/>
      <c r="Q13" s="32"/>
    </row>
    <row r="14" spans="1:17" x14ac:dyDescent="0.2">
      <c r="A14" s="42">
        <f t="shared" si="0"/>
        <v>11</v>
      </c>
      <c r="B14" s="43">
        <v>190</v>
      </c>
      <c r="C14" s="43">
        <v>15</v>
      </c>
      <c r="D14" s="38">
        <f t="shared" si="5"/>
        <v>7.8947368421052627E-2</v>
      </c>
      <c r="E14" s="39">
        <f t="shared" si="1"/>
        <v>0.13347761779006201</v>
      </c>
      <c r="F14" s="39">
        <f t="shared" si="2"/>
        <v>1.8229699283108705E-2</v>
      </c>
      <c r="G14" s="40">
        <f t="shared" si="3"/>
        <v>7.5853658536585364E-2</v>
      </c>
      <c r="H14" s="41" t="str">
        <f t="shared" si="4"/>
        <v>In Control</v>
      </c>
      <c r="I14" s="32"/>
      <c r="J14" s="32"/>
      <c r="K14" s="32"/>
      <c r="L14" s="32"/>
      <c r="M14" s="32"/>
      <c r="N14" s="32"/>
      <c r="O14" s="32"/>
      <c r="P14" s="32"/>
      <c r="Q14" s="32"/>
    </row>
    <row r="15" spans="1:17" x14ac:dyDescent="0.2">
      <c r="A15" s="42">
        <f t="shared" si="0"/>
        <v>12</v>
      </c>
      <c r="B15" s="43">
        <v>380</v>
      </c>
      <c r="C15" s="43">
        <v>26</v>
      </c>
      <c r="D15" s="38">
        <f t="shared" si="5"/>
        <v>6.8421052631578952E-2</v>
      </c>
      <c r="E15" s="39">
        <f t="shared" si="1"/>
        <v>0.11659995088353602</v>
      </c>
      <c r="F15" s="39">
        <f t="shared" si="2"/>
        <v>3.5107366189634712E-2</v>
      </c>
      <c r="G15" s="40">
        <f t="shared" si="3"/>
        <v>7.5853658536585364E-2</v>
      </c>
      <c r="H15" s="41" t="str">
        <f t="shared" si="4"/>
        <v>In Control</v>
      </c>
      <c r="I15" s="32"/>
      <c r="J15" s="32"/>
      <c r="K15" s="32"/>
      <c r="L15" s="32"/>
      <c r="M15" s="32"/>
      <c r="N15" s="32"/>
      <c r="O15" s="32"/>
      <c r="P15" s="32"/>
      <c r="Q15" s="32"/>
    </row>
    <row r="16" spans="1:17" x14ac:dyDescent="0.2">
      <c r="A16" s="42">
        <f t="shared" si="0"/>
        <v>13</v>
      </c>
      <c r="B16" s="43">
        <v>200</v>
      </c>
      <c r="C16" s="43">
        <v>10</v>
      </c>
      <c r="D16" s="38">
        <f t="shared" si="5"/>
        <v>0.05</v>
      </c>
      <c r="E16" s="39">
        <f t="shared" si="1"/>
        <v>0.13201854655431422</v>
      </c>
      <c r="F16" s="39">
        <f t="shared" si="2"/>
        <v>1.9688770518856515E-2</v>
      </c>
      <c r="G16" s="40">
        <f t="shared" si="3"/>
        <v>7.5853658536585364E-2</v>
      </c>
      <c r="H16" s="41" t="str">
        <f t="shared" si="4"/>
        <v>In Control</v>
      </c>
      <c r="I16" s="32"/>
      <c r="J16" s="32"/>
      <c r="K16" s="32"/>
      <c r="L16" s="32"/>
      <c r="M16" s="32"/>
      <c r="N16" s="32"/>
      <c r="O16" s="32"/>
      <c r="P16" s="32"/>
      <c r="Q16" s="32"/>
    </row>
    <row r="17" spans="1:17" x14ac:dyDescent="0.2">
      <c r="A17" s="42">
        <f t="shared" si="0"/>
        <v>14</v>
      </c>
      <c r="B17" s="43">
        <v>210</v>
      </c>
      <c r="C17" s="43">
        <v>14</v>
      </c>
      <c r="D17" s="38">
        <f t="shared" si="5"/>
        <v>6.6666666666666666E-2</v>
      </c>
      <c r="E17" s="39">
        <f t="shared" si="1"/>
        <v>0.13066497685023315</v>
      </c>
      <c r="F17" s="39">
        <f t="shared" si="2"/>
        <v>2.1042340222937592E-2</v>
      </c>
      <c r="G17" s="40">
        <f t="shared" si="3"/>
        <v>7.5853658536585364E-2</v>
      </c>
      <c r="H17" s="41" t="str">
        <f t="shared" si="4"/>
        <v>In Control</v>
      </c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">
      <c r="A18" s="42">
        <f t="shared" si="0"/>
        <v>15</v>
      </c>
      <c r="B18" s="43">
        <v>390</v>
      </c>
      <c r="C18" s="43">
        <v>24</v>
      </c>
      <c r="D18" s="38">
        <f t="shared" si="5"/>
        <v>6.1538461538461542E-2</v>
      </c>
      <c r="E18" s="39">
        <f t="shared" si="1"/>
        <v>0.11607417024484011</v>
      </c>
      <c r="F18" s="39">
        <f t="shared" si="2"/>
        <v>3.5633146828330617E-2</v>
      </c>
      <c r="G18" s="40">
        <f t="shared" si="3"/>
        <v>7.5853658536585364E-2</v>
      </c>
      <c r="H18" s="41" t="str">
        <f t="shared" si="4"/>
        <v>In Control</v>
      </c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">
      <c r="A19" s="42">
        <f t="shared" si="0"/>
        <v>16</v>
      </c>
      <c r="B19" s="43">
        <v>120</v>
      </c>
      <c r="C19" s="43">
        <v>15</v>
      </c>
      <c r="D19" s="38">
        <f t="shared" si="5"/>
        <v>0.125</v>
      </c>
      <c r="E19" s="39">
        <f t="shared" si="1"/>
        <v>0.14836221718134146</v>
      </c>
      <c r="F19" s="39">
        <f t="shared" si="2"/>
        <v>3.3450998918292535E-3</v>
      </c>
      <c r="G19" s="40">
        <f t="shared" si="3"/>
        <v>7.5853658536585364E-2</v>
      </c>
      <c r="H19" s="41" t="str">
        <f t="shared" si="4"/>
        <v>In Control</v>
      </c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">
      <c r="A20" s="42">
        <f>IF(ISBLANK($B20), "",ROW()-ROW($A$3))</f>
        <v>17</v>
      </c>
      <c r="B20" s="43">
        <v>190</v>
      </c>
      <c r="C20" s="43">
        <v>18</v>
      </c>
      <c r="D20" s="38">
        <f t="shared" si="5"/>
        <v>9.4736842105263161E-2</v>
      </c>
      <c r="E20" s="39">
        <f t="shared" si="1"/>
        <v>0.13347761779006201</v>
      </c>
      <c r="F20" s="39">
        <f t="shared" si="2"/>
        <v>1.8229699283108705E-2</v>
      </c>
      <c r="G20" s="40">
        <f t="shared" si="3"/>
        <v>7.5853658536585364E-2</v>
      </c>
      <c r="H20" s="41" t="str">
        <f t="shared" si="4"/>
        <v>In Control</v>
      </c>
      <c r="I20" s="32"/>
      <c r="J20" s="32"/>
      <c r="K20" s="32"/>
      <c r="L20" s="32"/>
      <c r="M20" s="32"/>
      <c r="N20" s="32"/>
      <c r="O20" s="32"/>
      <c r="P20" s="32"/>
      <c r="Q20" s="32"/>
    </row>
    <row r="21" spans="1:17" x14ac:dyDescent="0.2">
      <c r="A21" s="42" t="str">
        <f t="shared" si="0"/>
        <v/>
      </c>
      <c r="B21" s="43"/>
      <c r="C21" s="43"/>
      <c r="D21" s="38" t="str">
        <f t="shared" si="5"/>
        <v/>
      </c>
      <c r="E21" s="39" t="str">
        <f t="shared" si="1"/>
        <v/>
      </c>
      <c r="F21" s="39" t="str">
        <f t="shared" si="2"/>
        <v/>
      </c>
      <c r="G21" s="40" t="str">
        <f t="shared" si="3"/>
        <v/>
      </c>
      <c r="H21" s="41" t="str">
        <f t="shared" si="4"/>
        <v/>
      </c>
      <c r="I21" s="32"/>
      <c r="J21" s="32"/>
      <c r="K21" s="32"/>
      <c r="L21" s="32"/>
      <c r="M21" s="32"/>
      <c r="N21" s="32"/>
      <c r="O21" s="32"/>
      <c r="P21" s="32"/>
      <c r="Q21" s="32"/>
    </row>
    <row r="22" spans="1:17" x14ac:dyDescent="0.2">
      <c r="A22" s="42" t="str">
        <f t="shared" si="0"/>
        <v/>
      </c>
      <c r="B22" s="43"/>
      <c r="C22" s="43"/>
      <c r="D22" s="38" t="str">
        <f t="shared" si="5"/>
        <v/>
      </c>
      <c r="E22" s="39" t="str">
        <f t="shared" si="1"/>
        <v/>
      </c>
      <c r="F22" s="39" t="str">
        <f t="shared" si="2"/>
        <v/>
      </c>
      <c r="G22" s="40" t="str">
        <f t="shared" si="3"/>
        <v/>
      </c>
      <c r="H22" s="41" t="str">
        <f t="shared" si="4"/>
        <v/>
      </c>
      <c r="I22" s="32"/>
      <c r="J22" s="32"/>
      <c r="K22" s="32"/>
      <c r="L22" s="32"/>
      <c r="M22" s="32"/>
      <c r="N22" s="32"/>
      <c r="O22" s="32"/>
      <c r="P22" s="32"/>
      <c r="Q22" s="32"/>
    </row>
    <row r="23" spans="1:17" x14ac:dyDescent="0.2">
      <c r="A23" s="42" t="str">
        <f t="shared" si="0"/>
        <v/>
      </c>
      <c r="B23" s="43"/>
      <c r="C23" s="43"/>
      <c r="D23" s="38" t="str">
        <f t="shared" si="5"/>
        <v/>
      </c>
      <c r="E23" s="39" t="str">
        <f t="shared" si="1"/>
        <v/>
      </c>
      <c r="F23" s="39" t="str">
        <f t="shared" si="2"/>
        <v/>
      </c>
      <c r="G23" s="40" t="str">
        <f t="shared" si="3"/>
        <v/>
      </c>
      <c r="H23" s="41" t="str">
        <f t="shared" si="4"/>
        <v/>
      </c>
      <c r="I23" s="32"/>
      <c r="J23" s="32"/>
      <c r="K23" s="32"/>
      <c r="L23" s="32"/>
      <c r="M23" s="32"/>
      <c r="N23" s="32"/>
      <c r="O23" s="32"/>
      <c r="P23" s="32"/>
      <c r="Q23" s="32"/>
    </row>
    <row r="24" spans="1:17" x14ac:dyDescent="0.2">
      <c r="A24" s="42"/>
      <c r="B24" s="44"/>
      <c r="C24" s="44"/>
      <c r="D24" s="38" t="str">
        <f t="shared" si="5"/>
        <v/>
      </c>
      <c r="E24" s="39" t="str">
        <f t="shared" si="1"/>
        <v/>
      </c>
      <c r="F24" s="39" t="str">
        <f t="shared" si="2"/>
        <v/>
      </c>
      <c r="G24" s="40" t="str">
        <f t="shared" si="3"/>
        <v/>
      </c>
      <c r="H24" s="41" t="str">
        <f t="shared" si="4"/>
        <v/>
      </c>
      <c r="I24" s="32"/>
      <c r="J24" s="32"/>
      <c r="K24" s="32"/>
      <c r="L24" s="32"/>
      <c r="M24" s="32"/>
      <c r="N24" s="32"/>
      <c r="O24" s="32"/>
      <c r="P24" s="32"/>
      <c r="Q24" s="32"/>
    </row>
    <row r="25" spans="1:17" x14ac:dyDescent="0.2">
      <c r="A25" s="42"/>
      <c r="B25" s="44"/>
      <c r="C25" s="44"/>
      <c r="D25" s="38" t="str">
        <f t="shared" si="5"/>
        <v/>
      </c>
      <c r="E25" s="39" t="str">
        <f t="shared" si="1"/>
        <v/>
      </c>
      <c r="F25" s="39" t="str">
        <f t="shared" si="2"/>
        <v/>
      </c>
      <c r="G25" s="40" t="str">
        <f t="shared" si="3"/>
        <v/>
      </c>
      <c r="H25" s="41" t="str">
        <f t="shared" si="4"/>
        <v/>
      </c>
      <c r="I25" s="32"/>
      <c r="J25" s="32"/>
      <c r="K25" s="32"/>
      <c r="L25" s="32"/>
      <c r="M25" s="32"/>
      <c r="N25" s="32"/>
      <c r="O25" s="32"/>
      <c r="P25" s="32"/>
      <c r="Q25" s="32"/>
    </row>
    <row r="26" spans="1:17" x14ac:dyDescent="0.2">
      <c r="A26" s="42"/>
      <c r="B26" s="44"/>
      <c r="C26" s="44"/>
      <c r="D26" s="38" t="str">
        <f t="shared" si="5"/>
        <v/>
      </c>
      <c r="E26" s="39" t="str">
        <f t="shared" si="1"/>
        <v/>
      </c>
      <c r="F26" s="39" t="str">
        <f t="shared" si="2"/>
        <v/>
      </c>
      <c r="G26" s="40" t="str">
        <f t="shared" si="3"/>
        <v/>
      </c>
      <c r="H26" s="41" t="str">
        <f t="shared" si="4"/>
        <v/>
      </c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">
      <c r="A27" s="42"/>
      <c r="B27" s="44"/>
      <c r="C27" s="44"/>
      <c r="D27" s="38" t="str">
        <f t="shared" si="5"/>
        <v/>
      </c>
      <c r="E27" s="39" t="str">
        <f t="shared" si="1"/>
        <v/>
      </c>
      <c r="F27" s="39" t="str">
        <f t="shared" si="2"/>
        <v/>
      </c>
      <c r="G27" s="40" t="str">
        <f t="shared" si="3"/>
        <v/>
      </c>
      <c r="H27" s="41" t="str">
        <f t="shared" si="4"/>
        <v/>
      </c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2">
      <c r="A28" s="42"/>
      <c r="B28" s="44"/>
      <c r="C28" s="44"/>
      <c r="D28" s="38" t="str">
        <f t="shared" si="5"/>
        <v/>
      </c>
      <c r="E28" s="39" t="str">
        <f t="shared" si="1"/>
        <v/>
      </c>
      <c r="F28" s="39" t="str">
        <f t="shared" si="2"/>
        <v/>
      </c>
      <c r="G28" s="40" t="str">
        <f t="shared" si="3"/>
        <v/>
      </c>
      <c r="H28" s="41" t="str">
        <f t="shared" si="4"/>
        <v/>
      </c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2">
      <c r="A29" s="42"/>
      <c r="B29" s="44"/>
      <c r="C29" s="44"/>
      <c r="D29" s="38" t="str">
        <f t="shared" si="5"/>
        <v/>
      </c>
      <c r="E29" s="39" t="str">
        <f t="shared" si="1"/>
        <v/>
      </c>
      <c r="F29" s="39" t="str">
        <f t="shared" si="2"/>
        <v/>
      </c>
      <c r="G29" s="40" t="str">
        <f t="shared" si="3"/>
        <v/>
      </c>
      <c r="H29" s="41" t="str">
        <f t="shared" si="4"/>
        <v/>
      </c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">
      <c r="A30" s="42"/>
      <c r="B30" s="44"/>
      <c r="C30" s="44"/>
      <c r="D30" s="38" t="str">
        <f t="shared" si="5"/>
        <v/>
      </c>
      <c r="E30" s="39" t="str">
        <f t="shared" si="1"/>
        <v/>
      </c>
      <c r="F30" s="39" t="str">
        <f t="shared" si="2"/>
        <v/>
      </c>
      <c r="G30" s="40" t="str">
        <f t="shared" si="3"/>
        <v/>
      </c>
      <c r="H30" s="41" t="str">
        <f t="shared" si="4"/>
        <v/>
      </c>
      <c r="I30" s="32"/>
      <c r="J30" s="46" t="s">
        <v>66</v>
      </c>
      <c r="K30" s="46">
        <v>20</v>
      </c>
      <c r="L30" s="32"/>
      <c r="M30" s="32"/>
      <c r="N30" s="32"/>
      <c r="O30" s="32"/>
      <c r="P30" s="32"/>
      <c r="Q30" s="32"/>
    </row>
    <row r="31" spans="1:17" x14ac:dyDescent="0.2">
      <c r="A31" s="42"/>
      <c r="B31" s="44"/>
      <c r="C31" s="44"/>
      <c r="D31" s="38" t="str">
        <f t="shared" si="5"/>
        <v/>
      </c>
      <c r="E31" s="39" t="str">
        <f t="shared" si="1"/>
        <v/>
      </c>
      <c r="F31" s="39" t="str">
        <f t="shared" si="2"/>
        <v/>
      </c>
      <c r="G31" s="40" t="str">
        <f t="shared" si="3"/>
        <v/>
      </c>
      <c r="H31" s="41" t="str">
        <f t="shared" si="4"/>
        <v/>
      </c>
      <c r="I31" s="32"/>
      <c r="J31" s="46" t="s">
        <v>67</v>
      </c>
      <c r="K31" s="46">
        <f>SUM(range1)</f>
        <v>4100</v>
      </c>
      <c r="L31" s="32"/>
      <c r="M31" s="32"/>
      <c r="N31" s="32"/>
      <c r="O31" s="32"/>
      <c r="P31" s="32"/>
      <c r="Q31" s="32"/>
    </row>
    <row r="32" spans="1:17" x14ac:dyDescent="0.2">
      <c r="A32" s="42"/>
      <c r="B32" s="44"/>
      <c r="C32" s="44"/>
      <c r="D32" s="38" t="str">
        <f t="shared" si="5"/>
        <v/>
      </c>
      <c r="E32" s="39" t="str">
        <f t="shared" si="1"/>
        <v/>
      </c>
      <c r="F32" s="39" t="str">
        <f t="shared" si="2"/>
        <v/>
      </c>
      <c r="G32" s="40" t="str">
        <f t="shared" si="3"/>
        <v/>
      </c>
      <c r="H32" s="41" t="str">
        <f t="shared" si="4"/>
        <v/>
      </c>
      <c r="I32" s="32"/>
      <c r="J32" s="46" t="s">
        <v>68</v>
      </c>
      <c r="K32" s="46">
        <f>SUM(range2)</f>
        <v>311</v>
      </c>
      <c r="L32" s="32"/>
      <c r="M32" s="32"/>
      <c r="N32" s="32"/>
      <c r="O32" s="32"/>
      <c r="P32" s="32"/>
      <c r="Q32" s="32"/>
    </row>
    <row r="33" spans="1:17" x14ac:dyDescent="0.2">
      <c r="A33" s="42"/>
      <c r="B33" s="44"/>
      <c r="C33" s="44"/>
      <c r="D33" s="38" t="str">
        <f t="shared" si="5"/>
        <v/>
      </c>
      <c r="E33" s="39" t="str">
        <f t="shared" si="1"/>
        <v/>
      </c>
      <c r="F33" s="39" t="str">
        <f t="shared" si="2"/>
        <v/>
      </c>
      <c r="G33" s="40" t="str">
        <f t="shared" si="3"/>
        <v/>
      </c>
      <c r="H33" s="41" t="str">
        <f t="shared" si="4"/>
        <v/>
      </c>
      <c r="I33" s="32"/>
      <c r="J33" s="46" t="s">
        <v>69</v>
      </c>
      <c r="K33" s="46">
        <f>$K$32/$K$31</f>
        <v>7.5853658536585364E-2</v>
      </c>
      <c r="L33" s="32"/>
      <c r="M33" s="32"/>
      <c r="N33" s="32"/>
      <c r="O33" s="32"/>
      <c r="P33" s="32"/>
      <c r="Q33" s="32"/>
    </row>
    <row r="34" spans="1:17" x14ac:dyDescent="0.2">
      <c r="A34" s="42"/>
      <c r="B34" s="44"/>
      <c r="C34" s="44"/>
      <c r="D34" s="38" t="str">
        <f t="shared" si="5"/>
        <v/>
      </c>
      <c r="E34" s="39" t="str">
        <f t="shared" si="1"/>
        <v/>
      </c>
      <c r="F34" s="39" t="str">
        <f t="shared" si="2"/>
        <v/>
      </c>
      <c r="G34" s="40" t="str">
        <f t="shared" si="3"/>
        <v/>
      </c>
      <c r="H34" s="41" t="str">
        <f t="shared" si="4"/>
        <v/>
      </c>
      <c r="I34" s="32"/>
      <c r="J34" s="32"/>
      <c r="K34" s="32"/>
      <c r="L34" s="32"/>
      <c r="M34" s="32"/>
      <c r="N34" s="32"/>
      <c r="O34" s="32"/>
      <c r="P34" s="32"/>
      <c r="Q34" s="32"/>
    </row>
    <row r="35" spans="1:17" x14ac:dyDescent="0.2">
      <c r="A35" s="42"/>
      <c r="B35" s="44"/>
      <c r="C35" s="44"/>
      <c r="D35" s="38" t="str">
        <f t="shared" si="5"/>
        <v/>
      </c>
      <c r="E35" s="39" t="str">
        <f t="shared" si="1"/>
        <v/>
      </c>
      <c r="F35" s="39" t="str">
        <f t="shared" si="2"/>
        <v/>
      </c>
      <c r="G35" s="40" t="str">
        <f t="shared" si="3"/>
        <v/>
      </c>
      <c r="H35" s="41" t="str">
        <f t="shared" si="4"/>
        <v/>
      </c>
      <c r="I35" s="32"/>
      <c r="J35" s="61" t="s">
        <v>59</v>
      </c>
      <c r="K35" s="62"/>
      <c r="L35" s="62"/>
      <c r="M35" s="62"/>
      <c r="N35" s="62"/>
      <c r="O35" s="63"/>
      <c r="P35" s="32"/>
      <c r="Q35" s="32"/>
    </row>
    <row r="36" spans="1:17" x14ac:dyDescent="0.2">
      <c r="A36" s="42"/>
      <c r="B36" s="44"/>
      <c r="C36" s="44"/>
      <c r="D36" s="38" t="str">
        <f t="shared" si="5"/>
        <v/>
      </c>
      <c r="E36" s="39" t="str">
        <f t="shared" si="1"/>
        <v/>
      </c>
      <c r="F36" s="39" t="str">
        <f t="shared" si="2"/>
        <v/>
      </c>
      <c r="G36" s="40" t="str">
        <f t="shared" si="3"/>
        <v/>
      </c>
      <c r="H36" s="41" t="str">
        <f t="shared" si="4"/>
        <v/>
      </c>
      <c r="I36" s="32"/>
      <c r="J36" s="64">
        <v>1</v>
      </c>
      <c r="K36" s="66" t="s">
        <v>61</v>
      </c>
      <c r="L36" s="67"/>
      <c r="M36" s="67"/>
      <c r="N36" s="67"/>
      <c r="O36" s="68"/>
      <c r="P36" s="32"/>
      <c r="Q36" s="32"/>
    </row>
    <row r="37" spans="1:17" x14ac:dyDescent="0.2">
      <c r="A37" s="42"/>
      <c r="B37" s="44"/>
      <c r="C37" s="44"/>
      <c r="D37" s="44"/>
      <c r="E37" s="39" t="str">
        <f t="shared" si="1"/>
        <v/>
      </c>
      <c r="F37" s="39" t="str">
        <f t="shared" si="2"/>
        <v/>
      </c>
      <c r="G37" s="40" t="str">
        <f t="shared" si="3"/>
        <v/>
      </c>
      <c r="H37" s="41" t="str">
        <f t="shared" si="4"/>
        <v/>
      </c>
      <c r="I37" s="32"/>
      <c r="J37" s="65"/>
      <c r="K37" s="69"/>
      <c r="L37" s="70"/>
      <c r="M37" s="70"/>
      <c r="N37" s="70"/>
      <c r="O37" s="71"/>
      <c r="P37" s="32"/>
      <c r="Q37" s="32"/>
    </row>
    <row r="38" spans="1:17" x14ac:dyDescent="0.2">
      <c r="A38" s="42"/>
      <c r="B38" s="44"/>
      <c r="C38" s="44"/>
      <c r="D38" s="44"/>
      <c r="E38" s="39" t="str">
        <f t="shared" si="1"/>
        <v/>
      </c>
      <c r="F38" s="39" t="str">
        <f t="shared" si="2"/>
        <v/>
      </c>
      <c r="G38" s="40" t="str">
        <f t="shared" si="3"/>
        <v/>
      </c>
      <c r="H38" s="41" t="str">
        <f t="shared" si="4"/>
        <v/>
      </c>
      <c r="I38" s="32"/>
      <c r="J38" s="72">
        <v>2</v>
      </c>
      <c r="K38" s="73" t="s">
        <v>64</v>
      </c>
      <c r="L38" s="73"/>
      <c r="M38" s="73"/>
      <c r="N38" s="73"/>
      <c r="O38" s="73"/>
      <c r="P38" s="32"/>
      <c r="Q38" s="32"/>
    </row>
    <row r="39" spans="1:17" x14ac:dyDescent="0.2">
      <c r="A39" s="42"/>
      <c r="B39" s="44"/>
      <c r="C39" s="44"/>
      <c r="D39" s="44"/>
      <c r="E39" s="39" t="str">
        <f t="shared" si="1"/>
        <v/>
      </c>
      <c r="F39" s="39" t="str">
        <f t="shared" si="2"/>
        <v/>
      </c>
      <c r="G39" s="40" t="str">
        <f t="shared" si="3"/>
        <v/>
      </c>
      <c r="H39" s="41" t="str">
        <f t="shared" si="4"/>
        <v/>
      </c>
      <c r="I39" s="32"/>
      <c r="J39" s="72"/>
      <c r="K39" s="73"/>
      <c r="L39" s="73"/>
      <c r="M39" s="73"/>
      <c r="N39" s="73"/>
      <c r="O39" s="73"/>
      <c r="P39" s="32"/>
      <c r="Q39" s="32"/>
    </row>
    <row r="40" spans="1:17" x14ac:dyDescent="0.2">
      <c r="A40" s="42"/>
      <c r="B40" s="44"/>
      <c r="C40" s="44"/>
      <c r="D40" s="44"/>
      <c r="E40" s="39" t="str">
        <f t="shared" si="1"/>
        <v/>
      </c>
      <c r="F40" s="44"/>
      <c r="G40" s="45"/>
      <c r="H40" s="41" t="str">
        <f t="shared" si="4"/>
        <v/>
      </c>
      <c r="I40" s="32"/>
      <c r="J40" s="72">
        <v>3</v>
      </c>
      <c r="K40" s="73" t="s">
        <v>84</v>
      </c>
      <c r="L40" s="73"/>
      <c r="M40" s="73"/>
      <c r="N40" s="73"/>
      <c r="O40" s="73"/>
      <c r="P40" s="32"/>
      <c r="Q40" s="32"/>
    </row>
    <row r="41" spans="1:17" x14ac:dyDescent="0.2">
      <c r="A41" s="42"/>
      <c r="B41" s="44"/>
      <c r="C41" s="44"/>
      <c r="D41" s="44"/>
      <c r="E41" s="44"/>
      <c r="F41" s="44"/>
      <c r="G41" s="45"/>
      <c r="H41" s="41" t="str">
        <f t="shared" si="4"/>
        <v/>
      </c>
      <c r="I41" s="32"/>
      <c r="J41" s="72"/>
      <c r="K41" s="73"/>
      <c r="L41" s="73"/>
      <c r="M41" s="73"/>
      <c r="N41" s="73"/>
      <c r="O41" s="73"/>
      <c r="P41" s="32"/>
      <c r="Q41" s="32"/>
    </row>
    <row r="42" spans="1:17" x14ac:dyDescent="0.2">
      <c r="A42" s="42"/>
      <c r="B42" s="44"/>
      <c r="C42" s="44"/>
      <c r="D42" s="44"/>
      <c r="E42" s="44"/>
      <c r="F42" s="44"/>
      <c r="G42" s="45"/>
      <c r="H42" s="41" t="str">
        <f t="shared" si="4"/>
        <v/>
      </c>
      <c r="I42" s="32"/>
      <c r="J42" s="32"/>
      <c r="K42" s="32"/>
      <c r="L42" s="32"/>
      <c r="M42" s="32"/>
      <c r="N42" s="32"/>
      <c r="O42" s="32"/>
      <c r="P42" s="32"/>
      <c r="Q42" s="32"/>
    </row>
    <row r="43" spans="1:17" x14ac:dyDescent="0.2">
      <c r="A43" s="42"/>
      <c r="B43" s="44"/>
      <c r="C43" s="44"/>
      <c r="D43" s="44"/>
      <c r="E43" s="44"/>
      <c r="F43" s="44"/>
      <c r="G43" s="45"/>
      <c r="H43" s="41" t="str">
        <f t="shared" si="4"/>
        <v/>
      </c>
      <c r="I43" s="32"/>
      <c r="J43" s="32"/>
      <c r="K43" s="32"/>
      <c r="L43" s="32"/>
      <c r="M43" s="32"/>
      <c r="N43" s="32"/>
      <c r="O43" s="32"/>
      <c r="P43" s="32"/>
      <c r="Q43" s="32"/>
    </row>
    <row r="44" spans="1:17" x14ac:dyDescent="0.2">
      <c r="A44" s="42"/>
      <c r="B44" s="44"/>
      <c r="C44" s="44"/>
      <c r="D44" s="44"/>
      <c r="E44" s="44"/>
      <c r="F44" s="44"/>
      <c r="G44" s="45"/>
      <c r="H44" s="41" t="str">
        <f t="shared" si="4"/>
        <v/>
      </c>
      <c r="I44" s="32"/>
      <c r="J44" s="32"/>
      <c r="K44" s="32"/>
      <c r="L44" s="32"/>
      <c r="M44" s="32"/>
      <c r="N44" s="32"/>
      <c r="O44" s="32"/>
      <c r="P44" s="32"/>
      <c r="Q44" s="32"/>
    </row>
    <row r="45" spans="1:17" x14ac:dyDescent="0.2">
      <c r="A45" s="42"/>
      <c r="B45" s="44"/>
      <c r="C45" s="44"/>
      <c r="D45" s="44"/>
      <c r="E45" s="44"/>
      <c r="F45" s="44"/>
      <c r="G45" s="45"/>
      <c r="H45" s="41" t="str">
        <f t="shared" si="4"/>
        <v/>
      </c>
      <c r="I45" s="32"/>
      <c r="J45" s="32"/>
      <c r="K45" s="32"/>
      <c r="L45" s="32"/>
      <c r="M45" s="32"/>
      <c r="N45" s="32"/>
      <c r="O45" s="32"/>
      <c r="P45" s="32"/>
      <c r="Q45" s="32"/>
    </row>
  </sheetData>
  <mergeCells count="8">
    <mergeCell ref="J40:J41"/>
    <mergeCell ref="K40:O41"/>
    <mergeCell ref="A1:O2"/>
    <mergeCell ref="J35:O35"/>
    <mergeCell ref="J36:J37"/>
    <mergeCell ref="K36:O37"/>
    <mergeCell ref="J38:J39"/>
    <mergeCell ref="K38:O39"/>
  </mergeCells>
  <conditionalFormatting sqref="H3:H45">
    <cfRule type="cellIs" dxfId="4" priority="1" operator="equal">
      <formula>"out of control"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9EF1-8F43-4939-AB06-A2CDDB7AF02E}">
  <dimension ref="A1:W94"/>
  <sheetViews>
    <sheetView workbookViewId="0">
      <selection activeCell="K27" sqref="K27"/>
    </sheetView>
  </sheetViews>
  <sheetFormatPr baseColWidth="10" defaultColWidth="8.83203125" defaultRowHeight="15" x14ac:dyDescent="0.2"/>
  <cols>
    <col min="1" max="2" width="16.1640625" customWidth="1"/>
    <col min="6" max="6" width="12.6640625" bestFit="1" customWidth="1"/>
    <col min="9" max="9" width="11.5" bestFit="1" customWidth="1"/>
    <col min="10" max="10" width="12.33203125" bestFit="1" customWidth="1"/>
    <col min="21" max="26" width="8.6640625" customWidth="1"/>
  </cols>
  <sheetData>
    <row r="1" spans="1:23" ht="14.5" customHeight="1" x14ac:dyDescent="0.2">
      <c r="A1" s="60" t="s">
        <v>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4"/>
      <c r="S1" s="14"/>
      <c r="T1" s="14"/>
      <c r="U1" s="14"/>
      <c r="V1" s="14"/>
      <c r="W1" s="14"/>
    </row>
    <row r="2" spans="1:23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4"/>
      <c r="S2" s="14"/>
      <c r="T2" s="14"/>
      <c r="U2" s="14"/>
      <c r="V2" s="14"/>
      <c r="W2" s="14"/>
    </row>
    <row r="3" spans="1:23" x14ac:dyDescent="0.2">
      <c r="A3" t="s">
        <v>10</v>
      </c>
      <c r="B3" t="s">
        <v>11</v>
      </c>
      <c r="C3" t="s">
        <v>5</v>
      </c>
      <c r="D3" t="s">
        <v>6</v>
      </c>
      <c r="E3" t="s">
        <v>12</v>
      </c>
      <c r="F3" t="s">
        <v>48</v>
      </c>
    </row>
    <row r="4" spans="1:23" x14ac:dyDescent="0.2">
      <c r="A4">
        <f t="shared" ref="A4:A35" si="0">IF(ISBLANK($B4), "",ROW()-ROW($A$3))</f>
        <v>1</v>
      </c>
      <c r="B4">
        <v>10</v>
      </c>
      <c r="C4">
        <f t="shared" ref="C4:C35" si="1">$J$28+3*SQRT($J$28*(1-$J$29))</f>
        <v>18.5990384107333</v>
      </c>
      <c r="D4">
        <f t="shared" ref="D4:D35" si="2">$J$28-3*SQRT($J$28*(1-$J$29))</f>
        <v>0.40096158926669823</v>
      </c>
      <c r="E4">
        <f t="shared" ref="E4:E21" si="3">IF(ISBLANK($B4), "",$J$28)</f>
        <v>9.5</v>
      </c>
      <c r="F4" t="str">
        <f t="shared" ref="F4:F35" si="4">IF(ISBLANK(B4),"",IF(OR(B4&lt;D4, B4&gt;C4), "Out of Control", "In Control"))</f>
        <v>In Control</v>
      </c>
    </row>
    <row r="5" spans="1:23" x14ac:dyDescent="0.2">
      <c r="A5">
        <f t="shared" si="0"/>
        <v>2</v>
      </c>
      <c r="B5">
        <v>12</v>
      </c>
      <c r="C5">
        <f t="shared" si="1"/>
        <v>18.5990384107333</v>
      </c>
      <c r="D5">
        <f t="shared" si="2"/>
        <v>0.40096158926669823</v>
      </c>
      <c r="E5">
        <f t="shared" si="3"/>
        <v>9.5</v>
      </c>
      <c r="F5" t="str">
        <f t="shared" si="4"/>
        <v>In Control</v>
      </c>
    </row>
    <row r="6" spans="1:23" x14ac:dyDescent="0.2">
      <c r="A6">
        <f t="shared" si="0"/>
        <v>3</v>
      </c>
      <c r="B6">
        <v>8</v>
      </c>
      <c r="C6">
        <f t="shared" si="1"/>
        <v>18.5990384107333</v>
      </c>
      <c r="D6">
        <f t="shared" si="2"/>
        <v>0.40096158926669823</v>
      </c>
      <c r="E6">
        <f t="shared" si="3"/>
        <v>9.5</v>
      </c>
      <c r="F6" t="str">
        <f t="shared" si="4"/>
        <v>In Control</v>
      </c>
    </row>
    <row r="7" spans="1:23" x14ac:dyDescent="0.2">
      <c r="A7">
        <f t="shared" si="0"/>
        <v>4</v>
      </c>
      <c r="B7">
        <v>9</v>
      </c>
      <c r="C7">
        <f t="shared" si="1"/>
        <v>18.5990384107333</v>
      </c>
      <c r="D7">
        <f t="shared" si="2"/>
        <v>0.40096158926669823</v>
      </c>
      <c r="E7">
        <f t="shared" si="3"/>
        <v>9.5</v>
      </c>
      <c r="F7" t="str">
        <f t="shared" si="4"/>
        <v>In Control</v>
      </c>
    </row>
    <row r="8" spans="1:23" x14ac:dyDescent="0.2">
      <c r="A8">
        <f t="shared" si="0"/>
        <v>5</v>
      </c>
      <c r="B8">
        <v>6</v>
      </c>
      <c r="C8">
        <f t="shared" si="1"/>
        <v>18.5990384107333</v>
      </c>
      <c r="D8">
        <f t="shared" si="2"/>
        <v>0.40096158926669823</v>
      </c>
      <c r="E8">
        <f t="shared" si="3"/>
        <v>9.5</v>
      </c>
      <c r="F8" t="str">
        <f t="shared" si="4"/>
        <v>In Control</v>
      </c>
    </row>
    <row r="9" spans="1:23" x14ac:dyDescent="0.2">
      <c r="A9">
        <f t="shared" si="0"/>
        <v>6</v>
      </c>
      <c r="B9">
        <v>11</v>
      </c>
      <c r="C9">
        <f t="shared" si="1"/>
        <v>18.5990384107333</v>
      </c>
      <c r="D9">
        <f t="shared" si="2"/>
        <v>0.40096158926669823</v>
      </c>
      <c r="E9">
        <f t="shared" si="3"/>
        <v>9.5</v>
      </c>
      <c r="F9" t="str">
        <f t="shared" si="4"/>
        <v>In Control</v>
      </c>
    </row>
    <row r="10" spans="1:23" x14ac:dyDescent="0.2">
      <c r="A10">
        <f t="shared" si="0"/>
        <v>7</v>
      </c>
      <c r="B10">
        <v>13</v>
      </c>
      <c r="C10">
        <f t="shared" si="1"/>
        <v>18.5990384107333</v>
      </c>
      <c r="D10">
        <f t="shared" si="2"/>
        <v>0.40096158926669823</v>
      </c>
      <c r="E10">
        <f t="shared" si="3"/>
        <v>9.5</v>
      </c>
      <c r="F10" t="str">
        <f t="shared" si="4"/>
        <v>In Control</v>
      </c>
    </row>
    <row r="11" spans="1:23" x14ac:dyDescent="0.2">
      <c r="A11">
        <f t="shared" si="0"/>
        <v>8</v>
      </c>
      <c r="B11">
        <v>10</v>
      </c>
      <c r="C11">
        <f t="shared" si="1"/>
        <v>18.5990384107333</v>
      </c>
      <c r="D11">
        <f t="shared" si="2"/>
        <v>0.40096158926669823</v>
      </c>
      <c r="E11">
        <f t="shared" si="3"/>
        <v>9.5</v>
      </c>
      <c r="F11" t="str">
        <f t="shared" si="4"/>
        <v>In Control</v>
      </c>
    </row>
    <row r="12" spans="1:23" x14ac:dyDescent="0.2">
      <c r="A12">
        <f t="shared" si="0"/>
        <v>9</v>
      </c>
      <c r="B12">
        <v>8</v>
      </c>
      <c r="C12">
        <f t="shared" si="1"/>
        <v>18.5990384107333</v>
      </c>
      <c r="D12">
        <f t="shared" si="2"/>
        <v>0.40096158926669823</v>
      </c>
      <c r="E12">
        <f t="shared" si="3"/>
        <v>9.5</v>
      </c>
      <c r="F12" t="str">
        <f t="shared" si="4"/>
        <v>In Control</v>
      </c>
    </row>
    <row r="13" spans="1:23" x14ac:dyDescent="0.2">
      <c r="A13">
        <f t="shared" si="0"/>
        <v>10</v>
      </c>
      <c r="B13">
        <v>9</v>
      </c>
      <c r="C13">
        <f t="shared" si="1"/>
        <v>18.5990384107333</v>
      </c>
      <c r="D13">
        <f t="shared" si="2"/>
        <v>0.40096158926669823</v>
      </c>
      <c r="E13">
        <f t="shared" si="3"/>
        <v>9.5</v>
      </c>
      <c r="F13" t="str">
        <f t="shared" si="4"/>
        <v>In Control</v>
      </c>
    </row>
    <row r="14" spans="1:23" x14ac:dyDescent="0.2">
      <c r="A14">
        <f t="shared" si="0"/>
        <v>11</v>
      </c>
      <c r="B14">
        <v>6</v>
      </c>
      <c r="C14">
        <f t="shared" si="1"/>
        <v>18.5990384107333</v>
      </c>
      <c r="D14">
        <f t="shared" si="2"/>
        <v>0.40096158926669823</v>
      </c>
      <c r="E14">
        <f t="shared" si="3"/>
        <v>9.5</v>
      </c>
      <c r="F14" t="str">
        <f t="shared" si="4"/>
        <v>In Control</v>
      </c>
    </row>
    <row r="15" spans="1:23" x14ac:dyDescent="0.2">
      <c r="A15">
        <f t="shared" si="0"/>
        <v>12</v>
      </c>
      <c r="B15">
        <v>19</v>
      </c>
      <c r="C15">
        <f t="shared" si="1"/>
        <v>18.5990384107333</v>
      </c>
      <c r="D15">
        <f t="shared" si="2"/>
        <v>0.40096158926669823</v>
      </c>
      <c r="E15">
        <f t="shared" si="3"/>
        <v>9.5</v>
      </c>
      <c r="F15" t="str">
        <f t="shared" si="4"/>
        <v>Out of Control</v>
      </c>
    </row>
    <row r="16" spans="1:23" x14ac:dyDescent="0.2">
      <c r="A16">
        <f t="shared" si="0"/>
        <v>13</v>
      </c>
      <c r="B16">
        <v>10</v>
      </c>
      <c r="C16">
        <f t="shared" si="1"/>
        <v>18.5990384107333</v>
      </c>
      <c r="D16">
        <f t="shared" si="2"/>
        <v>0.40096158926669823</v>
      </c>
      <c r="E16">
        <f t="shared" si="3"/>
        <v>9.5</v>
      </c>
      <c r="F16" t="str">
        <f t="shared" si="4"/>
        <v>In Control</v>
      </c>
    </row>
    <row r="17" spans="1:10" x14ac:dyDescent="0.2">
      <c r="A17">
        <f t="shared" si="0"/>
        <v>14</v>
      </c>
      <c r="B17">
        <v>8</v>
      </c>
      <c r="C17">
        <f t="shared" si="1"/>
        <v>18.5990384107333</v>
      </c>
      <c r="D17">
        <f t="shared" si="2"/>
        <v>0.40096158926669823</v>
      </c>
      <c r="E17">
        <f t="shared" si="3"/>
        <v>9.5</v>
      </c>
      <c r="F17" t="str">
        <f t="shared" si="4"/>
        <v>In Control</v>
      </c>
    </row>
    <row r="18" spans="1:10" x14ac:dyDescent="0.2">
      <c r="A18">
        <f t="shared" si="0"/>
        <v>15</v>
      </c>
      <c r="B18">
        <v>7</v>
      </c>
      <c r="C18">
        <f t="shared" si="1"/>
        <v>18.5990384107333</v>
      </c>
      <c r="D18">
        <f t="shared" si="2"/>
        <v>0.40096158926669823</v>
      </c>
      <c r="E18">
        <f t="shared" si="3"/>
        <v>9.5</v>
      </c>
      <c r="F18" t="str">
        <f t="shared" si="4"/>
        <v>In Control</v>
      </c>
    </row>
    <row r="19" spans="1:10" x14ac:dyDescent="0.2">
      <c r="A19">
        <f t="shared" si="0"/>
        <v>16</v>
      </c>
      <c r="B19">
        <v>4</v>
      </c>
      <c r="C19">
        <f t="shared" si="1"/>
        <v>18.5990384107333</v>
      </c>
      <c r="D19">
        <f t="shared" si="2"/>
        <v>0.40096158926669823</v>
      </c>
      <c r="E19">
        <f t="shared" si="3"/>
        <v>9.5</v>
      </c>
      <c r="F19" t="str">
        <f t="shared" si="4"/>
        <v>In Control</v>
      </c>
    </row>
    <row r="20" spans="1:10" x14ac:dyDescent="0.2">
      <c r="A20">
        <f t="shared" si="0"/>
        <v>17</v>
      </c>
      <c r="B20">
        <v>11</v>
      </c>
      <c r="C20">
        <f t="shared" si="1"/>
        <v>18.5990384107333</v>
      </c>
      <c r="D20">
        <f t="shared" si="2"/>
        <v>0.40096158926669823</v>
      </c>
      <c r="E20">
        <f t="shared" si="3"/>
        <v>9.5</v>
      </c>
      <c r="F20" t="str">
        <f t="shared" si="4"/>
        <v>In Control</v>
      </c>
    </row>
    <row r="21" spans="1:10" x14ac:dyDescent="0.2">
      <c r="A21">
        <f t="shared" si="0"/>
        <v>18</v>
      </c>
      <c r="B21">
        <v>10</v>
      </c>
      <c r="C21">
        <f t="shared" si="1"/>
        <v>18.5990384107333</v>
      </c>
      <c r="D21">
        <f t="shared" si="2"/>
        <v>0.40096158926669823</v>
      </c>
      <c r="E21">
        <f t="shared" si="3"/>
        <v>9.5</v>
      </c>
      <c r="F21" t="str">
        <f t="shared" si="4"/>
        <v>In Control</v>
      </c>
    </row>
    <row r="22" spans="1:10" x14ac:dyDescent="0.2">
      <c r="A22" t="str">
        <f t="shared" si="0"/>
        <v/>
      </c>
      <c r="C22">
        <f t="shared" si="1"/>
        <v>18.5990384107333</v>
      </c>
      <c r="D22">
        <f t="shared" si="2"/>
        <v>0.40096158926669823</v>
      </c>
      <c r="E22">
        <f>$J$28</f>
        <v>9.5</v>
      </c>
      <c r="F22" t="str">
        <f t="shared" si="4"/>
        <v/>
      </c>
    </row>
    <row r="23" spans="1:10" x14ac:dyDescent="0.2">
      <c r="A23" t="str">
        <f t="shared" si="0"/>
        <v/>
      </c>
      <c r="C23">
        <f t="shared" si="1"/>
        <v>18.5990384107333</v>
      </c>
      <c r="D23">
        <f t="shared" si="2"/>
        <v>0.40096158926669823</v>
      </c>
      <c r="E23">
        <f t="shared" ref="E23:E35" si="5">$J$28</f>
        <v>9.5</v>
      </c>
      <c r="F23" t="str">
        <f t="shared" si="4"/>
        <v/>
      </c>
    </row>
    <row r="24" spans="1:10" x14ac:dyDescent="0.2">
      <c r="A24" t="str">
        <f t="shared" si="0"/>
        <v/>
      </c>
      <c r="C24">
        <f t="shared" si="1"/>
        <v>18.5990384107333</v>
      </c>
      <c r="D24">
        <f t="shared" si="2"/>
        <v>0.40096158926669823</v>
      </c>
      <c r="E24">
        <f t="shared" si="5"/>
        <v>9.5</v>
      </c>
      <c r="F24" t="str">
        <f t="shared" si="4"/>
        <v/>
      </c>
    </row>
    <row r="25" spans="1:10" x14ac:dyDescent="0.2">
      <c r="A25" t="str">
        <f t="shared" si="0"/>
        <v/>
      </c>
      <c r="C25">
        <f t="shared" si="1"/>
        <v>18.5990384107333</v>
      </c>
      <c r="D25">
        <f t="shared" si="2"/>
        <v>0.40096158926669823</v>
      </c>
      <c r="E25">
        <f t="shared" si="5"/>
        <v>9.5</v>
      </c>
      <c r="F25" t="str">
        <f t="shared" si="4"/>
        <v/>
      </c>
      <c r="I25" t="s">
        <v>45</v>
      </c>
      <c r="J25" t="s">
        <v>49</v>
      </c>
    </row>
    <row r="26" spans="1:10" x14ac:dyDescent="0.2">
      <c r="A26" t="str">
        <f t="shared" si="0"/>
        <v/>
      </c>
      <c r="C26">
        <f t="shared" si="1"/>
        <v>18.5990384107333</v>
      </c>
      <c r="D26">
        <f t="shared" si="2"/>
        <v>0.40096158926669823</v>
      </c>
      <c r="E26">
        <f t="shared" si="5"/>
        <v>9.5</v>
      </c>
      <c r="F26" t="str">
        <f t="shared" si="4"/>
        <v/>
      </c>
      <c r="I26" t="s">
        <v>13</v>
      </c>
      <c r="J26">
        <f>SUM(MY_RANGE)</f>
        <v>171</v>
      </c>
    </row>
    <row r="27" spans="1:10" x14ac:dyDescent="0.2">
      <c r="A27" t="str">
        <f t="shared" si="0"/>
        <v/>
      </c>
      <c r="C27">
        <f t="shared" si="1"/>
        <v>18.5990384107333</v>
      </c>
      <c r="D27">
        <f t="shared" si="2"/>
        <v>0.40096158926669823</v>
      </c>
      <c r="E27">
        <f t="shared" si="5"/>
        <v>9.5</v>
      </c>
      <c r="F27" t="str">
        <f t="shared" si="4"/>
        <v/>
      </c>
      <c r="I27" t="s">
        <v>14</v>
      </c>
      <c r="J27">
        <f>300</f>
        <v>300</v>
      </c>
    </row>
    <row r="28" spans="1:10" x14ac:dyDescent="0.2">
      <c r="A28" t="str">
        <f t="shared" si="0"/>
        <v/>
      </c>
      <c r="C28">
        <f t="shared" si="1"/>
        <v>18.5990384107333</v>
      </c>
      <c r="D28">
        <f t="shared" si="2"/>
        <v>0.40096158926669823</v>
      </c>
      <c r="E28">
        <f t="shared" si="5"/>
        <v>9.5</v>
      </c>
      <c r="F28" t="str">
        <f t="shared" si="4"/>
        <v/>
      </c>
      <c r="I28" t="s">
        <v>12</v>
      </c>
      <c r="J28">
        <f>AVERAGE(MY_RANGE)</f>
        <v>9.5</v>
      </c>
    </row>
    <row r="29" spans="1:10" x14ac:dyDescent="0.2">
      <c r="A29" t="str">
        <f t="shared" si="0"/>
        <v/>
      </c>
      <c r="C29">
        <f t="shared" si="1"/>
        <v>18.5990384107333</v>
      </c>
      <c r="D29">
        <f t="shared" si="2"/>
        <v>0.40096158926669823</v>
      </c>
      <c r="E29">
        <f t="shared" si="5"/>
        <v>9.5</v>
      </c>
      <c r="F29" t="str">
        <f t="shared" si="4"/>
        <v/>
      </c>
      <c r="I29" t="s">
        <v>15</v>
      </c>
      <c r="J29">
        <f>$J$28/$J$27</f>
        <v>3.1666666666666669E-2</v>
      </c>
    </row>
    <row r="30" spans="1:10" x14ac:dyDescent="0.2">
      <c r="A30" t="str">
        <f t="shared" si="0"/>
        <v/>
      </c>
      <c r="C30">
        <f t="shared" si="1"/>
        <v>18.5990384107333</v>
      </c>
      <c r="D30">
        <f t="shared" si="2"/>
        <v>0.40096158926669823</v>
      </c>
      <c r="E30">
        <f t="shared" si="5"/>
        <v>9.5</v>
      </c>
      <c r="F30" t="str">
        <f t="shared" si="4"/>
        <v/>
      </c>
    </row>
    <row r="31" spans="1:10" x14ac:dyDescent="0.2">
      <c r="A31" t="str">
        <f t="shared" si="0"/>
        <v/>
      </c>
      <c r="C31">
        <f t="shared" si="1"/>
        <v>18.5990384107333</v>
      </c>
      <c r="D31">
        <f t="shared" si="2"/>
        <v>0.40096158926669823</v>
      </c>
      <c r="E31">
        <f t="shared" si="5"/>
        <v>9.5</v>
      </c>
      <c r="F31" t="str">
        <f t="shared" si="4"/>
        <v/>
      </c>
    </row>
    <row r="32" spans="1:10" x14ac:dyDescent="0.2">
      <c r="A32" t="str">
        <f t="shared" si="0"/>
        <v/>
      </c>
      <c r="C32">
        <f t="shared" si="1"/>
        <v>18.5990384107333</v>
      </c>
      <c r="D32">
        <f t="shared" si="2"/>
        <v>0.40096158926669823</v>
      </c>
      <c r="E32">
        <f t="shared" si="5"/>
        <v>9.5</v>
      </c>
      <c r="F32" t="str">
        <f t="shared" si="4"/>
        <v/>
      </c>
    </row>
    <row r="33" spans="1:6" x14ac:dyDescent="0.2">
      <c r="A33" t="str">
        <f t="shared" si="0"/>
        <v/>
      </c>
      <c r="C33">
        <f t="shared" si="1"/>
        <v>18.5990384107333</v>
      </c>
      <c r="D33">
        <f t="shared" si="2"/>
        <v>0.40096158926669823</v>
      </c>
      <c r="E33">
        <f t="shared" si="5"/>
        <v>9.5</v>
      </c>
      <c r="F33" t="str">
        <f t="shared" si="4"/>
        <v/>
      </c>
    </row>
    <row r="34" spans="1:6" x14ac:dyDescent="0.2">
      <c r="A34" t="str">
        <f t="shared" si="0"/>
        <v/>
      </c>
      <c r="C34">
        <f t="shared" si="1"/>
        <v>18.5990384107333</v>
      </c>
      <c r="D34">
        <f t="shared" si="2"/>
        <v>0.40096158926669823</v>
      </c>
      <c r="E34">
        <f t="shared" si="5"/>
        <v>9.5</v>
      </c>
      <c r="F34" t="str">
        <f t="shared" si="4"/>
        <v/>
      </c>
    </row>
    <row r="35" spans="1:6" x14ac:dyDescent="0.2">
      <c r="A35" t="str">
        <f t="shared" si="0"/>
        <v/>
      </c>
      <c r="C35">
        <f t="shared" si="1"/>
        <v>18.5990384107333</v>
      </c>
      <c r="D35">
        <f t="shared" si="2"/>
        <v>0.40096158926669823</v>
      </c>
      <c r="E35">
        <f t="shared" si="5"/>
        <v>9.5</v>
      </c>
      <c r="F35" t="str">
        <f t="shared" si="4"/>
        <v/>
      </c>
    </row>
    <row r="36" spans="1:6" x14ac:dyDescent="0.2">
      <c r="A36" t="str">
        <f t="shared" ref="A36:A67" si="6">IF(ISBLANK($B36), "",ROW()-ROW($A$3))</f>
        <v/>
      </c>
      <c r="F36" t="str">
        <f t="shared" ref="F36:F58" si="7">IF(ISBLANK(B36),"",IF(OR(B36&lt;D36, B36&gt;C36), "Out of Control", "In Control"))</f>
        <v/>
      </c>
    </row>
    <row r="37" spans="1:6" x14ac:dyDescent="0.2">
      <c r="A37" t="str">
        <f t="shared" si="6"/>
        <v/>
      </c>
      <c r="F37" t="str">
        <f t="shared" si="7"/>
        <v/>
      </c>
    </row>
    <row r="38" spans="1:6" x14ac:dyDescent="0.2">
      <c r="A38" t="str">
        <f t="shared" si="6"/>
        <v/>
      </c>
      <c r="F38" t="str">
        <f t="shared" si="7"/>
        <v/>
      </c>
    </row>
    <row r="39" spans="1:6" x14ac:dyDescent="0.2">
      <c r="A39" t="str">
        <f t="shared" si="6"/>
        <v/>
      </c>
      <c r="F39" t="str">
        <f t="shared" si="7"/>
        <v/>
      </c>
    </row>
    <row r="40" spans="1:6" x14ac:dyDescent="0.2">
      <c r="A40" t="str">
        <f t="shared" si="6"/>
        <v/>
      </c>
      <c r="F40" t="str">
        <f t="shared" si="7"/>
        <v/>
      </c>
    </row>
    <row r="41" spans="1:6" x14ac:dyDescent="0.2">
      <c r="A41" t="str">
        <f t="shared" si="6"/>
        <v/>
      </c>
      <c r="F41" t="str">
        <f t="shared" si="7"/>
        <v/>
      </c>
    </row>
    <row r="42" spans="1:6" x14ac:dyDescent="0.2">
      <c r="A42" t="str">
        <f t="shared" si="6"/>
        <v/>
      </c>
      <c r="F42" t="str">
        <f t="shared" si="7"/>
        <v/>
      </c>
    </row>
    <row r="43" spans="1:6" x14ac:dyDescent="0.2">
      <c r="A43" t="str">
        <f t="shared" si="6"/>
        <v/>
      </c>
      <c r="F43" t="str">
        <f t="shared" si="7"/>
        <v/>
      </c>
    </row>
    <row r="44" spans="1:6" x14ac:dyDescent="0.2">
      <c r="A44" t="str">
        <f t="shared" si="6"/>
        <v/>
      </c>
      <c r="F44" t="str">
        <f t="shared" si="7"/>
        <v/>
      </c>
    </row>
    <row r="45" spans="1:6" x14ac:dyDescent="0.2">
      <c r="A45" t="str">
        <f t="shared" si="6"/>
        <v/>
      </c>
      <c r="F45" t="str">
        <f t="shared" si="7"/>
        <v/>
      </c>
    </row>
    <row r="46" spans="1:6" x14ac:dyDescent="0.2">
      <c r="A46" t="str">
        <f t="shared" si="6"/>
        <v/>
      </c>
      <c r="F46" t="str">
        <f t="shared" si="7"/>
        <v/>
      </c>
    </row>
    <row r="47" spans="1:6" x14ac:dyDescent="0.2">
      <c r="A47" t="str">
        <f t="shared" si="6"/>
        <v/>
      </c>
      <c r="F47" t="str">
        <f t="shared" si="7"/>
        <v/>
      </c>
    </row>
    <row r="48" spans="1:6" x14ac:dyDescent="0.2">
      <c r="A48" t="str">
        <f t="shared" si="6"/>
        <v/>
      </c>
      <c r="F48" t="str">
        <f t="shared" si="7"/>
        <v/>
      </c>
    </row>
    <row r="49" spans="1:6" x14ac:dyDescent="0.2">
      <c r="A49" t="str">
        <f t="shared" si="6"/>
        <v/>
      </c>
      <c r="F49" t="str">
        <f t="shared" si="7"/>
        <v/>
      </c>
    </row>
    <row r="50" spans="1:6" x14ac:dyDescent="0.2">
      <c r="A50" t="str">
        <f t="shared" si="6"/>
        <v/>
      </c>
      <c r="F50" t="str">
        <f t="shared" si="7"/>
        <v/>
      </c>
    </row>
    <row r="51" spans="1:6" x14ac:dyDescent="0.2">
      <c r="A51" t="str">
        <f t="shared" si="6"/>
        <v/>
      </c>
      <c r="F51" t="str">
        <f t="shared" si="7"/>
        <v/>
      </c>
    </row>
    <row r="52" spans="1:6" x14ac:dyDescent="0.2">
      <c r="A52" t="str">
        <f t="shared" si="6"/>
        <v/>
      </c>
      <c r="F52" t="str">
        <f t="shared" si="7"/>
        <v/>
      </c>
    </row>
    <row r="53" spans="1:6" x14ac:dyDescent="0.2">
      <c r="A53" t="str">
        <f t="shared" si="6"/>
        <v/>
      </c>
      <c r="F53" t="str">
        <f t="shared" si="7"/>
        <v/>
      </c>
    </row>
    <row r="54" spans="1:6" x14ac:dyDescent="0.2">
      <c r="A54" t="str">
        <f t="shared" si="6"/>
        <v/>
      </c>
      <c r="F54" t="str">
        <f t="shared" si="7"/>
        <v/>
      </c>
    </row>
    <row r="55" spans="1:6" x14ac:dyDescent="0.2">
      <c r="A55" t="str">
        <f t="shared" si="6"/>
        <v/>
      </c>
      <c r="F55" t="str">
        <f t="shared" si="7"/>
        <v/>
      </c>
    </row>
    <row r="56" spans="1:6" x14ac:dyDescent="0.2">
      <c r="A56" t="str">
        <f t="shared" si="6"/>
        <v/>
      </c>
      <c r="F56" t="str">
        <f t="shared" si="7"/>
        <v/>
      </c>
    </row>
    <row r="57" spans="1:6" x14ac:dyDescent="0.2">
      <c r="A57" t="str">
        <f t="shared" si="6"/>
        <v/>
      </c>
      <c r="F57" t="str">
        <f t="shared" si="7"/>
        <v/>
      </c>
    </row>
    <row r="58" spans="1:6" x14ac:dyDescent="0.2">
      <c r="A58" t="str">
        <f t="shared" si="6"/>
        <v/>
      </c>
      <c r="F58" t="str">
        <f t="shared" si="7"/>
        <v/>
      </c>
    </row>
    <row r="59" spans="1:6" x14ac:dyDescent="0.2">
      <c r="A59" t="str">
        <f t="shared" si="6"/>
        <v/>
      </c>
      <c r="C59" t="str">
        <f t="shared" ref="C59:C90" si="8">IF(ISBLANK($B59), "",$J$28+3*SQRT($J$28*(1-$J$29)))</f>
        <v/>
      </c>
      <c r="D59" t="str">
        <f t="shared" ref="D59:D71" si="9">IF(ISBLANK($B59), "",$J$28-3*SQRT($J$28*(1-$J$29)))</f>
        <v/>
      </c>
    </row>
    <row r="60" spans="1:6" x14ac:dyDescent="0.2">
      <c r="A60" t="str">
        <f t="shared" si="6"/>
        <v/>
      </c>
      <c r="C60" t="str">
        <f t="shared" si="8"/>
        <v/>
      </c>
      <c r="D60" t="str">
        <f t="shared" si="9"/>
        <v/>
      </c>
    </row>
    <row r="61" spans="1:6" x14ac:dyDescent="0.2">
      <c r="A61" t="str">
        <f t="shared" si="6"/>
        <v/>
      </c>
      <c r="C61" t="str">
        <f t="shared" si="8"/>
        <v/>
      </c>
      <c r="D61" t="str">
        <f t="shared" si="9"/>
        <v/>
      </c>
    </row>
    <row r="62" spans="1:6" x14ac:dyDescent="0.2">
      <c r="A62" t="str">
        <f t="shared" si="6"/>
        <v/>
      </c>
      <c r="C62" t="str">
        <f t="shared" si="8"/>
        <v/>
      </c>
      <c r="D62" t="str">
        <f t="shared" si="9"/>
        <v/>
      </c>
    </row>
    <row r="63" spans="1:6" x14ac:dyDescent="0.2">
      <c r="A63" t="str">
        <f t="shared" si="6"/>
        <v/>
      </c>
      <c r="C63" t="str">
        <f t="shared" si="8"/>
        <v/>
      </c>
      <c r="D63" t="str">
        <f t="shared" si="9"/>
        <v/>
      </c>
    </row>
    <row r="64" spans="1:6" x14ac:dyDescent="0.2">
      <c r="A64" t="str">
        <f t="shared" si="6"/>
        <v/>
      </c>
      <c r="C64" t="str">
        <f t="shared" si="8"/>
        <v/>
      </c>
      <c r="D64" t="str">
        <f t="shared" si="9"/>
        <v/>
      </c>
    </row>
    <row r="65" spans="1:4" x14ac:dyDescent="0.2">
      <c r="A65" t="str">
        <f t="shared" si="6"/>
        <v/>
      </c>
      <c r="C65" t="str">
        <f t="shared" si="8"/>
        <v/>
      </c>
      <c r="D65" t="str">
        <f t="shared" si="9"/>
        <v/>
      </c>
    </row>
    <row r="66" spans="1:4" x14ac:dyDescent="0.2">
      <c r="A66" t="str">
        <f t="shared" si="6"/>
        <v/>
      </c>
      <c r="C66" t="str">
        <f t="shared" si="8"/>
        <v/>
      </c>
      <c r="D66" t="str">
        <f t="shared" si="9"/>
        <v/>
      </c>
    </row>
    <row r="67" spans="1:4" x14ac:dyDescent="0.2">
      <c r="A67" t="str">
        <f t="shared" si="6"/>
        <v/>
      </c>
      <c r="C67" t="str">
        <f t="shared" si="8"/>
        <v/>
      </c>
      <c r="D67" t="str">
        <f t="shared" si="9"/>
        <v/>
      </c>
    </row>
    <row r="68" spans="1:4" x14ac:dyDescent="0.2">
      <c r="A68" t="str">
        <f t="shared" ref="A68:A94" si="10">IF(ISBLANK($B68), "",ROW()-ROW($A$3))</f>
        <v/>
      </c>
      <c r="C68" t="str">
        <f t="shared" si="8"/>
        <v/>
      </c>
      <c r="D68" t="str">
        <f t="shared" si="9"/>
        <v/>
      </c>
    </row>
    <row r="69" spans="1:4" x14ac:dyDescent="0.2">
      <c r="A69" t="str">
        <f t="shared" si="10"/>
        <v/>
      </c>
      <c r="C69" t="str">
        <f t="shared" si="8"/>
        <v/>
      </c>
      <c r="D69" t="str">
        <f t="shared" si="9"/>
        <v/>
      </c>
    </row>
    <row r="70" spans="1:4" x14ac:dyDescent="0.2">
      <c r="A70" t="str">
        <f t="shared" si="10"/>
        <v/>
      </c>
      <c r="C70" t="str">
        <f t="shared" si="8"/>
        <v/>
      </c>
      <c r="D70" t="str">
        <f t="shared" si="9"/>
        <v/>
      </c>
    </row>
    <row r="71" spans="1:4" x14ac:dyDescent="0.2">
      <c r="A71" t="str">
        <f t="shared" si="10"/>
        <v/>
      </c>
      <c r="C71" t="str">
        <f t="shared" si="8"/>
        <v/>
      </c>
      <c r="D71" t="str">
        <f t="shared" si="9"/>
        <v/>
      </c>
    </row>
    <row r="72" spans="1:4" x14ac:dyDescent="0.2">
      <c r="A72" t="str">
        <f t="shared" si="10"/>
        <v/>
      </c>
      <c r="C72" t="str">
        <f t="shared" si="8"/>
        <v/>
      </c>
    </row>
    <row r="73" spans="1:4" x14ac:dyDescent="0.2">
      <c r="A73" t="str">
        <f t="shared" si="10"/>
        <v/>
      </c>
      <c r="C73" t="str">
        <f t="shared" si="8"/>
        <v/>
      </c>
    </row>
    <row r="74" spans="1:4" x14ac:dyDescent="0.2">
      <c r="A74" t="str">
        <f t="shared" si="10"/>
        <v/>
      </c>
      <c r="C74" t="str">
        <f t="shared" si="8"/>
        <v/>
      </c>
    </row>
    <row r="75" spans="1:4" x14ac:dyDescent="0.2">
      <c r="A75" t="str">
        <f t="shared" si="10"/>
        <v/>
      </c>
      <c r="C75" t="str">
        <f t="shared" si="8"/>
        <v/>
      </c>
    </row>
    <row r="76" spans="1:4" x14ac:dyDescent="0.2">
      <c r="A76" t="str">
        <f t="shared" si="10"/>
        <v/>
      </c>
      <c r="C76" t="str">
        <f t="shared" si="8"/>
        <v/>
      </c>
    </row>
    <row r="77" spans="1:4" x14ac:dyDescent="0.2">
      <c r="A77" t="str">
        <f t="shared" si="10"/>
        <v/>
      </c>
      <c r="C77" t="str">
        <f t="shared" si="8"/>
        <v/>
      </c>
    </row>
    <row r="78" spans="1:4" x14ac:dyDescent="0.2">
      <c r="A78" t="str">
        <f t="shared" si="10"/>
        <v/>
      </c>
      <c r="C78" t="str">
        <f t="shared" si="8"/>
        <v/>
      </c>
    </row>
    <row r="79" spans="1:4" x14ac:dyDescent="0.2">
      <c r="A79" t="str">
        <f t="shared" si="10"/>
        <v/>
      </c>
      <c r="C79" t="str">
        <f t="shared" si="8"/>
        <v/>
      </c>
    </row>
    <row r="80" spans="1:4" x14ac:dyDescent="0.2">
      <c r="A80" t="str">
        <f t="shared" si="10"/>
        <v/>
      </c>
      <c r="C80" t="str">
        <f t="shared" si="8"/>
        <v/>
      </c>
    </row>
    <row r="81" spans="1:3" x14ac:dyDescent="0.2">
      <c r="A81" t="str">
        <f t="shared" si="10"/>
        <v/>
      </c>
      <c r="C81" t="str">
        <f t="shared" si="8"/>
        <v/>
      </c>
    </row>
    <row r="82" spans="1:3" x14ac:dyDescent="0.2">
      <c r="A82" t="str">
        <f t="shared" si="10"/>
        <v/>
      </c>
      <c r="C82" t="str">
        <f t="shared" si="8"/>
        <v/>
      </c>
    </row>
    <row r="83" spans="1:3" x14ac:dyDescent="0.2">
      <c r="A83" t="str">
        <f t="shared" si="10"/>
        <v/>
      </c>
      <c r="C83" t="str">
        <f t="shared" si="8"/>
        <v/>
      </c>
    </row>
    <row r="84" spans="1:3" x14ac:dyDescent="0.2">
      <c r="A84" t="str">
        <f t="shared" si="10"/>
        <v/>
      </c>
      <c r="C84" t="str">
        <f t="shared" si="8"/>
        <v/>
      </c>
    </row>
    <row r="85" spans="1:3" x14ac:dyDescent="0.2">
      <c r="A85" t="str">
        <f t="shared" si="10"/>
        <v/>
      </c>
      <c r="C85" t="str">
        <f t="shared" si="8"/>
        <v/>
      </c>
    </row>
    <row r="86" spans="1:3" x14ac:dyDescent="0.2">
      <c r="A86" t="str">
        <f t="shared" si="10"/>
        <v/>
      </c>
      <c r="C86" t="str">
        <f t="shared" si="8"/>
        <v/>
      </c>
    </row>
    <row r="87" spans="1:3" x14ac:dyDescent="0.2">
      <c r="A87" t="str">
        <f t="shared" si="10"/>
        <v/>
      </c>
      <c r="C87" t="str">
        <f t="shared" si="8"/>
        <v/>
      </c>
    </row>
    <row r="88" spans="1:3" x14ac:dyDescent="0.2">
      <c r="A88" t="str">
        <f t="shared" si="10"/>
        <v/>
      </c>
      <c r="C88" t="str">
        <f t="shared" si="8"/>
        <v/>
      </c>
    </row>
    <row r="89" spans="1:3" x14ac:dyDescent="0.2">
      <c r="A89" t="str">
        <f t="shared" si="10"/>
        <v/>
      </c>
      <c r="C89" t="str">
        <f t="shared" si="8"/>
        <v/>
      </c>
    </row>
    <row r="90" spans="1:3" x14ac:dyDescent="0.2">
      <c r="A90" t="str">
        <f t="shared" si="10"/>
        <v/>
      </c>
      <c r="C90" t="str">
        <f t="shared" si="8"/>
        <v/>
      </c>
    </row>
    <row r="91" spans="1:3" x14ac:dyDescent="0.2">
      <c r="A91" t="str">
        <f t="shared" si="10"/>
        <v/>
      </c>
    </row>
    <row r="92" spans="1:3" x14ac:dyDescent="0.2">
      <c r="A92" t="str">
        <f t="shared" si="10"/>
        <v/>
      </c>
    </row>
    <row r="93" spans="1:3" x14ac:dyDescent="0.2">
      <c r="A93" t="str">
        <f t="shared" si="10"/>
        <v/>
      </c>
    </row>
    <row r="94" spans="1:3" x14ac:dyDescent="0.2">
      <c r="A94" t="str">
        <f t="shared" si="10"/>
        <v/>
      </c>
    </row>
  </sheetData>
  <mergeCells count="1">
    <mergeCell ref="A1:Q2"/>
  </mergeCells>
  <conditionalFormatting sqref="F3:F1048576">
    <cfRule type="containsText" dxfId="3" priority="1" operator="containsText" text="out of control">
      <formula>NOT(ISERROR(SEARCH("out of control",F3)))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8F41-AAB0-9144-92EF-AEDFB8DCB2B6}">
  <sheetPr codeName="Sheet3"/>
  <dimension ref="A1:L73"/>
  <sheetViews>
    <sheetView zoomScale="70" workbookViewId="0">
      <selection activeCell="Q40" sqref="Q40"/>
    </sheetView>
  </sheetViews>
  <sheetFormatPr baseColWidth="10" defaultColWidth="10.83203125" defaultRowHeight="16" x14ac:dyDescent="0.2"/>
  <cols>
    <col min="1" max="6" width="10.83203125" style="4"/>
    <col min="7" max="7" width="11.6640625" style="4" customWidth="1"/>
    <col min="8" max="8" width="10.83203125" style="4"/>
    <col min="9" max="9" width="17.6640625" style="4" bestFit="1" customWidth="1"/>
    <col min="10" max="10" width="17.5" style="4" bestFit="1" customWidth="1"/>
    <col min="11" max="11" width="27.5" style="4" bestFit="1" customWidth="1"/>
    <col min="12" max="12" width="24.33203125" style="4" bestFit="1" customWidth="1"/>
    <col min="13" max="16384" width="10.83203125" style="4"/>
  </cols>
  <sheetData>
    <row r="1" spans="1:12" ht="35" customHeight="1" x14ac:dyDescent="0.2">
      <c r="A1" s="78" t="s">
        <v>42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x14ac:dyDescent="0.2">
      <c r="A4" s="3" t="s">
        <v>43</v>
      </c>
      <c r="B4" s="3" t="s">
        <v>19</v>
      </c>
      <c r="C4" s="3" t="s">
        <v>20</v>
      </c>
      <c r="D4" s="3" t="s">
        <v>21</v>
      </c>
      <c r="E4" s="3" t="s">
        <v>28</v>
      </c>
      <c r="F4" s="3" t="s">
        <v>29</v>
      </c>
      <c r="G4" s="3" t="s">
        <v>24</v>
      </c>
      <c r="H4" s="3" t="s">
        <v>25</v>
      </c>
      <c r="I4" s="3" t="s">
        <v>30</v>
      </c>
      <c r="J4" s="3" t="s">
        <v>31</v>
      </c>
      <c r="K4" s="3" t="s">
        <v>46</v>
      </c>
      <c r="L4" s="3" t="s">
        <v>47</v>
      </c>
    </row>
    <row r="5" spans="1:12" x14ac:dyDescent="0.2">
      <c r="A5" s="6">
        <f>IF(OR(ISBLANK(Table2[[#This Row],[x bar]]),ISBLANK(Table2[[#This Row],[s]])), "",ROW()-ROW($A$4))</f>
        <v>1</v>
      </c>
      <c r="B5" s="6">
        <v>20</v>
      </c>
      <c r="C5" s="6">
        <v>16</v>
      </c>
      <c r="D5" s="7">
        <f>AVERAGE($B$5:$B$73)</f>
        <v>20.687096774193542</v>
      </c>
      <c r="E5" s="6">
        <v>2</v>
      </c>
      <c r="F5" s="7">
        <f>AVERAGE($E$5:$E$35)</f>
        <v>2.7580645161290316</v>
      </c>
      <c r="G5" s="7">
        <f>$D$5+VLOOKUP($C$5,constant!$A$1:$J$26,7,FALSE)*$F$5</f>
        <v>22.791499999999992</v>
      </c>
      <c r="H5" s="7">
        <f>$D$5-VLOOKUP($C$5,constant!$A$1:$J$26,7,FALSE)*$F$5</f>
        <v>18.582693548387091</v>
      </c>
      <c r="I5" s="7">
        <f>$F$5*VLOOKUP($C$5,constant!$A$1:$J$26,9,FALSE)</f>
        <v>4.2805161290322573</v>
      </c>
      <c r="J5" s="7">
        <f>F5*VLOOKUP($C$5,constant!$A$1:$J$26,8,FALSE)</f>
        <v>1.2356129032258061</v>
      </c>
      <c r="K5" s="6" t="str">
        <f>IF(OR(ISBLANK(Table2[[#This Row],[x bar]]),ISBLANK(Table2[[#This Row],[s]])),"",IF(OR(B5&lt;H5, B5&gt;G5), "Out of Control", "In Control"))</f>
        <v>In Control</v>
      </c>
      <c r="L5" s="6" t="str">
        <f>IF(OR(ISBLANK(Table2[[#This Row],[x bar]]),ISBLANK(Table2[[#This Row],[s]])),"",IF(OR(E5&lt;J5, E5&gt;I5), "Out of Control", "In Control"))</f>
        <v>In Control</v>
      </c>
    </row>
    <row r="6" spans="1:12" x14ac:dyDescent="0.2">
      <c r="A6" s="6">
        <f>IF(OR(ISBLANK(Table2[[#This Row],[x bar]]),ISBLANK(Table2[[#This Row],[s]])), "",ROW()-ROW($A$4))</f>
        <v>2</v>
      </c>
      <c r="B6" s="6">
        <v>23</v>
      </c>
      <c r="C6" s="6">
        <f>IF(OR(ISBLANK(Table2[[#This Row],[x bar]]),ISBLANK(Table2[[#This Row],[s]]))," ",$C$5)</f>
        <v>16</v>
      </c>
      <c r="D6" s="7">
        <f>IF(OR(ISBLANK(Table2[[#This Row],[x bar]]),ISBLANK(Table2[[#This Row],[s]])),"",$D$5)</f>
        <v>20.687096774193542</v>
      </c>
      <c r="E6" s="6">
        <v>1.8</v>
      </c>
      <c r="F6" s="7">
        <f>IF(OR(ISBLANK(Table2[[#This Row],[x bar]]),ISBLANK(Table2[[#This Row],[s]])),"",$F$5)</f>
        <v>2.7580645161290316</v>
      </c>
      <c r="G6" s="7">
        <f>IF(OR(ISBLANK(Table2[[#This Row],[x bar]]),ISBLANK(Table2[[#This Row],[s]])),"",$G$5)</f>
        <v>22.791499999999992</v>
      </c>
      <c r="H6" s="7">
        <f>IF(OR(ISBLANK(Table2[[#This Row],[x bar]]),ISBLANK(Table2[[#This Row],[s]])),"",$H$5)</f>
        <v>18.582693548387091</v>
      </c>
      <c r="I6" s="7">
        <f>IF(OR(ISBLANK(Table2[[#This Row],[x bar]]),ISBLANK(Table2[[#This Row],[s]])),"",$I$5)</f>
        <v>4.2805161290322573</v>
      </c>
      <c r="J6" s="7">
        <f>IF(OR(ISBLANK(Table2[[#This Row],[x bar]]),ISBLANK(Table2[[#This Row],[s]])),"",$J$5)</f>
        <v>1.2356129032258061</v>
      </c>
      <c r="K6" s="6" t="str">
        <f>IF(OR(ISBLANK(Table2[[#This Row],[x bar]]),ISBLANK(Table2[[#This Row],[s]])),"",IF(OR(B6&lt;H6, B6&gt;G6), "Out of Control", "In Control"))</f>
        <v>Out of Control</v>
      </c>
      <c r="L6" s="6" t="str">
        <f>IF(OR(ISBLANK(Table2[[#This Row],[x bar]]),ISBLANK(Table2[[#This Row],[s]])),"",IF(OR(E6&lt;J6, E6&gt;I6), "Out of Control", "In Control"))</f>
        <v>In Control</v>
      </c>
    </row>
    <row r="7" spans="1:12" x14ac:dyDescent="0.2">
      <c r="A7" s="6">
        <f>IF(OR(ISBLANK(Table2[[#This Row],[x bar]]),ISBLANK(Table2[[#This Row],[s]])), "",ROW()-ROW($A$4))</f>
        <v>3</v>
      </c>
      <c r="B7" s="6">
        <v>19</v>
      </c>
      <c r="C7" s="6">
        <f>IF(OR(ISBLANK(Table2[[#This Row],[x bar]]),ISBLANK(Table2[[#This Row],[s]]))," ",$C$5)</f>
        <v>16</v>
      </c>
      <c r="D7" s="7">
        <f>IF(OR(ISBLANK(Table2[[#This Row],[x bar]]),ISBLANK(Table2[[#This Row],[s]])),"",$D$5)</f>
        <v>20.687096774193542</v>
      </c>
      <c r="E7" s="6">
        <v>2.4</v>
      </c>
      <c r="F7" s="7">
        <f>IF(OR(ISBLANK(Table2[[#This Row],[x bar]]),ISBLANK(Table2[[#This Row],[s]])),"",$F$5)</f>
        <v>2.7580645161290316</v>
      </c>
      <c r="G7" s="7">
        <f>IF(OR(ISBLANK(Table2[[#This Row],[x bar]]),ISBLANK(Table2[[#This Row],[s]])),"",$G$5)</f>
        <v>22.791499999999992</v>
      </c>
      <c r="H7" s="7">
        <f>IF(OR(ISBLANK(Table2[[#This Row],[x bar]]),ISBLANK(Table2[[#This Row],[s]])),"",$H$5)</f>
        <v>18.582693548387091</v>
      </c>
      <c r="I7" s="7">
        <f>IF(OR(ISBLANK(Table2[[#This Row],[x bar]]),ISBLANK(Table2[[#This Row],[s]])),"",$I$5)</f>
        <v>4.2805161290322573</v>
      </c>
      <c r="J7" s="7">
        <f>IF(OR(ISBLANK(Table2[[#This Row],[x bar]]),ISBLANK(Table2[[#This Row],[s]])),"",$J$5)</f>
        <v>1.2356129032258061</v>
      </c>
      <c r="K7" s="6" t="str">
        <f>IF(OR(ISBLANK(Table2[[#This Row],[x bar]]),ISBLANK(Table2[[#This Row],[s]])),"",IF(OR(B7&lt;H7, B7&gt;G7), "Out of Control", "In Control"))</f>
        <v>In Control</v>
      </c>
      <c r="L7" s="6" t="str">
        <f>IF(OR(ISBLANK(Table2[[#This Row],[x bar]]),ISBLANK(Table2[[#This Row],[s]])),"",IF(OR(E7&lt;J7, E7&gt;I7), "Out of Control", "In Control"))</f>
        <v>In Control</v>
      </c>
    </row>
    <row r="8" spans="1:12" x14ac:dyDescent="0.2">
      <c r="A8" s="6">
        <f>IF(OR(ISBLANK(Table2[[#This Row],[x bar]]),ISBLANK(Table2[[#This Row],[s]])), "",ROW()-ROW($A$4))</f>
        <v>4</v>
      </c>
      <c r="B8" s="6">
        <v>12</v>
      </c>
      <c r="C8" s="6">
        <f>IF(OR(ISBLANK(Table2[[#This Row],[x bar]]),ISBLANK(Table2[[#This Row],[s]]))," ",$C$5)</f>
        <v>16</v>
      </c>
      <c r="D8" s="7">
        <f>IF(OR(ISBLANK(Table2[[#This Row],[x bar]]),ISBLANK(Table2[[#This Row],[s]])),"",$D$5)</f>
        <v>20.687096774193542</v>
      </c>
      <c r="E8" s="6">
        <v>5</v>
      </c>
      <c r="F8" s="7">
        <f>IF(OR(ISBLANK(Table2[[#This Row],[x bar]]),ISBLANK(Table2[[#This Row],[s]])),"",$F$5)</f>
        <v>2.7580645161290316</v>
      </c>
      <c r="G8" s="7">
        <f>IF(OR(ISBLANK(Table2[[#This Row],[x bar]]),ISBLANK(Table2[[#This Row],[s]])),"",$G$5)</f>
        <v>22.791499999999992</v>
      </c>
      <c r="H8" s="7">
        <f>IF(OR(ISBLANK(Table2[[#This Row],[x bar]]),ISBLANK(Table2[[#This Row],[s]])),"",$H$5)</f>
        <v>18.582693548387091</v>
      </c>
      <c r="I8" s="7">
        <f>IF(OR(ISBLANK(Table2[[#This Row],[x bar]]),ISBLANK(Table2[[#This Row],[s]])),"",$I$5)</f>
        <v>4.2805161290322573</v>
      </c>
      <c r="J8" s="7">
        <f>IF(OR(ISBLANK(Table2[[#This Row],[x bar]]),ISBLANK(Table2[[#This Row],[s]])),"",$J$5)</f>
        <v>1.2356129032258061</v>
      </c>
      <c r="K8" s="6" t="str">
        <f>IF(OR(ISBLANK(Table2[[#This Row],[x bar]]),ISBLANK(Table2[[#This Row],[s]])),"",IF(OR(B8&lt;H8, B8&gt;G8), "Out of Control", "In Control"))</f>
        <v>Out of Control</v>
      </c>
      <c r="L8" s="6" t="str">
        <f>IF(OR(ISBLANK(Table2[[#This Row],[x bar]]),ISBLANK(Table2[[#This Row],[s]])),"",IF(OR(E8&lt;J8, E8&gt;I8), "Out of Control", "In Control"))</f>
        <v>Out of Control</v>
      </c>
    </row>
    <row r="9" spans="1:12" x14ac:dyDescent="0.2">
      <c r="A9" s="6">
        <f>IF(OR(ISBLANK(Table2[[#This Row],[x bar]]),ISBLANK(Table2[[#This Row],[s]])), "",ROW()-ROW($A$4))</f>
        <v>5</v>
      </c>
      <c r="B9" s="6">
        <v>22.2</v>
      </c>
      <c r="C9" s="6">
        <f>IF(OR(ISBLANK(Table2[[#This Row],[x bar]]),ISBLANK(Table2[[#This Row],[s]]))," ",$C$5)</f>
        <v>16</v>
      </c>
      <c r="D9" s="7">
        <f>IF(OR(ISBLANK(Table2[[#This Row],[x bar]]),ISBLANK(Table2[[#This Row],[s]])),"",$D$5)</f>
        <v>20.687096774193542</v>
      </c>
      <c r="E9" s="6">
        <v>2.5</v>
      </c>
      <c r="F9" s="7">
        <f>IF(OR(ISBLANK(Table2[[#This Row],[x bar]]),ISBLANK(Table2[[#This Row],[s]])),"",$F$5)</f>
        <v>2.7580645161290316</v>
      </c>
      <c r="G9" s="7">
        <f>IF(OR(ISBLANK(Table2[[#This Row],[x bar]]),ISBLANK(Table2[[#This Row],[s]])),"",$G$5)</f>
        <v>22.791499999999992</v>
      </c>
      <c r="H9" s="7">
        <f>IF(OR(ISBLANK(Table2[[#This Row],[x bar]]),ISBLANK(Table2[[#This Row],[s]])),"",$H$5)</f>
        <v>18.582693548387091</v>
      </c>
      <c r="I9" s="7">
        <f>IF(OR(ISBLANK(Table2[[#This Row],[x bar]]),ISBLANK(Table2[[#This Row],[s]])),"",$I$5)</f>
        <v>4.2805161290322573</v>
      </c>
      <c r="J9" s="7">
        <f>IF(OR(ISBLANK(Table2[[#This Row],[x bar]]),ISBLANK(Table2[[#This Row],[s]])),"",$J$5)</f>
        <v>1.2356129032258061</v>
      </c>
      <c r="K9" s="6" t="str">
        <f>IF(OR(ISBLANK(Table2[[#This Row],[x bar]]),ISBLANK(Table2[[#This Row],[s]])),"",IF(OR(B9&lt;H9, B9&gt;G9), "Out of Control", "In Control"))</f>
        <v>In Control</v>
      </c>
      <c r="L9" s="6" t="str">
        <f>IF(OR(ISBLANK(Table2[[#This Row],[x bar]]),ISBLANK(Table2[[#This Row],[s]])),"",IF(OR(E9&lt;J9, E9&gt;I9), "Out of Control", "In Control"))</f>
        <v>In Control</v>
      </c>
    </row>
    <row r="10" spans="1:12" x14ac:dyDescent="0.2">
      <c r="A10" s="6">
        <f>IF(OR(ISBLANK(Table2[[#This Row],[x bar]]),ISBLANK(Table2[[#This Row],[s]])), "",ROW()-ROW($A$4))</f>
        <v>6</v>
      </c>
      <c r="B10" s="6">
        <v>23.4</v>
      </c>
      <c r="C10" s="6">
        <f>IF(OR(ISBLANK(Table2[[#This Row],[x bar]]),ISBLANK(Table2[[#This Row],[s]]))," ",$C$5)</f>
        <v>16</v>
      </c>
      <c r="D10" s="7">
        <f>IF(OR(ISBLANK(Table2[[#This Row],[x bar]]),ISBLANK(Table2[[#This Row],[s]])),"",$D$5)</f>
        <v>20.687096774193542</v>
      </c>
      <c r="E10" s="6">
        <v>1.5</v>
      </c>
      <c r="F10" s="7">
        <f>IF(OR(ISBLANK(Table2[[#This Row],[x bar]]),ISBLANK(Table2[[#This Row],[s]])),"",$F$5)</f>
        <v>2.7580645161290316</v>
      </c>
      <c r="G10" s="7">
        <f>IF(OR(ISBLANK(Table2[[#This Row],[x bar]]),ISBLANK(Table2[[#This Row],[s]])),"",$G$5)</f>
        <v>22.791499999999992</v>
      </c>
      <c r="H10" s="7">
        <f>IF(OR(ISBLANK(Table2[[#This Row],[x bar]]),ISBLANK(Table2[[#This Row],[s]])),"",$H$5)</f>
        <v>18.582693548387091</v>
      </c>
      <c r="I10" s="7">
        <f>IF(OR(ISBLANK(Table2[[#This Row],[x bar]]),ISBLANK(Table2[[#This Row],[s]])),"",$I$5)</f>
        <v>4.2805161290322573</v>
      </c>
      <c r="J10" s="7">
        <f>IF(OR(ISBLANK(Table2[[#This Row],[x bar]]),ISBLANK(Table2[[#This Row],[s]])),"",$J$5)</f>
        <v>1.2356129032258061</v>
      </c>
      <c r="K10" s="6" t="str">
        <f>IF(OR(ISBLANK(Table2[[#This Row],[x bar]]),ISBLANK(Table2[[#This Row],[s]])),"",IF(OR(B10&lt;H10, B10&gt;G10), "Out of Control", "In Control"))</f>
        <v>Out of Control</v>
      </c>
      <c r="L10" s="6" t="str">
        <f>IF(OR(ISBLANK(Table2[[#This Row],[x bar]]),ISBLANK(Table2[[#This Row],[s]])),"",IF(OR(E10&lt;J10, E10&gt;I10), "Out of Control", "In Control"))</f>
        <v>In Control</v>
      </c>
    </row>
    <row r="11" spans="1:12" x14ac:dyDescent="0.2">
      <c r="A11" s="6">
        <f>IF(OR(ISBLANK(Table2[[#This Row],[x bar]]),ISBLANK(Table2[[#This Row],[s]])), "",ROW()-ROW($A$4))</f>
        <v>7</v>
      </c>
      <c r="B11" s="6">
        <v>28</v>
      </c>
      <c r="C11" s="6">
        <f>IF(OR(ISBLANK(Table2[[#This Row],[x bar]]),ISBLANK(Table2[[#This Row],[s]]))," ",$C$5)</f>
        <v>16</v>
      </c>
      <c r="D11" s="7">
        <f>IF(OR(ISBLANK(Table2[[#This Row],[x bar]]),ISBLANK(Table2[[#This Row],[s]])),"",$D$5)</f>
        <v>20.687096774193542</v>
      </c>
      <c r="E11" s="6">
        <v>2.2999999999999998</v>
      </c>
      <c r="F11" s="7">
        <f>IF(OR(ISBLANK(Table2[[#This Row],[x bar]]),ISBLANK(Table2[[#This Row],[s]])),"",$F$5)</f>
        <v>2.7580645161290316</v>
      </c>
      <c r="G11" s="7">
        <f>IF(OR(ISBLANK(Table2[[#This Row],[x bar]]),ISBLANK(Table2[[#This Row],[s]])),"",$G$5)</f>
        <v>22.791499999999992</v>
      </c>
      <c r="H11" s="7">
        <f>IF(OR(ISBLANK(Table2[[#This Row],[x bar]]),ISBLANK(Table2[[#This Row],[s]])),"",$H$5)</f>
        <v>18.582693548387091</v>
      </c>
      <c r="I11" s="7">
        <f>IF(OR(ISBLANK(Table2[[#This Row],[x bar]]),ISBLANK(Table2[[#This Row],[s]])),"",$I$5)</f>
        <v>4.2805161290322573</v>
      </c>
      <c r="J11" s="7">
        <f>IF(OR(ISBLANK(Table2[[#This Row],[x bar]]),ISBLANK(Table2[[#This Row],[s]])),"",$J$5)</f>
        <v>1.2356129032258061</v>
      </c>
      <c r="K11" s="6" t="str">
        <f>IF(OR(ISBLANK(Table2[[#This Row],[x bar]]),ISBLANK(Table2[[#This Row],[s]])),"",IF(OR(B11&lt;H11, B11&gt;G11), "Out of Control", "In Control"))</f>
        <v>Out of Control</v>
      </c>
      <c r="L11" s="6" t="str">
        <f>IF(OR(ISBLANK(Table2[[#This Row],[x bar]]),ISBLANK(Table2[[#This Row],[s]])),"",IF(OR(E11&lt;J11, E11&gt;I11), "Out of Control", "In Control"))</f>
        <v>In Control</v>
      </c>
    </row>
    <row r="12" spans="1:12" x14ac:dyDescent="0.2">
      <c r="A12" s="6">
        <f>IF(OR(ISBLANK(Table2[[#This Row],[x bar]]),ISBLANK(Table2[[#This Row],[s]])), "",ROW()-ROW($A$4))</f>
        <v>8</v>
      </c>
      <c r="B12" s="6">
        <v>26</v>
      </c>
      <c r="C12" s="6">
        <f>IF(OR(ISBLANK(Table2[[#This Row],[x bar]]),ISBLANK(Table2[[#This Row],[s]]))," ",$C$5)</f>
        <v>16</v>
      </c>
      <c r="D12" s="7">
        <f>IF(OR(ISBLANK(Table2[[#This Row],[x bar]]),ISBLANK(Table2[[#This Row],[s]])),"",$D$5)</f>
        <v>20.687096774193542</v>
      </c>
      <c r="E12" s="6">
        <v>2.1</v>
      </c>
      <c r="F12" s="7">
        <f>IF(OR(ISBLANK(Table2[[#This Row],[x bar]]),ISBLANK(Table2[[#This Row],[s]])),"",$F$5)</f>
        <v>2.7580645161290316</v>
      </c>
      <c r="G12" s="7">
        <f>IF(OR(ISBLANK(Table2[[#This Row],[x bar]]),ISBLANK(Table2[[#This Row],[s]])),"",$G$5)</f>
        <v>22.791499999999992</v>
      </c>
      <c r="H12" s="7">
        <f>IF(OR(ISBLANK(Table2[[#This Row],[x bar]]),ISBLANK(Table2[[#This Row],[s]])),"",$H$5)</f>
        <v>18.582693548387091</v>
      </c>
      <c r="I12" s="7">
        <f>IF(OR(ISBLANK(Table2[[#This Row],[x bar]]),ISBLANK(Table2[[#This Row],[s]])),"",$I$5)</f>
        <v>4.2805161290322573</v>
      </c>
      <c r="J12" s="7">
        <f>IF(OR(ISBLANK(Table2[[#This Row],[x bar]]),ISBLANK(Table2[[#This Row],[s]])),"",$J$5)</f>
        <v>1.2356129032258061</v>
      </c>
      <c r="K12" s="6" t="str">
        <f>IF(OR(ISBLANK(Table2[[#This Row],[x bar]]),ISBLANK(Table2[[#This Row],[s]])),"",IF(OR(B12&lt;H12, B12&gt;G12), "Out of Control", "In Control"))</f>
        <v>Out of Control</v>
      </c>
      <c r="L12" s="6" t="str">
        <f>IF(OR(ISBLANK(Table2[[#This Row],[x bar]]),ISBLANK(Table2[[#This Row],[s]])),"",IF(OR(E12&lt;J12, E12&gt;I12), "Out of Control", "In Control"))</f>
        <v>In Control</v>
      </c>
    </row>
    <row r="13" spans="1:12" x14ac:dyDescent="0.2">
      <c r="A13" s="6">
        <f>IF(OR(ISBLANK(Table2[[#This Row],[x bar]]),ISBLANK(Table2[[#This Row],[s]])), "",ROW()-ROW($A$4))</f>
        <v>9</v>
      </c>
      <c r="B13" s="6">
        <v>24</v>
      </c>
      <c r="C13" s="6">
        <f>IF(OR(ISBLANK(Table2[[#This Row],[x bar]]),ISBLANK(Table2[[#This Row],[s]]))," ",$C$5)</f>
        <v>16</v>
      </c>
      <c r="D13" s="7">
        <f>IF(OR(ISBLANK(Table2[[#This Row],[x bar]]),ISBLANK(Table2[[#This Row],[s]])),"",$D$5)</f>
        <v>20.687096774193542</v>
      </c>
      <c r="E13" s="6">
        <v>2.4</v>
      </c>
      <c r="F13" s="7">
        <f>IF(OR(ISBLANK(Table2[[#This Row],[x bar]]),ISBLANK(Table2[[#This Row],[s]])),"",$F$5)</f>
        <v>2.7580645161290316</v>
      </c>
      <c r="G13" s="7">
        <f>IF(OR(ISBLANK(Table2[[#This Row],[x bar]]),ISBLANK(Table2[[#This Row],[s]])),"",$G$5)</f>
        <v>22.791499999999992</v>
      </c>
      <c r="H13" s="7">
        <f>IF(OR(ISBLANK(Table2[[#This Row],[x bar]]),ISBLANK(Table2[[#This Row],[s]])),"",$H$5)</f>
        <v>18.582693548387091</v>
      </c>
      <c r="I13" s="7">
        <f>IF(OR(ISBLANK(Table2[[#This Row],[x bar]]),ISBLANK(Table2[[#This Row],[s]])),"",$I$5)</f>
        <v>4.2805161290322573</v>
      </c>
      <c r="J13" s="7">
        <f>IF(OR(ISBLANK(Table2[[#This Row],[x bar]]),ISBLANK(Table2[[#This Row],[s]])),"",$J$5)</f>
        <v>1.2356129032258061</v>
      </c>
      <c r="K13" s="6" t="str">
        <f>IF(OR(ISBLANK(Table2[[#This Row],[x bar]]),ISBLANK(Table2[[#This Row],[s]])),"",IF(OR(B13&lt;H13, B13&gt;G13), "Out of Control", "In Control"))</f>
        <v>Out of Control</v>
      </c>
      <c r="L13" s="6" t="str">
        <f>IF(OR(ISBLANK(Table2[[#This Row],[x bar]]),ISBLANK(Table2[[#This Row],[s]])),"",IF(OR(E13&lt;J13, E13&gt;I13), "Out of Control", "In Control"))</f>
        <v>In Control</v>
      </c>
    </row>
    <row r="14" spans="1:12" x14ac:dyDescent="0.2">
      <c r="A14" s="6">
        <f>IF(OR(ISBLANK(Table2[[#This Row],[x bar]]),ISBLANK(Table2[[#This Row],[s]])), "",ROW()-ROW($A$4))</f>
        <v>10</v>
      </c>
      <c r="B14" s="6">
        <v>23.9</v>
      </c>
      <c r="C14" s="6">
        <f>IF(OR(ISBLANK(Table2[[#This Row],[x bar]]),ISBLANK(Table2[[#This Row],[s]]))," ",$C$5)</f>
        <v>16</v>
      </c>
      <c r="D14" s="7">
        <f>IF(OR(ISBLANK(Table2[[#This Row],[x bar]]),ISBLANK(Table2[[#This Row],[s]])),"",$D$5)</f>
        <v>20.687096774193542</v>
      </c>
      <c r="E14" s="6">
        <v>2.9</v>
      </c>
      <c r="F14" s="7">
        <f>IF(OR(ISBLANK(Table2[[#This Row],[x bar]]),ISBLANK(Table2[[#This Row],[s]])),"",$F$5)</f>
        <v>2.7580645161290316</v>
      </c>
      <c r="G14" s="7">
        <f>IF(OR(ISBLANK(Table2[[#This Row],[x bar]]),ISBLANK(Table2[[#This Row],[s]])),"",$G$5)</f>
        <v>22.791499999999992</v>
      </c>
      <c r="H14" s="7">
        <f>IF(OR(ISBLANK(Table2[[#This Row],[x bar]]),ISBLANK(Table2[[#This Row],[s]])),"",$H$5)</f>
        <v>18.582693548387091</v>
      </c>
      <c r="I14" s="7">
        <f>IF(OR(ISBLANK(Table2[[#This Row],[x bar]]),ISBLANK(Table2[[#This Row],[s]])),"",$I$5)</f>
        <v>4.2805161290322573</v>
      </c>
      <c r="J14" s="7">
        <f>IF(OR(ISBLANK(Table2[[#This Row],[x bar]]),ISBLANK(Table2[[#This Row],[s]])),"",$J$5)</f>
        <v>1.2356129032258061</v>
      </c>
      <c r="K14" s="6" t="str">
        <f>IF(OR(ISBLANK(Table2[[#This Row],[x bar]]),ISBLANK(Table2[[#This Row],[s]])),"",IF(OR(B14&lt;H14, B14&gt;G14), "Out of Control", "In Control"))</f>
        <v>Out of Control</v>
      </c>
      <c r="L14" s="6" t="str">
        <f>IF(OR(ISBLANK(Table2[[#This Row],[x bar]]),ISBLANK(Table2[[#This Row],[s]])),"",IF(OR(E14&lt;J14, E14&gt;I14), "Out of Control", "In Control"))</f>
        <v>In Control</v>
      </c>
    </row>
    <row r="15" spans="1:12" x14ac:dyDescent="0.2">
      <c r="A15" s="6">
        <f>IF(OR(ISBLANK(Table2[[#This Row],[x bar]]),ISBLANK(Table2[[#This Row],[s]])), "",ROW()-ROW($A$4))</f>
        <v>11</v>
      </c>
      <c r="B15" s="6">
        <v>19.8</v>
      </c>
      <c r="C15" s="6">
        <f>IF(OR(ISBLANK(Table2[[#This Row],[x bar]]),ISBLANK(Table2[[#This Row],[s]]))," ",$C$5)</f>
        <v>16</v>
      </c>
      <c r="D15" s="7">
        <f>IF(OR(ISBLANK(Table2[[#This Row],[x bar]]),ISBLANK(Table2[[#This Row],[s]])),"",$D$5)</f>
        <v>20.687096774193542</v>
      </c>
      <c r="E15" s="6">
        <v>2.8</v>
      </c>
      <c r="F15" s="7">
        <f>IF(OR(ISBLANK(Table2[[#This Row],[x bar]]),ISBLANK(Table2[[#This Row],[s]])),"",$F$5)</f>
        <v>2.7580645161290316</v>
      </c>
      <c r="G15" s="7">
        <f>IF(OR(ISBLANK(Table2[[#This Row],[x bar]]),ISBLANK(Table2[[#This Row],[s]])),"",$G$5)</f>
        <v>22.791499999999992</v>
      </c>
      <c r="H15" s="7">
        <f>IF(OR(ISBLANK(Table2[[#This Row],[x bar]]),ISBLANK(Table2[[#This Row],[s]])),"",$H$5)</f>
        <v>18.582693548387091</v>
      </c>
      <c r="I15" s="7">
        <f>IF(OR(ISBLANK(Table2[[#This Row],[x bar]]),ISBLANK(Table2[[#This Row],[s]])),"",$I$5)</f>
        <v>4.2805161290322573</v>
      </c>
      <c r="J15" s="7">
        <f>IF(OR(ISBLANK(Table2[[#This Row],[x bar]]),ISBLANK(Table2[[#This Row],[s]])),"",$J$5)</f>
        <v>1.2356129032258061</v>
      </c>
      <c r="K15" s="6" t="str">
        <f>IF(OR(ISBLANK(Table2[[#This Row],[x bar]]),ISBLANK(Table2[[#This Row],[s]])),"",IF(OR(B15&lt;H15, B15&gt;G15), "Out of Control", "In Control"))</f>
        <v>In Control</v>
      </c>
      <c r="L15" s="6" t="str">
        <f>IF(OR(ISBLANK(Table2[[#This Row],[x bar]]),ISBLANK(Table2[[#This Row],[s]])),"",IF(OR(E15&lt;J15, E15&gt;I15), "Out of Control", "In Control"))</f>
        <v>In Control</v>
      </c>
    </row>
    <row r="16" spans="1:12" x14ac:dyDescent="0.2">
      <c r="A16" s="6">
        <f>IF(OR(ISBLANK(Table2[[#This Row],[x bar]]),ISBLANK(Table2[[#This Row],[s]])), "",ROW()-ROW($A$4))</f>
        <v>12</v>
      </c>
      <c r="B16" s="6">
        <v>18.899999999999999</v>
      </c>
      <c r="C16" s="6">
        <f>IF(OR(ISBLANK(Table2[[#This Row],[x bar]]),ISBLANK(Table2[[#This Row],[s]]))," ",$C$5)</f>
        <v>16</v>
      </c>
      <c r="D16" s="7">
        <f>IF(OR(ISBLANK(Table2[[#This Row],[x bar]]),ISBLANK(Table2[[#This Row],[s]])),"",$D$5)</f>
        <v>20.687096774193542</v>
      </c>
      <c r="E16" s="6">
        <v>2.7</v>
      </c>
      <c r="F16" s="7">
        <f>IF(OR(ISBLANK(Table2[[#This Row],[x bar]]),ISBLANK(Table2[[#This Row],[s]])),"",$F$5)</f>
        <v>2.7580645161290316</v>
      </c>
      <c r="G16" s="7">
        <f>IF(OR(ISBLANK(Table2[[#This Row],[x bar]]),ISBLANK(Table2[[#This Row],[s]])),"",$G$5)</f>
        <v>22.791499999999992</v>
      </c>
      <c r="H16" s="7">
        <f>IF(OR(ISBLANK(Table2[[#This Row],[x bar]]),ISBLANK(Table2[[#This Row],[s]])),"",$H$5)</f>
        <v>18.582693548387091</v>
      </c>
      <c r="I16" s="7">
        <f>IF(OR(ISBLANK(Table2[[#This Row],[x bar]]),ISBLANK(Table2[[#This Row],[s]])),"",$I$5)</f>
        <v>4.2805161290322573</v>
      </c>
      <c r="J16" s="7">
        <f>IF(OR(ISBLANK(Table2[[#This Row],[x bar]]),ISBLANK(Table2[[#This Row],[s]])),"",$J$5)</f>
        <v>1.2356129032258061</v>
      </c>
      <c r="K16" s="6" t="str">
        <f>IF(OR(ISBLANK(Table2[[#This Row],[x bar]]),ISBLANK(Table2[[#This Row],[s]])),"",IF(OR(B16&lt;H16, B16&gt;G16), "Out of Control", "In Control"))</f>
        <v>In Control</v>
      </c>
      <c r="L16" s="6" t="str">
        <f>IF(OR(ISBLANK(Table2[[#This Row],[x bar]]),ISBLANK(Table2[[#This Row],[s]])),"",IF(OR(E16&lt;J16, E16&gt;I16), "Out of Control", "In Control"))</f>
        <v>In Control</v>
      </c>
    </row>
    <row r="17" spans="1:12" x14ac:dyDescent="0.2">
      <c r="A17" s="6">
        <f>IF(OR(ISBLANK(Table2[[#This Row],[x bar]]),ISBLANK(Table2[[#This Row],[s]])), "",ROW()-ROW($A$4))</f>
        <v>13</v>
      </c>
      <c r="B17" s="6">
        <v>19.100000000000001</v>
      </c>
      <c r="C17" s="6">
        <f>IF(OR(ISBLANK(Table2[[#This Row],[x bar]]),ISBLANK(Table2[[#This Row],[s]]))," ",$C$5)</f>
        <v>16</v>
      </c>
      <c r="D17" s="7">
        <f>IF(OR(ISBLANK(Table2[[#This Row],[x bar]]),ISBLANK(Table2[[#This Row],[s]])),"",$D$5)</f>
        <v>20.687096774193542</v>
      </c>
      <c r="E17" s="6">
        <v>2.2999999999999998</v>
      </c>
      <c r="F17" s="7">
        <f>IF(OR(ISBLANK(Table2[[#This Row],[x bar]]),ISBLANK(Table2[[#This Row],[s]])),"",$F$5)</f>
        <v>2.7580645161290316</v>
      </c>
      <c r="G17" s="7">
        <f>IF(OR(ISBLANK(Table2[[#This Row],[x bar]]),ISBLANK(Table2[[#This Row],[s]])),"",$G$5)</f>
        <v>22.791499999999992</v>
      </c>
      <c r="H17" s="7">
        <f>IF(OR(ISBLANK(Table2[[#This Row],[x bar]]),ISBLANK(Table2[[#This Row],[s]])),"",$H$5)</f>
        <v>18.582693548387091</v>
      </c>
      <c r="I17" s="7">
        <f>IF(OR(ISBLANK(Table2[[#This Row],[x bar]]),ISBLANK(Table2[[#This Row],[s]])),"",$I$5)</f>
        <v>4.2805161290322573</v>
      </c>
      <c r="J17" s="7">
        <f>IF(OR(ISBLANK(Table2[[#This Row],[x bar]]),ISBLANK(Table2[[#This Row],[s]])),"",$J$5)</f>
        <v>1.2356129032258061</v>
      </c>
      <c r="K17" s="6" t="str">
        <f>IF(OR(ISBLANK(Table2[[#This Row],[x bar]]),ISBLANK(Table2[[#This Row],[s]])),"",IF(OR(B17&lt;H17, B17&gt;G17), "Out of Control", "In Control"))</f>
        <v>In Control</v>
      </c>
      <c r="L17" s="6" t="str">
        <f>IF(OR(ISBLANK(Table2[[#This Row],[x bar]]),ISBLANK(Table2[[#This Row],[s]])),"",IF(OR(E17&lt;J17, E17&gt;I17), "Out of Control", "In Control"))</f>
        <v>In Control</v>
      </c>
    </row>
    <row r="18" spans="1:12" x14ac:dyDescent="0.2">
      <c r="A18" s="6">
        <f>IF(OR(ISBLANK(Table2[[#This Row],[x bar]]),ISBLANK(Table2[[#This Row],[s]])), "",ROW()-ROW($A$4))</f>
        <v>14</v>
      </c>
      <c r="B18" s="6">
        <v>13</v>
      </c>
      <c r="C18" s="6">
        <f>IF(OR(ISBLANK(Table2[[#This Row],[x bar]]),ISBLANK(Table2[[#This Row],[s]]))," ",$C$5)</f>
        <v>16</v>
      </c>
      <c r="D18" s="7">
        <f>IF(OR(ISBLANK(Table2[[#This Row],[x bar]]),ISBLANK(Table2[[#This Row],[s]])),"",$D$5)</f>
        <v>20.687096774193542</v>
      </c>
      <c r="E18" s="6">
        <v>4.0999999999999996</v>
      </c>
      <c r="F18" s="7">
        <f>IF(OR(ISBLANK(Table2[[#This Row],[x bar]]),ISBLANK(Table2[[#This Row],[s]])),"",$F$5)</f>
        <v>2.7580645161290316</v>
      </c>
      <c r="G18" s="7">
        <f>IF(OR(ISBLANK(Table2[[#This Row],[x bar]]),ISBLANK(Table2[[#This Row],[s]])),"",$G$5)</f>
        <v>22.791499999999992</v>
      </c>
      <c r="H18" s="7">
        <f>IF(OR(ISBLANK(Table2[[#This Row],[x bar]]),ISBLANK(Table2[[#This Row],[s]])),"",$H$5)</f>
        <v>18.582693548387091</v>
      </c>
      <c r="I18" s="7">
        <f>IF(OR(ISBLANK(Table2[[#This Row],[x bar]]),ISBLANK(Table2[[#This Row],[s]])),"",$I$5)</f>
        <v>4.2805161290322573</v>
      </c>
      <c r="J18" s="7">
        <f>IF(OR(ISBLANK(Table2[[#This Row],[x bar]]),ISBLANK(Table2[[#This Row],[s]])),"",$J$5)</f>
        <v>1.2356129032258061</v>
      </c>
      <c r="K18" s="6" t="str">
        <f>IF(OR(ISBLANK(Table2[[#This Row],[x bar]]),ISBLANK(Table2[[#This Row],[s]])),"",IF(OR(B18&lt;H18, B18&gt;G18), "Out of Control", "In Control"))</f>
        <v>Out of Control</v>
      </c>
      <c r="L18" s="6" t="str">
        <f>IF(OR(ISBLANK(Table2[[#This Row],[x bar]]),ISBLANK(Table2[[#This Row],[s]])),"",IF(OR(E18&lt;J18, E18&gt;I18), "Out of Control", "In Control"))</f>
        <v>In Control</v>
      </c>
    </row>
    <row r="19" spans="1:12" x14ac:dyDescent="0.2">
      <c r="A19" s="6">
        <f>IF(OR(ISBLANK(Table2[[#This Row],[x bar]]),ISBLANK(Table2[[#This Row],[s]])), "",ROW()-ROW($A$4))</f>
        <v>15</v>
      </c>
      <c r="B19" s="6">
        <v>21</v>
      </c>
      <c r="C19" s="6">
        <f>IF(OR(ISBLANK(Table2[[#This Row],[x bar]]),ISBLANK(Table2[[#This Row],[s]]))," ",$C$5)</f>
        <v>16</v>
      </c>
      <c r="D19" s="7">
        <f>IF(OR(ISBLANK(Table2[[#This Row],[x bar]]),ISBLANK(Table2[[#This Row],[s]])),"",$D$5)</f>
        <v>20.687096774193542</v>
      </c>
      <c r="E19" s="6">
        <v>2.2999999999999998</v>
      </c>
      <c r="F19" s="7">
        <f>IF(OR(ISBLANK(Table2[[#This Row],[x bar]]),ISBLANK(Table2[[#This Row],[s]])),"",$F$5)</f>
        <v>2.7580645161290316</v>
      </c>
      <c r="G19" s="7">
        <f>IF(OR(ISBLANK(Table2[[#This Row],[x bar]]),ISBLANK(Table2[[#This Row],[s]])),"",$G$5)</f>
        <v>22.791499999999992</v>
      </c>
      <c r="H19" s="7">
        <f>IF(OR(ISBLANK(Table2[[#This Row],[x bar]]),ISBLANK(Table2[[#This Row],[s]])),"",$H$5)</f>
        <v>18.582693548387091</v>
      </c>
      <c r="I19" s="7">
        <f>IF(OR(ISBLANK(Table2[[#This Row],[x bar]]),ISBLANK(Table2[[#This Row],[s]])),"",$I$5)</f>
        <v>4.2805161290322573</v>
      </c>
      <c r="J19" s="7">
        <f>IF(OR(ISBLANK(Table2[[#This Row],[x bar]]),ISBLANK(Table2[[#This Row],[s]])),"",$J$5)</f>
        <v>1.2356129032258061</v>
      </c>
      <c r="K19" s="6" t="str">
        <f>IF(OR(ISBLANK(Table2[[#This Row],[x bar]]),ISBLANK(Table2[[#This Row],[s]])),"",IF(OR(B19&lt;H19, B19&gt;G19), "Out of Control", "In Control"))</f>
        <v>In Control</v>
      </c>
      <c r="L19" s="6" t="str">
        <f>IF(OR(ISBLANK(Table2[[#This Row],[x bar]]),ISBLANK(Table2[[#This Row],[s]])),"",IF(OR(E19&lt;J19, E19&gt;I19), "Out of Control", "In Control"))</f>
        <v>In Control</v>
      </c>
    </row>
    <row r="20" spans="1:12" x14ac:dyDescent="0.2">
      <c r="A20" s="6">
        <f>IF(OR(ISBLANK(Table2[[#This Row],[x bar]]),ISBLANK(Table2[[#This Row],[s]])), "",ROW()-ROW($A$4))</f>
        <v>16</v>
      </c>
      <c r="B20" s="6">
        <v>20.7</v>
      </c>
      <c r="C20" s="6">
        <f>IF(OR(ISBLANK(Table2[[#This Row],[x bar]]),ISBLANK(Table2[[#This Row],[s]]))," ",$C$5)</f>
        <v>16</v>
      </c>
      <c r="D20" s="7">
        <f>IF(OR(ISBLANK(Table2[[#This Row],[x bar]]),ISBLANK(Table2[[#This Row],[s]])),"",$D$5)</f>
        <v>20.687096774193542</v>
      </c>
      <c r="E20" s="6">
        <v>1.2</v>
      </c>
      <c r="F20" s="7">
        <f>IF(OR(ISBLANK(Table2[[#This Row],[x bar]]),ISBLANK(Table2[[#This Row],[s]])),"",$F$5)</f>
        <v>2.7580645161290316</v>
      </c>
      <c r="G20" s="7">
        <f>IF(OR(ISBLANK(Table2[[#This Row],[x bar]]),ISBLANK(Table2[[#This Row],[s]])),"",$G$5)</f>
        <v>22.791499999999992</v>
      </c>
      <c r="H20" s="7">
        <f>IF(OR(ISBLANK(Table2[[#This Row],[x bar]]),ISBLANK(Table2[[#This Row],[s]])),"",$H$5)</f>
        <v>18.582693548387091</v>
      </c>
      <c r="I20" s="7">
        <f>IF(OR(ISBLANK(Table2[[#This Row],[x bar]]),ISBLANK(Table2[[#This Row],[s]])),"",$I$5)</f>
        <v>4.2805161290322573</v>
      </c>
      <c r="J20" s="7">
        <f>IF(OR(ISBLANK(Table2[[#This Row],[x bar]]),ISBLANK(Table2[[#This Row],[s]])),"",$J$5)</f>
        <v>1.2356129032258061</v>
      </c>
      <c r="K20" s="6" t="str">
        <f>IF(OR(ISBLANK(Table2[[#This Row],[x bar]]),ISBLANK(Table2[[#This Row],[s]])),"",IF(OR(B20&lt;H20, B20&gt;G20), "Out of Control", "In Control"))</f>
        <v>In Control</v>
      </c>
      <c r="L20" s="6" t="str">
        <f>IF(OR(ISBLANK(Table2[[#This Row],[x bar]]),ISBLANK(Table2[[#This Row],[s]])),"",IF(OR(E20&lt;J20, E20&gt;I20), "Out of Control", "In Control"))</f>
        <v>Out of Control</v>
      </c>
    </row>
    <row r="21" spans="1:12" x14ac:dyDescent="0.2">
      <c r="A21" s="6">
        <f>IF(OR(ISBLANK(Table2[[#This Row],[x bar]]),ISBLANK(Table2[[#This Row],[s]])), "",ROW()-ROW($A$4))</f>
        <v>17</v>
      </c>
      <c r="B21" s="6">
        <v>20.9</v>
      </c>
      <c r="C21" s="6">
        <f>IF(OR(ISBLANK(Table2[[#This Row],[x bar]]),ISBLANK(Table2[[#This Row],[s]]))," ",$C$5)</f>
        <v>16</v>
      </c>
      <c r="D21" s="7">
        <f>IF(OR(ISBLANK(Table2[[#This Row],[x bar]]),ISBLANK(Table2[[#This Row],[s]])),"",$D$5)</f>
        <v>20.687096774193542</v>
      </c>
      <c r="E21" s="6">
        <v>1.2</v>
      </c>
      <c r="F21" s="7">
        <f>IF(OR(ISBLANK(Table2[[#This Row],[x bar]]),ISBLANK(Table2[[#This Row],[s]])),"",$F$5)</f>
        <v>2.7580645161290316</v>
      </c>
      <c r="G21" s="7">
        <f>IF(OR(ISBLANK(Table2[[#This Row],[x bar]]),ISBLANK(Table2[[#This Row],[s]])),"",$G$5)</f>
        <v>22.791499999999992</v>
      </c>
      <c r="H21" s="7">
        <f>IF(OR(ISBLANK(Table2[[#This Row],[x bar]]),ISBLANK(Table2[[#This Row],[s]])),"",$H$5)</f>
        <v>18.582693548387091</v>
      </c>
      <c r="I21" s="7">
        <f>IF(OR(ISBLANK(Table2[[#This Row],[x bar]]),ISBLANK(Table2[[#This Row],[s]])),"",$I$5)</f>
        <v>4.2805161290322573</v>
      </c>
      <c r="J21" s="7">
        <f>IF(OR(ISBLANK(Table2[[#This Row],[x bar]]),ISBLANK(Table2[[#This Row],[s]])),"",$J$5)</f>
        <v>1.2356129032258061</v>
      </c>
      <c r="K21" s="6" t="str">
        <f>IF(OR(ISBLANK(Table2[[#This Row],[x bar]]),ISBLANK(Table2[[#This Row],[s]])),"",IF(OR(B21&lt;H21, B21&gt;G21), "Out of Control", "In Control"))</f>
        <v>In Control</v>
      </c>
      <c r="L21" s="6" t="str">
        <f>IF(OR(ISBLANK(Table2[[#This Row],[x bar]]),ISBLANK(Table2[[#This Row],[s]])),"",IF(OR(E21&lt;J21, E21&gt;I21), "Out of Control", "In Control"))</f>
        <v>Out of Control</v>
      </c>
    </row>
    <row r="22" spans="1:12" x14ac:dyDescent="0.2">
      <c r="A22" s="6">
        <f>IF(OR(ISBLANK(Table2[[#This Row],[x bar]]),ISBLANK(Table2[[#This Row],[s]])), "",ROW()-ROW($A$4))</f>
        <v>18</v>
      </c>
      <c r="B22" s="6">
        <v>21.5</v>
      </c>
      <c r="C22" s="6">
        <f>IF(OR(ISBLANK(Table2[[#This Row],[x bar]]),ISBLANK(Table2[[#This Row],[s]]))," ",$C$5)</f>
        <v>16</v>
      </c>
      <c r="D22" s="7">
        <f>IF(OR(ISBLANK(Table2[[#This Row],[x bar]]),ISBLANK(Table2[[#This Row],[s]])),"",$D$5)</f>
        <v>20.687096774193542</v>
      </c>
      <c r="E22" s="6">
        <v>2.5</v>
      </c>
      <c r="F22" s="7">
        <f>IF(OR(ISBLANK(Table2[[#This Row],[x bar]]),ISBLANK(Table2[[#This Row],[s]])),"",$F$5)</f>
        <v>2.7580645161290316</v>
      </c>
      <c r="G22" s="7">
        <f>IF(OR(ISBLANK(Table2[[#This Row],[x bar]]),ISBLANK(Table2[[#This Row],[s]])),"",$G$5)</f>
        <v>22.791499999999992</v>
      </c>
      <c r="H22" s="7">
        <f>IF(OR(ISBLANK(Table2[[#This Row],[x bar]]),ISBLANK(Table2[[#This Row],[s]])),"",$H$5)</f>
        <v>18.582693548387091</v>
      </c>
      <c r="I22" s="7">
        <f>IF(OR(ISBLANK(Table2[[#This Row],[x bar]]),ISBLANK(Table2[[#This Row],[s]])),"",$I$5)</f>
        <v>4.2805161290322573</v>
      </c>
      <c r="J22" s="7">
        <f>IF(OR(ISBLANK(Table2[[#This Row],[x bar]]),ISBLANK(Table2[[#This Row],[s]])),"",$J$5)</f>
        <v>1.2356129032258061</v>
      </c>
      <c r="K22" s="6" t="str">
        <f>IF(OR(ISBLANK(Table2[[#This Row],[x bar]]),ISBLANK(Table2[[#This Row],[s]])),"",IF(OR(B22&lt;H22, B22&gt;G22), "Out of Control", "In Control"))</f>
        <v>In Control</v>
      </c>
      <c r="L22" s="6" t="str">
        <f>IF(OR(ISBLANK(Table2[[#This Row],[x bar]]),ISBLANK(Table2[[#This Row],[s]])),"",IF(OR(E22&lt;J22, E22&gt;I22), "Out of Control", "In Control"))</f>
        <v>In Control</v>
      </c>
    </row>
    <row r="23" spans="1:12" x14ac:dyDescent="0.2">
      <c r="A23" s="6">
        <f>IF(OR(ISBLANK(Table2[[#This Row],[x bar]]),ISBLANK(Table2[[#This Row],[s]])), "",ROW()-ROW($A$4))</f>
        <v>19</v>
      </c>
      <c r="B23" s="6">
        <v>25</v>
      </c>
      <c r="C23" s="6">
        <f>IF(OR(ISBLANK(Table2[[#This Row],[x bar]]),ISBLANK(Table2[[#This Row],[s]]))," ",$C$5)</f>
        <v>16</v>
      </c>
      <c r="D23" s="7">
        <f>IF(OR(ISBLANK(Table2[[#This Row],[x bar]]),ISBLANK(Table2[[#This Row],[s]])),"",$D$5)</f>
        <v>20.687096774193542</v>
      </c>
      <c r="E23" s="6">
        <v>3.8</v>
      </c>
      <c r="F23" s="7">
        <f>IF(OR(ISBLANK(Table2[[#This Row],[x bar]]),ISBLANK(Table2[[#This Row],[s]])),"",$F$5)</f>
        <v>2.7580645161290316</v>
      </c>
      <c r="G23" s="7">
        <f>IF(OR(ISBLANK(Table2[[#This Row],[x bar]]),ISBLANK(Table2[[#This Row],[s]])),"",$G$5)</f>
        <v>22.791499999999992</v>
      </c>
      <c r="H23" s="7">
        <f>IF(OR(ISBLANK(Table2[[#This Row],[x bar]]),ISBLANK(Table2[[#This Row],[s]])),"",$H$5)</f>
        <v>18.582693548387091</v>
      </c>
      <c r="I23" s="7">
        <f>IF(OR(ISBLANK(Table2[[#This Row],[x bar]]),ISBLANK(Table2[[#This Row],[s]])),"",$I$5)</f>
        <v>4.2805161290322573</v>
      </c>
      <c r="J23" s="7">
        <f>IF(OR(ISBLANK(Table2[[#This Row],[x bar]]),ISBLANK(Table2[[#This Row],[s]])),"",$J$5)</f>
        <v>1.2356129032258061</v>
      </c>
      <c r="K23" s="6" t="str">
        <f>IF(OR(ISBLANK(Table2[[#This Row],[x bar]]),ISBLANK(Table2[[#This Row],[s]])),"",IF(OR(B23&lt;H23, B23&gt;G23), "Out of Control", "In Control"))</f>
        <v>Out of Control</v>
      </c>
      <c r="L23" s="6" t="str">
        <f>IF(OR(ISBLANK(Table2[[#This Row],[x bar]]),ISBLANK(Table2[[#This Row],[s]])),"",IF(OR(E23&lt;J23, E23&gt;I23), "Out of Control", "In Control"))</f>
        <v>In Control</v>
      </c>
    </row>
    <row r="24" spans="1:12" x14ac:dyDescent="0.2">
      <c r="A24" s="6">
        <f>IF(OR(ISBLANK(Table2[[#This Row],[x bar]]),ISBLANK(Table2[[#This Row],[s]])), "",ROW()-ROW($A$4))</f>
        <v>20</v>
      </c>
      <c r="B24" s="6">
        <v>16.7</v>
      </c>
      <c r="C24" s="6">
        <f>IF(OR(ISBLANK(Table2[[#This Row],[x bar]]),ISBLANK(Table2[[#This Row],[s]]))," ",$C$5)</f>
        <v>16</v>
      </c>
      <c r="D24" s="7">
        <f>IF(OR(ISBLANK(Table2[[#This Row],[x bar]]),ISBLANK(Table2[[#This Row],[s]])),"",$D$5)</f>
        <v>20.687096774193542</v>
      </c>
      <c r="E24" s="6">
        <v>2.5</v>
      </c>
      <c r="F24" s="7">
        <f>IF(OR(ISBLANK(Table2[[#This Row],[x bar]]),ISBLANK(Table2[[#This Row],[s]])),"",$F$5)</f>
        <v>2.7580645161290316</v>
      </c>
      <c r="G24" s="7">
        <f>IF(OR(ISBLANK(Table2[[#This Row],[x bar]]),ISBLANK(Table2[[#This Row],[s]])),"",$G$5)</f>
        <v>22.791499999999992</v>
      </c>
      <c r="H24" s="7">
        <f>IF(OR(ISBLANK(Table2[[#This Row],[x bar]]),ISBLANK(Table2[[#This Row],[s]])),"",$H$5)</f>
        <v>18.582693548387091</v>
      </c>
      <c r="I24" s="7">
        <f>IF(OR(ISBLANK(Table2[[#This Row],[x bar]]),ISBLANK(Table2[[#This Row],[s]])),"",$I$5)</f>
        <v>4.2805161290322573</v>
      </c>
      <c r="J24" s="7">
        <f>IF(OR(ISBLANK(Table2[[#This Row],[x bar]]),ISBLANK(Table2[[#This Row],[s]])),"",$J$5)</f>
        <v>1.2356129032258061</v>
      </c>
      <c r="K24" s="6" t="str">
        <f>IF(OR(ISBLANK(Table2[[#This Row],[x bar]]),ISBLANK(Table2[[#This Row],[s]])),"",IF(OR(B24&lt;H24, B24&gt;G24), "Out of Control", "In Control"))</f>
        <v>Out of Control</v>
      </c>
      <c r="L24" s="6" t="str">
        <f>IF(OR(ISBLANK(Table2[[#This Row],[x bar]]),ISBLANK(Table2[[#This Row],[s]])),"",IF(OR(E24&lt;J24, E24&gt;I24), "Out of Control", "In Control"))</f>
        <v>In Control</v>
      </c>
    </row>
    <row r="25" spans="1:12" x14ac:dyDescent="0.2">
      <c r="A25" s="6">
        <f>IF(OR(ISBLANK(Table2[[#This Row],[x bar]]),ISBLANK(Table2[[#This Row],[s]])), "",ROW()-ROW($A$4))</f>
        <v>21</v>
      </c>
      <c r="B25" s="6">
        <v>17.100000000000001</v>
      </c>
      <c r="C25" s="6">
        <f>IF(OR(ISBLANK(Table2[[#This Row],[x bar]]),ISBLANK(Table2[[#This Row],[s]]))," ",$C$5)</f>
        <v>16</v>
      </c>
      <c r="D25" s="7">
        <f>IF(OR(ISBLANK(Table2[[#This Row],[x bar]]),ISBLANK(Table2[[#This Row],[s]])),"",$D$5)</f>
        <v>20.687096774193542</v>
      </c>
      <c r="E25" s="6">
        <v>3.1</v>
      </c>
      <c r="F25" s="7">
        <f>IF(OR(ISBLANK(Table2[[#This Row],[x bar]]),ISBLANK(Table2[[#This Row],[s]])),"",$F$5)</f>
        <v>2.7580645161290316</v>
      </c>
      <c r="G25" s="7">
        <f>IF(OR(ISBLANK(Table2[[#This Row],[x bar]]),ISBLANK(Table2[[#This Row],[s]])),"",$G$5)</f>
        <v>22.791499999999992</v>
      </c>
      <c r="H25" s="7">
        <f>IF(OR(ISBLANK(Table2[[#This Row],[x bar]]),ISBLANK(Table2[[#This Row],[s]])),"",$H$5)</f>
        <v>18.582693548387091</v>
      </c>
      <c r="I25" s="7">
        <f>IF(OR(ISBLANK(Table2[[#This Row],[x bar]]),ISBLANK(Table2[[#This Row],[s]])),"",$I$5)</f>
        <v>4.2805161290322573</v>
      </c>
      <c r="J25" s="7">
        <f>IF(OR(ISBLANK(Table2[[#This Row],[x bar]]),ISBLANK(Table2[[#This Row],[s]])),"",$J$5)</f>
        <v>1.2356129032258061</v>
      </c>
      <c r="K25" s="6" t="str">
        <f>IF(OR(ISBLANK(Table2[[#This Row],[x bar]]),ISBLANK(Table2[[#This Row],[s]])),"",IF(OR(B25&lt;H25, B25&gt;G25), "Out of Control", "In Control"))</f>
        <v>Out of Control</v>
      </c>
      <c r="L25" s="6" t="str">
        <f>IF(OR(ISBLANK(Table2[[#This Row],[x bar]]),ISBLANK(Table2[[#This Row],[s]])),"",IF(OR(E25&lt;J25, E25&gt;I25), "Out of Control", "In Control"))</f>
        <v>In Control</v>
      </c>
    </row>
    <row r="26" spans="1:12" x14ac:dyDescent="0.2">
      <c r="A26" s="6">
        <f>IF(OR(ISBLANK(Table2[[#This Row],[x bar]]),ISBLANK(Table2[[#This Row],[s]])), "",ROW()-ROW($A$4))</f>
        <v>22</v>
      </c>
      <c r="B26" s="6">
        <v>18.2</v>
      </c>
      <c r="C26" s="6">
        <f>IF(OR(ISBLANK(Table2[[#This Row],[x bar]]),ISBLANK(Table2[[#This Row],[s]]))," ",$C$5)</f>
        <v>16</v>
      </c>
      <c r="D26" s="7">
        <f>IF(OR(ISBLANK(Table2[[#This Row],[x bar]]),ISBLANK(Table2[[#This Row],[s]])),"",$D$5)</f>
        <v>20.687096774193542</v>
      </c>
      <c r="E26" s="6">
        <v>2.4</v>
      </c>
      <c r="F26" s="7">
        <f>IF(OR(ISBLANK(Table2[[#This Row],[x bar]]),ISBLANK(Table2[[#This Row],[s]])),"",$F$5)</f>
        <v>2.7580645161290316</v>
      </c>
      <c r="G26" s="7">
        <f>IF(OR(ISBLANK(Table2[[#This Row],[x bar]]),ISBLANK(Table2[[#This Row],[s]])),"",$G$5)</f>
        <v>22.791499999999992</v>
      </c>
      <c r="H26" s="7">
        <f>IF(OR(ISBLANK(Table2[[#This Row],[x bar]]),ISBLANK(Table2[[#This Row],[s]])),"",$H$5)</f>
        <v>18.582693548387091</v>
      </c>
      <c r="I26" s="7">
        <f>IF(OR(ISBLANK(Table2[[#This Row],[x bar]]),ISBLANK(Table2[[#This Row],[s]])),"",$I$5)</f>
        <v>4.2805161290322573</v>
      </c>
      <c r="J26" s="7">
        <f>IF(OR(ISBLANK(Table2[[#This Row],[x bar]]),ISBLANK(Table2[[#This Row],[s]])),"",$J$5)</f>
        <v>1.2356129032258061</v>
      </c>
      <c r="K26" s="6" t="str">
        <f>IF(OR(ISBLANK(Table2[[#This Row],[x bar]]),ISBLANK(Table2[[#This Row],[s]])),"",IF(OR(B26&lt;H26, B26&gt;G26), "Out of Control", "In Control"))</f>
        <v>Out of Control</v>
      </c>
      <c r="L26" s="6" t="str">
        <f>IF(OR(ISBLANK(Table2[[#This Row],[x bar]]),ISBLANK(Table2[[#This Row],[s]])),"",IF(OR(E26&lt;J26, E26&gt;I26), "Out of Control", "In Control"))</f>
        <v>In Control</v>
      </c>
    </row>
    <row r="27" spans="1:12" x14ac:dyDescent="0.2">
      <c r="A27" s="6">
        <f>IF(OR(ISBLANK(Table2[[#This Row],[x bar]]),ISBLANK(Table2[[#This Row],[s]])), "",ROW()-ROW($A$4))</f>
        <v>23</v>
      </c>
      <c r="B27" s="6">
        <v>19</v>
      </c>
      <c r="C27" s="6">
        <f>IF(OR(ISBLANK(Table2[[#This Row],[x bar]]),ISBLANK(Table2[[#This Row],[s]]))," ",$C$5)</f>
        <v>16</v>
      </c>
      <c r="D27" s="7">
        <f>IF(OR(ISBLANK(Table2[[#This Row],[x bar]]),ISBLANK(Table2[[#This Row],[s]])),"",$D$5)</f>
        <v>20.687096774193542</v>
      </c>
      <c r="E27" s="6">
        <v>2.2999999999999998</v>
      </c>
      <c r="F27" s="7">
        <f>IF(OR(ISBLANK(Table2[[#This Row],[x bar]]),ISBLANK(Table2[[#This Row],[s]])),"",$F$5)</f>
        <v>2.7580645161290316</v>
      </c>
      <c r="G27" s="7">
        <f>IF(OR(ISBLANK(Table2[[#This Row],[x bar]]),ISBLANK(Table2[[#This Row],[s]])),"",$G$5)</f>
        <v>22.791499999999992</v>
      </c>
      <c r="H27" s="7">
        <f>IF(OR(ISBLANK(Table2[[#This Row],[x bar]]),ISBLANK(Table2[[#This Row],[s]])),"",$H$5)</f>
        <v>18.582693548387091</v>
      </c>
      <c r="I27" s="7">
        <f>IF(OR(ISBLANK(Table2[[#This Row],[x bar]]),ISBLANK(Table2[[#This Row],[s]])),"",$I$5)</f>
        <v>4.2805161290322573</v>
      </c>
      <c r="J27" s="7">
        <f>IF(OR(ISBLANK(Table2[[#This Row],[x bar]]),ISBLANK(Table2[[#This Row],[s]])),"",$J$5)</f>
        <v>1.2356129032258061</v>
      </c>
      <c r="K27" s="6" t="str">
        <f>IF(OR(ISBLANK(Table2[[#This Row],[x bar]]),ISBLANK(Table2[[#This Row],[s]])),"",IF(OR(B27&lt;H27, B27&gt;G27), "Out of Control", "In Control"))</f>
        <v>In Control</v>
      </c>
      <c r="L27" s="6" t="str">
        <f>IF(OR(ISBLANK(Table2[[#This Row],[x bar]]),ISBLANK(Table2[[#This Row],[s]])),"",IF(OR(E27&lt;J27, E27&gt;I27), "Out of Control", "In Control"))</f>
        <v>In Control</v>
      </c>
    </row>
    <row r="28" spans="1:12" x14ac:dyDescent="0.2">
      <c r="A28" s="6">
        <f>IF(OR(ISBLANK(Table2[[#This Row],[x bar]]),ISBLANK(Table2[[#This Row],[s]])), "",ROW()-ROW($A$4))</f>
        <v>24</v>
      </c>
      <c r="B28" s="6">
        <v>23</v>
      </c>
      <c r="C28" s="6">
        <f>IF(OR(ISBLANK(Table2[[#This Row],[x bar]]),ISBLANK(Table2[[#This Row],[s]]))," ",$C$5)</f>
        <v>16</v>
      </c>
      <c r="D28" s="7">
        <f>IF(OR(ISBLANK(Table2[[#This Row],[x bar]]),ISBLANK(Table2[[#This Row],[s]])),"",$D$5)</f>
        <v>20.687096774193542</v>
      </c>
      <c r="E28" s="6">
        <v>2.2999999999999998</v>
      </c>
      <c r="F28" s="7">
        <f>IF(OR(ISBLANK(Table2[[#This Row],[x bar]]),ISBLANK(Table2[[#This Row],[s]])),"",$F$5)</f>
        <v>2.7580645161290316</v>
      </c>
      <c r="G28" s="7">
        <f>IF(OR(ISBLANK(Table2[[#This Row],[x bar]]),ISBLANK(Table2[[#This Row],[s]])),"",$G$5)</f>
        <v>22.791499999999992</v>
      </c>
      <c r="H28" s="7">
        <f>IF(OR(ISBLANK(Table2[[#This Row],[x bar]]),ISBLANK(Table2[[#This Row],[s]])),"",$H$5)</f>
        <v>18.582693548387091</v>
      </c>
      <c r="I28" s="7">
        <f>IF(OR(ISBLANK(Table2[[#This Row],[x bar]]),ISBLANK(Table2[[#This Row],[s]])),"",$I$5)</f>
        <v>4.2805161290322573</v>
      </c>
      <c r="J28" s="7">
        <f>IF(OR(ISBLANK(Table2[[#This Row],[x bar]]),ISBLANK(Table2[[#This Row],[s]])),"",$J$5)</f>
        <v>1.2356129032258061</v>
      </c>
      <c r="K28" s="6" t="str">
        <f>IF(OR(ISBLANK(Table2[[#This Row],[x bar]]),ISBLANK(Table2[[#This Row],[s]])),"",IF(OR(B28&lt;H28, B28&gt;G28), "Out of Control", "In Control"))</f>
        <v>Out of Control</v>
      </c>
      <c r="L28" s="6" t="str">
        <f>IF(OR(ISBLANK(Table2[[#This Row],[x bar]]),ISBLANK(Table2[[#This Row],[s]])),"",IF(OR(E28&lt;J28, E28&gt;I28), "Out of Control", "In Control"))</f>
        <v>In Control</v>
      </c>
    </row>
    <row r="29" spans="1:12" x14ac:dyDescent="0.2">
      <c r="A29" s="6">
        <f>IF(OR(ISBLANK(Table2[[#This Row],[x bar]]),ISBLANK(Table2[[#This Row],[s]])), "",ROW()-ROW($A$4))</f>
        <v>25</v>
      </c>
      <c r="B29" s="6">
        <v>21.3</v>
      </c>
      <c r="C29" s="6">
        <f>IF(OR(ISBLANK(Table2[[#This Row],[x bar]]),ISBLANK(Table2[[#This Row],[s]]))," ",$C$5)</f>
        <v>16</v>
      </c>
      <c r="D29" s="7">
        <f>IF(OR(ISBLANK(Table2[[#This Row],[x bar]]),ISBLANK(Table2[[#This Row],[s]])),"",$D$5)</f>
        <v>20.687096774193542</v>
      </c>
      <c r="E29" s="6">
        <v>4.5</v>
      </c>
      <c r="F29" s="7">
        <f>IF(OR(ISBLANK(Table2[[#This Row],[x bar]]),ISBLANK(Table2[[#This Row],[s]])),"",$F$5)</f>
        <v>2.7580645161290316</v>
      </c>
      <c r="G29" s="7">
        <f>IF(OR(ISBLANK(Table2[[#This Row],[x bar]]),ISBLANK(Table2[[#This Row],[s]])),"",$G$5)</f>
        <v>22.791499999999992</v>
      </c>
      <c r="H29" s="7">
        <f>IF(OR(ISBLANK(Table2[[#This Row],[x bar]]),ISBLANK(Table2[[#This Row],[s]])),"",$H$5)</f>
        <v>18.582693548387091</v>
      </c>
      <c r="I29" s="7">
        <f>IF(OR(ISBLANK(Table2[[#This Row],[x bar]]),ISBLANK(Table2[[#This Row],[s]])),"",$I$5)</f>
        <v>4.2805161290322573</v>
      </c>
      <c r="J29" s="7">
        <f>IF(OR(ISBLANK(Table2[[#This Row],[x bar]]),ISBLANK(Table2[[#This Row],[s]])),"",$J$5)</f>
        <v>1.2356129032258061</v>
      </c>
      <c r="K29" s="6" t="str">
        <f>IF(OR(ISBLANK(Table2[[#This Row],[x bar]]),ISBLANK(Table2[[#This Row],[s]])),"",IF(OR(B29&lt;H29, B29&gt;G29), "Out of Control", "In Control"))</f>
        <v>In Control</v>
      </c>
      <c r="L29" s="6" t="str">
        <f>IF(OR(ISBLANK(Table2[[#This Row],[x bar]]),ISBLANK(Table2[[#This Row],[s]])),"",IF(OR(E29&lt;J29, E29&gt;I29), "Out of Control", "In Control"))</f>
        <v>Out of Control</v>
      </c>
    </row>
    <row r="30" spans="1:12" x14ac:dyDescent="0.2">
      <c r="A30" s="6">
        <f>IF(OR(ISBLANK(Table2[[#This Row],[x bar]]),ISBLANK(Table2[[#This Row],[s]])), "",ROW()-ROW($A$4))</f>
        <v>26</v>
      </c>
      <c r="B30" s="6">
        <v>20.9</v>
      </c>
      <c r="C30" s="6">
        <f>IF(OR(ISBLANK(Table2[[#This Row],[x bar]]),ISBLANK(Table2[[#This Row],[s]]))," ",$C$5)</f>
        <v>16</v>
      </c>
      <c r="D30" s="7">
        <f>IF(OR(ISBLANK(Table2[[#This Row],[x bar]]),ISBLANK(Table2[[#This Row],[s]])),"",$D$5)</f>
        <v>20.687096774193542</v>
      </c>
      <c r="E30" s="6">
        <v>5.0999999999999996</v>
      </c>
      <c r="F30" s="7">
        <f>IF(OR(ISBLANK(Table2[[#This Row],[x bar]]),ISBLANK(Table2[[#This Row],[s]])),"",$F$5)</f>
        <v>2.7580645161290316</v>
      </c>
      <c r="G30" s="7">
        <f>IF(OR(ISBLANK(Table2[[#This Row],[x bar]]),ISBLANK(Table2[[#This Row],[s]])),"",$G$5)</f>
        <v>22.791499999999992</v>
      </c>
      <c r="H30" s="7">
        <f>IF(OR(ISBLANK(Table2[[#This Row],[x bar]]),ISBLANK(Table2[[#This Row],[s]])),"",$H$5)</f>
        <v>18.582693548387091</v>
      </c>
      <c r="I30" s="7">
        <f>IF(OR(ISBLANK(Table2[[#This Row],[x bar]]),ISBLANK(Table2[[#This Row],[s]])),"",$I$5)</f>
        <v>4.2805161290322573</v>
      </c>
      <c r="J30" s="7">
        <f>IF(OR(ISBLANK(Table2[[#This Row],[x bar]]),ISBLANK(Table2[[#This Row],[s]])),"",$J$5)</f>
        <v>1.2356129032258061</v>
      </c>
      <c r="K30" s="6" t="str">
        <f>IF(OR(ISBLANK(Table2[[#This Row],[x bar]]),ISBLANK(Table2[[#This Row],[s]])),"",IF(OR(B30&lt;H30, B30&gt;G30), "Out of Control", "In Control"))</f>
        <v>In Control</v>
      </c>
      <c r="L30" s="6" t="str">
        <f>IF(OR(ISBLANK(Table2[[#This Row],[x bar]]),ISBLANK(Table2[[#This Row],[s]])),"",IF(OR(E30&lt;J30, E30&gt;I30), "Out of Control", "In Control"))</f>
        <v>Out of Control</v>
      </c>
    </row>
    <row r="31" spans="1:12" x14ac:dyDescent="0.2">
      <c r="A31" s="6">
        <f>IF(OR(ISBLANK(Table2[[#This Row],[x bar]]),ISBLANK(Table2[[#This Row],[s]])), "",ROW()-ROW($A$4))</f>
        <v>27</v>
      </c>
      <c r="B31" s="6">
        <v>22.9</v>
      </c>
      <c r="C31" s="6">
        <f>IF(OR(ISBLANK(Table2[[#This Row],[x bar]]),ISBLANK(Table2[[#This Row],[s]]))," ",$C$5)</f>
        <v>16</v>
      </c>
      <c r="D31" s="7">
        <f>IF(OR(ISBLANK(Table2[[#This Row],[x bar]]),ISBLANK(Table2[[#This Row],[s]])),"",$D$5)</f>
        <v>20.687096774193542</v>
      </c>
      <c r="E31" s="6">
        <v>1.9</v>
      </c>
      <c r="F31" s="7">
        <f>IF(OR(ISBLANK(Table2[[#This Row],[x bar]]),ISBLANK(Table2[[#This Row],[s]])),"",$F$5)</f>
        <v>2.7580645161290316</v>
      </c>
      <c r="G31" s="7">
        <f>IF(OR(ISBLANK(Table2[[#This Row],[x bar]]),ISBLANK(Table2[[#This Row],[s]])),"",$G$5)</f>
        <v>22.791499999999992</v>
      </c>
      <c r="H31" s="7">
        <f>IF(OR(ISBLANK(Table2[[#This Row],[x bar]]),ISBLANK(Table2[[#This Row],[s]])),"",$H$5)</f>
        <v>18.582693548387091</v>
      </c>
      <c r="I31" s="7">
        <f>IF(OR(ISBLANK(Table2[[#This Row],[x bar]]),ISBLANK(Table2[[#This Row],[s]])),"",$I$5)</f>
        <v>4.2805161290322573</v>
      </c>
      <c r="J31" s="7">
        <f>IF(OR(ISBLANK(Table2[[#This Row],[x bar]]),ISBLANK(Table2[[#This Row],[s]])),"",$J$5)</f>
        <v>1.2356129032258061</v>
      </c>
      <c r="K31" s="6" t="str">
        <f>IF(OR(ISBLANK(Table2[[#This Row],[x bar]]),ISBLANK(Table2[[#This Row],[s]])),"",IF(OR(B31&lt;H31, B31&gt;G31), "Out of Control", "In Control"))</f>
        <v>Out of Control</v>
      </c>
      <c r="L31" s="6" t="str">
        <f>IF(OR(ISBLANK(Table2[[#This Row],[x bar]]),ISBLANK(Table2[[#This Row],[s]])),"",IF(OR(E31&lt;J31, E31&gt;I31), "Out of Control", "In Control"))</f>
        <v>In Control</v>
      </c>
    </row>
    <row r="32" spans="1:12" x14ac:dyDescent="0.2">
      <c r="A32" s="6">
        <f>IF(OR(ISBLANK(Table2[[#This Row],[x bar]]),ISBLANK(Table2[[#This Row],[s]])), "",ROW()-ROW($A$4))</f>
        <v>28</v>
      </c>
      <c r="B32" s="6">
        <v>21</v>
      </c>
      <c r="C32" s="6">
        <f>IF(OR(ISBLANK(Table2[[#This Row],[x bar]]),ISBLANK(Table2[[#This Row],[s]]))," ",$C$5)</f>
        <v>16</v>
      </c>
      <c r="D32" s="7">
        <f>IF(OR(ISBLANK(Table2[[#This Row],[x bar]]),ISBLANK(Table2[[#This Row],[s]])),"",$D$5)</f>
        <v>20.687096774193542</v>
      </c>
      <c r="E32" s="6">
        <v>2.2000000000000002</v>
      </c>
      <c r="F32" s="7">
        <f>IF(OR(ISBLANK(Table2[[#This Row],[x bar]]),ISBLANK(Table2[[#This Row],[s]])),"",$F$5)</f>
        <v>2.7580645161290316</v>
      </c>
      <c r="G32" s="7">
        <f>IF(OR(ISBLANK(Table2[[#This Row],[x bar]]),ISBLANK(Table2[[#This Row],[s]])),"",$G$5)</f>
        <v>22.791499999999992</v>
      </c>
      <c r="H32" s="7">
        <f>IF(OR(ISBLANK(Table2[[#This Row],[x bar]]),ISBLANK(Table2[[#This Row],[s]])),"",$H$5)</f>
        <v>18.582693548387091</v>
      </c>
      <c r="I32" s="7">
        <f>IF(OR(ISBLANK(Table2[[#This Row],[x bar]]),ISBLANK(Table2[[#This Row],[s]])),"",$I$5)</f>
        <v>4.2805161290322573</v>
      </c>
      <c r="J32" s="7">
        <f>IF(OR(ISBLANK(Table2[[#This Row],[x bar]]),ISBLANK(Table2[[#This Row],[s]])),"",$J$5)</f>
        <v>1.2356129032258061</v>
      </c>
      <c r="K32" s="6" t="str">
        <f>IF(OR(ISBLANK(Table2[[#This Row],[x bar]]),ISBLANK(Table2[[#This Row],[s]])),"",IF(OR(B32&lt;H32, B32&gt;G32), "Out of Control", "In Control"))</f>
        <v>In Control</v>
      </c>
      <c r="L32" s="6" t="str">
        <f>IF(OR(ISBLANK(Table2[[#This Row],[x bar]]),ISBLANK(Table2[[#This Row],[s]])),"",IF(OR(E32&lt;J32, E32&gt;I32), "Out of Control", "In Control"))</f>
        <v>In Control</v>
      </c>
    </row>
    <row r="33" spans="1:12" x14ac:dyDescent="0.2">
      <c r="A33" s="6">
        <f>IF(OR(ISBLANK(Table2[[#This Row],[x bar]]),ISBLANK(Table2[[#This Row],[s]])), "",ROW()-ROW($A$4))</f>
        <v>29</v>
      </c>
      <c r="B33" s="6">
        <v>17</v>
      </c>
      <c r="C33" s="6">
        <f>IF(OR(ISBLANK(Table2[[#This Row],[x bar]]),ISBLANK(Table2[[#This Row],[s]]))," ",$C$5)</f>
        <v>16</v>
      </c>
      <c r="D33" s="7">
        <f>IF(OR(ISBLANK(Table2[[#This Row],[x bar]]),ISBLANK(Table2[[#This Row],[s]])),"",$D$5)</f>
        <v>20.687096774193542</v>
      </c>
      <c r="E33" s="6">
        <v>3.3</v>
      </c>
      <c r="F33" s="7">
        <f>IF(OR(ISBLANK(Table2[[#This Row],[x bar]]),ISBLANK(Table2[[#This Row],[s]])),"",$F$5)</f>
        <v>2.7580645161290316</v>
      </c>
      <c r="G33" s="7">
        <f>IF(OR(ISBLANK(Table2[[#This Row],[x bar]]),ISBLANK(Table2[[#This Row],[s]])),"",$G$5)</f>
        <v>22.791499999999992</v>
      </c>
      <c r="H33" s="7">
        <f>IF(OR(ISBLANK(Table2[[#This Row],[x bar]]),ISBLANK(Table2[[#This Row],[s]])),"",$H$5)</f>
        <v>18.582693548387091</v>
      </c>
      <c r="I33" s="7">
        <f>IF(OR(ISBLANK(Table2[[#This Row],[x bar]]),ISBLANK(Table2[[#This Row],[s]])),"",$I$5)</f>
        <v>4.2805161290322573</v>
      </c>
      <c r="J33" s="7">
        <f>IF(OR(ISBLANK(Table2[[#This Row],[x bar]]),ISBLANK(Table2[[#This Row],[s]])),"",$J$5)</f>
        <v>1.2356129032258061</v>
      </c>
      <c r="K33" s="6" t="str">
        <f>IF(OR(ISBLANK(Table2[[#This Row],[x bar]]),ISBLANK(Table2[[#This Row],[s]])),"",IF(OR(B33&lt;H33, B33&gt;G33), "Out of Control", "In Control"))</f>
        <v>Out of Control</v>
      </c>
      <c r="L33" s="6" t="str">
        <f>IF(OR(ISBLANK(Table2[[#This Row],[x bar]]),ISBLANK(Table2[[#This Row],[s]])),"",IF(OR(E33&lt;J33, E33&gt;I33), "Out of Control", "In Control"))</f>
        <v>In Control</v>
      </c>
    </row>
    <row r="34" spans="1:12" x14ac:dyDescent="0.2">
      <c r="A34" s="6">
        <f>IF(OR(ISBLANK(Table2[[#This Row],[x bar]]),ISBLANK(Table2[[#This Row],[s]])), "",ROW()-ROW($A$4))</f>
        <v>30</v>
      </c>
      <c r="B34" s="6">
        <v>25</v>
      </c>
      <c r="C34" s="6">
        <f>IF(OR(ISBLANK(Table2[[#This Row],[x bar]]),ISBLANK(Table2[[#This Row],[s]]))," ",$C$5)</f>
        <v>16</v>
      </c>
      <c r="D34" s="7">
        <f>IF(OR(ISBLANK(Table2[[#This Row],[x bar]]),ISBLANK(Table2[[#This Row],[s]])),"",$D$5)</f>
        <v>20.687096774193542</v>
      </c>
      <c r="E34" s="6">
        <v>4.5</v>
      </c>
      <c r="F34" s="7">
        <f>IF(OR(ISBLANK(Table2[[#This Row],[x bar]]),ISBLANK(Table2[[#This Row],[s]])),"",$F$5)</f>
        <v>2.7580645161290316</v>
      </c>
      <c r="G34" s="7">
        <f>IF(OR(ISBLANK(Table2[[#This Row],[x bar]]),ISBLANK(Table2[[#This Row],[s]])),"",$G$5)</f>
        <v>22.791499999999992</v>
      </c>
      <c r="H34" s="7">
        <f>IF(OR(ISBLANK(Table2[[#This Row],[x bar]]),ISBLANK(Table2[[#This Row],[s]])),"",$H$5)</f>
        <v>18.582693548387091</v>
      </c>
      <c r="I34" s="7">
        <f>IF(OR(ISBLANK(Table2[[#This Row],[x bar]]),ISBLANK(Table2[[#This Row],[s]])),"",$I$5)</f>
        <v>4.2805161290322573</v>
      </c>
      <c r="J34" s="7">
        <f>IF(OR(ISBLANK(Table2[[#This Row],[x bar]]),ISBLANK(Table2[[#This Row],[s]])),"",$J$5)</f>
        <v>1.2356129032258061</v>
      </c>
      <c r="K34" s="6" t="str">
        <f>IF(OR(ISBLANK(Table2[[#This Row],[x bar]]),ISBLANK(Table2[[#This Row],[s]])),"",IF(OR(B34&lt;H34, B34&gt;G34), "Out of Control", "In Control"))</f>
        <v>Out of Control</v>
      </c>
      <c r="L34" s="6" t="str">
        <f>IF(OR(ISBLANK(Table2[[#This Row],[x bar]]),ISBLANK(Table2[[#This Row],[s]])),"",IF(OR(E34&lt;J34, E34&gt;I34), "Out of Control", "In Control"))</f>
        <v>Out of Control</v>
      </c>
    </row>
    <row r="35" spans="1:12" x14ac:dyDescent="0.2">
      <c r="A35" s="6">
        <f>IF(OR(ISBLANK(Table2[[#This Row],[x bar]]),ISBLANK(Table2[[#This Row],[s]])), "",ROW()-ROW($A$4))</f>
        <v>31</v>
      </c>
      <c r="B35" s="6">
        <v>17.8</v>
      </c>
      <c r="C35" s="6">
        <f>IF(OR(ISBLANK(Table2[[#This Row],[x bar]]),ISBLANK(Table2[[#This Row],[s]]))," ",$C$5)</f>
        <v>16</v>
      </c>
      <c r="D35" s="7">
        <f>IF(OR(ISBLANK(Table2[[#This Row],[x bar]]),ISBLANK(Table2[[#This Row],[s]])),"",$D$5)</f>
        <v>20.687096774193542</v>
      </c>
      <c r="E35" s="6">
        <v>3.6</v>
      </c>
      <c r="F35" s="7">
        <f>IF(OR(ISBLANK(Table2[[#This Row],[x bar]]),ISBLANK(Table2[[#This Row],[s]])),"",$F$5)</f>
        <v>2.7580645161290316</v>
      </c>
      <c r="G35" s="7">
        <f>IF(OR(ISBLANK(Table2[[#This Row],[x bar]]),ISBLANK(Table2[[#This Row],[s]])),"",$G$5)</f>
        <v>22.791499999999992</v>
      </c>
      <c r="H35" s="7">
        <f>IF(OR(ISBLANK(Table2[[#This Row],[x bar]]),ISBLANK(Table2[[#This Row],[s]])),"",$H$5)</f>
        <v>18.582693548387091</v>
      </c>
      <c r="I35" s="7">
        <f>IF(OR(ISBLANK(Table2[[#This Row],[x bar]]),ISBLANK(Table2[[#This Row],[s]])),"",$I$5)</f>
        <v>4.2805161290322573</v>
      </c>
      <c r="J35" s="7">
        <f>IF(OR(ISBLANK(Table2[[#This Row],[x bar]]),ISBLANK(Table2[[#This Row],[s]])),"",$J$5)</f>
        <v>1.2356129032258061</v>
      </c>
      <c r="K35" s="6" t="str">
        <f>IF(OR(ISBLANK(Table2[[#This Row],[x bar]]),ISBLANK(Table2[[#This Row],[s]])),"",IF(OR(B35&lt;H35, B35&gt;G35), "Out of Control", "In Control"))</f>
        <v>Out of Control</v>
      </c>
      <c r="L35" s="6" t="str">
        <f>IF(OR(ISBLANK(Table2[[#This Row],[x bar]]),ISBLANK(Table2[[#This Row],[s]])),"",IF(OR(E35&lt;J35, E35&gt;I35), "Out of Control", "In Control"))</f>
        <v>In Control</v>
      </c>
    </row>
    <row r="36" spans="1:12" x14ac:dyDescent="0.2">
      <c r="A36" s="6" t="str">
        <f>IF(OR(ISBLANK(Table2[[#This Row],[x bar]]),ISBLANK(Table2[[#This Row],[s]])), "",ROW()-ROW($A$4))</f>
        <v/>
      </c>
      <c r="B36" s="6"/>
      <c r="C36" s="6" t="str">
        <f>IF(OR(ISBLANK(Table2[[#This Row],[x bar]]),ISBLANK(Table2[[#This Row],[s]]))," ",$C$5)</f>
        <v xml:space="preserve"> </v>
      </c>
      <c r="D36" s="7" t="str">
        <f>IF(OR(ISBLANK(Table2[[#This Row],[x bar]]),ISBLANK(Table2[[#This Row],[s]])),"",$D$5)</f>
        <v/>
      </c>
      <c r="E36" s="6"/>
      <c r="F36" s="7" t="str">
        <f>IF(OR(ISBLANK(Table2[[#This Row],[x bar]]),ISBLANK(Table2[[#This Row],[s]])),"",$F$5)</f>
        <v/>
      </c>
      <c r="G36" s="7" t="str">
        <f>IF(OR(ISBLANK(Table2[[#This Row],[x bar]]),ISBLANK(Table2[[#This Row],[s]])),"",$G$5)</f>
        <v/>
      </c>
      <c r="H36" s="7" t="str">
        <f>IF(OR(ISBLANK(Table2[[#This Row],[x bar]]),ISBLANK(Table2[[#This Row],[s]])),"",$H$5)</f>
        <v/>
      </c>
      <c r="I36" s="7" t="str">
        <f>IF(OR(ISBLANK(Table2[[#This Row],[x bar]]),ISBLANK(Table2[[#This Row],[s]])),"",$I$5)</f>
        <v/>
      </c>
      <c r="J36" s="7" t="str">
        <f>IF(OR(ISBLANK(Table2[[#This Row],[x bar]]),ISBLANK(Table2[[#This Row],[s]])),"",$J$5)</f>
        <v/>
      </c>
      <c r="K36" s="6" t="str">
        <f>IF(OR(ISBLANK(Table2[[#This Row],[x bar]]),ISBLANK(Table2[[#This Row],[s]])),"",IF(OR(B36&lt;H36, B36&gt;G36), "Out of Control", "In Control"))</f>
        <v/>
      </c>
      <c r="L36" s="6" t="str">
        <f>IF(OR(ISBLANK(Table2[[#This Row],[x bar]]),ISBLANK(Table2[[#This Row],[s]])),"",IF(OR(E36&lt;J36, E36&gt;I36), "Out of Control", "In Control"))</f>
        <v/>
      </c>
    </row>
    <row r="37" spans="1:12" x14ac:dyDescent="0.2">
      <c r="A37" s="6" t="str">
        <f>IF(OR(ISBLANK(Table2[[#This Row],[x bar]]),ISBLANK(Table2[[#This Row],[s]])), "",ROW()-ROW($A$4))</f>
        <v/>
      </c>
      <c r="B37" s="6"/>
      <c r="C37" s="6" t="str">
        <f>IF(OR(ISBLANK(Table2[[#This Row],[x bar]]),ISBLANK(Table2[[#This Row],[s]]))," ",$C$5)</f>
        <v xml:space="preserve"> </v>
      </c>
      <c r="D37" s="7" t="str">
        <f>IF(OR(ISBLANK(Table2[[#This Row],[x bar]]),ISBLANK(Table2[[#This Row],[s]])),"",$D$5)</f>
        <v/>
      </c>
      <c r="E37" s="6"/>
      <c r="F37" s="7" t="str">
        <f>IF(OR(ISBLANK(Table2[[#This Row],[x bar]]),ISBLANK(Table2[[#This Row],[s]])),"",$F$5)</f>
        <v/>
      </c>
      <c r="G37" s="7" t="str">
        <f>IF(OR(ISBLANK(Table2[[#This Row],[x bar]]),ISBLANK(Table2[[#This Row],[s]])),"",$G$5)</f>
        <v/>
      </c>
      <c r="H37" s="7" t="str">
        <f>IF(OR(ISBLANK(Table2[[#This Row],[x bar]]),ISBLANK(Table2[[#This Row],[s]])),"",$H$5)</f>
        <v/>
      </c>
      <c r="I37" s="7" t="str">
        <f>IF(OR(ISBLANK(Table2[[#This Row],[x bar]]),ISBLANK(Table2[[#This Row],[s]])),"",$I$5)</f>
        <v/>
      </c>
      <c r="J37" s="7" t="str">
        <f>IF(OR(ISBLANK(Table2[[#This Row],[x bar]]),ISBLANK(Table2[[#This Row],[s]])),"",$J$5)</f>
        <v/>
      </c>
      <c r="K37" s="6" t="str">
        <f>IF(OR(ISBLANK(Table2[[#This Row],[x bar]]),ISBLANK(Table2[[#This Row],[s]])),"",IF(OR(B37&lt;H37, B37&gt;G37), "Out of Control", "In Control"))</f>
        <v/>
      </c>
      <c r="L37" s="6" t="str">
        <f>IF(OR(ISBLANK(Table2[[#This Row],[x bar]]),ISBLANK(Table2[[#This Row],[s]])),"",IF(OR(E37&lt;J37, E37&gt;I37), "Out of Control", "In Control"))</f>
        <v/>
      </c>
    </row>
    <row r="38" spans="1:12" x14ac:dyDescent="0.2">
      <c r="A38" s="6" t="str">
        <f>IF(OR(ISBLANK(Table2[[#This Row],[x bar]]),ISBLANK(Table2[[#This Row],[s]])), "",ROW()-ROW($A$4))</f>
        <v/>
      </c>
      <c r="B38" s="6"/>
      <c r="C38" s="6" t="str">
        <f>IF(OR(ISBLANK(Table2[[#This Row],[x bar]]),ISBLANK(Table2[[#This Row],[s]]))," ",$C$5)</f>
        <v xml:space="preserve"> </v>
      </c>
      <c r="D38" s="7" t="str">
        <f>IF(OR(ISBLANK(Table2[[#This Row],[x bar]]),ISBLANK(Table2[[#This Row],[s]])),"",$D$5)</f>
        <v/>
      </c>
      <c r="E38" s="6"/>
      <c r="F38" s="7" t="str">
        <f>IF(OR(ISBLANK(Table2[[#This Row],[x bar]]),ISBLANK(Table2[[#This Row],[s]])),"",$F$5)</f>
        <v/>
      </c>
      <c r="G38" s="7" t="str">
        <f>IF(OR(ISBLANK(Table2[[#This Row],[x bar]]),ISBLANK(Table2[[#This Row],[s]])),"",$G$5)</f>
        <v/>
      </c>
      <c r="H38" s="7" t="str">
        <f>IF(OR(ISBLANK(Table2[[#This Row],[x bar]]),ISBLANK(Table2[[#This Row],[s]])),"",$H$5)</f>
        <v/>
      </c>
      <c r="I38" s="7" t="str">
        <f>IF(OR(ISBLANK(Table2[[#This Row],[x bar]]),ISBLANK(Table2[[#This Row],[s]])),"",$I$5)</f>
        <v/>
      </c>
      <c r="J38" s="7" t="str">
        <f>IF(OR(ISBLANK(Table2[[#This Row],[x bar]]),ISBLANK(Table2[[#This Row],[s]])),"",$J$5)</f>
        <v/>
      </c>
      <c r="K38" s="6" t="str">
        <f>IF(OR(ISBLANK(Table2[[#This Row],[x bar]]),ISBLANK(Table2[[#This Row],[s]])),"",IF(OR(B38&lt;H38, B38&gt;G38), "Out of Control", "In Control"))</f>
        <v/>
      </c>
      <c r="L38" s="6" t="str">
        <f>IF(OR(ISBLANK(Table2[[#This Row],[x bar]]),ISBLANK(Table2[[#This Row],[s]])),"",IF(OR(E38&lt;J38, E38&gt;I38), "Out of Control", "In Control"))</f>
        <v/>
      </c>
    </row>
    <row r="39" spans="1:12" x14ac:dyDescent="0.2">
      <c r="A39" s="6" t="str">
        <f>IF(OR(ISBLANK(Table2[[#This Row],[x bar]]),ISBLANK(Table2[[#This Row],[s]])), "",ROW()-ROW($A$4))</f>
        <v/>
      </c>
      <c r="B39" s="6"/>
      <c r="C39" s="6" t="str">
        <f>IF(OR(ISBLANK(Table2[[#This Row],[x bar]]),ISBLANK(Table2[[#This Row],[s]]))," ",$C$5)</f>
        <v xml:space="preserve"> </v>
      </c>
      <c r="D39" s="7" t="str">
        <f>IF(OR(ISBLANK(Table2[[#This Row],[x bar]]),ISBLANK(Table2[[#This Row],[s]])),"",$D$5)</f>
        <v/>
      </c>
      <c r="E39" s="6"/>
      <c r="F39" s="7" t="str">
        <f>IF(OR(ISBLANK(Table2[[#This Row],[x bar]]),ISBLANK(Table2[[#This Row],[s]])),"",$F$5)</f>
        <v/>
      </c>
      <c r="G39" s="7" t="str">
        <f>IF(OR(ISBLANK(Table2[[#This Row],[x bar]]),ISBLANK(Table2[[#This Row],[s]])),"",$G$5)</f>
        <v/>
      </c>
      <c r="H39" s="7" t="str">
        <f>IF(OR(ISBLANK(Table2[[#This Row],[x bar]]),ISBLANK(Table2[[#This Row],[s]])),"",$H$5)</f>
        <v/>
      </c>
      <c r="I39" s="7" t="str">
        <f>IF(OR(ISBLANK(Table2[[#This Row],[x bar]]),ISBLANK(Table2[[#This Row],[s]])),"",$I$5)</f>
        <v/>
      </c>
      <c r="J39" s="7" t="str">
        <f>IF(OR(ISBLANK(Table2[[#This Row],[x bar]]),ISBLANK(Table2[[#This Row],[s]])),"",$J$5)</f>
        <v/>
      </c>
      <c r="K39" s="6" t="str">
        <f>IF(OR(ISBLANK(Table2[[#This Row],[x bar]]),ISBLANK(Table2[[#This Row],[s]])),"",IF(OR(B39&lt;H39, B39&gt;G39), "Out of Control", "In Control"))</f>
        <v/>
      </c>
      <c r="L39" s="6" t="str">
        <f>IF(OR(ISBLANK(Table2[[#This Row],[x bar]]),ISBLANK(Table2[[#This Row],[s]])),"",IF(OR(E39&lt;J39, E39&gt;I39), "Out of Control", "In Control"))</f>
        <v/>
      </c>
    </row>
    <row r="40" spans="1:12" x14ac:dyDescent="0.2">
      <c r="A40" s="6" t="str">
        <f>IF(OR(ISBLANK(Table2[[#This Row],[x bar]]),ISBLANK(Table2[[#This Row],[s]])), "",ROW()-ROW($A$4))</f>
        <v/>
      </c>
      <c r="B40" s="6"/>
      <c r="C40" s="6" t="str">
        <f>IF(OR(ISBLANK(Table2[[#This Row],[x bar]]),ISBLANK(Table2[[#This Row],[s]]))," ",$C$5)</f>
        <v xml:space="preserve"> </v>
      </c>
      <c r="D40" s="7" t="str">
        <f>IF(OR(ISBLANK(Table2[[#This Row],[x bar]]),ISBLANK(Table2[[#This Row],[s]])),"",$D$5)</f>
        <v/>
      </c>
      <c r="E40" s="6"/>
      <c r="F40" s="7" t="str">
        <f>IF(OR(ISBLANK(Table2[[#This Row],[x bar]]),ISBLANK(Table2[[#This Row],[s]])),"",$F$5)</f>
        <v/>
      </c>
      <c r="G40" s="7" t="str">
        <f>IF(OR(ISBLANK(Table2[[#This Row],[x bar]]),ISBLANK(Table2[[#This Row],[s]])),"",$G$5)</f>
        <v/>
      </c>
      <c r="H40" s="7" t="str">
        <f>IF(OR(ISBLANK(Table2[[#This Row],[x bar]]),ISBLANK(Table2[[#This Row],[s]])),"",$H$5)</f>
        <v/>
      </c>
      <c r="I40" s="7" t="str">
        <f>IF(OR(ISBLANK(Table2[[#This Row],[x bar]]),ISBLANK(Table2[[#This Row],[s]])),"",$I$5)</f>
        <v/>
      </c>
      <c r="J40" s="7" t="str">
        <f>IF(OR(ISBLANK(Table2[[#This Row],[x bar]]),ISBLANK(Table2[[#This Row],[s]])),"",$J$5)</f>
        <v/>
      </c>
      <c r="K40" s="6" t="str">
        <f>IF(OR(ISBLANK(Table2[[#This Row],[x bar]]),ISBLANK(Table2[[#This Row],[s]])),"",IF(OR(B40&lt;H40, B40&gt;G40), "Out of Control", "In Control"))</f>
        <v/>
      </c>
      <c r="L40" s="6" t="str">
        <f>IF(OR(ISBLANK(Table2[[#This Row],[x bar]]),ISBLANK(Table2[[#This Row],[s]])),"",IF(OR(E40&lt;J40, E40&gt;I40), "Out of Control", "In Control"))</f>
        <v/>
      </c>
    </row>
    <row r="41" spans="1:12" x14ac:dyDescent="0.2">
      <c r="A41" s="6" t="str">
        <f>IF(OR(ISBLANK(Table2[[#This Row],[x bar]]),ISBLANK(Table2[[#This Row],[s]])), "",ROW()-ROW($A$4))</f>
        <v/>
      </c>
      <c r="B41" s="6"/>
      <c r="C41" s="6" t="str">
        <f>IF(OR(ISBLANK(Table2[[#This Row],[x bar]]),ISBLANK(Table2[[#This Row],[s]]))," ",$C$5)</f>
        <v xml:space="preserve"> </v>
      </c>
      <c r="D41" s="7" t="str">
        <f>IF(OR(ISBLANK(Table2[[#This Row],[x bar]]),ISBLANK(Table2[[#This Row],[s]])),"",$D$5)</f>
        <v/>
      </c>
      <c r="E41" s="6"/>
      <c r="F41" s="7" t="str">
        <f>IF(OR(ISBLANK(Table2[[#This Row],[x bar]]),ISBLANK(Table2[[#This Row],[s]])),"",$F$5)</f>
        <v/>
      </c>
      <c r="G41" s="7" t="str">
        <f>IF(OR(ISBLANK(Table2[[#This Row],[x bar]]),ISBLANK(Table2[[#This Row],[s]])),"",$G$5)</f>
        <v/>
      </c>
      <c r="H41" s="7" t="str">
        <f>IF(OR(ISBLANK(Table2[[#This Row],[x bar]]),ISBLANK(Table2[[#This Row],[s]])),"",$H$5)</f>
        <v/>
      </c>
      <c r="I41" s="7" t="str">
        <f>IF(OR(ISBLANK(Table2[[#This Row],[x bar]]),ISBLANK(Table2[[#This Row],[s]])),"",$I$5)</f>
        <v/>
      </c>
      <c r="J41" s="7" t="str">
        <f>IF(OR(ISBLANK(Table2[[#This Row],[x bar]]),ISBLANK(Table2[[#This Row],[s]])),"",$J$5)</f>
        <v/>
      </c>
      <c r="K41" s="6" t="str">
        <f>IF(OR(ISBLANK(Table2[[#This Row],[x bar]]),ISBLANK(Table2[[#This Row],[s]])),"",IF(OR(B41&lt;H41, B41&gt;G41), "Out of Control", "In Control"))</f>
        <v/>
      </c>
      <c r="L41" s="6" t="str">
        <f>IF(OR(ISBLANK(Table2[[#This Row],[x bar]]),ISBLANK(Table2[[#This Row],[s]])),"",IF(OR(E41&lt;J41, E41&gt;I41), "Out of Control", "In Control"))</f>
        <v/>
      </c>
    </row>
    <row r="42" spans="1:12" x14ac:dyDescent="0.2">
      <c r="A42" s="6" t="str">
        <f>IF(OR(ISBLANK(Table2[[#This Row],[x bar]]),ISBLANK(Table2[[#This Row],[s]])), "",ROW()-ROW($A$4))</f>
        <v/>
      </c>
      <c r="B42" s="6"/>
      <c r="C42" s="6" t="str">
        <f>IF(OR(ISBLANK(Table2[[#This Row],[x bar]]),ISBLANK(Table2[[#This Row],[s]]))," ",$C$5)</f>
        <v xml:space="preserve"> </v>
      </c>
      <c r="D42" s="7" t="str">
        <f>IF(OR(ISBLANK(Table2[[#This Row],[x bar]]),ISBLANK(Table2[[#This Row],[s]])),"",$D$5)</f>
        <v/>
      </c>
      <c r="E42" s="6"/>
      <c r="F42" s="7" t="str">
        <f>IF(OR(ISBLANK(Table2[[#This Row],[x bar]]),ISBLANK(Table2[[#This Row],[s]])),"",$F$5)</f>
        <v/>
      </c>
      <c r="G42" s="7" t="str">
        <f>IF(OR(ISBLANK(Table2[[#This Row],[x bar]]),ISBLANK(Table2[[#This Row],[s]])),"",$G$5)</f>
        <v/>
      </c>
      <c r="H42" s="7" t="str">
        <f>IF(OR(ISBLANK(Table2[[#This Row],[x bar]]),ISBLANK(Table2[[#This Row],[s]])),"",$H$5)</f>
        <v/>
      </c>
      <c r="I42" s="7" t="str">
        <f>IF(OR(ISBLANK(Table2[[#This Row],[x bar]]),ISBLANK(Table2[[#This Row],[s]])),"",$I$5)</f>
        <v/>
      </c>
      <c r="J42" s="7" t="str">
        <f>IF(OR(ISBLANK(Table2[[#This Row],[x bar]]),ISBLANK(Table2[[#This Row],[s]])),"",$J$5)</f>
        <v/>
      </c>
      <c r="K42" s="6" t="str">
        <f>IF(OR(ISBLANK(Table2[[#This Row],[x bar]]),ISBLANK(Table2[[#This Row],[s]])),"",IF(OR(B42&lt;H42, B42&gt;G42), "Out of Control", "In Control"))</f>
        <v/>
      </c>
      <c r="L42" s="6" t="str">
        <f>IF(OR(ISBLANK(Table2[[#This Row],[x bar]]),ISBLANK(Table2[[#This Row],[s]])),"",IF(OR(E42&lt;J42, E42&gt;I42), "Out of Control", "In Control"))</f>
        <v/>
      </c>
    </row>
    <row r="43" spans="1:12" x14ac:dyDescent="0.2">
      <c r="A43" s="6" t="str">
        <f>IF(OR(ISBLANK(Table2[[#This Row],[x bar]]),ISBLANK(Table2[[#This Row],[s]])), "",ROW()-ROW($A$4))</f>
        <v/>
      </c>
      <c r="B43" s="6"/>
      <c r="C43" s="6" t="str">
        <f>IF(OR(ISBLANK(Table2[[#This Row],[x bar]]),ISBLANK(Table2[[#This Row],[s]]))," ",$C$5)</f>
        <v xml:space="preserve"> </v>
      </c>
      <c r="D43" s="7" t="str">
        <f>IF(OR(ISBLANK(Table2[[#This Row],[x bar]]),ISBLANK(Table2[[#This Row],[s]])),"",$D$5)</f>
        <v/>
      </c>
      <c r="E43" s="6"/>
      <c r="F43" s="7" t="str">
        <f>IF(OR(ISBLANK(Table2[[#This Row],[x bar]]),ISBLANK(Table2[[#This Row],[s]])),"",$F$5)</f>
        <v/>
      </c>
      <c r="G43" s="7" t="str">
        <f>IF(OR(ISBLANK(Table2[[#This Row],[x bar]]),ISBLANK(Table2[[#This Row],[s]])),"",$G$5)</f>
        <v/>
      </c>
      <c r="H43" s="7" t="str">
        <f>IF(OR(ISBLANK(Table2[[#This Row],[x bar]]),ISBLANK(Table2[[#This Row],[s]])),"",$H$5)</f>
        <v/>
      </c>
      <c r="I43" s="7" t="str">
        <f>IF(OR(ISBLANK(Table2[[#This Row],[x bar]]),ISBLANK(Table2[[#This Row],[s]])),"",$I$5)</f>
        <v/>
      </c>
      <c r="J43" s="7" t="str">
        <f>IF(OR(ISBLANK(Table2[[#This Row],[x bar]]),ISBLANK(Table2[[#This Row],[s]])),"",$J$5)</f>
        <v/>
      </c>
      <c r="K43" s="6" t="str">
        <f>IF(OR(ISBLANK(Table2[[#This Row],[x bar]]),ISBLANK(Table2[[#This Row],[s]])),"",IF(OR(B43&lt;H43, B43&gt;G43), "Out of Control", "In Control"))</f>
        <v/>
      </c>
      <c r="L43" s="6" t="str">
        <f>IF(OR(ISBLANK(Table2[[#This Row],[x bar]]),ISBLANK(Table2[[#This Row],[s]])),"",IF(OR(E43&lt;J43, E43&gt;I43), "Out of Control", "In Control"))</f>
        <v/>
      </c>
    </row>
    <row r="44" spans="1:12" x14ac:dyDescent="0.2">
      <c r="A44" s="6" t="str">
        <f>IF(OR(ISBLANK(Table2[[#This Row],[x bar]]),ISBLANK(Table2[[#This Row],[s]])), "",ROW()-ROW($A$4))</f>
        <v/>
      </c>
      <c r="B44" s="6"/>
      <c r="C44" s="6" t="str">
        <f>IF(OR(ISBLANK(Table2[[#This Row],[x bar]]),ISBLANK(Table2[[#This Row],[s]]))," ",$C$5)</f>
        <v xml:space="preserve"> </v>
      </c>
      <c r="D44" s="7" t="str">
        <f>IF(OR(ISBLANK(Table2[[#This Row],[x bar]]),ISBLANK(Table2[[#This Row],[s]])),"",$D$5)</f>
        <v/>
      </c>
      <c r="E44" s="6"/>
      <c r="F44" s="7" t="str">
        <f>IF(OR(ISBLANK(Table2[[#This Row],[x bar]]),ISBLANK(Table2[[#This Row],[s]])),"",$F$5)</f>
        <v/>
      </c>
      <c r="G44" s="7" t="str">
        <f>IF(OR(ISBLANK(Table2[[#This Row],[x bar]]),ISBLANK(Table2[[#This Row],[s]])),"",$G$5)</f>
        <v/>
      </c>
      <c r="H44" s="7" t="str">
        <f>IF(OR(ISBLANK(Table2[[#This Row],[x bar]]),ISBLANK(Table2[[#This Row],[s]])),"",$H$5)</f>
        <v/>
      </c>
      <c r="I44" s="7" t="str">
        <f>IF(OR(ISBLANK(Table2[[#This Row],[x bar]]),ISBLANK(Table2[[#This Row],[s]])),"",$I$5)</f>
        <v/>
      </c>
      <c r="J44" s="7" t="str">
        <f>IF(OR(ISBLANK(Table2[[#This Row],[x bar]]),ISBLANK(Table2[[#This Row],[s]])),"",$J$5)</f>
        <v/>
      </c>
      <c r="K44" s="6" t="str">
        <f>IF(OR(ISBLANK(Table2[[#This Row],[x bar]]),ISBLANK(Table2[[#This Row],[s]])),"",IF(OR(B44&lt;H44, B44&gt;G44), "Out of Control", "In Control"))</f>
        <v/>
      </c>
      <c r="L44" s="6" t="str">
        <f>IF(OR(ISBLANK(Table2[[#This Row],[x bar]]),ISBLANK(Table2[[#This Row],[s]])),"",IF(OR(E44&lt;J44, E44&gt;I44), "Out of Control", "In Control"))</f>
        <v/>
      </c>
    </row>
    <row r="45" spans="1:12" x14ac:dyDescent="0.2">
      <c r="A45" s="6" t="str">
        <f>IF(OR(ISBLANK(Table2[[#This Row],[x bar]]),ISBLANK(Table2[[#This Row],[s]])), "",ROW()-ROW($A$4))</f>
        <v/>
      </c>
      <c r="B45" s="6"/>
      <c r="C45" s="6" t="str">
        <f>IF(OR(ISBLANK(Table2[[#This Row],[x bar]]),ISBLANK(Table2[[#This Row],[s]]))," ",$C$5)</f>
        <v xml:space="preserve"> </v>
      </c>
      <c r="D45" s="7" t="str">
        <f>IF(OR(ISBLANK(Table2[[#This Row],[x bar]]),ISBLANK(Table2[[#This Row],[s]])),"",$D$5)</f>
        <v/>
      </c>
      <c r="E45" s="6"/>
      <c r="F45" s="7" t="str">
        <f>IF(OR(ISBLANK(Table2[[#This Row],[x bar]]),ISBLANK(Table2[[#This Row],[s]])),"",$F$5)</f>
        <v/>
      </c>
      <c r="G45" s="7" t="str">
        <f>IF(OR(ISBLANK(Table2[[#This Row],[x bar]]),ISBLANK(Table2[[#This Row],[s]])),"",$G$5)</f>
        <v/>
      </c>
      <c r="H45" s="7" t="str">
        <f>IF(OR(ISBLANK(Table2[[#This Row],[x bar]]),ISBLANK(Table2[[#This Row],[s]])),"",$H$5)</f>
        <v/>
      </c>
      <c r="I45" s="7" t="str">
        <f>IF(OR(ISBLANK(Table2[[#This Row],[x bar]]),ISBLANK(Table2[[#This Row],[s]])),"",$I$5)</f>
        <v/>
      </c>
      <c r="J45" s="7" t="str">
        <f>IF(OR(ISBLANK(Table2[[#This Row],[x bar]]),ISBLANK(Table2[[#This Row],[s]])),"",$J$5)</f>
        <v/>
      </c>
      <c r="K45" s="6" t="str">
        <f>IF(OR(ISBLANK(Table2[[#This Row],[x bar]]),ISBLANK(Table2[[#This Row],[s]])),"",IF(OR(B45&lt;H45, B45&gt;G45), "Out of Control", "In Control"))</f>
        <v/>
      </c>
      <c r="L45" s="6" t="str">
        <f>IF(OR(ISBLANK(Table2[[#This Row],[x bar]]),ISBLANK(Table2[[#This Row],[s]])),"",IF(OR(E45&lt;J45, E45&gt;I45), "Out of Control", "In Control"))</f>
        <v/>
      </c>
    </row>
    <row r="46" spans="1:12" x14ac:dyDescent="0.2">
      <c r="A46" s="6" t="str">
        <f>IF(OR(ISBLANK(Table2[[#This Row],[x bar]]),ISBLANK(Table2[[#This Row],[s]])), "",ROW()-ROW($A$4))</f>
        <v/>
      </c>
      <c r="B46" s="6"/>
      <c r="C46" s="6" t="str">
        <f>IF(OR(ISBLANK(Table2[[#This Row],[x bar]]),ISBLANK(Table2[[#This Row],[s]]))," ",$C$5)</f>
        <v xml:space="preserve"> </v>
      </c>
      <c r="D46" s="7" t="str">
        <f>IF(OR(ISBLANK(Table2[[#This Row],[x bar]]),ISBLANK(Table2[[#This Row],[s]])),"",$D$5)</f>
        <v/>
      </c>
      <c r="E46" s="6"/>
      <c r="F46" s="7" t="str">
        <f>IF(OR(ISBLANK(Table2[[#This Row],[x bar]]),ISBLANK(Table2[[#This Row],[s]])),"",$F$5)</f>
        <v/>
      </c>
      <c r="G46" s="7" t="str">
        <f>IF(OR(ISBLANK(Table2[[#This Row],[x bar]]),ISBLANK(Table2[[#This Row],[s]])),"",$G$5)</f>
        <v/>
      </c>
      <c r="H46" s="7" t="str">
        <f>IF(OR(ISBLANK(Table2[[#This Row],[x bar]]),ISBLANK(Table2[[#This Row],[s]])),"",$H$5)</f>
        <v/>
      </c>
      <c r="I46" s="7" t="str">
        <f>IF(OR(ISBLANK(Table2[[#This Row],[x bar]]),ISBLANK(Table2[[#This Row],[s]])),"",$I$5)</f>
        <v/>
      </c>
      <c r="J46" s="7" t="str">
        <f>IF(OR(ISBLANK(Table2[[#This Row],[x bar]]),ISBLANK(Table2[[#This Row],[s]])),"",$J$5)</f>
        <v/>
      </c>
      <c r="K46" s="6" t="str">
        <f>IF(OR(ISBLANK(Table2[[#This Row],[x bar]]),ISBLANK(Table2[[#This Row],[s]])),"",IF(OR(B46&lt;H46, B46&gt;G46), "Out of Control", "In Control"))</f>
        <v/>
      </c>
      <c r="L46" s="6" t="str">
        <f>IF(OR(ISBLANK(Table2[[#This Row],[x bar]]),ISBLANK(Table2[[#This Row],[s]])),"",IF(OR(E46&lt;J46, E46&gt;I46), "Out of Control", "In Control"))</f>
        <v/>
      </c>
    </row>
    <row r="47" spans="1:12" x14ac:dyDescent="0.2">
      <c r="A47" s="6" t="str">
        <f>IF(OR(ISBLANK(Table2[[#This Row],[x bar]]),ISBLANK(Table2[[#This Row],[s]])), "",ROW()-ROW($A$4))</f>
        <v/>
      </c>
      <c r="B47" s="6"/>
      <c r="C47" s="6" t="str">
        <f>IF(OR(ISBLANK(Table2[[#This Row],[x bar]]),ISBLANK(Table2[[#This Row],[s]]))," ",$C$5)</f>
        <v xml:space="preserve"> </v>
      </c>
      <c r="D47" s="7" t="str">
        <f>IF(OR(ISBLANK(Table2[[#This Row],[x bar]]),ISBLANK(Table2[[#This Row],[s]])),"",$D$5)</f>
        <v/>
      </c>
      <c r="E47" s="6"/>
      <c r="F47" s="7" t="str">
        <f>IF(OR(ISBLANK(Table2[[#This Row],[x bar]]),ISBLANK(Table2[[#This Row],[s]])),"",$F$5)</f>
        <v/>
      </c>
      <c r="G47" s="7" t="str">
        <f>IF(OR(ISBLANK(Table2[[#This Row],[x bar]]),ISBLANK(Table2[[#This Row],[s]])),"",$G$5)</f>
        <v/>
      </c>
      <c r="H47" s="7" t="str">
        <f>IF(OR(ISBLANK(Table2[[#This Row],[x bar]]),ISBLANK(Table2[[#This Row],[s]])),"",$H$5)</f>
        <v/>
      </c>
      <c r="I47" s="7" t="str">
        <f>IF(OR(ISBLANK(Table2[[#This Row],[x bar]]),ISBLANK(Table2[[#This Row],[s]])),"",$I$5)</f>
        <v/>
      </c>
      <c r="J47" s="7" t="str">
        <f>IF(OR(ISBLANK(Table2[[#This Row],[x bar]]),ISBLANK(Table2[[#This Row],[s]])),"",$J$5)</f>
        <v/>
      </c>
      <c r="K47" s="6" t="str">
        <f>IF(OR(ISBLANK(Table2[[#This Row],[x bar]]),ISBLANK(Table2[[#This Row],[s]])),"",IF(OR(B47&lt;H47, B47&gt;G47), "Out of Control", "In Control"))</f>
        <v/>
      </c>
      <c r="L47" s="6" t="str">
        <f>IF(OR(ISBLANK(Table2[[#This Row],[x bar]]),ISBLANK(Table2[[#This Row],[s]])),"",IF(OR(E47&lt;J47, E47&gt;I47), "Out of Control", "In Control"))</f>
        <v/>
      </c>
    </row>
    <row r="48" spans="1:12" x14ac:dyDescent="0.2">
      <c r="A48" s="6" t="str">
        <f>IF(OR(ISBLANK(Table2[[#This Row],[x bar]]),ISBLANK(Table2[[#This Row],[s]])), "",ROW()-ROW($A$4))</f>
        <v/>
      </c>
      <c r="B48" s="6"/>
      <c r="C48" s="6" t="str">
        <f>IF(OR(ISBLANK(Table2[[#This Row],[x bar]]),ISBLANK(Table2[[#This Row],[s]]))," ",$C$5)</f>
        <v xml:space="preserve"> </v>
      </c>
      <c r="D48" s="7" t="str">
        <f>IF(OR(ISBLANK(Table2[[#This Row],[x bar]]),ISBLANK(Table2[[#This Row],[s]])),"",$D$5)</f>
        <v/>
      </c>
      <c r="E48" s="6"/>
      <c r="F48" s="7" t="str">
        <f>IF(OR(ISBLANK(Table2[[#This Row],[x bar]]),ISBLANK(Table2[[#This Row],[s]])),"",$F$5)</f>
        <v/>
      </c>
      <c r="G48" s="7" t="str">
        <f>IF(OR(ISBLANK(Table2[[#This Row],[x bar]]),ISBLANK(Table2[[#This Row],[s]])),"",$G$5)</f>
        <v/>
      </c>
      <c r="H48" s="7" t="str">
        <f>IF(OR(ISBLANK(Table2[[#This Row],[x bar]]),ISBLANK(Table2[[#This Row],[s]])),"",$H$5)</f>
        <v/>
      </c>
      <c r="I48" s="7" t="str">
        <f>IF(OR(ISBLANK(Table2[[#This Row],[x bar]]),ISBLANK(Table2[[#This Row],[s]])),"",$I$5)</f>
        <v/>
      </c>
      <c r="J48" s="7" t="str">
        <f>IF(OR(ISBLANK(Table2[[#This Row],[x bar]]),ISBLANK(Table2[[#This Row],[s]])),"",$J$5)</f>
        <v/>
      </c>
      <c r="K48" s="6" t="str">
        <f>IF(OR(ISBLANK(Table2[[#This Row],[x bar]]),ISBLANK(Table2[[#This Row],[s]])),"",IF(OR(B48&lt;H48, B48&gt;G48), "Out of Control", "In Control"))</f>
        <v/>
      </c>
      <c r="L48" s="6" t="str">
        <f>IF(OR(ISBLANK(Table2[[#This Row],[x bar]]),ISBLANK(Table2[[#This Row],[s]])),"",IF(OR(E48&lt;J48, E48&gt;I48), "Out of Control", "In Control"))</f>
        <v/>
      </c>
    </row>
    <row r="49" spans="1:12" x14ac:dyDescent="0.2">
      <c r="A49" s="6" t="str">
        <f>IF(OR(ISBLANK(Table2[[#This Row],[x bar]]),ISBLANK(Table2[[#This Row],[s]])), "",ROW()-ROW($A$4))</f>
        <v/>
      </c>
      <c r="B49" s="6"/>
      <c r="C49" s="6" t="str">
        <f>IF(OR(ISBLANK(Table2[[#This Row],[x bar]]),ISBLANK(Table2[[#This Row],[s]]))," ",$C$5)</f>
        <v xml:space="preserve"> </v>
      </c>
      <c r="D49" s="7" t="str">
        <f>IF(OR(ISBLANK(Table2[[#This Row],[x bar]]),ISBLANK(Table2[[#This Row],[s]])),"",$D$5)</f>
        <v/>
      </c>
      <c r="E49" s="6"/>
      <c r="F49" s="7" t="str">
        <f>IF(OR(ISBLANK(Table2[[#This Row],[x bar]]),ISBLANK(Table2[[#This Row],[s]])),"",$F$5)</f>
        <v/>
      </c>
      <c r="G49" s="7" t="str">
        <f>IF(OR(ISBLANK(Table2[[#This Row],[x bar]]),ISBLANK(Table2[[#This Row],[s]])),"",$G$5)</f>
        <v/>
      </c>
      <c r="H49" s="7" t="str">
        <f>IF(OR(ISBLANK(Table2[[#This Row],[x bar]]),ISBLANK(Table2[[#This Row],[s]])),"",$H$5)</f>
        <v/>
      </c>
      <c r="I49" s="7" t="str">
        <f>IF(OR(ISBLANK(Table2[[#This Row],[x bar]]),ISBLANK(Table2[[#This Row],[s]])),"",$I$5)</f>
        <v/>
      </c>
      <c r="J49" s="7" t="str">
        <f>IF(OR(ISBLANK(Table2[[#This Row],[x bar]]),ISBLANK(Table2[[#This Row],[s]])),"",$J$5)</f>
        <v/>
      </c>
      <c r="K49" s="6" t="str">
        <f>IF(OR(ISBLANK(Table2[[#This Row],[x bar]]),ISBLANK(Table2[[#This Row],[s]])),"",IF(OR(B49&lt;H49, B49&gt;G49), "Out of Control", "In Control"))</f>
        <v/>
      </c>
      <c r="L49" s="6" t="str">
        <f>IF(OR(ISBLANK(Table2[[#This Row],[x bar]]),ISBLANK(Table2[[#This Row],[s]])),"",IF(OR(E49&lt;J49, E49&gt;I49), "Out of Control", "In Control"))</f>
        <v/>
      </c>
    </row>
    <row r="50" spans="1:12" x14ac:dyDescent="0.2">
      <c r="A50" s="6" t="str">
        <f>IF(OR(ISBLANK(Table2[[#This Row],[x bar]]),ISBLANK(Table2[[#This Row],[s]])), "",ROW()-ROW($A$4))</f>
        <v/>
      </c>
      <c r="B50" s="6"/>
      <c r="C50" s="6" t="str">
        <f>IF(OR(ISBLANK(Table2[[#This Row],[x bar]]),ISBLANK(Table2[[#This Row],[s]]))," ",$C$5)</f>
        <v xml:space="preserve"> </v>
      </c>
      <c r="D50" s="7" t="str">
        <f>IF(OR(ISBLANK(Table2[[#This Row],[x bar]]),ISBLANK(Table2[[#This Row],[s]])),"",$D$5)</f>
        <v/>
      </c>
      <c r="E50" s="6"/>
      <c r="F50" s="7" t="str">
        <f>IF(OR(ISBLANK(Table2[[#This Row],[x bar]]),ISBLANK(Table2[[#This Row],[s]])),"",$F$5)</f>
        <v/>
      </c>
      <c r="G50" s="7" t="str">
        <f>IF(OR(ISBLANK(Table2[[#This Row],[x bar]]),ISBLANK(Table2[[#This Row],[s]])),"",$G$5)</f>
        <v/>
      </c>
      <c r="H50" s="7" t="str">
        <f>IF(OR(ISBLANK(Table2[[#This Row],[x bar]]),ISBLANK(Table2[[#This Row],[s]])),"",$H$5)</f>
        <v/>
      </c>
      <c r="I50" s="7" t="str">
        <f>IF(OR(ISBLANK(Table2[[#This Row],[x bar]]),ISBLANK(Table2[[#This Row],[s]])),"",$I$5)</f>
        <v/>
      </c>
      <c r="J50" s="7" t="str">
        <f>IF(OR(ISBLANK(Table2[[#This Row],[x bar]]),ISBLANK(Table2[[#This Row],[s]])),"",$J$5)</f>
        <v/>
      </c>
      <c r="K50" s="6" t="str">
        <f>IF(OR(ISBLANK(Table2[[#This Row],[x bar]]),ISBLANK(Table2[[#This Row],[s]])),"",IF(OR(B50&lt;H50, B50&gt;G50), "Out of Control", "In Control"))</f>
        <v/>
      </c>
      <c r="L50" s="6" t="str">
        <f>IF(OR(ISBLANK(Table2[[#This Row],[x bar]]),ISBLANK(Table2[[#This Row],[s]])),"",IF(OR(E50&lt;J50, E50&gt;I50), "Out of Control", "In Control"))</f>
        <v/>
      </c>
    </row>
    <row r="51" spans="1:12" x14ac:dyDescent="0.2">
      <c r="A51" s="6" t="str">
        <f>IF(OR(ISBLANK(Table2[[#This Row],[x bar]]),ISBLANK(Table2[[#This Row],[s]])), "",ROW()-ROW($A$4))</f>
        <v/>
      </c>
      <c r="B51" s="6"/>
      <c r="C51" s="6" t="str">
        <f>IF(OR(ISBLANK(Table2[[#This Row],[x bar]]),ISBLANK(Table2[[#This Row],[s]]))," ",$C$5)</f>
        <v xml:space="preserve"> </v>
      </c>
      <c r="D51" s="7" t="str">
        <f>IF(OR(ISBLANK(Table2[[#This Row],[x bar]]),ISBLANK(Table2[[#This Row],[s]])),"",$D$5)</f>
        <v/>
      </c>
      <c r="E51" s="6"/>
      <c r="F51" s="7" t="str">
        <f>IF(OR(ISBLANK(Table2[[#This Row],[x bar]]),ISBLANK(Table2[[#This Row],[s]])),"",$F$5)</f>
        <v/>
      </c>
      <c r="G51" s="7" t="str">
        <f>IF(OR(ISBLANK(Table2[[#This Row],[x bar]]),ISBLANK(Table2[[#This Row],[s]])),"",$G$5)</f>
        <v/>
      </c>
      <c r="H51" s="7" t="str">
        <f>IF(OR(ISBLANK(Table2[[#This Row],[x bar]]),ISBLANK(Table2[[#This Row],[s]])),"",$H$5)</f>
        <v/>
      </c>
      <c r="I51" s="7" t="str">
        <f>IF(OR(ISBLANK(Table2[[#This Row],[x bar]]),ISBLANK(Table2[[#This Row],[s]])),"",$I$5)</f>
        <v/>
      </c>
      <c r="J51" s="7" t="str">
        <f>IF(OR(ISBLANK(Table2[[#This Row],[x bar]]),ISBLANK(Table2[[#This Row],[s]])),"",$J$5)</f>
        <v/>
      </c>
      <c r="K51" s="6" t="str">
        <f>IF(OR(ISBLANK(Table2[[#This Row],[x bar]]),ISBLANK(Table2[[#This Row],[s]])),"",IF(OR(B51&lt;H51, B51&gt;G51), "Out of Control", "In Control"))</f>
        <v/>
      </c>
      <c r="L51" s="6" t="str">
        <f>IF(OR(ISBLANK(Table2[[#This Row],[x bar]]),ISBLANK(Table2[[#This Row],[s]])),"",IF(OR(E51&lt;J51, E51&gt;I51), "Out of Control", "In Control"))</f>
        <v/>
      </c>
    </row>
    <row r="52" spans="1:12" x14ac:dyDescent="0.2">
      <c r="A52" s="6" t="str">
        <f>IF(OR(ISBLANK(Table2[[#This Row],[x bar]]),ISBLANK(Table2[[#This Row],[s]])), "",ROW()-ROW($A$4))</f>
        <v/>
      </c>
      <c r="B52" s="6"/>
      <c r="C52" s="6" t="str">
        <f>IF(OR(ISBLANK(Table2[[#This Row],[x bar]]),ISBLANK(Table2[[#This Row],[s]]))," ",$C$5)</f>
        <v xml:space="preserve"> </v>
      </c>
      <c r="D52" s="7" t="str">
        <f>IF(OR(ISBLANK(Table2[[#This Row],[x bar]]),ISBLANK(Table2[[#This Row],[s]])),"",$D$5)</f>
        <v/>
      </c>
      <c r="E52" s="6"/>
      <c r="F52" s="7" t="str">
        <f>IF(OR(ISBLANK(Table2[[#This Row],[x bar]]),ISBLANK(Table2[[#This Row],[s]])),"",$F$5)</f>
        <v/>
      </c>
      <c r="G52" s="7" t="str">
        <f>IF(OR(ISBLANK(Table2[[#This Row],[x bar]]),ISBLANK(Table2[[#This Row],[s]])),"",$G$5)</f>
        <v/>
      </c>
      <c r="H52" s="7" t="str">
        <f>IF(OR(ISBLANK(Table2[[#This Row],[x bar]]),ISBLANK(Table2[[#This Row],[s]])),"",$H$5)</f>
        <v/>
      </c>
      <c r="I52" s="7" t="str">
        <f>IF(OR(ISBLANK(Table2[[#This Row],[x bar]]),ISBLANK(Table2[[#This Row],[s]])),"",$I$5)</f>
        <v/>
      </c>
      <c r="J52" s="7" t="str">
        <f>IF(OR(ISBLANK(Table2[[#This Row],[x bar]]),ISBLANK(Table2[[#This Row],[s]])),"",$J$5)</f>
        <v/>
      </c>
      <c r="K52" s="6" t="str">
        <f>IF(OR(ISBLANK(Table2[[#This Row],[x bar]]),ISBLANK(Table2[[#This Row],[s]])),"",IF(OR(B52&lt;H52, B52&gt;G52), "Out of Control", "In Control"))</f>
        <v/>
      </c>
      <c r="L52" s="6" t="str">
        <f>IF(OR(ISBLANK(Table2[[#This Row],[x bar]]),ISBLANK(Table2[[#This Row],[s]])),"",IF(OR(E52&lt;J52, E52&gt;I52), "Out of Control", "In Control"))</f>
        <v/>
      </c>
    </row>
    <row r="53" spans="1:12" x14ac:dyDescent="0.2">
      <c r="A53" s="6" t="str">
        <f>IF(OR(ISBLANK(Table2[[#This Row],[x bar]]),ISBLANK(Table2[[#This Row],[s]])), "",ROW()-ROW($A$4))</f>
        <v/>
      </c>
      <c r="B53" s="6"/>
      <c r="C53" s="6" t="str">
        <f>IF(OR(ISBLANK(Table2[[#This Row],[x bar]]),ISBLANK(Table2[[#This Row],[s]]))," ",$C$5)</f>
        <v xml:space="preserve"> </v>
      </c>
      <c r="D53" s="7" t="str">
        <f>IF(OR(ISBLANK(Table2[[#This Row],[x bar]]),ISBLANK(Table2[[#This Row],[s]])),"",$D$5)</f>
        <v/>
      </c>
      <c r="E53" s="6"/>
      <c r="F53" s="7" t="str">
        <f>IF(OR(ISBLANK(Table2[[#This Row],[x bar]]),ISBLANK(Table2[[#This Row],[s]])),"",$F$5)</f>
        <v/>
      </c>
      <c r="G53" s="7" t="str">
        <f>IF(OR(ISBLANK(Table2[[#This Row],[x bar]]),ISBLANK(Table2[[#This Row],[s]])),"",$G$5)</f>
        <v/>
      </c>
      <c r="H53" s="7" t="str">
        <f>IF(OR(ISBLANK(Table2[[#This Row],[x bar]]),ISBLANK(Table2[[#This Row],[s]])),"",$H$5)</f>
        <v/>
      </c>
      <c r="I53" s="7" t="str">
        <f>IF(OR(ISBLANK(Table2[[#This Row],[x bar]]),ISBLANK(Table2[[#This Row],[s]])),"",$I$5)</f>
        <v/>
      </c>
      <c r="J53" s="7" t="str">
        <f>IF(OR(ISBLANK(Table2[[#This Row],[x bar]]),ISBLANK(Table2[[#This Row],[s]])),"",$J$5)</f>
        <v/>
      </c>
      <c r="K53" s="6" t="str">
        <f>IF(OR(ISBLANK(Table2[[#This Row],[x bar]]),ISBLANK(Table2[[#This Row],[s]])),"",IF(OR(B53&lt;H53, B53&gt;G53), "Out of Control", "In Control"))</f>
        <v/>
      </c>
      <c r="L53" s="6" t="str">
        <f>IF(OR(ISBLANK(Table2[[#This Row],[x bar]]),ISBLANK(Table2[[#This Row],[s]])),"",IF(OR(E53&lt;J53, E53&gt;I53), "Out of Control", "In Control"))</f>
        <v/>
      </c>
    </row>
    <row r="54" spans="1:12" x14ac:dyDescent="0.2">
      <c r="A54" s="6" t="str">
        <f>IF(OR(ISBLANK(Table2[[#This Row],[x bar]]),ISBLANK(Table2[[#This Row],[s]])), "",ROW()-ROW($A$4))</f>
        <v/>
      </c>
      <c r="B54" s="6"/>
      <c r="C54" s="6" t="str">
        <f>IF(OR(ISBLANK(Table2[[#This Row],[x bar]]),ISBLANK(Table2[[#This Row],[s]]))," ",$C$5)</f>
        <v xml:space="preserve"> </v>
      </c>
      <c r="D54" s="7" t="str">
        <f>IF(OR(ISBLANK(Table2[[#This Row],[x bar]]),ISBLANK(Table2[[#This Row],[s]])),"",$D$5)</f>
        <v/>
      </c>
      <c r="E54" s="6"/>
      <c r="F54" s="7" t="str">
        <f>IF(OR(ISBLANK(Table2[[#This Row],[x bar]]),ISBLANK(Table2[[#This Row],[s]])),"",$F$5)</f>
        <v/>
      </c>
      <c r="G54" s="7" t="str">
        <f>IF(OR(ISBLANK(Table2[[#This Row],[x bar]]),ISBLANK(Table2[[#This Row],[s]])),"",$G$5)</f>
        <v/>
      </c>
      <c r="H54" s="7" t="str">
        <f>IF(OR(ISBLANK(Table2[[#This Row],[x bar]]),ISBLANK(Table2[[#This Row],[s]])),"",$H$5)</f>
        <v/>
      </c>
      <c r="I54" s="7" t="str">
        <f>IF(OR(ISBLANK(Table2[[#This Row],[x bar]]),ISBLANK(Table2[[#This Row],[s]])),"",$I$5)</f>
        <v/>
      </c>
      <c r="J54" s="7" t="str">
        <f>IF(OR(ISBLANK(Table2[[#This Row],[x bar]]),ISBLANK(Table2[[#This Row],[s]])),"",$J$5)</f>
        <v/>
      </c>
      <c r="K54" s="6" t="str">
        <f>IF(OR(ISBLANK(Table2[[#This Row],[x bar]]),ISBLANK(Table2[[#This Row],[s]])),"",IF(OR(B54&lt;H54, B54&gt;G54), "Out of Control", "In Control"))</f>
        <v/>
      </c>
      <c r="L54" s="6" t="str">
        <f>IF(OR(ISBLANK(Table2[[#This Row],[x bar]]),ISBLANK(Table2[[#This Row],[s]])),"",IF(OR(E54&lt;J54, E54&gt;I54), "Out of Control", "In Control"))</f>
        <v/>
      </c>
    </row>
    <row r="55" spans="1:12" x14ac:dyDescent="0.2">
      <c r="A55" s="6" t="str">
        <f>IF(OR(ISBLANK(Table2[[#This Row],[x bar]]),ISBLANK(Table2[[#This Row],[s]])), "",ROW()-ROW($A$4))</f>
        <v/>
      </c>
      <c r="B55" s="6"/>
      <c r="C55" s="6" t="str">
        <f>IF(OR(ISBLANK(Table2[[#This Row],[x bar]]),ISBLANK(Table2[[#This Row],[s]]))," ",$C$5)</f>
        <v xml:space="preserve"> </v>
      </c>
      <c r="D55" s="7" t="str">
        <f>IF(OR(ISBLANK(Table2[[#This Row],[x bar]]),ISBLANK(Table2[[#This Row],[s]])),"",$D$5)</f>
        <v/>
      </c>
      <c r="E55" s="6"/>
      <c r="F55" s="7" t="str">
        <f>IF(OR(ISBLANK(Table2[[#This Row],[x bar]]),ISBLANK(Table2[[#This Row],[s]])),"",$F$5)</f>
        <v/>
      </c>
      <c r="G55" s="7" t="str">
        <f>IF(OR(ISBLANK(Table2[[#This Row],[x bar]]),ISBLANK(Table2[[#This Row],[s]])),"",$G$5)</f>
        <v/>
      </c>
      <c r="H55" s="7" t="str">
        <f>IF(OR(ISBLANK(Table2[[#This Row],[x bar]]),ISBLANK(Table2[[#This Row],[s]])),"",$H$5)</f>
        <v/>
      </c>
      <c r="I55" s="7" t="str">
        <f>IF(OR(ISBLANK(Table2[[#This Row],[x bar]]),ISBLANK(Table2[[#This Row],[s]])),"",$I$5)</f>
        <v/>
      </c>
      <c r="J55" s="7" t="str">
        <f>IF(OR(ISBLANK(Table2[[#This Row],[x bar]]),ISBLANK(Table2[[#This Row],[s]])),"",$J$5)</f>
        <v/>
      </c>
      <c r="K55" s="6" t="str">
        <f>IF(OR(ISBLANK(Table2[[#This Row],[x bar]]),ISBLANK(Table2[[#This Row],[s]])),"",IF(OR(B55&lt;H55, B55&gt;G55), "Out of Control", "In Control"))</f>
        <v/>
      </c>
      <c r="L55" s="6" t="str">
        <f>IF(OR(ISBLANK(Table2[[#This Row],[x bar]]),ISBLANK(Table2[[#This Row],[s]])),"",IF(OR(E55&lt;J55, E55&gt;I55), "Out of Control", "In Control"))</f>
        <v/>
      </c>
    </row>
    <row r="56" spans="1:12" x14ac:dyDescent="0.2">
      <c r="A56" s="4" t="str">
        <f>IF(OR(ISBLANK(Table2[[#This Row],[x bar]]),ISBLANK(Table2[[#This Row],[s]])), "",ROW()-ROW($A$4))</f>
        <v/>
      </c>
      <c r="C56" s="4" t="str">
        <f>IF(OR(ISBLANK(Table2[[#This Row],[x bar]]),ISBLANK(Table2[[#This Row],[s]]))," ",$C$5)</f>
        <v xml:space="preserve"> </v>
      </c>
      <c r="D56" s="9" t="str">
        <f>IF(OR(ISBLANK(Table2[[#This Row],[x bar]]),ISBLANK(Table2[[#This Row],[s]])),"",$D$5)</f>
        <v/>
      </c>
      <c r="F56" s="9" t="str">
        <f>IF(OR(ISBLANK(Table2[[#This Row],[x bar]]),ISBLANK(Table2[[#This Row],[s]])),"",$F$5)</f>
        <v/>
      </c>
      <c r="G56" s="9" t="str">
        <f>IF(OR(ISBLANK(Table2[[#This Row],[x bar]]),ISBLANK(Table2[[#This Row],[s]])),"",$G$5)</f>
        <v/>
      </c>
      <c r="H56" s="9" t="str">
        <f>IF(OR(ISBLANK(Table2[[#This Row],[x bar]]),ISBLANK(Table2[[#This Row],[s]])),"",$H$5)</f>
        <v/>
      </c>
      <c r="I56" s="9" t="str">
        <f>IF(OR(ISBLANK(Table2[[#This Row],[x bar]]),ISBLANK(Table2[[#This Row],[s]])),"",$I$5)</f>
        <v/>
      </c>
      <c r="J56" s="9" t="str">
        <f>IF(OR(ISBLANK(Table2[[#This Row],[x bar]]),ISBLANK(Table2[[#This Row],[s]])),"",$J$5)</f>
        <v/>
      </c>
      <c r="K56" s="4" t="str">
        <f>IF(OR(ISBLANK(Table2[[#This Row],[x bar]]),ISBLANK(Table2[[#This Row],[s]])),"",IF(OR(B56&lt;H56, B56&gt;G56), "Out of Control", "In Control"))</f>
        <v/>
      </c>
      <c r="L56" s="4" t="str">
        <f>IF(OR(ISBLANK(Table2[[#This Row],[x bar]]),ISBLANK(Table2[[#This Row],[s]])),"",IF(OR(E56&lt;J56, E56&gt;I56), "Out of Control", "In Control"))</f>
        <v/>
      </c>
    </row>
    <row r="57" spans="1:12" x14ac:dyDescent="0.2">
      <c r="A57" s="4" t="str">
        <f>IF(OR(ISBLANK(Table2[[#This Row],[x bar]]),ISBLANK(Table2[[#This Row],[s]])), "",ROW()-ROW($A$4))</f>
        <v/>
      </c>
      <c r="C57" s="4" t="str">
        <f>IF(OR(ISBLANK(Table2[[#This Row],[x bar]]),ISBLANK(Table2[[#This Row],[s]]))," ",$C$5)</f>
        <v xml:space="preserve"> </v>
      </c>
      <c r="D57" s="9" t="str">
        <f>IF(OR(ISBLANK(Table2[[#This Row],[x bar]]),ISBLANK(Table2[[#This Row],[s]])),"",$D$5)</f>
        <v/>
      </c>
      <c r="F57" s="9" t="str">
        <f>IF(OR(ISBLANK(Table2[[#This Row],[x bar]]),ISBLANK(Table2[[#This Row],[s]])),"",$F$5)</f>
        <v/>
      </c>
      <c r="G57" s="9" t="str">
        <f>IF(OR(ISBLANK(Table2[[#This Row],[x bar]]),ISBLANK(Table2[[#This Row],[s]])),"",$G$5)</f>
        <v/>
      </c>
      <c r="H57" s="9" t="str">
        <f>IF(OR(ISBLANK(Table2[[#This Row],[x bar]]),ISBLANK(Table2[[#This Row],[s]])),"",$H$5)</f>
        <v/>
      </c>
      <c r="I57" s="9" t="str">
        <f>IF(OR(ISBLANK(Table2[[#This Row],[x bar]]),ISBLANK(Table2[[#This Row],[s]])),"",$I$5)</f>
        <v/>
      </c>
      <c r="J57" s="9" t="str">
        <f>IF(OR(ISBLANK(Table2[[#This Row],[x bar]]),ISBLANK(Table2[[#This Row],[s]])),"",$J$5)</f>
        <v/>
      </c>
      <c r="K57" s="4" t="str">
        <f>IF(OR(ISBLANK(Table2[[#This Row],[x bar]]),ISBLANK(Table2[[#This Row],[s]])),"",IF(OR(B57&lt;H57, B57&gt;G57), "Out of Control", "In Control"))</f>
        <v/>
      </c>
      <c r="L57" s="4" t="str">
        <f>IF(OR(ISBLANK(Table2[[#This Row],[x bar]]),ISBLANK(Table2[[#This Row],[s]])),"",IF(OR(E57&lt;J57, E57&gt;I57), "Out of Control", "In Control"))</f>
        <v/>
      </c>
    </row>
    <row r="58" spans="1:12" x14ac:dyDescent="0.2">
      <c r="A58" s="4" t="str">
        <f>IF(OR(ISBLANK(Table2[[#This Row],[x bar]]),ISBLANK(Table2[[#This Row],[s]])), "",ROW()-ROW($A$4))</f>
        <v/>
      </c>
      <c r="C58" s="4" t="str">
        <f>IF(OR(ISBLANK(Table2[[#This Row],[x bar]]),ISBLANK(Table2[[#This Row],[s]]))," ",$C$5)</f>
        <v xml:space="preserve"> </v>
      </c>
      <c r="D58" s="9" t="str">
        <f>IF(OR(ISBLANK(Table2[[#This Row],[x bar]]),ISBLANK(Table2[[#This Row],[s]])),"",$D$5)</f>
        <v/>
      </c>
      <c r="F58" s="9" t="str">
        <f>IF(OR(ISBLANK(Table2[[#This Row],[x bar]]),ISBLANK(Table2[[#This Row],[s]])),"",$F$5)</f>
        <v/>
      </c>
      <c r="G58" s="9" t="str">
        <f>IF(OR(ISBLANK(Table2[[#This Row],[x bar]]),ISBLANK(Table2[[#This Row],[s]])),"",$G$5)</f>
        <v/>
      </c>
      <c r="H58" s="9" t="str">
        <f>IF(OR(ISBLANK(Table2[[#This Row],[x bar]]),ISBLANK(Table2[[#This Row],[s]])),"",$H$5)</f>
        <v/>
      </c>
      <c r="I58" s="9" t="str">
        <f>IF(OR(ISBLANK(Table2[[#This Row],[x bar]]),ISBLANK(Table2[[#This Row],[s]])),"",$I$5)</f>
        <v/>
      </c>
      <c r="J58" s="9" t="str">
        <f>IF(OR(ISBLANK(Table2[[#This Row],[x bar]]),ISBLANK(Table2[[#This Row],[s]])),"",$J$5)</f>
        <v/>
      </c>
      <c r="K58" s="4" t="str">
        <f>IF(OR(ISBLANK(Table2[[#This Row],[x bar]]),ISBLANK(Table2[[#This Row],[s]])),"",IF(OR(B58&lt;H58, B58&gt;G58), "Out of Control", "In Control"))</f>
        <v/>
      </c>
      <c r="L58" s="4" t="str">
        <f>IF(OR(ISBLANK(Table2[[#This Row],[x bar]]),ISBLANK(Table2[[#This Row],[s]])),"",IF(OR(E58&lt;J58, E58&gt;I58), "Out of Control", "In Control"))</f>
        <v/>
      </c>
    </row>
    <row r="59" spans="1:12" x14ac:dyDescent="0.2">
      <c r="A59" s="4" t="str">
        <f>IF(OR(ISBLANK(Table2[[#This Row],[x bar]]),ISBLANK(Table2[[#This Row],[s]])), "",ROW()-ROW($A$4))</f>
        <v/>
      </c>
      <c r="C59" s="4" t="str">
        <f>IF(OR(ISBLANK(Table2[[#This Row],[x bar]]),ISBLANK(Table2[[#This Row],[s]]))," ",$C$5)</f>
        <v xml:space="preserve"> </v>
      </c>
      <c r="D59" s="9" t="str">
        <f>IF(OR(ISBLANK(Table2[[#This Row],[x bar]]),ISBLANK(Table2[[#This Row],[s]])),"",$D$5)</f>
        <v/>
      </c>
      <c r="F59" s="9" t="str">
        <f>IF(OR(ISBLANK(Table2[[#This Row],[x bar]]),ISBLANK(Table2[[#This Row],[s]])),"",$F$5)</f>
        <v/>
      </c>
      <c r="G59" s="9" t="str">
        <f>IF(OR(ISBLANK(Table2[[#This Row],[x bar]]),ISBLANK(Table2[[#This Row],[s]])),"",$G$5)</f>
        <v/>
      </c>
      <c r="H59" s="9" t="str">
        <f>IF(OR(ISBLANK(Table2[[#This Row],[x bar]]),ISBLANK(Table2[[#This Row],[s]])),"",$H$5)</f>
        <v/>
      </c>
      <c r="I59" s="9" t="str">
        <f>IF(OR(ISBLANK(Table2[[#This Row],[x bar]]),ISBLANK(Table2[[#This Row],[s]])),"",$I$5)</f>
        <v/>
      </c>
      <c r="J59" s="9" t="str">
        <f>IF(OR(ISBLANK(Table2[[#This Row],[x bar]]),ISBLANK(Table2[[#This Row],[s]])),"",$J$5)</f>
        <v/>
      </c>
      <c r="K59" s="4" t="str">
        <f>IF(OR(ISBLANK(Table2[[#This Row],[x bar]]),ISBLANK(Table2[[#This Row],[s]])),"",IF(OR(B59&lt;H59, B59&gt;G59), "Out of Control", "In Control"))</f>
        <v/>
      </c>
      <c r="L59" s="4" t="str">
        <f>IF(OR(ISBLANK(Table2[[#This Row],[x bar]]),ISBLANK(Table2[[#This Row],[s]])),"",IF(OR(E59&lt;J59, E59&gt;I59), "Out of Control", "In Control"))</f>
        <v/>
      </c>
    </row>
    <row r="60" spans="1:12" x14ac:dyDescent="0.2">
      <c r="A60" s="4" t="str">
        <f>IF(OR(ISBLANK(Table2[[#This Row],[x bar]]),ISBLANK(Table2[[#This Row],[s]])), "",ROW()-ROW($A$4))</f>
        <v/>
      </c>
      <c r="C60" s="4" t="str">
        <f>IF(OR(ISBLANK(Table2[[#This Row],[x bar]]),ISBLANK(Table2[[#This Row],[s]]))," ",$C$5)</f>
        <v xml:space="preserve"> </v>
      </c>
      <c r="D60" s="9" t="str">
        <f>IF(OR(ISBLANK(Table2[[#This Row],[x bar]]),ISBLANK(Table2[[#This Row],[s]])),"",$D$5)</f>
        <v/>
      </c>
      <c r="F60" s="9" t="str">
        <f>IF(OR(ISBLANK(Table2[[#This Row],[x bar]]),ISBLANK(Table2[[#This Row],[s]])),"",$F$5)</f>
        <v/>
      </c>
      <c r="G60" s="9" t="str">
        <f>IF(OR(ISBLANK(Table2[[#This Row],[x bar]]),ISBLANK(Table2[[#This Row],[s]])),"",$G$5)</f>
        <v/>
      </c>
      <c r="H60" s="9" t="str">
        <f>IF(OR(ISBLANK(Table2[[#This Row],[x bar]]),ISBLANK(Table2[[#This Row],[s]])),"",$H$5)</f>
        <v/>
      </c>
      <c r="I60" s="9" t="str">
        <f>IF(OR(ISBLANK(Table2[[#This Row],[x bar]]),ISBLANK(Table2[[#This Row],[s]])),"",$I$5)</f>
        <v/>
      </c>
      <c r="J60" s="9" t="str">
        <f>IF(OR(ISBLANK(Table2[[#This Row],[x bar]]),ISBLANK(Table2[[#This Row],[s]])),"",$J$5)</f>
        <v/>
      </c>
      <c r="K60" s="4" t="str">
        <f>IF(OR(ISBLANK(Table2[[#This Row],[x bar]]),ISBLANK(Table2[[#This Row],[s]])),"",IF(OR(B60&lt;H60, B60&gt;G60), "Out of Control", "In Control"))</f>
        <v/>
      </c>
      <c r="L60" s="4" t="str">
        <f>IF(OR(ISBLANK(Table2[[#This Row],[x bar]]),ISBLANK(Table2[[#This Row],[s]])),"",IF(OR(E60&lt;J60, E60&gt;I60), "Out of Control", "In Control"))</f>
        <v/>
      </c>
    </row>
    <row r="61" spans="1:12" x14ac:dyDescent="0.2">
      <c r="A61" s="4" t="str">
        <f>IF(OR(ISBLANK(Table2[[#This Row],[x bar]]),ISBLANK(Table2[[#This Row],[s]])), "",ROW()-ROW($A$4))</f>
        <v/>
      </c>
      <c r="C61" s="4" t="str">
        <f>IF(OR(ISBLANK(Table2[[#This Row],[x bar]]),ISBLANK(Table2[[#This Row],[s]]))," ",$C$5)</f>
        <v xml:space="preserve"> </v>
      </c>
      <c r="D61" s="9" t="str">
        <f>IF(OR(ISBLANK(Table2[[#This Row],[x bar]]),ISBLANK(Table2[[#This Row],[s]])),"",$D$5)</f>
        <v/>
      </c>
      <c r="F61" s="9" t="str">
        <f>IF(OR(ISBLANK(Table2[[#This Row],[x bar]]),ISBLANK(Table2[[#This Row],[s]])),"",$F$5)</f>
        <v/>
      </c>
      <c r="G61" s="9" t="str">
        <f>IF(OR(ISBLANK(Table2[[#This Row],[x bar]]),ISBLANK(Table2[[#This Row],[s]])),"",$G$5)</f>
        <v/>
      </c>
      <c r="H61" s="9" t="str">
        <f>IF(OR(ISBLANK(Table2[[#This Row],[x bar]]),ISBLANK(Table2[[#This Row],[s]])),"",$H$5)</f>
        <v/>
      </c>
      <c r="I61" s="9" t="str">
        <f>IF(OR(ISBLANK(Table2[[#This Row],[x bar]]),ISBLANK(Table2[[#This Row],[s]])),"",$I$5)</f>
        <v/>
      </c>
      <c r="J61" s="9" t="str">
        <f>IF(OR(ISBLANK(Table2[[#This Row],[x bar]]),ISBLANK(Table2[[#This Row],[s]])),"",$J$5)</f>
        <v/>
      </c>
      <c r="K61" s="4" t="str">
        <f>IF(OR(ISBLANK(Table2[[#This Row],[x bar]]),ISBLANK(Table2[[#This Row],[s]])),"",IF(OR(B61&lt;H61, B61&gt;G61), "Out of Control", "In Control"))</f>
        <v/>
      </c>
      <c r="L61" s="4" t="str">
        <f>IF(OR(ISBLANK(Table2[[#This Row],[x bar]]),ISBLANK(Table2[[#This Row],[s]])),"",IF(OR(E61&lt;J61, E61&gt;I61), "Out of Control", "In Control"))</f>
        <v/>
      </c>
    </row>
    <row r="62" spans="1:12" x14ac:dyDescent="0.2">
      <c r="A62" s="4" t="str">
        <f>IF(OR(ISBLANK(Table2[[#This Row],[x bar]]),ISBLANK(Table2[[#This Row],[s]])), "",ROW()-ROW($A$4))</f>
        <v/>
      </c>
      <c r="C62" s="4" t="str">
        <f>IF(OR(ISBLANK(Table2[[#This Row],[x bar]]),ISBLANK(Table2[[#This Row],[s]]))," ",$C$5)</f>
        <v xml:space="preserve"> </v>
      </c>
      <c r="D62" s="9" t="str">
        <f>IF(OR(ISBLANK(Table2[[#This Row],[x bar]]),ISBLANK(Table2[[#This Row],[s]])),"",$D$5)</f>
        <v/>
      </c>
      <c r="F62" s="9" t="str">
        <f>IF(OR(ISBLANK(Table2[[#This Row],[x bar]]),ISBLANK(Table2[[#This Row],[s]])),"",$F$5)</f>
        <v/>
      </c>
      <c r="G62" s="9" t="str">
        <f>IF(OR(ISBLANK(Table2[[#This Row],[x bar]]),ISBLANK(Table2[[#This Row],[s]])),"",$G$5)</f>
        <v/>
      </c>
      <c r="H62" s="9" t="str">
        <f>IF(OR(ISBLANK(Table2[[#This Row],[x bar]]),ISBLANK(Table2[[#This Row],[s]])),"",$H$5)</f>
        <v/>
      </c>
      <c r="I62" s="9" t="str">
        <f>IF(OR(ISBLANK(Table2[[#This Row],[x bar]]),ISBLANK(Table2[[#This Row],[s]])),"",$I$5)</f>
        <v/>
      </c>
      <c r="J62" s="9" t="str">
        <f>IF(OR(ISBLANK(Table2[[#This Row],[x bar]]),ISBLANK(Table2[[#This Row],[s]])),"",$J$5)</f>
        <v/>
      </c>
      <c r="K62" s="4" t="str">
        <f>IF(OR(ISBLANK(Table2[[#This Row],[x bar]]),ISBLANK(Table2[[#This Row],[s]])),"",IF(OR(B62&lt;H62, B62&gt;G62), "Out of Control", "In Control"))</f>
        <v/>
      </c>
      <c r="L62" s="4" t="str">
        <f>IF(OR(ISBLANK(Table2[[#This Row],[x bar]]),ISBLANK(Table2[[#This Row],[s]])),"",IF(OR(E62&lt;J62, E62&gt;I62), "Out of Control", "In Control"))</f>
        <v/>
      </c>
    </row>
    <row r="63" spans="1:12" x14ac:dyDescent="0.2">
      <c r="A63" s="4" t="str">
        <f>IF(OR(ISBLANK(Table2[[#This Row],[x bar]]),ISBLANK(Table2[[#This Row],[s]])), "",ROW()-ROW($A$4))</f>
        <v/>
      </c>
      <c r="C63" s="4" t="str">
        <f>IF(OR(ISBLANK(Table2[[#This Row],[x bar]]),ISBLANK(Table2[[#This Row],[s]]))," ",$C$5)</f>
        <v xml:space="preserve"> </v>
      </c>
      <c r="D63" s="9" t="str">
        <f>IF(OR(ISBLANK(Table2[[#This Row],[x bar]]),ISBLANK(Table2[[#This Row],[s]])),"",$D$5)</f>
        <v/>
      </c>
      <c r="F63" s="9" t="str">
        <f>IF(OR(ISBLANK(Table2[[#This Row],[x bar]]),ISBLANK(Table2[[#This Row],[s]])),"",$F$5)</f>
        <v/>
      </c>
      <c r="G63" s="9" t="str">
        <f>IF(OR(ISBLANK(Table2[[#This Row],[x bar]]),ISBLANK(Table2[[#This Row],[s]])),"",$G$5)</f>
        <v/>
      </c>
      <c r="H63" s="9" t="str">
        <f>IF(OR(ISBLANK(Table2[[#This Row],[x bar]]),ISBLANK(Table2[[#This Row],[s]])),"",$H$5)</f>
        <v/>
      </c>
      <c r="I63" s="9" t="str">
        <f>IF(OR(ISBLANK(Table2[[#This Row],[x bar]]),ISBLANK(Table2[[#This Row],[s]])),"",$I$5)</f>
        <v/>
      </c>
      <c r="J63" s="9" t="str">
        <f>IF(OR(ISBLANK(Table2[[#This Row],[x bar]]),ISBLANK(Table2[[#This Row],[s]])),"",$J$5)</f>
        <v/>
      </c>
      <c r="K63" s="4" t="str">
        <f>IF(OR(ISBLANK(Table2[[#This Row],[x bar]]),ISBLANK(Table2[[#This Row],[s]])),"",IF(OR(B63&lt;H63, B63&gt;G63), "Out of Control", "In Control"))</f>
        <v/>
      </c>
      <c r="L63" s="4" t="str">
        <f>IF(OR(ISBLANK(Table2[[#This Row],[x bar]]),ISBLANK(Table2[[#This Row],[s]])),"",IF(OR(E63&lt;J63, E63&gt;I63), "Out of Control", "In Control"))</f>
        <v/>
      </c>
    </row>
    <row r="64" spans="1:12" x14ac:dyDescent="0.2">
      <c r="A64" s="4" t="str">
        <f>IF(OR(ISBLANK(Table2[[#This Row],[x bar]]),ISBLANK(Table2[[#This Row],[s]])), "",ROW()-ROW($A$4))</f>
        <v/>
      </c>
      <c r="C64" s="4" t="str">
        <f>IF(OR(ISBLANK(Table2[[#This Row],[x bar]]),ISBLANK(Table2[[#This Row],[s]]))," ",$C$5)</f>
        <v xml:space="preserve"> </v>
      </c>
      <c r="D64" s="9" t="str">
        <f>IF(OR(ISBLANK(Table2[[#This Row],[x bar]]),ISBLANK(Table2[[#This Row],[s]])),"",$D$5)</f>
        <v/>
      </c>
      <c r="F64" s="9" t="str">
        <f>IF(OR(ISBLANK(Table2[[#This Row],[x bar]]),ISBLANK(Table2[[#This Row],[s]])),"",$F$5)</f>
        <v/>
      </c>
      <c r="G64" s="9" t="str">
        <f>IF(OR(ISBLANK(Table2[[#This Row],[x bar]]),ISBLANK(Table2[[#This Row],[s]])),"",$G$5)</f>
        <v/>
      </c>
      <c r="H64" s="9" t="str">
        <f>IF(OR(ISBLANK(Table2[[#This Row],[x bar]]),ISBLANK(Table2[[#This Row],[s]])),"",$H$5)</f>
        <v/>
      </c>
      <c r="I64" s="9" t="str">
        <f>IF(OR(ISBLANK(Table2[[#This Row],[x bar]]),ISBLANK(Table2[[#This Row],[s]])),"",$I$5)</f>
        <v/>
      </c>
      <c r="J64" s="9" t="str">
        <f>IF(OR(ISBLANK(Table2[[#This Row],[x bar]]),ISBLANK(Table2[[#This Row],[s]])),"",$J$5)</f>
        <v/>
      </c>
      <c r="K64" s="4" t="str">
        <f>IF(OR(ISBLANK(Table2[[#This Row],[x bar]]),ISBLANK(Table2[[#This Row],[s]])),"",IF(OR(B64&lt;H64, B64&gt;G64), "Out of Control", "In Control"))</f>
        <v/>
      </c>
      <c r="L64" s="4" t="str">
        <f>IF(OR(ISBLANK(Table2[[#This Row],[x bar]]),ISBLANK(Table2[[#This Row],[s]])),"",IF(OR(E64&lt;J64, E64&gt;I64), "Out of Control", "In Control"))</f>
        <v/>
      </c>
    </row>
    <row r="65" spans="1:12" x14ac:dyDescent="0.2">
      <c r="A65" s="4" t="str">
        <f>IF(OR(ISBLANK(Table2[[#This Row],[x bar]]),ISBLANK(Table2[[#This Row],[s]])), "",ROW()-ROW($A$4))</f>
        <v/>
      </c>
      <c r="C65" s="4" t="str">
        <f>IF(OR(ISBLANK(Table2[[#This Row],[x bar]]),ISBLANK(Table2[[#This Row],[s]]))," ",$C$5)</f>
        <v xml:space="preserve"> </v>
      </c>
      <c r="D65" s="9" t="str">
        <f>IF(OR(ISBLANK(Table2[[#This Row],[x bar]]),ISBLANK(Table2[[#This Row],[s]])),"",$D$5)</f>
        <v/>
      </c>
      <c r="F65" s="9" t="str">
        <f>IF(OR(ISBLANK(Table2[[#This Row],[x bar]]),ISBLANK(Table2[[#This Row],[s]])),"",$F$5)</f>
        <v/>
      </c>
      <c r="G65" s="9" t="str">
        <f>IF(OR(ISBLANK(Table2[[#This Row],[x bar]]),ISBLANK(Table2[[#This Row],[s]])),"",$G$5)</f>
        <v/>
      </c>
      <c r="H65" s="9" t="str">
        <f>IF(OR(ISBLANK(Table2[[#This Row],[x bar]]),ISBLANK(Table2[[#This Row],[s]])),"",$H$5)</f>
        <v/>
      </c>
      <c r="I65" s="9" t="str">
        <f>IF(OR(ISBLANK(Table2[[#This Row],[x bar]]),ISBLANK(Table2[[#This Row],[s]])),"",$I$5)</f>
        <v/>
      </c>
      <c r="J65" s="9" t="str">
        <f>IF(OR(ISBLANK(Table2[[#This Row],[x bar]]),ISBLANK(Table2[[#This Row],[s]])),"",$J$5)</f>
        <v/>
      </c>
      <c r="K65" s="4" t="str">
        <f>IF(OR(ISBLANK(Table2[[#This Row],[x bar]]),ISBLANK(Table2[[#This Row],[s]])),"",IF(OR(B65&lt;H65, B65&gt;G65), "Out of Control", "In Control"))</f>
        <v/>
      </c>
      <c r="L65" s="4" t="str">
        <f>IF(OR(ISBLANK(Table2[[#This Row],[x bar]]),ISBLANK(Table2[[#This Row],[s]])),"",IF(OR(E65&lt;J65, E65&gt;I65), "Out of Control", "In Control"))</f>
        <v/>
      </c>
    </row>
    <row r="66" spans="1:12" x14ac:dyDescent="0.2">
      <c r="A66" s="4" t="str">
        <f>IF(OR(ISBLANK(Table2[[#This Row],[x bar]]),ISBLANK(Table2[[#This Row],[s]])), "",ROW()-ROW($A$4))</f>
        <v/>
      </c>
      <c r="C66" s="4" t="str">
        <f>IF(OR(ISBLANK(Table2[[#This Row],[x bar]]),ISBLANK(Table2[[#This Row],[s]]))," ",$C$5)</f>
        <v xml:space="preserve"> </v>
      </c>
      <c r="D66" s="9" t="str">
        <f>IF(OR(ISBLANK(Table2[[#This Row],[x bar]]),ISBLANK(Table2[[#This Row],[s]])),"",$D$5)</f>
        <v/>
      </c>
      <c r="F66" s="9" t="str">
        <f>IF(OR(ISBLANK(Table2[[#This Row],[x bar]]),ISBLANK(Table2[[#This Row],[s]])),"",$F$5)</f>
        <v/>
      </c>
      <c r="G66" s="9" t="str">
        <f>IF(OR(ISBLANK(Table2[[#This Row],[x bar]]),ISBLANK(Table2[[#This Row],[s]])),"",$G$5)</f>
        <v/>
      </c>
      <c r="H66" s="9" t="str">
        <f>IF(OR(ISBLANK(Table2[[#This Row],[x bar]]),ISBLANK(Table2[[#This Row],[s]])),"",$H$5)</f>
        <v/>
      </c>
      <c r="I66" s="9" t="str">
        <f>IF(OR(ISBLANK(Table2[[#This Row],[x bar]]),ISBLANK(Table2[[#This Row],[s]])),"",$I$5)</f>
        <v/>
      </c>
      <c r="J66" s="9" t="str">
        <f>IF(OR(ISBLANK(Table2[[#This Row],[x bar]]),ISBLANK(Table2[[#This Row],[s]])),"",$J$5)</f>
        <v/>
      </c>
      <c r="K66" s="4" t="str">
        <f>IF(OR(ISBLANK(Table2[[#This Row],[x bar]]),ISBLANK(Table2[[#This Row],[s]])),"",IF(OR(B66&lt;H66, B66&gt;G66), "Out of Control", "In Control"))</f>
        <v/>
      </c>
      <c r="L66" s="4" t="str">
        <f>IF(OR(ISBLANK(Table2[[#This Row],[x bar]]),ISBLANK(Table2[[#This Row],[s]])),"",IF(OR(E66&lt;J66, E66&gt;I66), "Out of Control", "In Control"))</f>
        <v/>
      </c>
    </row>
    <row r="67" spans="1:12" x14ac:dyDescent="0.2">
      <c r="A67" s="4" t="str">
        <f>IF(OR(ISBLANK(Table2[[#This Row],[x bar]]),ISBLANK(Table2[[#This Row],[s]])), "",ROW()-ROW($A$4))</f>
        <v/>
      </c>
      <c r="C67" s="4" t="str">
        <f>IF(OR(ISBLANK(Table2[[#This Row],[x bar]]),ISBLANK(Table2[[#This Row],[s]]))," ",$C$5)</f>
        <v xml:space="preserve"> </v>
      </c>
      <c r="D67" s="9" t="str">
        <f>IF(OR(ISBLANK(Table2[[#This Row],[x bar]]),ISBLANK(Table2[[#This Row],[s]])),"",$D$5)</f>
        <v/>
      </c>
      <c r="F67" s="9" t="str">
        <f>IF(OR(ISBLANK(Table2[[#This Row],[x bar]]),ISBLANK(Table2[[#This Row],[s]])),"",$F$5)</f>
        <v/>
      </c>
      <c r="G67" s="9" t="str">
        <f>IF(OR(ISBLANK(Table2[[#This Row],[x bar]]),ISBLANK(Table2[[#This Row],[s]])),"",$G$5)</f>
        <v/>
      </c>
      <c r="H67" s="9" t="str">
        <f>IF(OR(ISBLANK(Table2[[#This Row],[x bar]]),ISBLANK(Table2[[#This Row],[s]])),"",$H$5)</f>
        <v/>
      </c>
      <c r="I67" s="9" t="str">
        <f>IF(OR(ISBLANK(Table2[[#This Row],[x bar]]),ISBLANK(Table2[[#This Row],[s]])),"",$I$5)</f>
        <v/>
      </c>
      <c r="J67" s="9" t="str">
        <f>IF(OR(ISBLANK(Table2[[#This Row],[x bar]]),ISBLANK(Table2[[#This Row],[s]])),"",$J$5)</f>
        <v/>
      </c>
      <c r="K67" s="4" t="str">
        <f>IF(OR(ISBLANK(Table2[[#This Row],[x bar]]),ISBLANK(Table2[[#This Row],[s]])),"",IF(OR(B67&lt;H67, B67&gt;G67), "Out of Control", "In Control"))</f>
        <v/>
      </c>
      <c r="L67" s="4" t="str">
        <f>IF(OR(ISBLANK(Table2[[#This Row],[x bar]]),ISBLANK(Table2[[#This Row],[s]])),"",IF(OR(E67&lt;J67, E67&gt;I67), "Out of Control", "In Control"))</f>
        <v/>
      </c>
    </row>
    <row r="68" spans="1:12" x14ac:dyDescent="0.2">
      <c r="A68" s="4" t="str">
        <f>IF(OR(ISBLANK(Table2[[#This Row],[x bar]]),ISBLANK(Table2[[#This Row],[s]])), "",ROW()-ROW($A$4))</f>
        <v/>
      </c>
      <c r="C68" s="4" t="str">
        <f>IF(OR(ISBLANK(Table2[[#This Row],[x bar]]),ISBLANK(Table2[[#This Row],[s]]))," ",$C$5)</f>
        <v xml:space="preserve"> </v>
      </c>
      <c r="D68" s="9" t="str">
        <f>IF(OR(ISBLANK(Table2[[#This Row],[x bar]]),ISBLANK(Table2[[#This Row],[s]])),"",$D$5)</f>
        <v/>
      </c>
      <c r="F68" s="9" t="str">
        <f>IF(OR(ISBLANK(Table2[[#This Row],[x bar]]),ISBLANK(Table2[[#This Row],[s]])),"",$F$5)</f>
        <v/>
      </c>
      <c r="G68" s="9" t="str">
        <f>IF(OR(ISBLANK(Table2[[#This Row],[x bar]]),ISBLANK(Table2[[#This Row],[s]])),"",$G$5)</f>
        <v/>
      </c>
      <c r="H68" s="9" t="str">
        <f>IF(OR(ISBLANK(Table2[[#This Row],[x bar]]),ISBLANK(Table2[[#This Row],[s]])),"",$H$5)</f>
        <v/>
      </c>
      <c r="I68" s="9" t="str">
        <f>IF(OR(ISBLANK(Table2[[#This Row],[x bar]]),ISBLANK(Table2[[#This Row],[s]])),"",$I$5)</f>
        <v/>
      </c>
      <c r="J68" s="9" t="str">
        <f>IF(OR(ISBLANK(Table2[[#This Row],[x bar]]),ISBLANK(Table2[[#This Row],[s]])),"",$J$5)</f>
        <v/>
      </c>
      <c r="K68" s="4" t="str">
        <f>IF(OR(ISBLANK(Table2[[#This Row],[x bar]]),ISBLANK(Table2[[#This Row],[s]])),"",IF(OR(B68&lt;H68, B68&gt;G68), "Out of Control", "In Control"))</f>
        <v/>
      </c>
      <c r="L68" s="4" t="str">
        <f>IF(OR(ISBLANK(Table2[[#This Row],[x bar]]),ISBLANK(Table2[[#This Row],[s]])),"",IF(OR(E68&lt;J68, E68&gt;I68), "Out of Control", "In Control"))</f>
        <v/>
      </c>
    </row>
    <row r="69" spans="1:12" x14ac:dyDescent="0.2">
      <c r="A69" s="4" t="str">
        <f>IF(OR(ISBLANK(Table2[[#This Row],[x bar]]),ISBLANK(Table2[[#This Row],[s]])), "",ROW()-ROW($A$4))</f>
        <v/>
      </c>
      <c r="C69" s="4" t="str">
        <f>IF(OR(ISBLANK(Table2[[#This Row],[x bar]]),ISBLANK(Table2[[#This Row],[s]]))," ",$C$5)</f>
        <v xml:space="preserve"> </v>
      </c>
      <c r="D69" s="9" t="str">
        <f>IF(OR(ISBLANK(Table2[[#This Row],[x bar]]),ISBLANK(Table2[[#This Row],[s]])),"",$D$5)</f>
        <v/>
      </c>
      <c r="F69" s="9" t="str">
        <f>IF(OR(ISBLANK(Table2[[#This Row],[x bar]]),ISBLANK(Table2[[#This Row],[s]])),"",$F$5)</f>
        <v/>
      </c>
      <c r="G69" s="9" t="str">
        <f>IF(OR(ISBLANK(Table2[[#This Row],[x bar]]),ISBLANK(Table2[[#This Row],[s]])),"",$G$5)</f>
        <v/>
      </c>
      <c r="H69" s="9" t="str">
        <f>IF(OR(ISBLANK(Table2[[#This Row],[x bar]]),ISBLANK(Table2[[#This Row],[s]])),"",$H$5)</f>
        <v/>
      </c>
      <c r="I69" s="9" t="str">
        <f>IF(OR(ISBLANK(Table2[[#This Row],[x bar]]),ISBLANK(Table2[[#This Row],[s]])),"",$I$5)</f>
        <v/>
      </c>
      <c r="J69" s="9" t="str">
        <f>IF(OR(ISBLANK(Table2[[#This Row],[x bar]]),ISBLANK(Table2[[#This Row],[s]])),"",$J$5)</f>
        <v/>
      </c>
      <c r="K69" s="4" t="str">
        <f>IF(OR(ISBLANK(Table2[[#This Row],[x bar]]),ISBLANK(Table2[[#This Row],[s]])),"",IF(OR(B69&lt;H69, B69&gt;G69), "Out of Control", "In Control"))</f>
        <v/>
      </c>
      <c r="L69" s="4" t="str">
        <f>IF(OR(ISBLANK(Table2[[#This Row],[x bar]]),ISBLANK(Table2[[#This Row],[s]])),"",IF(OR(E69&lt;J69, E69&gt;I69), "Out of Control", "In Control"))</f>
        <v/>
      </c>
    </row>
    <row r="70" spans="1:12" x14ac:dyDescent="0.2">
      <c r="A70" s="4" t="str">
        <f>IF(OR(ISBLANK(Table2[[#This Row],[x bar]]),ISBLANK(Table2[[#This Row],[s]])), "",ROW()-ROW($A$4))</f>
        <v/>
      </c>
      <c r="C70" s="4" t="str">
        <f>IF(OR(ISBLANK(Table2[[#This Row],[x bar]]),ISBLANK(Table2[[#This Row],[s]]))," ",$C$5)</f>
        <v xml:space="preserve"> </v>
      </c>
      <c r="D70" s="9" t="str">
        <f>IF(OR(ISBLANK(Table2[[#This Row],[x bar]]),ISBLANK(Table2[[#This Row],[s]])),"",$D$5)</f>
        <v/>
      </c>
      <c r="F70" s="9" t="str">
        <f>IF(OR(ISBLANK(Table2[[#This Row],[x bar]]),ISBLANK(Table2[[#This Row],[s]])),"",$F$5)</f>
        <v/>
      </c>
      <c r="G70" s="9" t="str">
        <f>IF(OR(ISBLANK(Table2[[#This Row],[x bar]]),ISBLANK(Table2[[#This Row],[s]])),"",$G$5)</f>
        <v/>
      </c>
      <c r="H70" s="9" t="str">
        <f>IF(OR(ISBLANK(Table2[[#This Row],[x bar]]),ISBLANK(Table2[[#This Row],[s]])),"",$H$5)</f>
        <v/>
      </c>
      <c r="I70" s="9" t="str">
        <f>IF(OR(ISBLANK(Table2[[#This Row],[x bar]]),ISBLANK(Table2[[#This Row],[s]])),"",$I$5)</f>
        <v/>
      </c>
      <c r="J70" s="9" t="str">
        <f>IF(OR(ISBLANK(Table2[[#This Row],[x bar]]),ISBLANK(Table2[[#This Row],[s]])),"",$J$5)</f>
        <v/>
      </c>
      <c r="K70" s="4" t="str">
        <f>IF(OR(ISBLANK(Table2[[#This Row],[x bar]]),ISBLANK(Table2[[#This Row],[s]])),"",IF(OR(B70&lt;H70, B70&gt;G70), "Out of Control", "In Control"))</f>
        <v/>
      </c>
      <c r="L70" s="4" t="str">
        <f>IF(OR(ISBLANK(Table2[[#This Row],[x bar]]),ISBLANK(Table2[[#This Row],[s]])),"",IF(OR(E70&lt;J70, E70&gt;I70), "Out of Control", "In Control"))</f>
        <v/>
      </c>
    </row>
    <row r="71" spans="1:12" x14ac:dyDescent="0.2">
      <c r="A71" s="4" t="str">
        <f>IF(OR(ISBLANK(Table2[[#This Row],[x bar]]),ISBLANK(Table2[[#This Row],[s]])), "",ROW()-ROW($A$4))</f>
        <v/>
      </c>
      <c r="C71" s="4" t="str">
        <f>IF(OR(ISBLANK(Table2[[#This Row],[x bar]]),ISBLANK(Table2[[#This Row],[s]]))," ",$C$5)</f>
        <v xml:space="preserve"> </v>
      </c>
      <c r="D71" s="9" t="str">
        <f>IF(OR(ISBLANK(Table2[[#This Row],[x bar]]),ISBLANK(Table2[[#This Row],[s]])),"",$D$5)</f>
        <v/>
      </c>
      <c r="F71" s="9" t="str">
        <f>IF(OR(ISBLANK(Table2[[#This Row],[x bar]]),ISBLANK(Table2[[#This Row],[s]])),"",$F$5)</f>
        <v/>
      </c>
      <c r="G71" s="9" t="str">
        <f>IF(OR(ISBLANK(Table2[[#This Row],[x bar]]),ISBLANK(Table2[[#This Row],[s]])),"",$G$5)</f>
        <v/>
      </c>
      <c r="H71" s="9" t="str">
        <f>IF(OR(ISBLANK(Table2[[#This Row],[x bar]]),ISBLANK(Table2[[#This Row],[s]])),"",$H$5)</f>
        <v/>
      </c>
      <c r="I71" s="9" t="str">
        <f>IF(OR(ISBLANK(Table2[[#This Row],[x bar]]),ISBLANK(Table2[[#This Row],[s]])),"",$I$5)</f>
        <v/>
      </c>
      <c r="J71" s="9" t="str">
        <f>IF(OR(ISBLANK(Table2[[#This Row],[x bar]]),ISBLANK(Table2[[#This Row],[s]])),"",$J$5)</f>
        <v/>
      </c>
      <c r="K71" s="4" t="str">
        <f>IF(OR(ISBLANK(Table2[[#This Row],[x bar]]),ISBLANK(Table2[[#This Row],[s]])),"",IF(OR(B71&lt;H71, B71&gt;G71), "Out of Control", "In Control"))</f>
        <v/>
      </c>
      <c r="L71" s="4" t="str">
        <f>IF(OR(ISBLANK(Table2[[#This Row],[x bar]]),ISBLANK(Table2[[#This Row],[s]])),"",IF(OR(E71&lt;J71, E71&gt;I71), "Out of Control", "In Control"))</f>
        <v/>
      </c>
    </row>
    <row r="72" spans="1:12" x14ac:dyDescent="0.2">
      <c r="A72" s="4" t="str">
        <f>IF(OR(ISBLANK(Table2[[#This Row],[x bar]]),ISBLANK(Table2[[#This Row],[s]])), "",ROW()-ROW($A$4))</f>
        <v/>
      </c>
      <c r="C72" s="4" t="str">
        <f>IF(OR(ISBLANK(Table2[[#This Row],[x bar]]),ISBLANK(Table2[[#This Row],[s]]))," ",$C$5)</f>
        <v xml:space="preserve"> </v>
      </c>
      <c r="D72" s="9" t="str">
        <f>IF(OR(ISBLANK(Table2[[#This Row],[x bar]]),ISBLANK(Table2[[#This Row],[s]])),"",$D$5)</f>
        <v/>
      </c>
      <c r="F72" s="9" t="str">
        <f>IF(OR(ISBLANK(Table2[[#This Row],[x bar]]),ISBLANK(Table2[[#This Row],[s]])),"",$F$5)</f>
        <v/>
      </c>
      <c r="G72" s="9" t="str">
        <f>IF(OR(ISBLANK(Table2[[#This Row],[x bar]]),ISBLANK(Table2[[#This Row],[s]])),"",$G$5)</f>
        <v/>
      </c>
      <c r="H72" s="9" t="str">
        <f>IF(OR(ISBLANK(Table2[[#This Row],[x bar]]),ISBLANK(Table2[[#This Row],[s]])),"",$H$5)</f>
        <v/>
      </c>
      <c r="I72" s="9" t="str">
        <f>IF(OR(ISBLANK(Table2[[#This Row],[x bar]]),ISBLANK(Table2[[#This Row],[s]])),"",$I$5)</f>
        <v/>
      </c>
      <c r="J72" s="9" t="str">
        <f>IF(OR(ISBLANK(Table2[[#This Row],[x bar]]),ISBLANK(Table2[[#This Row],[s]])),"",$J$5)</f>
        <v/>
      </c>
      <c r="K72" s="4" t="str">
        <f>IF(OR(ISBLANK(Table2[[#This Row],[x bar]]),ISBLANK(Table2[[#This Row],[s]])),"",IF(OR(B72&lt;H72, B72&gt;G72), "Out of Control", "In Control"))</f>
        <v/>
      </c>
      <c r="L72" s="4" t="str">
        <f>IF(OR(ISBLANK(Table2[[#This Row],[x bar]]),ISBLANK(Table2[[#This Row],[s]])),"",IF(OR(E72&lt;J72, E72&gt;I72), "Out of Control", "In Control"))</f>
        <v/>
      </c>
    </row>
    <row r="73" spans="1:12" x14ac:dyDescent="0.2">
      <c r="A73" s="4" t="str">
        <f>IF(OR(ISBLANK(Table2[[#This Row],[x bar]]),ISBLANK(Table2[[#This Row],[s]])), "",ROW()-ROW($A$4))</f>
        <v/>
      </c>
      <c r="C73" s="4" t="str">
        <f>IF(OR(ISBLANK(Table2[[#This Row],[x bar]]),ISBLANK(Table2[[#This Row],[s]]))," ",$C$5)</f>
        <v xml:space="preserve"> </v>
      </c>
      <c r="D73" s="9" t="str">
        <f>IF(OR(ISBLANK(Table2[[#This Row],[x bar]]),ISBLANK(Table2[[#This Row],[s]])),"",$D$5)</f>
        <v/>
      </c>
      <c r="F73" s="9" t="str">
        <f>IF(OR(ISBLANK(Table2[[#This Row],[x bar]]),ISBLANK(Table2[[#This Row],[s]])),"",$F$5)</f>
        <v/>
      </c>
      <c r="G73" s="9" t="str">
        <f>IF(OR(ISBLANK(Table2[[#This Row],[x bar]]),ISBLANK(Table2[[#This Row],[s]])),"",$G$5)</f>
        <v/>
      </c>
      <c r="H73" s="9" t="str">
        <f>IF(OR(ISBLANK(Table2[[#This Row],[x bar]]),ISBLANK(Table2[[#This Row],[s]])),"",$H$5)</f>
        <v/>
      </c>
      <c r="I73" s="9" t="str">
        <f>IF(OR(ISBLANK(Table2[[#This Row],[x bar]]),ISBLANK(Table2[[#This Row],[s]])),"",$I$5)</f>
        <v/>
      </c>
      <c r="J73" s="9" t="str">
        <f>IF(OR(ISBLANK(Table2[[#This Row],[x bar]]),ISBLANK(Table2[[#This Row],[s]])),"",$J$5)</f>
        <v/>
      </c>
      <c r="K73" s="4" t="str">
        <f>IF(OR(ISBLANK(Table2[[#This Row],[x bar]]),ISBLANK(Table2[[#This Row],[s]])),"",IF(OR(B73&lt;H73, B73&gt;G73), "Out of Control", "In Control"))</f>
        <v/>
      </c>
      <c r="L73" s="4" t="str">
        <f>IF(OR(ISBLANK(Table2[[#This Row],[x bar]]),ISBLANK(Table2[[#This Row],[s]])),"",IF(OR(E73&lt;J73, E73&gt;I73), "Out of Control", "In Control"))</f>
        <v/>
      </c>
    </row>
  </sheetData>
  <mergeCells count="1">
    <mergeCell ref="A1:L3"/>
  </mergeCells>
  <conditionalFormatting sqref="K4:K73">
    <cfRule type="containsText" dxfId="2" priority="2" operator="containsText" text="Out of Control">
      <formula>NOT(ISERROR(SEARCH("Out of Control",K4)))</formula>
    </cfRule>
  </conditionalFormatting>
  <conditionalFormatting sqref="L4">
    <cfRule type="containsText" dxfId="1" priority="3" operator="containsText" text="&quot;Out of Control&quot;">
      <formula>NOT(ISERROR(SEARCH("""Out of Control""",L4)))</formula>
    </cfRule>
  </conditionalFormatting>
  <conditionalFormatting sqref="L4:L73">
    <cfRule type="containsText" dxfId="0" priority="1" operator="containsText" text="Out of Control">
      <formula>NOT(ISERROR(SEARCH("Out of Control",L4)))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6F25-FD63-3C43-943F-6CD6C7500E6B}">
  <sheetPr codeName="Sheet1"/>
  <dimension ref="A1:J73"/>
  <sheetViews>
    <sheetView workbookViewId="0">
      <selection activeCell="F36" sqref="F36"/>
    </sheetView>
  </sheetViews>
  <sheetFormatPr baseColWidth="10" defaultColWidth="10.83203125" defaultRowHeight="16" x14ac:dyDescent="0.2"/>
  <cols>
    <col min="1" max="1" width="13.6640625" style="4" customWidth="1"/>
    <col min="2" max="6" width="10.83203125" style="4"/>
    <col min="7" max="7" width="11.1640625" style="4" customWidth="1"/>
    <col min="8" max="8" width="10.83203125" style="4"/>
    <col min="9" max="10" width="13" style="4" customWidth="1"/>
    <col min="11" max="16384" width="10.83203125" style="4"/>
  </cols>
  <sheetData>
    <row r="1" spans="1:10" x14ac:dyDescent="0.2">
      <c r="A1" s="78" t="s">
        <v>41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x14ac:dyDescent="0.2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</row>
    <row r="5" spans="1:10" x14ac:dyDescent="0.2">
      <c r="A5" s="5">
        <v>45200</v>
      </c>
      <c r="B5" s="6">
        <v>20</v>
      </c>
      <c r="C5" s="6">
        <v>5</v>
      </c>
      <c r="D5" s="7">
        <f>AVERAGE($B$5:$B$73)</f>
        <v>20.322857142857139</v>
      </c>
      <c r="E5" s="6">
        <v>2</v>
      </c>
      <c r="F5" s="7">
        <f>AVERAGE($E$5:$E$73)</f>
        <v>2.7580645161290316</v>
      </c>
      <c r="G5" s="7">
        <f>$D$5+VLOOKUP($C$5,[1]constant!$A$1:$J$26,2,FALSE)*$F$5</f>
        <v>21.914260368663591</v>
      </c>
      <c r="H5" s="7">
        <f>$D$5-VLOOKUP($C$5,[1]constant!$A$1:$J$26,2,FALSE)*$F$5</f>
        <v>18.731453917050686</v>
      </c>
      <c r="I5" s="7">
        <f>$F$5*VLOOKUP('xbar r chart'!$C$5,[1]constant!$A$1:$J$26,4,FALSE)</f>
        <v>5.8305483870967727</v>
      </c>
      <c r="J5" s="8">
        <f ca="1">IF(ISBLANK(Table13[[#This Row],[x bar]])," ",$J$5)</f>
        <v>0</v>
      </c>
    </row>
    <row r="6" spans="1:10" x14ac:dyDescent="0.2">
      <c r="A6" s="5">
        <v>45201</v>
      </c>
      <c r="B6" s="6">
        <v>23</v>
      </c>
      <c r="C6" s="6">
        <f>IF(ISBLANK(Table13[[#This Row],[x bar]])," ",$C$5)</f>
        <v>5</v>
      </c>
      <c r="D6" s="7">
        <f>IF(ISBLANK(Table13[[#This Row],[x bar]])," ",$D$5)</f>
        <v>20.322857142857139</v>
      </c>
      <c r="E6" s="6">
        <v>1.8</v>
      </c>
      <c r="F6" s="7">
        <f>IF(ISBLANK(Table13[[#This Row],[x bar]])," ",$F$5)</f>
        <v>2.7580645161290316</v>
      </c>
      <c r="G6" s="7">
        <f>IF(ISBLANK(Table13[[#This Row],[x bar]])," ",$G$5)</f>
        <v>21.914260368663591</v>
      </c>
      <c r="H6" s="7">
        <f>IF(ISBLANK(Table13[[#This Row],[x bar]])," ",$H$5)</f>
        <v>18.731453917050686</v>
      </c>
      <c r="I6" s="7">
        <f>IF(ISBLANK(Table13[[#This Row],[x bar]])," ",$I$5)</f>
        <v>5.8305483870967727</v>
      </c>
      <c r="J6" s="8">
        <f ca="1">IF(ISBLANK(Table13[[#This Row],[x bar]])," ",$J$5)</f>
        <v>0</v>
      </c>
    </row>
    <row r="7" spans="1:10" x14ac:dyDescent="0.2">
      <c r="A7" s="5">
        <v>45202</v>
      </c>
      <c r="B7" s="6">
        <v>19</v>
      </c>
      <c r="C7" s="6">
        <f>IF(ISBLANK(Table13[[#This Row],[x bar]])," ",$C$5)</f>
        <v>5</v>
      </c>
      <c r="D7" s="7">
        <f>IF(ISBLANK(Table13[[#This Row],[x bar]])," ",$D$5)</f>
        <v>20.322857142857139</v>
      </c>
      <c r="E7" s="6">
        <v>2.4</v>
      </c>
      <c r="F7" s="7">
        <f>IF(ISBLANK(Table13[[#This Row],[x bar]])," ",$F$5)</f>
        <v>2.7580645161290316</v>
      </c>
      <c r="G7" s="7">
        <f>IF(ISBLANK(Table13[[#This Row],[x bar]])," ",$G$5)</f>
        <v>21.914260368663591</v>
      </c>
      <c r="H7" s="7">
        <f>IF(ISBLANK(Table13[[#This Row],[x bar]])," ",$H$5)</f>
        <v>18.731453917050686</v>
      </c>
      <c r="I7" s="7">
        <f>IF(ISBLANK(Table13[[#This Row],[x bar]])," ",$I$5)</f>
        <v>5.8305483870967727</v>
      </c>
      <c r="J7" s="8">
        <f ca="1">IF(ISBLANK(Table13[[#This Row],[x bar]])," ",$J$5)</f>
        <v>0</v>
      </c>
    </row>
    <row r="8" spans="1:10" x14ac:dyDescent="0.2">
      <c r="A8" s="5">
        <v>45203</v>
      </c>
      <c r="B8" s="6">
        <v>12</v>
      </c>
      <c r="C8" s="6">
        <f>IF(ISBLANK(Table13[[#This Row],[x bar]])," ",$C$5)</f>
        <v>5</v>
      </c>
      <c r="D8" s="7">
        <f>IF(ISBLANK(Table13[[#This Row],[x bar]])," ",$D$5)</f>
        <v>20.322857142857139</v>
      </c>
      <c r="E8" s="6">
        <v>5</v>
      </c>
      <c r="F8" s="7">
        <f>IF(ISBLANK(Table13[[#This Row],[x bar]])," ",$F$5)</f>
        <v>2.7580645161290316</v>
      </c>
      <c r="G8" s="7">
        <f>IF(ISBLANK(Table13[[#This Row],[x bar]])," ",$G$5)</f>
        <v>21.914260368663591</v>
      </c>
      <c r="H8" s="7">
        <f>IF(ISBLANK(Table13[[#This Row],[x bar]])," ",$H$5)</f>
        <v>18.731453917050686</v>
      </c>
      <c r="I8" s="7">
        <f>IF(ISBLANK(Table13[[#This Row],[x bar]])," ",$I$5)</f>
        <v>5.8305483870967727</v>
      </c>
      <c r="J8" s="8">
        <f ca="1">IF(ISBLANK(Table13[[#This Row],[x bar]])," ",$J$5)</f>
        <v>0</v>
      </c>
    </row>
    <row r="9" spans="1:10" x14ac:dyDescent="0.2">
      <c r="A9" s="5">
        <v>45204</v>
      </c>
      <c r="B9" s="6">
        <v>22.2</v>
      </c>
      <c r="C9" s="6">
        <f>IF(ISBLANK(Table13[[#This Row],[x bar]])," ",$C$5)</f>
        <v>5</v>
      </c>
      <c r="D9" s="7">
        <f>IF(ISBLANK(Table13[[#This Row],[x bar]])," ",$D$5)</f>
        <v>20.322857142857139</v>
      </c>
      <c r="E9" s="6">
        <v>2.5</v>
      </c>
      <c r="F9" s="7">
        <f>IF(ISBLANK(Table13[[#This Row],[x bar]])," ",$F$5)</f>
        <v>2.7580645161290316</v>
      </c>
      <c r="G9" s="7">
        <f>IF(ISBLANK(Table13[[#This Row],[x bar]])," ",$G$5)</f>
        <v>21.914260368663591</v>
      </c>
      <c r="H9" s="7">
        <f>IF(ISBLANK(Table13[[#This Row],[x bar]])," ",$H$5)</f>
        <v>18.731453917050686</v>
      </c>
      <c r="I9" s="7">
        <f>IF(ISBLANK(Table13[[#This Row],[x bar]])," ",$I$5)</f>
        <v>5.8305483870967727</v>
      </c>
      <c r="J9" s="8">
        <f ca="1">IF(ISBLANK(Table13[[#This Row],[x bar]])," ",$J$5)</f>
        <v>0</v>
      </c>
    </row>
    <row r="10" spans="1:10" x14ac:dyDescent="0.2">
      <c r="A10" s="5">
        <v>45205</v>
      </c>
      <c r="B10" s="6">
        <v>23.4</v>
      </c>
      <c r="C10" s="6">
        <f>IF(ISBLANK(Table13[[#This Row],[x bar]])," ",$C$5)</f>
        <v>5</v>
      </c>
      <c r="D10" s="7">
        <f>IF(ISBLANK(Table13[[#This Row],[x bar]])," ",$D$5)</f>
        <v>20.322857142857139</v>
      </c>
      <c r="E10" s="6">
        <v>1.5</v>
      </c>
      <c r="F10" s="7">
        <f>IF(ISBLANK(Table13[[#This Row],[x bar]])," ",$F$5)</f>
        <v>2.7580645161290316</v>
      </c>
      <c r="G10" s="7">
        <f>IF(ISBLANK(Table13[[#This Row],[x bar]])," ",$G$5)</f>
        <v>21.914260368663591</v>
      </c>
      <c r="H10" s="7">
        <f>IF(ISBLANK(Table13[[#This Row],[x bar]])," ",$H$5)</f>
        <v>18.731453917050686</v>
      </c>
      <c r="I10" s="7">
        <f>IF(ISBLANK(Table13[[#This Row],[x bar]])," ",$I$5)</f>
        <v>5.8305483870967727</v>
      </c>
      <c r="J10" s="8">
        <f ca="1">IF(ISBLANK(Table13[[#This Row],[x bar]])," ",$J$5)</f>
        <v>0</v>
      </c>
    </row>
    <row r="11" spans="1:10" x14ac:dyDescent="0.2">
      <c r="A11" s="5">
        <v>45206</v>
      </c>
      <c r="B11" s="6">
        <v>28</v>
      </c>
      <c r="C11" s="6">
        <f>IF(ISBLANK(Table13[[#This Row],[x bar]])," ",$C$5)</f>
        <v>5</v>
      </c>
      <c r="D11" s="7">
        <f>IF(ISBLANK(Table13[[#This Row],[x bar]])," ",$D$5)</f>
        <v>20.322857142857139</v>
      </c>
      <c r="E11" s="6">
        <v>2.2999999999999998</v>
      </c>
      <c r="F11" s="7">
        <f>IF(ISBLANK(Table13[[#This Row],[x bar]])," ",$F$5)</f>
        <v>2.7580645161290316</v>
      </c>
      <c r="G11" s="7">
        <f>IF(ISBLANK(Table13[[#This Row],[x bar]])," ",$G$5)</f>
        <v>21.914260368663591</v>
      </c>
      <c r="H11" s="7">
        <f>IF(ISBLANK(Table13[[#This Row],[x bar]])," ",$H$5)</f>
        <v>18.731453917050686</v>
      </c>
      <c r="I11" s="7">
        <f>IF(ISBLANK(Table13[[#This Row],[x bar]])," ",$I$5)</f>
        <v>5.8305483870967727</v>
      </c>
      <c r="J11" s="8">
        <f ca="1">IF(ISBLANK(Table13[[#This Row],[x bar]])," ",$J$5)</f>
        <v>0</v>
      </c>
    </row>
    <row r="12" spans="1:10" x14ac:dyDescent="0.2">
      <c r="A12" s="5">
        <v>45207</v>
      </c>
      <c r="B12" s="6">
        <v>26</v>
      </c>
      <c r="C12" s="6">
        <f>IF(ISBLANK(Table13[[#This Row],[x bar]])," ",$C$5)</f>
        <v>5</v>
      </c>
      <c r="D12" s="7">
        <f>IF(ISBLANK(Table13[[#This Row],[x bar]])," ",$D$5)</f>
        <v>20.322857142857139</v>
      </c>
      <c r="E12" s="6">
        <v>2.1</v>
      </c>
      <c r="F12" s="7">
        <f>IF(ISBLANK(Table13[[#This Row],[x bar]])," ",$F$5)</f>
        <v>2.7580645161290316</v>
      </c>
      <c r="G12" s="7">
        <f>IF(ISBLANK(Table13[[#This Row],[x bar]])," ",$G$5)</f>
        <v>21.914260368663591</v>
      </c>
      <c r="H12" s="7">
        <f>IF(ISBLANK(Table13[[#This Row],[x bar]])," ",$H$5)</f>
        <v>18.731453917050686</v>
      </c>
      <c r="I12" s="7">
        <f>IF(ISBLANK(Table13[[#This Row],[x bar]])," ",$I$5)</f>
        <v>5.8305483870967727</v>
      </c>
      <c r="J12" s="8">
        <f ca="1">IF(ISBLANK(Table13[[#This Row],[x bar]])," ",$J$5)</f>
        <v>0</v>
      </c>
    </row>
    <row r="13" spans="1:10" x14ac:dyDescent="0.2">
      <c r="A13" s="5">
        <v>45208</v>
      </c>
      <c r="B13" s="6">
        <v>24</v>
      </c>
      <c r="C13" s="6">
        <f>IF(ISBLANK(Table13[[#This Row],[x bar]])," ",$C$5)</f>
        <v>5</v>
      </c>
      <c r="D13" s="7">
        <f>IF(ISBLANK(Table13[[#This Row],[x bar]])," ",$D$5)</f>
        <v>20.322857142857139</v>
      </c>
      <c r="E13" s="6">
        <v>2.4</v>
      </c>
      <c r="F13" s="7">
        <f>IF(ISBLANK(Table13[[#This Row],[x bar]])," ",$F$5)</f>
        <v>2.7580645161290316</v>
      </c>
      <c r="G13" s="7">
        <f>IF(ISBLANK(Table13[[#This Row],[x bar]])," ",$G$5)</f>
        <v>21.914260368663591</v>
      </c>
      <c r="H13" s="7">
        <f>IF(ISBLANK(Table13[[#This Row],[x bar]])," ",$H$5)</f>
        <v>18.731453917050686</v>
      </c>
      <c r="I13" s="7">
        <f>IF(ISBLANK(Table13[[#This Row],[x bar]])," ",$I$5)</f>
        <v>5.8305483870967727</v>
      </c>
      <c r="J13" s="8">
        <f ca="1">IF(ISBLANK(Table13[[#This Row],[x bar]])," ",$J$5)</f>
        <v>0</v>
      </c>
    </row>
    <row r="14" spans="1:10" x14ac:dyDescent="0.2">
      <c r="A14" s="5">
        <v>45209</v>
      </c>
      <c r="B14" s="6">
        <v>23.9</v>
      </c>
      <c r="C14" s="6">
        <f>IF(ISBLANK(Table13[[#This Row],[x bar]])," ",$C$5)</f>
        <v>5</v>
      </c>
      <c r="D14" s="7">
        <f>IF(ISBLANK(Table13[[#This Row],[x bar]])," ",$D$5)</f>
        <v>20.322857142857139</v>
      </c>
      <c r="E14" s="6">
        <v>2.9</v>
      </c>
      <c r="F14" s="7">
        <f>IF(ISBLANK(Table13[[#This Row],[x bar]])," ",$F$5)</f>
        <v>2.7580645161290316</v>
      </c>
      <c r="G14" s="7">
        <f>IF(ISBLANK(Table13[[#This Row],[x bar]])," ",$G$5)</f>
        <v>21.914260368663591</v>
      </c>
      <c r="H14" s="7">
        <f>IF(ISBLANK(Table13[[#This Row],[x bar]])," ",$H$5)</f>
        <v>18.731453917050686</v>
      </c>
      <c r="I14" s="7">
        <f>IF(ISBLANK(Table13[[#This Row],[x bar]])," ",$I$5)</f>
        <v>5.8305483870967727</v>
      </c>
      <c r="J14" s="8">
        <f ca="1">IF(ISBLANK(Table13[[#This Row],[x bar]])," ",$J$5)</f>
        <v>0</v>
      </c>
    </row>
    <row r="15" spans="1:10" x14ac:dyDescent="0.2">
      <c r="A15" s="5">
        <v>45210</v>
      </c>
      <c r="B15" s="6">
        <v>19.8</v>
      </c>
      <c r="C15" s="6">
        <f>IF(ISBLANK(Table13[[#This Row],[x bar]])," ",$C$5)</f>
        <v>5</v>
      </c>
      <c r="D15" s="7">
        <f>IF(ISBLANK(Table13[[#This Row],[x bar]])," ",$D$5)</f>
        <v>20.322857142857139</v>
      </c>
      <c r="E15" s="6">
        <v>2.8</v>
      </c>
      <c r="F15" s="7">
        <f>IF(ISBLANK(Table13[[#This Row],[x bar]])," ",$F$5)</f>
        <v>2.7580645161290316</v>
      </c>
      <c r="G15" s="7">
        <f>IF(ISBLANK(Table13[[#This Row],[x bar]])," ",$G$5)</f>
        <v>21.914260368663591</v>
      </c>
      <c r="H15" s="7">
        <f>IF(ISBLANK(Table13[[#This Row],[x bar]])," ",$H$5)</f>
        <v>18.731453917050686</v>
      </c>
      <c r="I15" s="7">
        <f>IF(ISBLANK(Table13[[#This Row],[x bar]])," ",$I$5)</f>
        <v>5.8305483870967727</v>
      </c>
      <c r="J15" s="8">
        <f ca="1">IF(ISBLANK(Table13[[#This Row],[x bar]])," ",$J$5)</f>
        <v>0</v>
      </c>
    </row>
    <row r="16" spans="1:10" x14ac:dyDescent="0.2">
      <c r="A16" s="5">
        <v>45211</v>
      </c>
      <c r="B16" s="6">
        <v>18.899999999999999</v>
      </c>
      <c r="C16" s="6">
        <f>IF(ISBLANK(Table13[[#This Row],[x bar]])," ",$C$5)</f>
        <v>5</v>
      </c>
      <c r="D16" s="7">
        <f>IF(ISBLANK(Table13[[#This Row],[x bar]])," ",$D$5)</f>
        <v>20.322857142857139</v>
      </c>
      <c r="E16" s="6">
        <v>2.7</v>
      </c>
      <c r="F16" s="7">
        <f>IF(ISBLANK(Table13[[#This Row],[x bar]])," ",$F$5)</f>
        <v>2.7580645161290316</v>
      </c>
      <c r="G16" s="7">
        <f>IF(ISBLANK(Table13[[#This Row],[x bar]])," ",$G$5)</f>
        <v>21.914260368663591</v>
      </c>
      <c r="H16" s="7">
        <f>IF(ISBLANK(Table13[[#This Row],[x bar]])," ",$H$5)</f>
        <v>18.731453917050686</v>
      </c>
      <c r="I16" s="7">
        <f>IF(ISBLANK(Table13[[#This Row],[x bar]])," ",$I$5)</f>
        <v>5.8305483870967727</v>
      </c>
      <c r="J16" s="8">
        <f ca="1">IF(ISBLANK(Table13[[#This Row],[x bar]])," ",$J$5)</f>
        <v>0</v>
      </c>
    </row>
    <row r="17" spans="1:10" x14ac:dyDescent="0.2">
      <c r="A17" s="5">
        <v>45212</v>
      </c>
      <c r="B17" s="6">
        <v>19.100000000000001</v>
      </c>
      <c r="C17" s="6">
        <f>IF(ISBLANK(Table13[[#This Row],[x bar]])," ",$C$5)</f>
        <v>5</v>
      </c>
      <c r="D17" s="7">
        <f>IF(ISBLANK(Table13[[#This Row],[x bar]])," ",$D$5)</f>
        <v>20.322857142857139</v>
      </c>
      <c r="E17" s="6">
        <v>2.2999999999999998</v>
      </c>
      <c r="F17" s="7">
        <f>IF(ISBLANK(Table13[[#This Row],[x bar]])," ",$F$5)</f>
        <v>2.7580645161290316</v>
      </c>
      <c r="G17" s="7">
        <f>IF(ISBLANK(Table13[[#This Row],[x bar]])," ",$G$5)</f>
        <v>21.914260368663591</v>
      </c>
      <c r="H17" s="7">
        <f>IF(ISBLANK(Table13[[#This Row],[x bar]])," ",$H$5)</f>
        <v>18.731453917050686</v>
      </c>
      <c r="I17" s="7">
        <f>IF(ISBLANK(Table13[[#This Row],[x bar]])," ",$I$5)</f>
        <v>5.8305483870967727</v>
      </c>
      <c r="J17" s="8">
        <f ca="1">IF(ISBLANK(Table13[[#This Row],[x bar]])," ",$J$5)</f>
        <v>0</v>
      </c>
    </row>
    <row r="18" spans="1:10" x14ac:dyDescent="0.2">
      <c r="A18" s="5">
        <v>45213</v>
      </c>
      <c r="B18" s="6">
        <v>13</v>
      </c>
      <c r="C18" s="6">
        <f>IF(ISBLANK(Table13[[#This Row],[x bar]])," ",$C$5)</f>
        <v>5</v>
      </c>
      <c r="D18" s="7">
        <f>IF(ISBLANK(Table13[[#This Row],[x bar]])," ",$D$5)</f>
        <v>20.322857142857139</v>
      </c>
      <c r="E18" s="6">
        <v>4.0999999999999996</v>
      </c>
      <c r="F18" s="7">
        <f>IF(ISBLANK(Table13[[#This Row],[x bar]])," ",$F$5)</f>
        <v>2.7580645161290316</v>
      </c>
      <c r="G18" s="7">
        <f>IF(ISBLANK(Table13[[#This Row],[x bar]])," ",$G$5)</f>
        <v>21.914260368663591</v>
      </c>
      <c r="H18" s="7">
        <f>IF(ISBLANK(Table13[[#This Row],[x bar]])," ",$H$5)</f>
        <v>18.731453917050686</v>
      </c>
      <c r="I18" s="7">
        <f>IF(ISBLANK(Table13[[#This Row],[x bar]])," ",$I$5)</f>
        <v>5.8305483870967727</v>
      </c>
      <c r="J18" s="8">
        <f ca="1">IF(ISBLANK(Table13[[#This Row],[x bar]])," ",$J$5)</f>
        <v>0</v>
      </c>
    </row>
    <row r="19" spans="1:10" x14ac:dyDescent="0.2">
      <c r="A19" s="5">
        <v>45214</v>
      </c>
      <c r="B19" s="6">
        <v>21</v>
      </c>
      <c r="C19" s="6">
        <f>IF(ISBLANK(Table13[[#This Row],[x bar]])," ",$C$5)</f>
        <v>5</v>
      </c>
      <c r="D19" s="7">
        <f>IF(ISBLANK(Table13[[#This Row],[x bar]])," ",$D$5)</f>
        <v>20.322857142857139</v>
      </c>
      <c r="E19" s="6">
        <v>2.2999999999999998</v>
      </c>
      <c r="F19" s="7">
        <f>IF(ISBLANK(Table13[[#This Row],[x bar]])," ",$F$5)</f>
        <v>2.7580645161290316</v>
      </c>
      <c r="G19" s="7">
        <f>IF(ISBLANK(Table13[[#This Row],[x bar]])," ",$G$5)</f>
        <v>21.914260368663591</v>
      </c>
      <c r="H19" s="7">
        <f>IF(ISBLANK(Table13[[#This Row],[x bar]])," ",$H$5)</f>
        <v>18.731453917050686</v>
      </c>
      <c r="I19" s="7">
        <f>IF(ISBLANK(Table13[[#This Row],[x bar]])," ",$I$5)</f>
        <v>5.8305483870967727</v>
      </c>
      <c r="J19" s="8">
        <f ca="1">IF(ISBLANK(Table13[[#This Row],[x bar]])," ",$J$5)</f>
        <v>0</v>
      </c>
    </row>
    <row r="20" spans="1:10" x14ac:dyDescent="0.2">
      <c r="A20" s="5">
        <v>45215</v>
      </c>
      <c r="B20" s="6">
        <v>20.7</v>
      </c>
      <c r="C20" s="6">
        <f>IF(ISBLANK(Table13[[#This Row],[x bar]])," ",$C$5)</f>
        <v>5</v>
      </c>
      <c r="D20" s="7">
        <f>IF(ISBLANK(Table13[[#This Row],[x bar]])," ",$D$5)</f>
        <v>20.322857142857139</v>
      </c>
      <c r="E20" s="6">
        <v>1.2</v>
      </c>
      <c r="F20" s="7">
        <f>IF(ISBLANK(Table13[[#This Row],[x bar]])," ",$F$5)</f>
        <v>2.7580645161290316</v>
      </c>
      <c r="G20" s="7">
        <f>IF(ISBLANK(Table13[[#This Row],[x bar]])," ",$G$5)</f>
        <v>21.914260368663591</v>
      </c>
      <c r="H20" s="7">
        <f>IF(ISBLANK(Table13[[#This Row],[x bar]])," ",$H$5)</f>
        <v>18.731453917050686</v>
      </c>
      <c r="I20" s="7">
        <f>IF(ISBLANK(Table13[[#This Row],[x bar]])," ",$I$5)</f>
        <v>5.8305483870967727</v>
      </c>
      <c r="J20" s="8">
        <f ca="1">IF(ISBLANK(Table13[[#This Row],[x bar]])," ",$J$5)</f>
        <v>0</v>
      </c>
    </row>
    <row r="21" spans="1:10" x14ac:dyDescent="0.2">
      <c r="A21" s="5">
        <v>45216</v>
      </c>
      <c r="B21" s="6">
        <v>20.9</v>
      </c>
      <c r="C21" s="6">
        <f>IF(ISBLANK(Table13[[#This Row],[x bar]])," ",$C$5)</f>
        <v>5</v>
      </c>
      <c r="D21" s="7">
        <f>IF(ISBLANK(Table13[[#This Row],[x bar]])," ",$D$5)</f>
        <v>20.322857142857139</v>
      </c>
      <c r="E21" s="6">
        <v>1.2</v>
      </c>
      <c r="F21" s="7">
        <f>IF(ISBLANK(Table13[[#This Row],[x bar]])," ",$F$5)</f>
        <v>2.7580645161290316</v>
      </c>
      <c r="G21" s="7">
        <f>IF(ISBLANK(Table13[[#This Row],[x bar]])," ",$G$5)</f>
        <v>21.914260368663591</v>
      </c>
      <c r="H21" s="7">
        <f>IF(ISBLANK(Table13[[#This Row],[x bar]])," ",$H$5)</f>
        <v>18.731453917050686</v>
      </c>
      <c r="I21" s="7">
        <f>IF(ISBLANK(Table13[[#This Row],[x bar]])," ",$I$5)</f>
        <v>5.8305483870967727</v>
      </c>
      <c r="J21" s="8">
        <f ca="1">IF(ISBLANK(Table13[[#This Row],[x bar]])," ",$J$5)</f>
        <v>0</v>
      </c>
    </row>
    <row r="22" spans="1:10" x14ac:dyDescent="0.2">
      <c r="A22" s="5">
        <v>45217</v>
      </c>
      <c r="B22" s="6">
        <v>21.5</v>
      </c>
      <c r="C22" s="6">
        <f>IF(ISBLANK(Table13[[#This Row],[x bar]])," ",$C$5)</f>
        <v>5</v>
      </c>
      <c r="D22" s="7">
        <f>IF(ISBLANK(Table13[[#This Row],[x bar]])," ",$D$5)</f>
        <v>20.322857142857139</v>
      </c>
      <c r="E22" s="6">
        <v>2.5</v>
      </c>
      <c r="F22" s="7">
        <f>IF(ISBLANK(Table13[[#This Row],[x bar]])," ",$F$5)</f>
        <v>2.7580645161290316</v>
      </c>
      <c r="G22" s="7">
        <f>IF(ISBLANK(Table13[[#This Row],[x bar]])," ",$G$5)</f>
        <v>21.914260368663591</v>
      </c>
      <c r="H22" s="7">
        <f>IF(ISBLANK(Table13[[#This Row],[x bar]])," ",$H$5)</f>
        <v>18.731453917050686</v>
      </c>
      <c r="I22" s="7">
        <f>IF(ISBLANK(Table13[[#This Row],[x bar]])," ",$I$5)</f>
        <v>5.8305483870967727</v>
      </c>
      <c r="J22" s="8">
        <f ca="1">IF(ISBLANK(Table13[[#This Row],[x bar]])," ",$J$5)</f>
        <v>0</v>
      </c>
    </row>
    <row r="23" spans="1:10" x14ac:dyDescent="0.2">
      <c r="A23" s="5">
        <v>45218</v>
      </c>
      <c r="B23" s="6">
        <v>25</v>
      </c>
      <c r="C23" s="6">
        <f>IF(ISBLANK(Table13[[#This Row],[x bar]])," ",$C$5)</f>
        <v>5</v>
      </c>
      <c r="D23" s="7">
        <f>IF(ISBLANK(Table13[[#This Row],[x bar]])," ",$D$5)</f>
        <v>20.322857142857139</v>
      </c>
      <c r="E23" s="6">
        <v>3.8</v>
      </c>
      <c r="F23" s="7">
        <f>IF(ISBLANK(Table13[[#This Row],[x bar]])," ",$F$5)</f>
        <v>2.7580645161290316</v>
      </c>
      <c r="G23" s="7"/>
      <c r="H23" s="7">
        <f>IF(ISBLANK(Table13[[#This Row],[x bar]])," ",$H$5)</f>
        <v>18.731453917050686</v>
      </c>
      <c r="I23" s="7">
        <f>IF(ISBLANK(Table13[[#This Row],[x bar]])," ",$I$5)</f>
        <v>5.8305483870967727</v>
      </c>
      <c r="J23" s="8">
        <f ca="1">IF(ISBLANK(Table13[[#This Row],[x bar]])," ",$J$5)</f>
        <v>0</v>
      </c>
    </row>
    <row r="24" spans="1:10" x14ac:dyDescent="0.2">
      <c r="A24" s="5">
        <v>45219</v>
      </c>
      <c r="B24" s="6">
        <v>16.7</v>
      </c>
      <c r="C24" s="6">
        <f>IF(ISBLANK(Table13[[#This Row],[x bar]])," ",$C$5)</f>
        <v>5</v>
      </c>
      <c r="D24" s="7">
        <f>IF(ISBLANK(Table13[[#This Row],[x bar]])," ",$D$5)</f>
        <v>20.322857142857139</v>
      </c>
      <c r="E24" s="6">
        <v>2.5</v>
      </c>
      <c r="F24" s="7">
        <f>IF(ISBLANK(Table13[[#This Row],[x bar]])," ",$F$5)</f>
        <v>2.7580645161290316</v>
      </c>
      <c r="G24" s="7">
        <f>IF(ISBLANK(Table13[[#This Row],[x bar]])," ",$G$5)</f>
        <v>21.914260368663591</v>
      </c>
      <c r="H24" s="7">
        <f>IF(ISBLANK(Table13[[#This Row],[x bar]])," ",$H$5)</f>
        <v>18.731453917050686</v>
      </c>
      <c r="I24" s="7">
        <f>IF(ISBLANK(Table13[[#This Row],[x bar]])," ",$I$5)</f>
        <v>5.8305483870967727</v>
      </c>
      <c r="J24" s="8">
        <f ca="1">IF(ISBLANK(Table13[[#This Row],[x bar]])," ",$J$5)</f>
        <v>0</v>
      </c>
    </row>
    <row r="25" spans="1:10" x14ac:dyDescent="0.2">
      <c r="A25" s="5">
        <v>45220</v>
      </c>
      <c r="B25" s="6">
        <v>17.100000000000001</v>
      </c>
      <c r="C25" s="6">
        <f>IF(ISBLANK(Table13[[#This Row],[x bar]])," ",$C$5)</f>
        <v>5</v>
      </c>
      <c r="D25" s="7">
        <f>IF(ISBLANK(Table13[[#This Row],[x bar]])," ",$D$5)</f>
        <v>20.322857142857139</v>
      </c>
      <c r="E25" s="6">
        <v>3.1</v>
      </c>
      <c r="F25" s="7">
        <f>IF(ISBLANK(Table13[[#This Row],[x bar]])," ",$F$5)</f>
        <v>2.7580645161290316</v>
      </c>
      <c r="G25" s="7">
        <f>IF(ISBLANK(Table13[[#This Row],[x bar]])," ",$G$5)</f>
        <v>21.914260368663591</v>
      </c>
      <c r="H25" s="7">
        <f>IF(ISBLANK(Table13[[#This Row],[x bar]])," ",$H$5)</f>
        <v>18.731453917050686</v>
      </c>
      <c r="I25" s="7">
        <f>IF(ISBLANK(Table13[[#This Row],[x bar]])," ",$I$5)</f>
        <v>5.8305483870967727</v>
      </c>
      <c r="J25" s="8">
        <f ca="1">IF(ISBLANK(Table13[[#This Row],[x bar]])," ",$J$5)</f>
        <v>0</v>
      </c>
    </row>
    <row r="26" spans="1:10" x14ac:dyDescent="0.2">
      <c r="A26" s="5">
        <v>45221</v>
      </c>
      <c r="B26" s="6">
        <v>18.2</v>
      </c>
      <c r="C26" s="6">
        <f>IF(ISBLANK(Table13[[#This Row],[x bar]])," ",$C$5)</f>
        <v>5</v>
      </c>
      <c r="D26" s="7">
        <f>IF(ISBLANK(Table13[[#This Row],[x bar]])," ",$D$5)</f>
        <v>20.322857142857139</v>
      </c>
      <c r="E26" s="6">
        <v>2.4</v>
      </c>
      <c r="F26" s="7">
        <f>IF(ISBLANK(Table13[[#This Row],[x bar]])," ",$F$5)</f>
        <v>2.7580645161290316</v>
      </c>
      <c r="G26" s="7">
        <f>IF(ISBLANK(Table13[[#This Row],[x bar]])," ",$G$5)</f>
        <v>21.914260368663591</v>
      </c>
      <c r="H26" s="7">
        <f>IF(ISBLANK(Table13[[#This Row],[x bar]])," ",$H$5)</f>
        <v>18.731453917050686</v>
      </c>
      <c r="I26" s="7">
        <f>IF(ISBLANK(Table13[[#This Row],[x bar]])," ",$I$5)</f>
        <v>5.8305483870967727</v>
      </c>
      <c r="J26" s="8">
        <f ca="1">IF(ISBLANK(Table13[[#This Row],[x bar]])," ",$J$5)</f>
        <v>0</v>
      </c>
    </row>
    <row r="27" spans="1:10" x14ac:dyDescent="0.2">
      <c r="A27" s="5">
        <v>45222</v>
      </c>
      <c r="B27" s="6">
        <v>19</v>
      </c>
      <c r="C27" s="6">
        <f>IF(ISBLANK(Table13[[#This Row],[x bar]])," ",$C$5)</f>
        <v>5</v>
      </c>
      <c r="D27" s="7">
        <f>IF(ISBLANK(Table13[[#This Row],[x bar]])," ",$D$5)</f>
        <v>20.322857142857139</v>
      </c>
      <c r="E27" s="6">
        <v>2.2999999999999998</v>
      </c>
      <c r="F27" s="7">
        <f>IF(ISBLANK(Table13[[#This Row],[x bar]])," ",$F$5)</f>
        <v>2.7580645161290316</v>
      </c>
      <c r="G27" s="7">
        <f>IF(ISBLANK(Table13[[#This Row],[x bar]])," ",$G$5)</f>
        <v>21.914260368663591</v>
      </c>
      <c r="H27" s="7">
        <f>IF(ISBLANK(Table13[[#This Row],[x bar]])," ",$H$5)</f>
        <v>18.731453917050686</v>
      </c>
      <c r="I27" s="7">
        <f>IF(ISBLANK(Table13[[#This Row],[x bar]])," ",$I$5)</f>
        <v>5.8305483870967727</v>
      </c>
      <c r="J27" s="8">
        <f ca="1">IF(ISBLANK(Table13[[#This Row],[x bar]])," ",$J$5)</f>
        <v>0</v>
      </c>
    </row>
    <row r="28" spans="1:10" x14ac:dyDescent="0.2">
      <c r="A28" s="5">
        <v>45223</v>
      </c>
      <c r="B28" s="6">
        <v>23</v>
      </c>
      <c r="C28" s="6">
        <f>IF(ISBLANK(Table13[[#This Row],[x bar]])," ",$C$5)</f>
        <v>5</v>
      </c>
      <c r="D28" s="7">
        <f>IF(ISBLANK(Table13[[#This Row],[x bar]])," ",$D$5)</f>
        <v>20.322857142857139</v>
      </c>
      <c r="E28" s="6">
        <v>2.2999999999999998</v>
      </c>
      <c r="F28" s="7">
        <f>IF(ISBLANK(Table13[[#This Row],[x bar]])," ",$F$5)</f>
        <v>2.7580645161290316</v>
      </c>
      <c r="G28" s="7">
        <f>IF(ISBLANK(Table13[[#This Row],[x bar]])," ",$G$5)</f>
        <v>21.914260368663591</v>
      </c>
      <c r="H28" s="7">
        <f>IF(ISBLANK(Table13[[#This Row],[x bar]])," ",$H$5)</f>
        <v>18.731453917050686</v>
      </c>
      <c r="I28" s="7">
        <f>IF(ISBLANK(Table13[[#This Row],[x bar]])," ",$I$5)</f>
        <v>5.8305483870967727</v>
      </c>
      <c r="J28" s="8">
        <f ca="1">IF(ISBLANK(Table13[[#This Row],[x bar]])," ",$J$5)</f>
        <v>0</v>
      </c>
    </row>
    <row r="29" spans="1:10" x14ac:dyDescent="0.2">
      <c r="A29" s="5">
        <v>45224</v>
      </c>
      <c r="B29" s="6">
        <v>21.3</v>
      </c>
      <c r="C29" s="6">
        <f>IF(ISBLANK(Table13[[#This Row],[x bar]])," ",$C$5)</f>
        <v>5</v>
      </c>
      <c r="D29" s="7">
        <f>IF(ISBLANK(Table13[[#This Row],[x bar]])," ",$D$5)</f>
        <v>20.322857142857139</v>
      </c>
      <c r="E29" s="6">
        <v>4.5</v>
      </c>
      <c r="F29" s="7">
        <f>IF(ISBLANK(Table13[[#This Row],[x bar]])," ",$F$5)</f>
        <v>2.7580645161290316</v>
      </c>
      <c r="G29" s="7">
        <f>IF(ISBLANK(Table13[[#This Row],[x bar]])," ",$G$5)</f>
        <v>21.914260368663591</v>
      </c>
      <c r="H29" s="7">
        <f>IF(ISBLANK(Table13[[#This Row],[x bar]])," ",$H$5)</f>
        <v>18.731453917050686</v>
      </c>
      <c r="I29" s="7">
        <f>IF(ISBLANK(Table13[[#This Row],[x bar]])," ",$I$5)</f>
        <v>5.8305483870967727</v>
      </c>
      <c r="J29" s="8">
        <f ca="1">IF(ISBLANK(Table13[[#This Row],[x bar]])," ",$J$5)</f>
        <v>0</v>
      </c>
    </row>
    <row r="30" spans="1:10" x14ac:dyDescent="0.2">
      <c r="A30" s="5">
        <v>45225</v>
      </c>
      <c r="B30" s="6">
        <v>20.9</v>
      </c>
      <c r="C30" s="6">
        <f>IF(ISBLANK(Table13[[#This Row],[x bar]])," ",$C$5)</f>
        <v>5</v>
      </c>
      <c r="D30" s="7">
        <f>IF(ISBLANK(Table13[[#This Row],[x bar]])," ",$D$5)</f>
        <v>20.322857142857139</v>
      </c>
      <c r="E30" s="6">
        <v>5.0999999999999996</v>
      </c>
      <c r="F30" s="7">
        <f>IF(ISBLANK(Table13[[#This Row],[x bar]])," ",$F$5)</f>
        <v>2.7580645161290316</v>
      </c>
      <c r="G30" s="7">
        <f>IF(ISBLANK(Table13[[#This Row],[x bar]])," ",$G$5)</f>
        <v>21.914260368663591</v>
      </c>
      <c r="H30" s="7">
        <f>IF(ISBLANK(Table13[[#This Row],[x bar]])," ",$H$5)</f>
        <v>18.731453917050686</v>
      </c>
      <c r="I30" s="7">
        <f>IF(ISBLANK(Table13[[#This Row],[x bar]])," ",$I$5)</f>
        <v>5.8305483870967727</v>
      </c>
      <c r="J30" s="8">
        <f ca="1">IF(ISBLANK(Table13[[#This Row],[x bar]])," ",$J$5)</f>
        <v>0</v>
      </c>
    </row>
    <row r="31" spans="1:10" x14ac:dyDescent="0.2">
      <c r="A31" s="5">
        <v>45226</v>
      </c>
      <c r="B31" s="6">
        <v>22.9</v>
      </c>
      <c r="C31" s="6">
        <f>IF(ISBLANK(Table13[[#This Row],[x bar]])," ",$C$5)</f>
        <v>5</v>
      </c>
      <c r="D31" s="7">
        <f>IF(ISBLANK(Table13[[#This Row],[x bar]])," ",$D$5)</f>
        <v>20.322857142857139</v>
      </c>
      <c r="E31" s="6">
        <v>1.9</v>
      </c>
      <c r="F31" s="7">
        <f>IF(ISBLANK(Table13[[#This Row],[x bar]])," ",$F$5)</f>
        <v>2.7580645161290316</v>
      </c>
      <c r="G31" s="7">
        <f>IF(ISBLANK(Table13[[#This Row],[x bar]])," ",$G$5)</f>
        <v>21.914260368663591</v>
      </c>
      <c r="H31" s="7">
        <f>IF(ISBLANK(Table13[[#This Row],[x bar]])," ",$H$5)</f>
        <v>18.731453917050686</v>
      </c>
      <c r="I31" s="7">
        <f>IF(ISBLANK(Table13[[#This Row],[x bar]])," ",$I$5)</f>
        <v>5.8305483870967727</v>
      </c>
      <c r="J31" s="8">
        <f ca="1">IF(ISBLANK(Table13[[#This Row],[x bar]])," ",$J$5)</f>
        <v>0</v>
      </c>
    </row>
    <row r="32" spans="1:10" x14ac:dyDescent="0.2">
      <c r="A32" s="5">
        <v>45227</v>
      </c>
      <c r="B32" s="6">
        <v>21</v>
      </c>
      <c r="C32" s="6">
        <f>IF(ISBLANK(Table13[[#This Row],[x bar]])," ",$C$5)</f>
        <v>5</v>
      </c>
      <c r="D32" s="7">
        <f>IF(ISBLANK(Table13[[#This Row],[x bar]])," ",$D$5)</f>
        <v>20.322857142857139</v>
      </c>
      <c r="E32" s="6">
        <v>2.2000000000000002</v>
      </c>
      <c r="F32" s="7">
        <f>IF(ISBLANK(Table13[[#This Row],[x bar]])," ",$F$5)</f>
        <v>2.7580645161290316</v>
      </c>
      <c r="G32" s="7">
        <f>IF(ISBLANK(Table13[[#This Row],[x bar]])," ",$G$5)</f>
        <v>21.914260368663591</v>
      </c>
      <c r="H32" s="7">
        <f>IF(ISBLANK(Table13[[#This Row],[x bar]])," ",$H$5)</f>
        <v>18.731453917050686</v>
      </c>
      <c r="I32" s="7">
        <f>IF(ISBLANK(Table13[[#This Row],[x bar]])," ",$I$5)</f>
        <v>5.8305483870967727</v>
      </c>
      <c r="J32" s="8">
        <f ca="1">IF(ISBLANK(Table13[[#This Row],[x bar]])," ",$J$5)</f>
        <v>0</v>
      </c>
    </row>
    <row r="33" spans="1:10" x14ac:dyDescent="0.2">
      <c r="A33" s="5">
        <v>45228</v>
      </c>
      <c r="B33" s="6">
        <v>17</v>
      </c>
      <c r="C33" s="6">
        <f>IF(ISBLANK(Table13[[#This Row],[x bar]])," ",$C$5)</f>
        <v>5</v>
      </c>
      <c r="D33" s="7">
        <f>IF(ISBLANK(Table13[[#This Row],[x bar]])," ",$D$5)</f>
        <v>20.322857142857139</v>
      </c>
      <c r="E33" s="6">
        <v>3.3</v>
      </c>
      <c r="F33" s="7">
        <f>IF(ISBLANK(Table13[[#This Row],[x bar]])," ",$F$5)</f>
        <v>2.7580645161290316</v>
      </c>
      <c r="G33" s="7">
        <f>IF(ISBLANK(Table13[[#This Row],[x bar]])," ",$G$5)</f>
        <v>21.914260368663591</v>
      </c>
      <c r="H33" s="7">
        <f>IF(ISBLANK(Table13[[#This Row],[x bar]])," ",$H$5)</f>
        <v>18.731453917050686</v>
      </c>
      <c r="I33" s="7">
        <f>IF(ISBLANK(Table13[[#This Row],[x bar]])," ",$I$5)</f>
        <v>5.8305483870967727</v>
      </c>
      <c r="J33" s="8">
        <f ca="1">IF(ISBLANK(Table13[[#This Row],[x bar]])," ",$J$5)</f>
        <v>0</v>
      </c>
    </row>
    <row r="34" spans="1:10" x14ac:dyDescent="0.2">
      <c r="A34" s="5">
        <v>45229</v>
      </c>
      <c r="B34" s="6">
        <v>25</v>
      </c>
      <c r="C34" s="6">
        <f>IF(ISBLANK(Table13[[#This Row],[x bar]])," ",$C$5)</f>
        <v>5</v>
      </c>
      <c r="D34" s="7">
        <f>IF(ISBLANK(Table13[[#This Row],[x bar]])," ",$D$5)</f>
        <v>20.322857142857139</v>
      </c>
      <c r="E34" s="6">
        <v>4.5</v>
      </c>
      <c r="F34" s="7">
        <f>IF(ISBLANK(Table13[[#This Row],[x bar]])," ",$F$5)</f>
        <v>2.7580645161290316</v>
      </c>
      <c r="G34" s="7">
        <f>IF(ISBLANK(Table13[[#This Row],[x bar]])," ",$G$5)</f>
        <v>21.914260368663591</v>
      </c>
      <c r="H34" s="7">
        <f>IF(ISBLANK(Table13[[#This Row],[x bar]])," ",$H$5)</f>
        <v>18.731453917050686</v>
      </c>
      <c r="I34" s="7">
        <f>IF(ISBLANK(Table13[[#This Row],[x bar]])," ",$I$5)</f>
        <v>5.8305483870967727</v>
      </c>
      <c r="J34" s="8">
        <f ca="1">IF(ISBLANK(Table13[[#This Row],[x bar]])," ",$J$5)</f>
        <v>0</v>
      </c>
    </row>
    <row r="35" spans="1:10" x14ac:dyDescent="0.2">
      <c r="A35" s="5">
        <v>45230</v>
      </c>
      <c r="B35" s="6">
        <v>17.8</v>
      </c>
      <c r="C35" s="6">
        <f>IF(ISBLANK(Table13[[#This Row],[x bar]])," ",$C$5)</f>
        <v>5</v>
      </c>
      <c r="D35" s="7">
        <f>IF(ISBLANK(Table13[[#This Row],[x bar]])," ",$D$5)</f>
        <v>20.322857142857139</v>
      </c>
      <c r="E35" s="6">
        <v>3.6</v>
      </c>
      <c r="F35" s="7">
        <f>IF(ISBLANK(Table13[[#This Row],[x bar]])," ",$F$5)</f>
        <v>2.7580645161290316</v>
      </c>
      <c r="G35" s="7">
        <f>IF(ISBLANK(Table13[[#This Row],[x bar]])," ",$G$5)</f>
        <v>21.914260368663591</v>
      </c>
      <c r="H35" s="7">
        <f>IF(ISBLANK(Table13[[#This Row],[x bar]])," ",$H$5)</f>
        <v>18.731453917050686</v>
      </c>
      <c r="I35" s="7">
        <f>IF(ISBLANK(Table13[[#This Row],[x bar]])," ",$I$5)</f>
        <v>5.8305483870967727</v>
      </c>
      <c r="J35" s="8">
        <f ca="1">IF(ISBLANK(Table13[[#This Row],[x bar]])," ",$J$5)</f>
        <v>0</v>
      </c>
    </row>
    <row r="36" spans="1:10" x14ac:dyDescent="0.2">
      <c r="A36" s="5">
        <v>45231</v>
      </c>
      <c r="B36" s="6">
        <v>12</v>
      </c>
      <c r="C36" s="6">
        <f>IF(ISBLANK(Table13[[#This Row],[x bar]])," ",$C$5)</f>
        <v>5</v>
      </c>
      <c r="D36" s="7">
        <f>IF(ISBLANK(Table13[[#This Row],[x bar]])," ",$D$5)</f>
        <v>20.322857142857139</v>
      </c>
      <c r="E36" s="6"/>
      <c r="F36" s="7">
        <f>IF(ISBLANK(Table13[[#This Row],[x bar]])," ",$F$5)</f>
        <v>2.7580645161290316</v>
      </c>
      <c r="G36" s="7">
        <f>IF(ISBLANK(Table13[[#This Row],[x bar]])," ",$G$5)</f>
        <v>21.914260368663591</v>
      </c>
      <c r="H36" s="7">
        <f>IF(ISBLANK(Table13[[#This Row],[x bar]])," ",$H$5)</f>
        <v>18.731453917050686</v>
      </c>
      <c r="I36" s="7">
        <f>IF(ISBLANK(Table13[[#This Row],[x bar]])," ",$I$5)</f>
        <v>5.8305483870967727</v>
      </c>
      <c r="J36" s="8" t="str">
        <f ca="1">IF(ISBLANK(Table13[[#This Row],[x bar]])," ",$J$5)</f>
        <v xml:space="preserve"> </v>
      </c>
    </row>
    <row r="37" spans="1:10" x14ac:dyDescent="0.2">
      <c r="A37" s="5">
        <v>45232</v>
      </c>
      <c r="B37" s="6">
        <v>19</v>
      </c>
      <c r="C37" s="6">
        <f>IF(ISBLANK(Table13[[#This Row],[x bar]])," ",$C$5)</f>
        <v>5</v>
      </c>
      <c r="D37" s="7">
        <f>IF(ISBLANK(Table13[[#This Row],[x bar]])," ",D6)</f>
        <v>20.322857142857139</v>
      </c>
      <c r="E37" s="6"/>
      <c r="F37" s="7">
        <f>IF(ISBLANK(Table13[[#This Row],[x bar]])," ",$F$5)</f>
        <v>2.7580645161290316</v>
      </c>
      <c r="G37" s="7">
        <f>IF(ISBLANK(Table13[[#This Row],[x bar]])," ",$G$5)</f>
        <v>21.914260368663591</v>
      </c>
      <c r="H37" s="7">
        <f>IF(ISBLANK(Table13[[#This Row],[x bar]])," ",$H$5)</f>
        <v>18.731453917050686</v>
      </c>
      <c r="I37" s="7">
        <f>IF(ISBLANK(Table13[[#This Row],[x bar]])," ",$I$5)</f>
        <v>5.8305483870967727</v>
      </c>
      <c r="J37" s="8" t="str">
        <f ca="1">IF(ISBLANK(Table13[[#This Row],[x bar]])," ",$J$5)</f>
        <v xml:space="preserve"> </v>
      </c>
    </row>
    <row r="38" spans="1:10" x14ac:dyDescent="0.2">
      <c r="A38" s="5">
        <v>45233</v>
      </c>
      <c r="B38" s="6">
        <v>23</v>
      </c>
      <c r="C38" s="6">
        <f>IF(ISBLANK(Table13[[#This Row],[x bar]])," ",$C$5)</f>
        <v>5</v>
      </c>
      <c r="D38" s="7">
        <f>IF(ISBLANK(Table13[[#This Row],[x bar]])," ",D7)</f>
        <v>20.322857142857139</v>
      </c>
      <c r="E38" s="6"/>
      <c r="F38" s="7">
        <f>IF(ISBLANK(Table13[[#This Row],[x bar]])," ",$F$5)</f>
        <v>2.7580645161290316</v>
      </c>
      <c r="G38" s="7">
        <f>IF(ISBLANK(Table13[[#This Row],[x bar]])," ",$G$5)</f>
        <v>21.914260368663591</v>
      </c>
      <c r="H38" s="7">
        <f>IF(ISBLANK(Table13[[#This Row],[x bar]])," ",$H$5)</f>
        <v>18.731453917050686</v>
      </c>
      <c r="I38" s="7">
        <f>IF(ISBLANK(Table13[[#This Row],[x bar]])," ",$I$5)</f>
        <v>5.8305483870967727</v>
      </c>
      <c r="J38" s="8" t="str">
        <f ca="1">IF(ISBLANK(Table13[[#This Row],[x bar]])," ",$J$5)</f>
        <v xml:space="preserve"> </v>
      </c>
    </row>
    <row r="39" spans="1:10" x14ac:dyDescent="0.2">
      <c r="A39" s="5">
        <v>45234</v>
      </c>
      <c r="B39" s="6">
        <v>16</v>
      </c>
      <c r="C39" s="6">
        <f>IF(ISBLANK(Table13[[#This Row],[x bar]])," ",$C$5)</f>
        <v>5</v>
      </c>
      <c r="D39" s="7">
        <f>IF(ISBLANK(Table13[[#This Row],[x bar]])," ",$D$5)</f>
        <v>20.322857142857139</v>
      </c>
      <c r="E39" s="6"/>
      <c r="F39" s="7">
        <f>IF(ISBLANK(Table13[[#This Row],[x bar]])," ",$F$5)</f>
        <v>2.7580645161290316</v>
      </c>
      <c r="G39" s="7">
        <f>IF(ISBLANK(Table13[[#This Row],[x bar]])," ",$G$5)</f>
        <v>21.914260368663591</v>
      </c>
      <c r="H39" s="7">
        <f>IF(ISBLANK(Table13[[#This Row],[x bar]])," ",$H$5)</f>
        <v>18.731453917050686</v>
      </c>
      <c r="I39" s="7">
        <f>IF(ISBLANK(Table13[[#This Row],[x bar]])," ",$I$5)</f>
        <v>5.8305483870967727</v>
      </c>
      <c r="J39" s="8" t="str">
        <f ca="1">IF(ISBLANK(Table13[[#This Row],[x bar]])," ",$J$5)</f>
        <v xml:space="preserve"> </v>
      </c>
    </row>
    <row r="40" spans="1:10" x14ac:dyDescent="0.2">
      <c r="A40" s="5">
        <v>45235</v>
      </c>
      <c r="B40" s="6"/>
      <c r="C40" s="6" t="str">
        <f>IF(ISBLANK(Table13[[#This Row],[x bar]])," ",$C$5)</f>
        <v xml:space="preserve"> </v>
      </c>
      <c r="D40" s="7" t="str">
        <f>IF(ISBLANK(Table13[[#This Row],[x bar]])," ",$D$5)</f>
        <v xml:space="preserve"> </v>
      </c>
      <c r="E40" s="6"/>
      <c r="F40" s="7" t="str">
        <f>IF(ISBLANK(Table13[[#This Row],[x bar]])," ",$F$5)</f>
        <v xml:space="preserve"> </v>
      </c>
      <c r="G40" s="7" t="str">
        <f>IF(ISBLANK(Table13[[#This Row],[x bar]])," ",$G$5)</f>
        <v xml:space="preserve"> </v>
      </c>
      <c r="H40" s="7" t="str">
        <f>IF(ISBLANK(Table13[[#This Row],[x bar]])," ",$H$5)</f>
        <v xml:space="preserve"> </v>
      </c>
      <c r="I40" s="7" t="str">
        <f>IF(ISBLANK(Table13[[#This Row],[x bar]])," ",$I$5)</f>
        <v xml:space="preserve"> </v>
      </c>
      <c r="J40" s="8" t="str">
        <f>IF(ISBLANK(Table13[[#This Row],[x bar]])," ",$J$5)</f>
        <v xml:space="preserve"> </v>
      </c>
    </row>
    <row r="41" spans="1:10" x14ac:dyDescent="0.2">
      <c r="A41" s="5">
        <v>45236</v>
      </c>
      <c r="B41" s="6"/>
      <c r="C41" s="6" t="str">
        <f>IF(ISBLANK(Table13[[#This Row],[x bar]])," ",$C$5)</f>
        <v xml:space="preserve"> </v>
      </c>
      <c r="D41" s="7" t="str">
        <f>IF(ISBLANK(Table13[[#This Row],[x bar]])," ",D10)</f>
        <v xml:space="preserve"> </v>
      </c>
      <c r="E41" s="6"/>
      <c r="F41" s="7" t="str">
        <f>IF(ISBLANK(Table13[[#This Row],[x bar]])," ",$F$5)</f>
        <v xml:space="preserve"> </v>
      </c>
      <c r="G41" s="7" t="str">
        <f>IF(ISBLANK(Table13[[#This Row],[x bar]])," ",$G$5)</f>
        <v xml:space="preserve"> </v>
      </c>
      <c r="H41" s="7" t="str">
        <f>IF(ISBLANK(Table13[[#This Row],[x bar]])," ",$H$5)</f>
        <v xml:space="preserve"> </v>
      </c>
      <c r="I41" s="7" t="str">
        <f>IF(ISBLANK(Table13[[#This Row],[x bar]])," ",$I$5)</f>
        <v xml:space="preserve"> </v>
      </c>
      <c r="J41" s="8" t="str">
        <f>IF(ISBLANK(Table13[[#This Row],[x bar]])," ",$J$5)</f>
        <v xml:space="preserve"> </v>
      </c>
    </row>
    <row r="42" spans="1:10" x14ac:dyDescent="0.2">
      <c r="A42" s="5">
        <v>45237</v>
      </c>
      <c r="B42" s="6"/>
      <c r="C42" s="6" t="str">
        <f>IF(ISBLANK(Table13[[#This Row],[x bar]])," ",$C$5)</f>
        <v xml:space="preserve"> </v>
      </c>
      <c r="D42" s="7" t="str">
        <f>IF(ISBLANK(Table13[[#This Row],[x bar]])," ",D11)</f>
        <v xml:space="preserve"> </v>
      </c>
      <c r="E42" s="6"/>
      <c r="F42" s="7" t="str">
        <f>IF(ISBLANK(Table13[[#This Row],[x bar]])," ",$F$5)</f>
        <v xml:space="preserve"> </v>
      </c>
      <c r="G42" s="7" t="str">
        <f>IF(ISBLANK(Table13[[#This Row],[x bar]])," ",$G$5)</f>
        <v xml:space="preserve"> </v>
      </c>
      <c r="H42" s="7" t="str">
        <f>IF(ISBLANK(Table13[[#This Row],[x bar]])," ",$H$5)</f>
        <v xml:space="preserve"> </v>
      </c>
      <c r="I42" s="7" t="str">
        <f>IF(ISBLANK(Table13[[#This Row],[x bar]])," ",$I$5)</f>
        <v xml:space="preserve"> </v>
      </c>
      <c r="J42" s="8" t="str">
        <f>IF(ISBLANK(Table13[[#This Row],[x bar]])," ",$J$5)</f>
        <v xml:space="preserve"> </v>
      </c>
    </row>
    <row r="43" spans="1:10" x14ac:dyDescent="0.2">
      <c r="A43" s="5">
        <v>45238</v>
      </c>
      <c r="B43" s="6"/>
      <c r="C43" s="6" t="str">
        <f>IF(ISBLANK(Table13[[#This Row],[x bar]])," ",$C$5)</f>
        <v xml:space="preserve"> </v>
      </c>
      <c r="D43" s="7" t="str">
        <f>IF(ISBLANK(Table13[[#This Row],[x bar]])," ",D12)</f>
        <v xml:space="preserve"> </v>
      </c>
      <c r="E43" s="6"/>
      <c r="F43" s="7" t="str">
        <f>IF(ISBLANK(Table13[[#This Row],[x bar]])," ",$F$5)</f>
        <v xml:space="preserve"> </v>
      </c>
      <c r="G43" s="7" t="str">
        <f>IF(ISBLANK(Table13[[#This Row],[x bar]])," ",$G$5)</f>
        <v xml:space="preserve"> </v>
      </c>
      <c r="H43" s="7" t="str">
        <f>IF(ISBLANK(Table13[[#This Row],[x bar]])," ",$H$5)</f>
        <v xml:space="preserve"> </v>
      </c>
      <c r="I43" s="7" t="str">
        <f>IF(ISBLANK(Table13[[#This Row],[x bar]])," ",$I$5)</f>
        <v xml:space="preserve"> </v>
      </c>
      <c r="J43" s="8" t="str">
        <f>IF(ISBLANK(Table13[[#This Row],[x bar]])," ",$J$5)</f>
        <v xml:space="preserve"> </v>
      </c>
    </row>
    <row r="44" spans="1:10" x14ac:dyDescent="0.2">
      <c r="A44" s="5">
        <v>45239</v>
      </c>
      <c r="B44" s="6"/>
      <c r="C44" s="6" t="str">
        <f>IF(ISBLANK(Table13[[#This Row],[x bar]])," ",$C$5)</f>
        <v xml:space="preserve"> </v>
      </c>
      <c r="D44" s="7" t="str">
        <f>IF(ISBLANK(Table13[[#This Row],[x bar]])," ",D13)</f>
        <v xml:space="preserve"> </v>
      </c>
      <c r="E44" s="6"/>
      <c r="F44" s="7" t="str">
        <f>IF(ISBLANK(Table13[[#This Row],[x bar]])," ",$F$5)</f>
        <v xml:space="preserve"> </v>
      </c>
      <c r="G44" s="7" t="str">
        <f>IF(ISBLANK(Table13[[#This Row],[x bar]])," ",$G$5)</f>
        <v xml:space="preserve"> </v>
      </c>
      <c r="H44" s="7" t="str">
        <f>IF(ISBLANK(Table13[[#This Row],[x bar]])," ",$H$5)</f>
        <v xml:space="preserve"> </v>
      </c>
      <c r="I44" s="7" t="str">
        <f>IF(ISBLANK(Table13[[#This Row],[x bar]])," ",$I$5)</f>
        <v xml:space="preserve"> </v>
      </c>
      <c r="J44" s="8" t="str">
        <f>IF(ISBLANK(Table13[[#This Row],[x bar]])," ",$J$5)</f>
        <v xml:space="preserve"> </v>
      </c>
    </row>
    <row r="45" spans="1:10" x14ac:dyDescent="0.2">
      <c r="A45" s="5">
        <v>45240</v>
      </c>
      <c r="B45" s="6"/>
      <c r="C45" s="6" t="str">
        <f>IF(ISBLANK(Table13[[#This Row],[x bar]])," ",$C$5)</f>
        <v xml:space="preserve"> </v>
      </c>
      <c r="D45" s="7" t="str">
        <f>IF(ISBLANK(Table13[[#This Row],[x bar]])," ",D14)</f>
        <v xml:space="preserve"> </v>
      </c>
      <c r="E45" s="6"/>
      <c r="F45" s="7" t="str">
        <f>IF(ISBLANK(Table13[[#This Row],[x bar]])," ",$F$5)</f>
        <v xml:space="preserve"> </v>
      </c>
      <c r="G45" s="7" t="str">
        <f>IF(ISBLANK(Table13[[#This Row],[x bar]])," ",$G$5)</f>
        <v xml:space="preserve"> </v>
      </c>
      <c r="H45" s="7" t="str">
        <f>IF(ISBLANK(Table13[[#This Row],[x bar]])," ",$H$5)</f>
        <v xml:space="preserve"> </v>
      </c>
      <c r="I45" s="7" t="str">
        <f>IF(ISBLANK(Table13[[#This Row],[x bar]])," ",$I$5)</f>
        <v xml:space="preserve"> </v>
      </c>
      <c r="J45" s="8" t="str">
        <f>IF(ISBLANK(Table13[[#This Row],[x bar]])," ",$J$5)</f>
        <v xml:space="preserve"> </v>
      </c>
    </row>
    <row r="46" spans="1:10" x14ac:dyDescent="0.2">
      <c r="A46" s="5">
        <v>45241</v>
      </c>
      <c r="B46" s="6"/>
      <c r="C46" s="6" t="str">
        <f>IF(ISBLANK(Table13[[#This Row],[x bar]])," ",$C$5)</f>
        <v xml:space="preserve"> </v>
      </c>
      <c r="D46" s="7" t="str">
        <f>IF(ISBLANK(Table13[[#This Row],[x bar]])," ",D15)</f>
        <v xml:space="preserve"> </v>
      </c>
      <c r="E46" s="6"/>
      <c r="F46" s="7" t="str">
        <f>IF(ISBLANK(Table13[[#This Row],[x bar]])," ",$F$5)</f>
        <v xml:space="preserve"> </v>
      </c>
      <c r="G46" s="7" t="str">
        <f>IF(ISBLANK(Table13[[#This Row],[x bar]])," ",$G$5)</f>
        <v xml:space="preserve"> </v>
      </c>
      <c r="H46" s="7" t="str">
        <f>IF(ISBLANK(Table13[[#This Row],[x bar]])," ",$H$5)</f>
        <v xml:space="preserve"> </v>
      </c>
      <c r="I46" s="7" t="str">
        <f>IF(ISBLANK(Table13[[#This Row],[x bar]])," ",$I$5)</f>
        <v xml:space="preserve"> </v>
      </c>
      <c r="J46" s="8" t="str">
        <f>IF(ISBLANK(Table13[[#This Row],[x bar]])," ",$J$5)</f>
        <v xml:space="preserve"> </v>
      </c>
    </row>
    <row r="47" spans="1:10" x14ac:dyDescent="0.2">
      <c r="A47" s="5">
        <v>45242</v>
      </c>
      <c r="B47" s="6"/>
      <c r="C47" s="6" t="str">
        <f>IF(ISBLANK(Table13[[#This Row],[x bar]])," ",$C$5)</f>
        <v xml:space="preserve"> </v>
      </c>
      <c r="D47" s="7" t="str">
        <f>IF(ISBLANK(Table13[[#This Row],[x bar]])," ",D16)</f>
        <v xml:space="preserve"> </v>
      </c>
      <c r="E47" s="6"/>
      <c r="F47" s="7" t="str">
        <f>IF(ISBLANK(Table13[[#This Row],[x bar]])," ",$F$5)</f>
        <v xml:space="preserve"> </v>
      </c>
      <c r="G47" s="7" t="str">
        <f>IF(ISBLANK(Table13[[#This Row],[x bar]])," ",$G$5)</f>
        <v xml:space="preserve"> </v>
      </c>
      <c r="H47" s="7" t="str">
        <f>IF(ISBLANK(Table13[[#This Row],[x bar]])," ",$H$5)</f>
        <v xml:space="preserve"> </v>
      </c>
      <c r="I47" s="7" t="str">
        <f>IF(ISBLANK(Table13[[#This Row],[x bar]])," ",$I$5)</f>
        <v xml:space="preserve"> </v>
      </c>
      <c r="J47" s="8" t="str">
        <f>IF(ISBLANK(Table13[[#This Row],[x bar]])," ",$J$5)</f>
        <v xml:space="preserve"> </v>
      </c>
    </row>
    <row r="48" spans="1:10" x14ac:dyDescent="0.2">
      <c r="A48" s="5">
        <v>45243</v>
      </c>
      <c r="B48" s="6"/>
      <c r="C48" s="6" t="str">
        <f>IF(ISBLANK(Table13[[#This Row],[x bar]])," ",$C$5)</f>
        <v xml:space="preserve"> </v>
      </c>
      <c r="D48" s="7" t="str">
        <f>IF(ISBLANK(Table13[[#This Row],[x bar]])," ",D17)</f>
        <v xml:space="preserve"> </v>
      </c>
      <c r="E48" s="6"/>
      <c r="F48" s="7" t="str">
        <f>IF(ISBLANK(Table13[[#This Row],[x bar]])," ",$F$5)</f>
        <v xml:space="preserve"> </v>
      </c>
      <c r="G48" s="7" t="str">
        <f>IF(ISBLANK(Table13[[#This Row],[x bar]])," ",$G$5)</f>
        <v xml:space="preserve"> </v>
      </c>
      <c r="H48" s="7" t="str">
        <f>IF(ISBLANK(Table13[[#This Row],[x bar]])," ",$H$5)</f>
        <v xml:space="preserve"> </v>
      </c>
      <c r="I48" s="7" t="str">
        <f>IF(ISBLANK(Table13[[#This Row],[x bar]])," ",$I$5)</f>
        <v xml:space="preserve"> </v>
      </c>
      <c r="J48" s="8" t="str">
        <f>IF(ISBLANK(Table13[[#This Row],[x bar]])," ",$J$5)</f>
        <v xml:space="preserve"> </v>
      </c>
    </row>
    <row r="49" spans="1:10" x14ac:dyDescent="0.2">
      <c r="A49" s="5">
        <v>45244</v>
      </c>
      <c r="B49" s="6"/>
      <c r="C49" s="6" t="str">
        <f>IF(ISBLANK(Table13[[#This Row],[x bar]])," ",$C$5)</f>
        <v xml:space="preserve"> </v>
      </c>
      <c r="D49" s="7" t="str">
        <f>IF(ISBLANK(Table13[[#This Row],[x bar]])," ",D18)</f>
        <v xml:space="preserve"> </v>
      </c>
      <c r="E49" s="6"/>
      <c r="F49" s="7" t="str">
        <f>IF(ISBLANK(Table13[[#This Row],[x bar]])," ",$F$5)</f>
        <v xml:space="preserve"> </v>
      </c>
      <c r="G49" s="7" t="str">
        <f>IF(ISBLANK(Table13[[#This Row],[x bar]])," ",$G$5)</f>
        <v xml:space="preserve"> </v>
      </c>
      <c r="H49" s="7" t="str">
        <f>IF(ISBLANK(Table13[[#This Row],[x bar]])," ",$H$5)</f>
        <v xml:space="preserve"> </v>
      </c>
      <c r="I49" s="7" t="str">
        <f>IF(ISBLANK(Table13[[#This Row],[x bar]])," ",$I$5)</f>
        <v xml:space="preserve"> </v>
      </c>
      <c r="J49" s="8" t="str">
        <f>IF(ISBLANK(Table13[[#This Row],[x bar]])," ",$J$5)</f>
        <v xml:space="preserve"> </v>
      </c>
    </row>
    <row r="50" spans="1:10" x14ac:dyDescent="0.2">
      <c r="A50" s="5">
        <v>45245</v>
      </c>
      <c r="B50" s="6"/>
      <c r="C50" s="6" t="str">
        <f>IF(ISBLANK(Table13[[#This Row],[x bar]])," ",$C$5)</f>
        <v xml:space="preserve"> </v>
      </c>
      <c r="D50" s="7" t="str">
        <f>IF(ISBLANK(Table13[[#This Row],[x bar]])," ",D19)</f>
        <v xml:space="preserve"> </v>
      </c>
      <c r="E50" s="6"/>
      <c r="F50" s="7" t="str">
        <f>IF(ISBLANK(Table13[[#This Row],[x bar]])," ",$F$5)</f>
        <v xml:space="preserve"> </v>
      </c>
      <c r="G50" s="7" t="str">
        <f>IF(ISBLANK(Table13[[#This Row],[x bar]])," ",$G$5)</f>
        <v xml:space="preserve"> </v>
      </c>
      <c r="H50" s="7" t="str">
        <f>IF(ISBLANK(Table13[[#This Row],[x bar]])," ",$H$5)</f>
        <v xml:space="preserve"> </v>
      </c>
      <c r="I50" s="7" t="str">
        <f>IF(ISBLANK(Table13[[#This Row],[x bar]])," ",$I$5)</f>
        <v xml:space="preserve"> </v>
      </c>
      <c r="J50" s="8" t="str">
        <f>IF(ISBLANK(Table13[[#This Row],[x bar]])," ",$J$5)</f>
        <v xml:space="preserve"> </v>
      </c>
    </row>
    <row r="51" spans="1:10" x14ac:dyDescent="0.2">
      <c r="A51" s="5">
        <v>45246</v>
      </c>
      <c r="B51" s="6"/>
      <c r="C51" s="6" t="str">
        <f>IF(ISBLANK(Table13[[#This Row],[x bar]])," ",$C$5)</f>
        <v xml:space="preserve"> </v>
      </c>
      <c r="D51" s="7" t="str">
        <f>IF(ISBLANK(Table13[[#This Row],[x bar]])," ",D20)</f>
        <v xml:space="preserve"> </v>
      </c>
      <c r="E51" s="6"/>
      <c r="F51" s="7" t="str">
        <f>IF(ISBLANK(Table13[[#This Row],[x bar]])," ",$F$5)</f>
        <v xml:space="preserve"> </v>
      </c>
      <c r="G51" s="7" t="str">
        <f>IF(ISBLANK(Table13[[#This Row],[x bar]])," ",$G$5)</f>
        <v xml:space="preserve"> </v>
      </c>
      <c r="H51" s="7" t="str">
        <f>IF(ISBLANK(Table13[[#This Row],[x bar]])," ",$H$5)</f>
        <v xml:space="preserve"> </v>
      </c>
      <c r="I51" s="7" t="str">
        <f>IF(ISBLANK(Table13[[#This Row],[x bar]])," ",$I$5)</f>
        <v xml:space="preserve"> </v>
      </c>
      <c r="J51" s="8" t="str">
        <f>IF(ISBLANK(Table13[[#This Row],[x bar]])," ",$J$5)</f>
        <v xml:space="preserve"> </v>
      </c>
    </row>
    <row r="52" spans="1:10" x14ac:dyDescent="0.2">
      <c r="A52" s="5">
        <v>45247</v>
      </c>
      <c r="B52" s="6"/>
      <c r="C52" s="6" t="str">
        <f>IF(ISBLANK(Table13[[#This Row],[x bar]])," ",$C$5)</f>
        <v xml:space="preserve"> </v>
      </c>
      <c r="D52" s="7" t="str">
        <f>IF(ISBLANK(Table13[[#This Row],[x bar]])," ",D21)</f>
        <v xml:space="preserve"> </v>
      </c>
      <c r="E52" s="6"/>
      <c r="F52" s="7" t="str">
        <f>IF(ISBLANK(Table13[[#This Row],[x bar]])," ",$F$5)</f>
        <v xml:space="preserve"> </v>
      </c>
      <c r="G52" s="7" t="str">
        <f>IF(ISBLANK(Table13[[#This Row],[x bar]])," ",$G$5)</f>
        <v xml:space="preserve"> </v>
      </c>
      <c r="H52" s="7" t="str">
        <f>IF(ISBLANK(Table13[[#This Row],[x bar]])," ",$H$5)</f>
        <v xml:space="preserve"> </v>
      </c>
      <c r="I52" s="7" t="str">
        <f>IF(ISBLANK(Table13[[#This Row],[x bar]])," ",$I$5)</f>
        <v xml:space="preserve"> </v>
      </c>
      <c r="J52" s="8" t="str">
        <f>IF(ISBLANK(Table13[[#This Row],[x bar]])," ",$J$5)</f>
        <v xml:space="preserve"> </v>
      </c>
    </row>
    <row r="53" spans="1:10" x14ac:dyDescent="0.2">
      <c r="A53" s="5">
        <v>45248</v>
      </c>
      <c r="B53" s="6"/>
      <c r="C53" s="6" t="str">
        <f>IF(ISBLANK(Table13[[#This Row],[x bar]])," ",$C$5)</f>
        <v xml:space="preserve"> </v>
      </c>
      <c r="D53" s="7" t="str">
        <f>IF(ISBLANK(Table13[[#This Row],[x bar]])," ",D22)</f>
        <v xml:space="preserve"> </v>
      </c>
      <c r="E53" s="6"/>
      <c r="F53" s="7" t="str">
        <f>IF(ISBLANK(Table13[[#This Row],[x bar]])," ",$F$5)</f>
        <v xml:space="preserve"> </v>
      </c>
      <c r="G53" s="7" t="str">
        <f>IF(ISBLANK(Table13[[#This Row],[x bar]])," ",$G$5)</f>
        <v xml:space="preserve"> </v>
      </c>
      <c r="H53" s="7" t="str">
        <f>IF(ISBLANK(Table13[[#This Row],[x bar]])," ",$H$5)</f>
        <v xml:space="preserve"> </v>
      </c>
      <c r="I53" s="7" t="str">
        <f>IF(ISBLANK(Table13[[#This Row],[x bar]])," ",$I$5)</f>
        <v xml:space="preserve"> </v>
      </c>
      <c r="J53" s="8" t="str">
        <f>IF(ISBLANK(Table13[[#This Row],[x bar]])," ",$J$5)</f>
        <v xml:space="preserve"> </v>
      </c>
    </row>
    <row r="54" spans="1:10" x14ac:dyDescent="0.2">
      <c r="A54" s="5">
        <v>45249</v>
      </c>
      <c r="B54" s="6"/>
      <c r="C54" s="6" t="str">
        <f>IF(ISBLANK(Table13[[#This Row],[x bar]])," ",$C$5)</f>
        <v xml:space="preserve"> </v>
      </c>
      <c r="D54" s="7" t="str">
        <f>IF(ISBLANK(Table13[[#This Row],[x bar]])," ",D23)</f>
        <v xml:space="preserve"> </v>
      </c>
      <c r="E54" s="6"/>
      <c r="F54" s="7" t="str">
        <f>IF(ISBLANK(Table13[[#This Row],[x bar]])," ",$F$5)</f>
        <v xml:space="preserve"> </v>
      </c>
      <c r="G54" s="7" t="str">
        <f>IF(ISBLANK(Table13[[#This Row],[x bar]])," ",$G$5)</f>
        <v xml:space="preserve"> </v>
      </c>
      <c r="H54" s="7" t="str">
        <f>IF(ISBLANK(Table13[[#This Row],[x bar]])," ",$H$5)</f>
        <v xml:space="preserve"> </v>
      </c>
      <c r="I54" s="7" t="str">
        <f>IF(ISBLANK(Table13[[#This Row],[x bar]])," ",$I$5)</f>
        <v xml:space="preserve"> </v>
      </c>
      <c r="J54" s="8" t="str">
        <f>IF(ISBLANK(Table13[[#This Row],[x bar]])," ",$J$5)</f>
        <v xml:space="preserve"> </v>
      </c>
    </row>
    <row r="55" spans="1:10" x14ac:dyDescent="0.2">
      <c r="A55" s="5">
        <v>45250</v>
      </c>
      <c r="B55" s="6"/>
      <c r="C55" s="6" t="str">
        <f>IF(ISBLANK(Table13[[#This Row],[x bar]])," ",$C$5)</f>
        <v xml:space="preserve"> </v>
      </c>
      <c r="D55" s="7" t="str">
        <f>IF(ISBLANK(Table13[[#This Row],[x bar]])," ",D24)</f>
        <v xml:space="preserve"> </v>
      </c>
      <c r="E55" s="6"/>
      <c r="F55" s="7" t="str">
        <f>IF(ISBLANK(Table13[[#This Row],[x bar]])," ",$F$5)</f>
        <v xml:space="preserve"> </v>
      </c>
      <c r="G55" s="7" t="str">
        <f>IF(ISBLANK(Table13[[#This Row],[x bar]])," ",$G$5)</f>
        <v xml:space="preserve"> </v>
      </c>
      <c r="H55" s="7" t="str">
        <f>IF(ISBLANK(Table13[[#This Row],[x bar]])," ",$H$5)</f>
        <v xml:space="preserve"> </v>
      </c>
      <c r="I55" s="7" t="str">
        <f>IF(ISBLANK(Table13[[#This Row],[x bar]])," ",$I$5)</f>
        <v xml:space="preserve"> </v>
      </c>
      <c r="J55" s="8" t="str">
        <f>IF(ISBLANK(Table13[[#This Row],[x bar]])," ",$J$5)</f>
        <v xml:space="preserve"> </v>
      </c>
    </row>
    <row r="56" spans="1:10" x14ac:dyDescent="0.2">
      <c r="A56" s="5">
        <v>45251</v>
      </c>
      <c r="B56" s="6"/>
      <c r="C56" s="6" t="str">
        <f>IF(ISBLANK(Table13[[#This Row],[x bar]])," ",$C$5)</f>
        <v xml:space="preserve"> </v>
      </c>
      <c r="D56" s="7" t="str">
        <f>IF(ISBLANK(Table13[[#This Row],[x bar]])," ",D25)</f>
        <v xml:space="preserve"> </v>
      </c>
      <c r="E56" s="6"/>
      <c r="F56" s="7" t="str">
        <f>IF(ISBLANK(Table13[[#This Row],[x bar]])," ",$F$5)</f>
        <v xml:space="preserve"> </v>
      </c>
      <c r="G56" s="7" t="str">
        <f>IF(ISBLANK(Table13[[#This Row],[x bar]])," ",$G$5)</f>
        <v xml:space="preserve"> </v>
      </c>
      <c r="H56" s="7" t="str">
        <f>IF(ISBLANK(Table13[[#This Row],[x bar]])," ",$H$5)</f>
        <v xml:space="preserve"> </v>
      </c>
      <c r="I56" s="7" t="str">
        <f>IF(ISBLANK(Table13[[#This Row],[x bar]])," ",$I$5)</f>
        <v xml:space="preserve"> </v>
      </c>
      <c r="J56" s="8" t="str">
        <f>IF(ISBLANK(Table13[[#This Row],[x bar]])," ",$J$5)</f>
        <v xml:space="preserve"> </v>
      </c>
    </row>
    <row r="57" spans="1:10" x14ac:dyDescent="0.2">
      <c r="A57" s="5">
        <v>45252</v>
      </c>
      <c r="B57" s="6"/>
      <c r="C57" s="6" t="str">
        <f>IF(ISBLANK(Table13[[#This Row],[x bar]])," ",$C$5)</f>
        <v xml:space="preserve"> </v>
      </c>
      <c r="D57" s="7" t="str">
        <f>IF(ISBLANK(Table13[[#This Row],[x bar]])," ",D26)</f>
        <v xml:space="preserve"> </v>
      </c>
      <c r="E57" s="6"/>
      <c r="F57" s="7" t="str">
        <f>IF(ISBLANK(Table13[[#This Row],[x bar]])," ",$F$5)</f>
        <v xml:space="preserve"> </v>
      </c>
      <c r="G57" s="7" t="str">
        <f>IF(ISBLANK(Table13[[#This Row],[x bar]])," ",$G$5)</f>
        <v xml:space="preserve"> </v>
      </c>
      <c r="H57" s="7" t="str">
        <f>IF(ISBLANK(Table13[[#This Row],[x bar]])," ",$H$5)</f>
        <v xml:space="preserve"> </v>
      </c>
      <c r="I57" s="7" t="str">
        <f>IF(ISBLANK(Table13[[#This Row],[x bar]])," ",$I$5)</f>
        <v xml:space="preserve"> </v>
      </c>
      <c r="J57" s="8" t="str">
        <f>IF(ISBLANK(Table13[[#This Row],[x bar]])," ",$J$5)</f>
        <v xml:space="preserve"> </v>
      </c>
    </row>
    <row r="58" spans="1:10" x14ac:dyDescent="0.2">
      <c r="A58" s="5">
        <v>45253</v>
      </c>
      <c r="B58" s="6"/>
      <c r="C58" s="6" t="str">
        <f>IF(ISBLANK(Table13[[#This Row],[x bar]])," ",$C$5)</f>
        <v xml:space="preserve"> </v>
      </c>
      <c r="D58" s="7" t="str">
        <f>IF(ISBLANK(Table13[[#This Row],[x bar]])," ",D27)</f>
        <v xml:space="preserve"> </v>
      </c>
      <c r="E58" s="6"/>
      <c r="F58" s="7" t="str">
        <f>IF(ISBLANK(Table13[[#This Row],[x bar]])," ",$F$5)</f>
        <v xml:space="preserve"> </v>
      </c>
      <c r="G58" s="7" t="str">
        <f>IF(ISBLANK(Table13[[#This Row],[x bar]])," ",$G$5)</f>
        <v xml:space="preserve"> </v>
      </c>
      <c r="H58" s="7" t="str">
        <f>IF(ISBLANK(Table13[[#This Row],[x bar]])," ",$H$5)</f>
        <v xml:space="preserve"> </v>
      </c>
      <c r="I58" s="7" t="str">
        <f>IF(ISBLANK(Table13[[#This Row],[x bar]])," ",$I$5)</f>
        <v xml:space="preserve"> </v>
      </c>
      <c r="J58" s="8" t="str">
        <f>IF(ISBLANK(Table13[[#This Row],[x bar]])," ",$J$5)</f>
        <v xml:space="preserve"> </v>
      </c>
    </row>
    <row r="59" spans="1:10" x14ac:dyDescent="0.2">
      <c r="A59" s="5">
        <v>45254</v>
      </c>
      <c r="B59" s="6"/>
      <c r="C59" s="6" t="str">
        <f>IF(ISBLANK(Table13[[#This Row],[x bar]])," ",$C$5)</f>
        <v xml:space="preserve"> </v>
      </c>
      <c r="D59" s="7" t="str">
        <f>IF(ISBLANK(Table13[[#This Row],[x bar]])," ",D28)</f>
        <v xml:space="preserve"> </v>
      </c>
      <c r="E59" s="6"/>
      <c r="F59" s="7" t="str">
        <f>IF(ISBLANK(Table13[[#This Row],[x bar]])," ",$F$5)</f>
        <v xml:space="preserve"> </v>
      </c>
      <c r="G59" s="7" t="str">
        <f>IF(ISBLANK(Table13[[#This Row],[x bar]])," ",$G$5)</f>
        <v xml:space="preserve"> </v>
      </c>
      <c r="H59" s="7" t="str">
        <f>IF(ISBLANK(Table13[[#This Row],[x bar]])," ",$H$5)</f>
        <v xml:space="preserve"> </v>
      </c>
      <c r="I59" s="7" t="str">
        <f>IF(ISBLANK(Table13[[#This Row],[x bar]])," ",$I$5)</f>
        <v xml:space="preserve"> </v>
      </c>
      <c r="J59" s="8" t="str">
        <f>IF(ISBLANK(Table13[[#This Row],[x bar]])," ",$J$5)</f>
        <v xml:space="preserve"> </v>
      </c>
    </row>
    <row r="60" spans="1:10" x14ac:dyDescent="0.2">
      <c r="A60" s="5">
        <v>45255</v>
      </c>
      <c r="B60" s="6"/>
      <c r="C60" s="6" t="str">
        <f>IF(ISBLANK(Table13[[#This Row],[x bar]])," ",$C$5)</f>
        <v xml:space="preserve"> </v>
      </c>
      <c r="D60" s="7" t="str">
        <f>IF(ISBLANK(Table13[[#This Row],[x bar]])," ",D29)</f>
        <v xml:space="preserve"> </v>
      </c>
      <c r="E60" s="6"/>
      <c r="F60" s="7" t="str">
        <f>IF(ISBLANK(Table13[[#This Row],[x bar]])," ",$F$5)</f>
        <v xml:space="preserve"> </v>
      </c>
      <c r="G60" s="7" t="str">
        <f>IF(ISBLANK(Table13[[#This Row],[x bar]])," ",$G$5)</f>
        <v xml:space="preserve"> </v>
      </c>
      <c r="H60" s="7" t="str">
        <f>IF(ISBLANK(Table13[[#This Row],[x bar]])," ",$H$5)</f>
        <v xml:space="preserve"> </v>
      </c>
      <c r="I60" s="7" t="str">
        <f>IF(ISBLANK(Table13[[#This Row],[x bar]])," ",$I$5)</f>
        <v xml:space="preserve"> </v>
      </c>
      <c r="J60" s="8" t="str">
        <f>IF(ISBLANK(Table13[[#This Row],[x bar]])," ",$J$5)</f>
        <v xml:space="preserve"> </v>
      </c>
    </row>
    <row r="61" spans="1:10" x14ac:dyDescent="0.2">
      <c r="A61" s="5">
        <v>45256</v>
      </c>
      <c r="B61" s="6"/>
      <c r="C61" s="6" t="str">
        <f>IF(ISBLANK(Table13[[#This Row],[x bar]])," ",$C$5)</f>
        <v xml:space="preserve"> </v>
      </c>
      <c r="D61" s="7" t="str">
        <f>IF(ISBLANK(Table13[[#This Row],[x bar]])," ",D30)</f>
        <v xml:space="preserve"> </v>
      </c>
      <c r="E61" s="6"/>
      <c r="F61" s="7" t="str">
        <f>IF(ISBLANK(Table13[[#This Row],[x bar]])," ",$F$5)</f>
        <v xml:space="preserve"> </v>
      </c>
      <c r="G61" s="7" t="str">
        <f>IF(ISBLANK(Table13[[#This Row],[x bar]])," ",$G$5)</f>
        <v xml:space="preserve"> </v>
      </c>
      <c r="H61" s="7" t="str">
        <f>IF(ISBLANK(Table13[[#This Row],[x bar]])," ",$H$5)</f>
        <v xml:space="preserve"> </v>
      </c>
      <c r="I61" s="7" t="str">
        <f>IF(ISBLANK(Table13[[#This Row],[x bar]])," ",$I$5)</f>
        <v xml:space="preserve"> </v>
      </c>
      <c r="J61" s="8" t="str">
        <f>IF(ISBLANK(Table13[[#This Row],[x bar]])," ",$J$5)</f>
        <v xml:space="preserve"> </v>
      </c>
    </row>
    <row r="62" spans="1:10" x14ac:dyDescent="0.2">
      <c r="A62" s="5">
        <v>45257</v>
      </c>
      <c r="B62" s="6"/>
      <c r="C62" s="6" t="str">
        <f>IF(ISBLANK(Table13[[#This Row],[x bar]])," ",$C$5)</f>
        <v xml:space="preserve"> </v>
      </c>
      <c r="D62" s="7" t="str">
        <f>IF(ISBLANK(Table13[[#This Row],[x bar]])," ",D31)</f>
        <v xml:space="preserve"> </v>
      </c>
      <c r="E62" s="6"/>
      <c r="F62" s="7" t="str">
        <f>IF(ISBLANK(Table13[[#This Row],[x bar]])," ",$F$5)</f>
        <v xml:space="preserve"> </v>
      </c>
      <c r="G62" s="7" t="str">
        <f>IF(ISBLANK(Table13[[#This Row],[x bar]])," ",$G$5)</f>
        <v xml:space="preserve"> </v>
      </c>
      <c r="H62" s="7" t="str">
        <f>IF(ISBLANK(Table13[[#This Row],[x bar]])," ",$H$5)</f>
        <v xml:space="preserve"> </v>
      </c>
      <c r="I62" s="7" t="str">
        <f>IF(ISBLANK(Table13[[#This Row],[x bar]])," ",$I$5)</f>
        <v xml:space="preserve"> </v>
      </c>
      <c r="J62" s="8" t="str">
        <f>IF(ISBLANK(Table13[[#This Row],[x bar]])," ",$J$5)</f>
        <v xml:space="preserve"> </v>
      </c>
    </row>
    <row r="63" spans="1:10" x14ac:dyDescent="0.2">
      <c r="A63" s="5">
        <v>45258</v>
      </c>
      <c r="B63" s="6"/>
      <c r="C63" s="6" t="str">
        <f>IF(ISBLANK(Table13[[#This Row],[x bar]])," ",$C$5)</f>
        <v xml:space="preserve"> </v>
      </c>
      <c r="D63" s="7" t="str">
        <f>IF(ISBLANK(Table13[[#This Row],[x bar]])," ",D32)</f>
        <v xml:space="preserve"> </v>
      </c>
      <c r="E63" s="6"/>
      <c r="F63" s="7" t="str">
        <f>IF(ISBLANK(Table13[[#This Row],[x bar]])," ",$F$5)</f>
        <v xml:space="preserve"> </v>
      </c>
      <c r="G63" s="7" t="str">
        <f>IF(ISBLANK(Table13[[#This Row],[x bar]])," ",$G$5)</f>
        <v xml:space="preserve"> </v>
      </c>
      <c r="H63" s="7" t="str">
        <f>IF(ISBLANK(Table13[[#This Row],[x bar]])," ",$H$5)</f>
        <v xml:space="preserve"> </v>
      </c>
      <c r="I63" s="7" t="str">
        <f>IF(ISBLANK(Table13[[#This Row],[x bar]])," ",$I$5)</f>
        <v xml:space="preserve"> </v>
      </c>
      <c r="J63" s="8" t="str">
        <f>IF(ISBLANK(Table13[[#This Row],[x bar]])," ",$J$5)</f>
        <v xml:space="preserve"> </v>
      </c>
    </row>
    <row r="64" spans="1:10" x14ac:dyDescent="0.2">
      <c r="A64" s="5">
        <v>45259</v>
      </c>
      <c r="B64" s="6"/>
      <c r="C64" s="6" t="str">
        <f>IF(ISBLANK(Table13[[#This Row],[x bar]])," ",$C$5)</f>
        <v xml:space="preserve"> </v>
      </c>
      <c r="D64" s="7" t="str">
        <f>IF(ISBLANK(Table13[[#This Row],[x bar]])," ",D33)</f>
        <v xml:space="preserve"> </v>
      </c>
      <c r="E64" s="6"/>
      <c r="F64" s="7" t="str">
        <f>IF(ISBLANK(Table13[[#This Row],[x bar]])," ",$F$5)</f>
        <v xml:space="preserve"> </v>
      </c>
      <c r="G64" s="7" t="str">
        <f>IF(ISBLANK(Table13[[#This Row],[x bar]])," ",$G$5)</f>
        <v xml:space="preserve"> </v>
      </c>
      <c r="H64" s="7" t="str">
        <f>IF(ISBLANK(Table13[[#This Row],[x bar]])," ",$H$5)</f>
        <v xml:space="preserve"> </v>
      </c>
      <c r="I64" s="7" t="str">
        <f>IF(ISBLANK(Table13[[#This Row],[x bar]])," ",$I$5)</f>
        <v xml:space="preserve"> </v>
      </c>
      <c r="J64" s="8" t="str">
        <f>IF(ISBLANK(Table13[[#This Row],[x bar]])," ",$J$5)</f>
        <v xml:space="preserve"> </v>
      </c>
    </row>
    <row r="65" spans="1:10" x14ac:dyDescent="0.2">
      <c r="A65" s="5">
        <v>45260</v>
      </c>
      <c r="B65" s="6"/>
      <c r="C65" s="6" t="str">
        <f>IF(ISBLANK(Table13[[#This Row],[x bar]])," ",$C$5)</f>
        <v xml:space="preserve"> </v>
      </c>
      <c r="D65" s="7" t="str">
        <f>IF(ISBLANK(Table13[[#This Row],[x bar]])," ",D34)</f>
        <v xml:space="preserve"> </v>
      </c>
      <c r="E65" s="6"/>
      <c r="F65" s="7" t="str">
        <f>IF(ISBLANK(Table13[[#This Row],[x bar]])," ",$F$5)</f>
        <v xml:space="preserve"> </v>
      </c>
      <c r="G65" s="7" t="str">
        <f>IF(ISBLANK(Table13[[#This Row],[x bar]])," ",$G$5)</f>
        <v xml:space="preserve"> </v>
      </c>
      <c r="H65" s="7" t="str">
        <f>IF(ISBLANK(Table13[[#This Row],[x bar]])," ",$H$5)</f>
        <v xml:space="preserve"> </v>
      </c>
      <c r="I65" s="7" t="str">
        <f>IF(ISBLANK(Table13[[#This Row],[x bar]])," ",$I$5)</f>
        <v xml:space="preserve"> </v>
      </c>
      <c r="J65" s="8" t="str">
        <f>IF(ISBLANK(Table13[[#This Row],[x bar]])," ",$J$5)</f>
        <v xml:space="preserve"> </v>
      </c>
    </row>
    <row r="66" spans="1:10" x14ac:dyDescent="0.2">
      <c r="A66" s="5">
        <v>45261</v>
      </c>
      <c r="B66" s="6"/>
      <c r="C66" s="6" t="str">
        <f>IF(ISBLANK(Table13[[#This Row],[x bar]])," ",$C$5)</f>
        <v xml:space="preserve"> </v>
      </c>
      <c r="D66" s="7" t="str">
        <f>IF(ISBLANK(Table13[[#This Row],[x bar]])," ",D35)</f>
        <v xml:space="preserve"> </v>
      </c>
      <c r="E66" s="6"/>
      <c r="F66" s="7" t="str">
        <f>IF(ISBLANK(Table13[[#This Row],[x bar]])," ",$F$5)</f>
        <v xml:space="preserve"> </v>
      </c>
      <c r="G66" s="7" t="str">
        <f>IF(ISBLANK(Table13[[#This Row],[x bar]])," ",$G$5)</f>
        <v xml:space="preserve"> </v>
      </c>
      <c r="H66" s="7" t="str">
        <f>IF(ISBLANK(Table13[[#This Row],[x bar]])," ",$H$5)</f>
        <v xml:space="preserve"> </v>
      </c>
      <c r="I66" s="7" t="str">
        <f>IF(ISBLANK(Table13[[#This Row],[x bar]])," ",$I$5)</f>
        <v xml:space="preserve"> </v>
      </c>
      <c r="J66" s="8" t="str">
        <f>IF(ISBLANK(Table13[[#This Row],[x bar]])," ",$J$5)</f>
        <v xml:space="preserve"> </v>
      </c>
    </row>
    <row r="67" spans="1:10" x14ac:dyDescent="0.2">
      <c r="A67" s="5">
        <v>45262</v>
      </c>
      <c r="B67" s="6"/>
      <c r="C67" s="6" t="str">
        <f>IF(ISBLANK(Table13[[#This Row],[x bar]])," ",$C$5)</f>
        <v xml:space="preserve"> </v>
      </c>
      <c r="D67" s="7" t="str">
        <f>IF(ISBLANK(Table13[[#This Row],[x bar]])," ",D36)</f>
        <v xml:space="preserve"> </v>
      </c>
      <c r="E67" s="6"/>
      <c r="F67" s="7" t="str">
        <f>IF(ISBLANK(Table13[[#This Row],[x bar]])," ",$F$5)</f>
        <v xml:space="preserve"> </v>
      </c>
      <c r="G67" s="7" t="str">
        <f>IF(ISBLANK(Table13[[#This Row],[x bar]])," ",$G$5)</f>
        <v xml:space="preserve"> </v>
      </c>
      <c r="H67" s="7" t="str">
        <f>IF(ISBLANK(Table13[[#This Row],[x bar]])," ",$H$5)</f>
        <v xml:space="preserve"> </v>
      </c>
      <c r="I67" s="7" t="str">
        <f>IF(ISBLANK(Table13[[#This Row],[x bar]])," ",$I$5)</f>
        <v xml:space="preserve"> </v>
      </c>
      <c r="J67" s="8" t="str">
        <f>IF(ISBLANK(Table13[[#This Row],[x bar]])," ",$J$5)</f>
        <v xml:space="preserve"> </v>
      </c>
    </row>
    <row r="68" spans="1:10" x14ac:dyDescent="0.2">
      <c r="A68" s="5">
        <v>45263</v>
      </c>
      <c r="B68" s="6"/>
      <c r="C68" s="6" t="str">
        <f>IF(ISBLANK(Table13[[#This Row],[x bar]])," ",$C$5)</f>
        <v xml:space="preserve"> </v>
      </c>
      <c r="D68" s="7" t="str">
        <f>IF(ISBLANK(Table13[[#This Row],[x bar]])," ",D37)</f>
        <v xml:space="preserve"> </v>
      </c>
      <c r="E68" s="6"/>
      <c r="F68" s="7" t="str">
        <f>IF(ISBLANK(Table13[[#This Row],[x bar]])," ",$F$5)</f>
        <v xml:space="preserve"> </v>
      </c>
      <c r="G68" s="7" t="str">
        <f>IF(ISBLANK(Table13[[#This Row],[x bar]])," ",$G$5)</f>
        <v xml:space="preserve"> </v>
      </c>
      <c r="H68" s="7" t="str">
        <f>IF(ISBLANK(Table13[[#This Row],[x bar]])," ",$H$5)</f>
        <v xml:space="preserve"> </v>
      </c>
      <c r="I68" s="7" t="str">
        <f>IF(ISBLANK(Table13[[#This Row],[x bar]])," ",$I$5)</f>
        <v xml:space="preserve"> </v>
      </c>
      <c r="J68" s="8" t="str">
        <f>IF(ISBLANK(Table13[[#This Row],[x bar]])," ",$J$5)</f>
        <v xml:space="preserve"> </v>
      </c>
    </row>
    <row r="69" spans="1:10" x14ac:dyDescent="0.2">
      <c r="A69" s="5">
        <v>45264</v>
      </c>
      <c r="B69" s="6"/>
      <c r="C69" s="6" t="str">
        <f>IF(ISBLANK(Table13[[#This Row],[x bar]])," ",$C$5)</f>
        <v xml:space="preserve"> </v>
      </c>
      <c r="D69" s="7" t="str">
        <f>IF(ISBLANK(Table13[[#This Row],[x bar]])," ",D38)</f>
        <v xml:space="preserve"> </v>
      </c>
      <c r="E69" s="6"/>
      <c r="F69" s="7" t="str">
        <f>IF(ISBLANK(Table13[[#This Row],[x bar]])," ",$F$5)</f>
        <v xml:space="preserve"> </v>
      </c>
      <c r="G69" s="7" t="str">
        <f>IF(ISBLANK(Table13[[#This Row],[x bar]])," ",$G$5)</f>
        <v xml:space="preserve"> </v>
      </c>
      <c r="H69" s="7" t="str">
        <f>IF(ISBLANK(Table13[[#This Row],[x bar]])," ",$H$5)</f>
        <v xml:space="preserve"> </v>
      </c>
      <c r="I69" s="7" t="str">
        <f>IF(ISBLANK(Table13[[#This Row],[x bar]])," ",$I$5)</f>
        <v xml:space="preserve"> </v>
      </c>
      <c r="J69" s="8" t="str">
        <f>IF(ISBLANK(Table13[[#This Row],[x bar]])," ",$J$5)</f>
        <v xml:space="preserve"> </v>
      </c>
    </row>
    <row r="70" spans="1:10" x14ac:dyDescent="0.2">
      <c r="A70" s="5">
        <v>45265</v>
      </c>
      <c r="B70" s="6"/>
      <c r="C70" s="6" t="str">
        <f>IF(ISBLANK(Table13[[#This Row],[x bar]])," ",$C$5)</f>
        <v xml:space="preserve"> </v>
      </c>
      <c r="D70" s="7" t="str">
        <f>IF(ISBLANK(Table13[[#This Row],[x bar]])," ",D39)</f>
        <v xml:space="preserve"> </v>
      </c>
      <c r="E70" s="6"/>
      <c r="F70" s="7" t="str">
        <f>IF(ISBLANK(Table13[[#This Row],[x bar]])," ",$F$5)</f>
        <v xml:space="preserve"> </v>
      </c>
      <c r="G70" s="7" t="str">
        <f>IF(ISBLANK(Table13[[#This Row],[x bar]])," ",$G$5)</f>
        <v xml:space="preserve"> </v>
      </c>
      <c r="H70" s="7" t="str">
        <f>IF(ISBLANK(Table13[[#This Row],[x bar]])," ",$H$5)</f>
        <v xml:space="preserve"> </v>
      </c>
      <c r="I70" s="7" t="str">
        <f>IF(ISBLANK(Table13[[#This Row],[x bar]])," ",$I$5)</f>
        <v xml:space="preserve"> </v>
      </c>
      <c r="J70" s="8" t="str">
        <f>IF(ISBLANK(Table13[[#This Row],[x bar]])," ",$J$5)</f>
        <v xml:space="preserve"> </v>
      </c>
    </row>
    <row r="71" spans="1:10" x14ac:dyDescent="0.2">
      <c r="A71" s="5">
        <v>45266</v>
      </c>
      <c r="B71" s="6"/>
      <c r="C71" s="6" t="str">
        <f>IF(ISBLANK(Table13[[#This Row],[x bar]])," ",$C$5)</f>
        <v xml:space="preserve"> </v>
      </c>
      <c r="D71" s="7" t="str">
        <f>IF(ISBLANK(Table13[[#This Row],[x bar]])," ",D40)</f>
        <v xml:space="preserve"> </v>
      </c>
      <c r="E71" s="6"/>
      <c r="F71" s="7" t="str">
        <f>IF(ISBLANK(Table13[[#This Row],[x bar]])," ",$F$5)</f>
        <v xml:space="preserve"> </v>
      </c>
      <c r="G71" s="7" t="str">
        <f>IF(ISBLANK(Table13[[#This Row],[x bar]])," ",$G$5)</f>
        <v xml:space="preserve"> </v>
      </c>
      <c r="H71" s="7" t="str">
        <f>IF(ISBLANK(Table13[[#This Row],[x bar]])," ",$H$5)</f>
        <v xml:space="preserve"> </v>
      </c>
      <c r="I71" s="7" t="str">
        <f>IF(ISBLANK(Table13[[#This Row],[x bar]])," ",$I$5)</f>
        <v xml:space="preserve"> </v>
      </c>
      <c r="J71" s="8" t="str">
        <f>IF(ISBLANK(Table13[[#This Row],[x bar]])," ",$J$5)</f>
        <v xml:space="preserve"> </v>
      </c>
    </row>
    <row r="72" spans="1:10" x14ac:dyDescent="0.2">
      <c r="A72" s="5">
        <v>45267</v>
      </c>
      <c r="B72" s="6"/>
      <c r="C72" s="6" t="str">
        <f>IF(ISBLANK(Table13[[#This Row],[x bar]])," ",$C$5)</f>
        <v xml:space="preserve"> </v>
      </c>
      <c r="D72" s="7" t="str">
        <f>IF(ISBLANK(Table13[[#This Row],[x bar]])," ",D41)</f>
        <v xml:space="preserve"> </v>
      </c>
      <c r="E72" s="6"/>
      <c r="F72" s="7" t="str">
        <f>IF(ISBLANK(Table13[[#This Row],[x bar]])," ",$F$5)</f>
        <v xml:space="preserve"> </v>
      </c>
      <c r="G72" s="7" t="str">
        <f>IF(ISBLANK(Table13[[#This Row],[x bar]])," ",$G$5)</f>
        <v xml:space="preserve"> </v>
      </c>
      <c r="H72" s="7" t="str">
        <f>IF(ISBLANK(Table13[[#This Row],[x bar]])," ",$H$5)</f>
        <v xml:space="preserve"> </v>
      </c>
      <c r="I72" s="7" t="str">
        <f>IF(ISBLANK(Table13[[#This Row],[x bar]])," ",$I$5)</f>
        <v xml:space="preserve"> </v>
      </c>
      <c r="J72" s="8" t="str">
        <f>IF(ISBLANK(Table13[[#This Row],[x bar]])," ",$J$5)</f>
        <v xml:space="preserve"> </v>
      </c>
    </row>
    <row r="73" spans="1:10" x14ac:dyDescent="0.2">
      <c r="A73" s="5">
        <v>45268</v>
      </c>
      <c r="B73" s="6"/>
      <c r="C73" s="6" t="str">
        <f>IF(ISBLANK(Table13[[#This Row],[x bar]])," ",$C$5)</f>
        <v xml:space="preserve"> </v>
      </c>
      <c r="D73" s="7" t="str">
        <f>IF(ISBLANK(Table13[[#This Row],[x bar]])," ",D42)</f>
        <v xml:space="preserve"> </v>
      </c>
      <c r="E73" s="6"/>
      <c r="F73" s="7" t="str">
        <f>IF(ISBLANK(Table13[[#This Row],[x bar]])," ",$F$5)</f>
        <v xml:space="preserve"> </v>
      </c>
      <c r="G73" s="7" t="str">
        <f>IF(ISBLANK(Table13[[#This Row],[x bar]])," ",$G$5)</f>
        <v xml:space="preserve"> </v>
      </c>
      <c r="H73" s="7" t="str">
        <f>IF(ISBLANK(Table13[[#This Row],[x bar]])," ",$H$5)</f>
        <v xml:space="preserve"> </v>
      </c>
      <c r="I73" s="7" t="str">
        <f>IF(ISBLANK(Table13[[#This Row],[x bar]])," ",$I$5)</f>
        <v xml:space="preserve"> </v>
      </c>
      <c r="J73" s="8" t="str">
        <f>IF(ISBLANK(Table13[[#This Row],[x bar]])," ",$J$5)</f>
        <v xml:space="preserve"> </v>
      </c>
    </row>
  </sheetData>
  <mergeCells count="1">
    <mergeCell ref="A1:J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B98D-B95E-504E-975E-9E444B94B0C1}">
  <sheetPr codeName="Sheet2"/>
  <dimension ref="A1:J26"/>
  <sheetViews>
    <sheetView topLeftCell="A13" zoomScale="68" workbookViewId="0">
      <selection activeCell="I6" sqref="I6"/>
    </sheetView>
  </sheetViews>
  <sheetFormatPr baseColWidth="10" defaultColWidth="10.83203125" defaultRowHeight="16" x14ac:dyDescent="0.2"/>
  <cols>
    <col min="1" max="1" width="31.33203125" style="4" customWidth="1"/>
    <col min="2" max="4" width="10.83203125" style="4"/>
    <col min="5" max="5" width="11.1640625" style="4" customWidth="1"/>
    <col min="6" max="16384" width="10.83203125" style="4"/>
  </cols>
  <sheetData>
    <row r="1" spans="1:10" ht="23" x14ac:dyDescent="0.25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</row>
    <row r="2" spans="1:10" ht="23" x14ac:dyDescent="0.25">
      <c r="B2" s="10"/>
      <c r="C2" s="10"/>
      <c r="D2" s="10"/>
      <c r="E2" s="10"/>
      <c r="F2" s="11"/>
      <c r="G2" s="11"/>
      <c r="H2" s="11"/>
      <c r="I2" s="11"/>
      <c r="J2" s="11"/>
    </row>
    <row r="3" spans="1:10" ht="23" x14ac:dyDescent="0.25">
      <c r="A3" s="10">
        <v>2</v>
      </c>
      <c r="B3" s="10">
        <v>1.88</v>
      </c>
      <c r="C3" s="10">
        <v>0</v>
      </c>
      <c r="D3" s="10">
        <v>3.2669999999999999</v>
      </c>
      <c r="E3" s="10">
        <v>1.1279999999999999</v>
      </c>
      <c r="F3" s="12"/>
      <c r="G3" s="12">
        <v>2.6589999999999998</v>
      </c>
      <c r="H3" s="12">
        <v>0</v>
      </c>
      <c r="I3" s="12">
        <v>3.2669999999999999</v>
      </c>
      <c r="J3" s="12">
        <v>0.79790000000000005</v>
      </c>
    </row>
    <row r="4" spans="1:10" ht="23" x14ac:dyDescent="0.25">
      <c r="A4" s="10">
        <v>3</v>
      </c>
      <c r="B4" s="10">
        <v>1.0229999999999999</v>
      </c>
      <c r="C4" s="10">
        <v>0</v>
      </c>
      <c r="D4" s="10">
        <v>2.5739999999999998</v>
      </c>
      <c r="E4" s="10">
        <v>1.6930000000000001</v>
      </c>
      <c r="F4" s="12"/>
      <c r="G4" s="12">
        <v>1.954</v>
      </c>
      <c r="H4" s="12">
        <v>0</v>
      </c>
      <c r="I4" s="12">
        <v>2.5680000000000001</v>
      </c>
      <c r="J4" s="12">
        <v>0.88619999999999999</v>
      </c>
    </row>
    <row r="5" spans="1:10" ht="23" x14ac:dyDescent="0.25">
      <c r="A5" s="10">
        <v>4</v>
      </c>
      <c r="B5" s="10">
        <v>0.72899999999999998</v>
      </c>
      <c r="C5" s="10">
        <v>0</v>
      </c>
      <c r="D5" s="10">
        <v>2.282</v>
      </c>
      <c r="E5" s="10">
        <v>2.0590000000000002</v>
      </c>
      <c r="F5" s="12"/>
      <c r="G5" s="12">
        <v>1.6279999999999999</v>
      </c>
      <c r="H5" s="12">
        <v>0</v>
      </c>
      <c r="I5" s="12">
        <v>2.266</v>
      </c>
      <c r="J5" s="12">
        <v>0.92130000000000001</v>
      </c>
    </row>
    <row r="6" spans="1:10" ht="23" x14ac:dyDescent="0.25">
      <c r="A6" s="10">
        <v>5</v>
      </c>
      <c r="B6" s="10">
        <v>0.57699999999999996</v>
      </c>
      <c r="C6" s="10">
        <v>0</v>
      </c>
      <c r="D6" s="10">
        <v>2.1139999999999999</v>
      </c>
      <c r="E6" s="10">
        <v>2.3260000000000001</v>
      </c>
      <c r="F6" s="12"/>
      <c r="G6" s="12">
        <v>1.427</v>
      </c>
      <c r="H6" s="12">
        <v>0</v>
      </c>
      <c r="I6" s="12">
        <v>2.089</v>
      </c>
      <c r="J6" s="12">
        <v>0.94</v>
      </c>
    </row>
    <row r="7" spans="1:10" ht="23" x14ac:dyDescent="0.25">
      <c r="A7" s="10">
        <v>6</v>
      </c>
      <c r="B7" s="10">
        <v>0.48299999999999998</v>
      </c>
      <c r="C7" s="10">
        <v>0</v>
      </c>
      <c r="D7" s="10">
        <v>2.004</v>
      </c>
      <c r="E7" s="10">
        <v>2.5339999999999998</v>
      </c>
      <c r="F7" s="12"/>
      <c r="G7" s="12">
        <v>1.2869999999999999</v>
      </c>
      <c r="H7" s="12">
        <v>0.03</v>
      </c>
      <c r="I7" s="12">
        <v>1.97</v>
      </c>
      <c r="J7" s="12">
        <v>0.95150000000000001</v>
      </c>
    </row>
    <row r="8" spans="1:10" ht="23" x14ac:dyDescent="0.25">
      <c r="A8" s="10">
        <v>7</v>
      </c>
      <c r="B8" s="10">
        <v>0.41899999999999998</v>
      </c>
      <c r="C8" s="10">
        <v>7.5999999999999998E-2</v>
      </c>
      <c r="D8" s="10">
        <v>1.9239999999999999</v>
      </c>
      <c r="E8" s="10">
        <v>2.7040000000000002</v>
      </c>
      <c r="F8" s="12"/>
      <c r="G8" s="12">
        <v>1.1819999999999999</v>
      </c>
      <c r="H8" s="12">
        <v>0.11799999999999999</v>
      </c>
      <c r="I8" s="12">
        <v>1.8819999999999999</v>
      </c>
      <c r="J8" s="12">
        <v>0.95940000000000003</v>
      </c>
    </row>
    <row r="9" spans="1:10" ht="23" x14ac:dyDescent="0.25">
      <c r="A9" s="10">
        <v>8</v>
      </c>
      <c r="B9" s="10">
        <v>0.373</v>
      </c>
      <c r="C9" s="10">
        <v>0.13600000000000001</v>
      </c>
      <c r="D9" s="10">
        <v>1.8640000000000001</v>
      </c>
      <c r="E9" s="10">
        <v>2.847</v>
      </c>
      <c r="F9" s="12"/>
      <c r="G9" s="12">
        <v>1.099</v>
      </c>
      <c r="H9" s="12">
        <v>0.185</v>
      </c>
      <c r="I9" s="12">
        <v>1.8149999999999999</v>
      </c>
      <c r="J9" s="12">
        <v>0.96499999999999997</v>
      </c>
    </row>
    <row r="10" spans="1:10" ht="23" x14ac:dyDescent="0.25">
      <c r="A10" s="10">
        <v>9</v>
      </c>
      <c r="B10" s="10">
        <v>0.33700000000000002</v>
      </c>
      <c r="C10" s="10">
        <v>0.184</v>
      </c>
      <c r="D10" s="10">
        <v>1.8160000000000001</v>
      </c>
      <c r="E10" s="10">
        <v>2.97</v>
      </c>
      <c r="F10" s="12"/>
      <c r="G10" s="12">
        <v>1.032</v>
      </c>
      <c r="H10" s="12">
        <v>0.23899999999999999</v>
      </c>
      <c r="I10" s="12">
        <v>1.7609999999999999</v>
      </c>
      <c r="J10" s="12">
        <v>0.96930000000000005</v>
      </c>
    </row>
    <row r="11" spans="1:10" ht="23" x14ac:dyDescent="0.25">
      <c r="A11" s="10">
        <v>10</v>
      </c>
      <c r="B11" s="10">
        <v>0.308</v>
      </c>
      <c r="C11" s="10">
        <v>0.223</v>
      </c>
      <c r="D11" s="10">
        <v>1.7769999999999999</v>
      </c>
      <c r="E11" s="10">
        <v>3.0779999999999998</v>
      </c>
      <c r="F11" s="12"/>
      <c r="G11" s="12">
        <v>0.97499999999999998</v>
      </c>
      <c r="H11" s="12">
        <v>0.28399999999999997</v>
      </c>
      <c r="I11" s="12">
        <v>1.716</v>
      </c>
      <c r="J11" s="12">
        <v>0.97270000000000001</v>
      </c>
    </row>
    <row r="12" spans="1:10" ht="23" x14ac:dyDescent="0.25">
      <c r="A12" s="10">
        <v>11</v>
      </c>
      <c r="B12" s="10">
        <v>0.28499999999999998</v>
      </c>
      <c r="C12" s="10">
        <v>0.25600000000000001</v>
      </c>
      <c r="D12" s="10">
        <v>1.774</v>
      </c>
      <c r="E12" s="10">
        <v>3.173</v>
      </c>
      <c r="F12" s="12"/>
      <c r="G12" s="12">
        <v>0.92700000000000005</v>
      </c>
      <c r="H12" s="12">
        <v>0.32100000000000001</v>
      </c>
      <c r="I12" s="12">
        <v>1.679</v>
      </c>
      <c r="J12" s="12">
        <v>0.97540000000000004</v>
      </c>
    </row>
    <row r="13" spans="1:10" ht="23" x14ac:dyDescent="0.25">
      <c r="A13" s="10">
        <v>12</v>
      </c>
      <c r="B13" s="10">
        <v>0.26600000000000001</v>
      </c>
      <c r="C13" s="10">
        <v>0.28399999999999997</v>
      </c>
      <c r="D13" s="10">
        <v>1.716</v>
      </c>
      <c r="E13" s="10">
        <v>3.258</v>
      </c>
      <c r="F13" s="12"/>
      <c r="G13" s="12">
        <v>0.88600000000000001</v>
      </c>
      <c r="H13" s="12">
        <v>0.35399999999999998</v>
      </c>
      <c r="I13" s="12">
        <v>1.6459999999999999</v>
      </c>
      <c r="J13" s="12">
        <v>0.97760000000000002</v>
      </c>
    </row>
    <row r="14" spans="1:10" ht="23" x14ac:dyDescent="0.25">
      <c r="A14" s="10">
        <v>13</v>
      </c>
      <c r="B14" s="10">
        <v>0.249</v>
      </c>
      <c r="C14" s="10">
        <v>0.308</v>
      </c>
      <c r="D14" s="10">
        <v>1.6919999999999999</v>
      </c>
      <c r="E14" s="10">
        <v>3.3359999999999999</v>
      </c>
      <c r="F14" s="12"/>
      <c r="G14" s="12">
        <v>0.85</v>
      </c>
      <c r="H14" s="12">
        <v>0.38200000000000001</v>
      </c>
      <c r="I14" s="12">
        <v>1.6180000000000001</v>
      </c>
      <c r="J14" s="12">
        <v>0.97940000000000005</v>
      </c>
    </row>
    <row r="15" spans="1:10" ht="23" x14ac:dyDescent="0.25">
      <c r="A15" s="10">
        <v>14</v>
      </c>
      <c r="B15" s="10">
        <v>0.23499999999999999</v>
      </c>
      <c r="C15" s="10">
        <v>0.32900000000000001</v>
      </c>
      <c r="D15" s="10">
        <v>1.671</v>
      </c>
      <c r="E15" s="10">
        <v>3.407</v>
      </c>
      <c r="F15" s="12"/>
      <c r="G15" s="12">
        <v>0.81699999999999995</v>
      </c>
      <c r="H15" s="12">
        <v>0.40600000000000003</v>
      </c>
      <c r="I15" s="12">
        <v>1.5940000000000001</v>
      </c>
      <c r="J15" s="12">
        <v>0.98099999999999998</v>
      </c>
    </row>
    <row r="16" spans="1:10" ht="23" x14ac:dyDescent="0.25">
      <c r="A16" s="10">
        <v>15</v>
      </c>
      <c r="B16" s="10">
        <v>0.223</v>
      </c>
      <c r="C16" s="10">
        <v>0.34799999999999998</v>
      </c>
      <c r="D16" s="10">
        <v>1.6519999999999999</v>
      </c>
      <c r="E16" s="10">
        <v>3.472</v>
      </c>
      <c r="F16" s="12"/>
      <c r="G16" s="12">
        <v>0.78900000000000003</v>
      </c>
      <c r="H16" s="12">
        <v>0.42799999999999999</v>
      </c>
      <c r="I16" s="12">
        <v>1.5720000000000001</v>
      </c>
      <c r="J16" s="12">
        <v>0.98229999999999995</v>
      </c>
    </row>
    <row r="17" spans="1:10" ht="23" x14ac:dyDescent="0.25">
      <c r="A17" s="10">
        <v>16</v>
      </c>
      <c r="B17" s="10">
        <v>0.21199999999999999</v>
      </c>
      <c r="C17" s="10">
        <v>0.36399999999999999</v>
      </c>
      <c r="D17" s="10">
        <v>1.6359999999999999</v>
      </c>
      <c r="E17" s="10">
        <v>3.532</v>
      </c>
      <c r="F17" s="12"/>
      <c r="G17" s="12">
        <v>0.76300000000000001</v>
      </c>
      <c r="H17" s="12">
        <v>0.44800000000000001</v>
      </c>
      <c r="I17" s="12">
        <v>1.552</v>
      </c>
      <c r="J17" s="12">
        <v>0.98350000000000004</v>
      </c>
    </row>
    <row r="18" spans="1:10" ht="23" x14ac:dyDescent="0.25">
      <c r="A18" s="10">
        <v>17</v>
      </c>
      <c r="B18" s="10">
        <v>0.20300000000000001</v>
      </c>
      <c r="C18" s="10">
        <v>0.379</v>
      </c>
      <c r="D18" s="10">
        <v>1.621</v>
      </c>
      <c r="E18" s="10">
        <v>3.5880000000000001</v>
      </c>
      <c r="F18" s="12"/>
      <c r="G18" s="12">
        <v>0.73899999999999999</v>
      </c>
      <c r="H18" s="12">
        <v>0.46600000000000003</v>
      </c>
      <c r="I18" s="12">
        <v>1.534</v>
      </c>
      <c r="J18" s="12">
        <v>0.98450000000000004</v>
      </c>
    </row>
    <row r="19" spans="1:10" ht="23" x14ac:dyDescent="0.25">
      <c r="A19" s="10">
        <v>18</v>
      </c>
      <c r="B19" s="10">
        <v>0.19400000000000001</v>
      </c>
      <c r="C19" s="10">
        <v>0.39200000000000002</v>
      </c>
      <c r="D19" s="10">
        <v>1.6080000000000001</v>
      </c>
      <c r="E19" s="10">
        <v>3.64</v>
      </c>
      <c r="F19" s="12"/>
      <c r="G19" s="12">
        <v>0.71799999999999997</v>
      </c>
      <c r="H19" s="12">
        <v>0.48199999999999998</v>
      </c>
      <c r="I19" s="12">
        <v>1.518</v>
      </c>
      <c r="J19" s="12">
        <v>0.98540000000000005</v>
      </c>
    </row>
    <row r="20" spans="1:10" ht="23" x14ac:dyDescent="0.25">
      <c r="A20" s="10">
        <v>19</v>
      </c>
      <c r="B20" s="10">
        <v>0.187</v>
      </c>
      <c r="C20" s="10">
        <v>0.40400000000000003</v>
      </c>
      <c r="D20" s="10">
        <v>1.5960000000000001</v>
      </c>
      <c r="E20" s="10">
        <v>3.6890000000000001</v>
      </c>
      <c r="F20" s="12"/>
      <c r="G20" s="12">
        <v>0.69799999999999995</v>
      </c>
      <c r="H20" s="12">
        <v>0.497</v>
      </c>
      <c r="I20" s="12">
        <v>1.5029999999999999</v>
      </c>
      <c r="J20" s="12">
        <v>0.98619999999999997</v>
      </c>
    </row>
    <row r="21" spans="1:10" ht="23" x14ac:dyDescent="0.25">
      <c r="A21" s="10">
        <v>20</v>
      </c>
      <c r="B21" s="10">
        <v>0.18</v>
      </c>
      <c r="C21" s="10">
        <v>0.41399999999999998</v>
      </c>
      <c r="D21" s="10">
        <v>1.5860000000000001</v>
      </c>
      <c r="E21" s="10">
        <v>3.7349999999999999</v>
      </c>
      <c r="F21" s="12"/>
      <c r="G21" s="12">
        <v>0.68</v>
      </c>
      <c r="H21" s="12">
        <v>0.51</v>
      </c>
      <c r="I21" s="12">
        <v>1.49</v>
      </c>
      <c r="J21" s="12">
        <v>0.9869</v>
      </c>
    </row>
    <row r="22" spans="1:10" ht="23" x14ac:dyDescent="0.25">
      <c r="A22" s="10">
        <v>21</v>
      </c>
      <c r="B22" s="10">
        <v>0.17299999999999999</v>
      </c>
      <c r="C22" s="10">
        <v>0.42499999999999999</v>
      </c>
      <c r="D22" s="10">
        <v>1.575</v>
      </c>
      <c r="E22" s="10">
        <v>3.778</v>
      </c>
      <c r="F22" s="12"/>
      <c r="G22" s="12">
        <v>0.66300000000000003</v>
      </c>
      <c r="H22" s="12">
        <v>0.52300000000000002</v>
      </c>
      <c r="I22" s="12">
        <v>1.4770000000000001</v>
      </c>
      <c r="J22" s="12">
        <v>0.98760000000000003</v>
      </c>
    </row>
    <row r="23" spans="1:10" ht="23" x14ac:dyDescent="0.25">
      <c r="A23" s="10">
        <v>22</v>
      </c>
      <c r="B23" s="10">
        <v>0.16700000000000001</v>
      </c>
      <c r="C23" s="10">
        <v>0.434</v>
      </c>
      <c r="D23" s="10">
        <v>1.5660000000000001</v>
      </c>
      <c r="E23" s="10">
        <v>3.819</v>
      </c>
      <c r="F23" s="12"/>
      <c r="G23" s="12">
        <v>0.64700000000000002</v>
      </c>
      <c r="H23" s="12">
        <v>0.53400000000000003</v>
      </c>
      <c r="I23" s="12">
        <v>1.466</v>
      </c>
      <c r="J23" s="12">
        <v>0.98819999999999997</v>
      </c>
    </row>
    <row r="24" spans="1:10" ht="23" x14ac:dyDescent="0.25">
      <c r="A24" s="10">
        <v>23</v>
      </c>
      <c r="B24" s="10">
        <v>0.16200000000000001</v>
      </c>
      <c r="C24" s="10">
        <v>0.443</v>
      </c>
      <c r="D24" s="10">
        <v>1.5569999999999999</v>
      </c>
      <c r="E24" s="10">
        <v>3.8580000000000001</v>
      </c>
      <c r="F24" s="12"/>
      <c r="G24" s="12">
        <v>0.63300000000000001</v>
      </c>
      <c r="H24" s="12">
        <v>0.54500000000000004</v>
      </c>
      <c r="I24" s="12">
        <v>1.4550000000000001</v>
      </c>
      <c r="J24" s="12">
        <v>0.98870000000000002</v>
      </c>
    </row>
    <row r="25" spans="1:10" ht="23" x14ac:dyDescent="0.25">
      <c r="A25" s="10">
        <v>24</v>
      </c>
      <c r="B25" s="10">
        <v>0.157</v>
      </c>
      <c r="C25" s="10">
        <v>0.45200000000000001</v>
      </c>
      <c r="D25" s="10">
        <v>1.548</v>
      </c>
      <c r="E25" s="10">
        <v>3.895</v>
      </c>
      <c r="F25" s="12"/>
      <c r="G25" s="12">
        <v>0.61899999999999999</v>
      </c>
      <c r="H25" s="12">
        <v>0.55500000000000005</v>
      </c>
      <c r="I25" s="12">
        <v>1.4450000000000001</v>
      </c>
      <c r="J25" s="12">
        <v>0.98919999999999997</v>
      </c>
    </row>
    <row r="26" spans="1:10" ht="23" x14ac:dyDescent="0.25">
      <c r="A26" s="10">
        <v>25</v>
      </c>
      <c r="B26" s="10">
        <v>0.153</v>
      </c>
      <c r="C26" s="10">
        <v>0.45900000000000002</v>
      </c>
      <c r="D26" s="10">
        <v>1.5409999999999999</v>
      </c>
      <c r="E26" s="10">
        <v>3.931</v>
      </c>
      <c r="F26" s="12"/>
      <c r="G26" s="12">
        <v>0.60599999999999998</v>
      </c>
      <c r="H26" s="12">
        <v>0.56499999999999995</v>
      </c>
      <c r="I26" s="12">
        <v>1.4350000000000001</v>
      </c>
      <c r="J26" s="12">
        <v>0.98960000000000004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X CHART</vt:lpstr>
      <vt:lpstr>P CHART</vt:lpstr>
      <vt:lpstr>U CHART</vt:lpstr>
      <vt:lpstr>P CHART (variable sample)</vt:lpstr>
      <vt:lpstr>NP CHART</vt:lpstr>
      <vt:lpstr>xbar s chart </vt:lpstr>
      <vt:lpstr>xbar r chart</vt:lpstr>
      <vt:lpstr>constant</vt:lpstr>
      <vt:lpstr>MY_RANGE</vt:lpstr>
      <vt:lpstr>MYmish</vt:lpstr>
      <vt:lpstr>No._of_Defects</vt:lpstr>
      <vt:lpstr>Rang</vt:lpstr>
      <vt:lpstr>range_291</vt:lpstr>
      <vt:lpstr>range1</vt:lpstr>
      <vt:lpstr>range2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YATHARTH MISHRA</dc:creator>
  <cp:keywords/>
  <dc:description/>
  <cp:lastModifiedBy>YATHARTHA RANA</cp:lastModifiedBy>
  <cp:revision/>
  <dcterms:created xsi:type="dcterms:W3CDTF">2023-11-04T17:56:27Z</dcterms:created>
  <dcterms:modified xsi:type="dcterms:W3CDTF">2023-11-06T12:27:25Z</dcterms:modified>
  <cp:category/>
  <cp:contentStatus/>
</cp:coreProperties>
</file>