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2F4642E-F996-4B8E-83F6-AA2F4B9E41A2}" xr6:coauthVersionLast="47" xr6:coauthVersionMax="47" xr10:uidLastSave="{00000000-0000-0000-0000-000000000000}"/>
  <bookViews>
    <workbookView xWindow="-110" yWindow="-110" windowWidth="19420" windowHeight="10300" xr2:uid="{F9C36CF8-A4D6-4C90-AB80-79D885DD31CB}"/>
  </bookViews>
  <sheets>
    <sheet name="Movies" sheetId="1" r:id="rId1"/>
    <sheet name="Pivot Tables" sheetId="7" r:id="rId2"/>
    <sheet name="Dashboard" sheetId="11" r:id="rId3"/>
    <sheet name="Finance" sheetId="2" r:id="rId4"/>
    <sheet name="Actors" sheetId="3" r:id="rId5"/>
    <sheet name="Actors_id" sheetId="4" r:id="rId6"/>
    <sheet name="languages" sheetId="5" r:id="rId7"/>
  </sheets>
  <definedNames>
    <definedName name="ExternalData_1" localSheetId="4" hidden="1">Actors!$A$1:$C$68</definedName>
    <definedName name="ExternalData_1" localSheetId="5" hidden="1">Actors_id!$A$1:$B$86</definedName>
    <definedName name="ExternalData_1" localSheetId="3" hidden="1">Finance!$A$1:$E$40</definedName>
    <definedName name="ExternalData_1" localSheetId="6" hidden="1">languages!$A$1:$B$9</definedName>
    <definedName name="Slicer_Release_Year">#N/A</definedName>
  </definedNames>
  <calcPr calcId="191029"/>
  <pivotCaches>
    <pivotCache cacheId="1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6" i="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L5" i="1"/>
  <c r="L9" i="1"/>
  <c r="L13" i="1"/>
  <c r="L17" i="1"/>
  <c r="L21" i="1"/>
  <c r="L25" i="1"/>
  <c r="L29" i="1"/>
  <c r="L33" i="1"/>
  <c r="L37" i="1"/>
  <c r="K4" i="1"/>
  <c r="K12" i="1"/>
  <c r="K20" i="1"/>
  <c r="K28" i="1"/>
  <c r="K36" i="1"/>
  <c r="J2" i="1"/>
  <c r="K2" i="1" s="1"/>
  <c r="J3" i="1"/>
  <c r="K3" i="1" s="1"/>
  <c r="J4" i="1"/>
  <c r="L4" i="1" s="1"/>
  <c r="J5" i="1"/>
  <c r="K5" i="1" s="1"/>
  <c r="J6" i="1"/>
  <c r="K6" i="1" s="1"/>
  <c r="J7" i="1"/>
  <c r="K7" i="1" s="1"/>
  <c r="J8" i="1"/>
  <c r="K8" i="1" s="1"/>
  <c r="J9" i="1"/>
  <c r="K9" i="1" s="1"/>
  <c r="J10" i="1"/>
  <c r="K10" i="1" s="1"/>
  <c r="J11" i="1"/>
  <c r="K11" i="1" s="1"/>
  <c r="J12" i="1"/>
  <c r="L12" i="1" s="1"/>
  <c r="J13" i="1"/>
  <c r="K13" i="1" s="1"/>
  <c r="J14" i="1"/>
  <c r="K14" i="1" s="1"/>
  <c r="J15" i="1"/>
  <c r="K15" i="1" s="1"/>
  <c r="J16" i="1"/>
  <c r="K16" i="1" s="1"/>
  <c r="J17" i="1"/>
  <c r="K17" i="1" s="1"/>
  <c r="J18" i="1"/>
  <c r="K18" i="1" s="1"/>
  <c r="J19" i="1"/>
  <c r="K19" i="1" s="1"/>
  <c r="J20" i="1"/>
  <c r="L20" i="1" s="1"/>
  <c r="J21" i="1"/>
  <c r="K21" i="1" s="1"/>
  <c r="J22" i="1"/>
  <c r="K22" i="1" s="1"/>
  <c r="J23" i="1"/>
  <c r="K23" i="1" s="1"/>
  <c r="J24" i="1"/>
  <c r="K24" i="1" s="1"/>
  <c r="J25" i="1"/>
  <c r="K25" i="1" s="1"/>
  <c r="J26" i="1"/>
  <c r="K26" i="1" s="1"/>
  <c r="J27" i="1"/>
  <c r="K27" i="1" s="1"/>
  <c r="J28" i="1"/>
  <c r="L28" i="1" s="1"/>
  <c r="J29" i="1"/>
  <c r="K29" i="1" s="1"/>
  <c r="J30" i="1"/>
  <c r="K30" i="1" s="1"/>
  <c r="J31" i="1"/>
  <c r="K31" i="1" s="1"/>
  <c r="J32" i="1"/>
  <c r="K32" i="1" s="1"/>
  <c r="J33" i="1"/>
  <c r="K33" i="1" s="1"/>
  <c r="J34" i="1"/>
  <c r="K34" i="1" s="1"/>
  <c r="J35" i="1"/>
  <c r="K35" i="1" s="1"/>
  <c r="J36" i="1"/>
  <c r="L36" i="1" s="1"/>
  <c r="J37" i="1"/>
  <c r="K37" i="1" s="1"/>
  <c r="J38" i="1"/>
  <c r="K38" i="1" s="1"/>
  <c r="J39" i="1"/>
  <c r="K39" i="1" s="1"/>
  <c r="J40" i="1"/>
  <c r="K40" i="1" s="1"/>
  <c r="U65" i="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R52" i="1"/>
  <c r="R53" i="1"/>
  <c r="R54" i="1"/>
  <c r="R55" i="1"/>
  <c r="R56" i="1"/>
  <c r="R57" i="1"/>
  <c r="R58" i="1"/>
  <c r="R59" i="1"/>
  <c r="R60" i="1"/>
  <c r="R61" i="1"/>
  <c r="R62" i="1"/>
  <c r="R63" i="1"/>
  <c r="R64" i="1"/>
  <c r="R65" i="1"/>
  <c r="R66" i="1"/>
  <c r="R67" i="1"/>
  <c r="R68" i="1"/>
  <c r="R51" i="1"/>
  <c r="R50" i="1"/>
  <c r="R48" i="1"/>
  <c r="R49" i="1"/>
  <c r="R47"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L40" i="1" l="1"/>
  <c r="L32" i="1"/>
  <c r="L24" i="1"/>
  <c r="L16" i="1"/>
  <c r="L8" i="1"/>
  <c r="L39" i="1"/>
  <c r="L35" i="1"/>
  <c r="L31" i="1"/>
  <c r="L27" i="1"/>
  <c r="L23" i="1"/>
  <c r="L19" i="1"/>
  <c r="L15" i="1"/>
  <c r="L11" i="1"/>
  <c r="L7" i="1"/>
  <c r="L3" i="1"/>
  <c r="L38" i="1"/>
  <c r="L34" i="1"/>
  <c r="L30" i="1"/>
  <c r="L26" i="1"/>
  <c r="L22" i="1"/>
  <c r="L18" i="1"/>
  <c r="L14" i="1"/>
  <c r="L10" i="1"/>
  <c r="L6" i="1"/>
  <c r="L2" i="1"/>
  <c r="R43" i="1"/>
  <c r="R42" i="1"/>
  <c r="R44" i="1"/>
  <c r="R45" i="1"/>
  <c r="R46" i="1"/>
  <c r="R40" i="1"/>
  <c r="V40" i="1" s="1"/>
  <c r="R36" i="1"/>
  <c r="T36" i="1" s="1"/>
  <c r="R32" i="1"/>
  <c r="T32" i="1" s="1"/>
  <c r="T55" i="1" s="1"/>
  <c r="R28" i="1"/>
  <c r="V28" i="1" s="1"/>
  <c r="R24" i="1"/>
  <c r="V24" i="1" s="1"/>
  <c r="R20" i="1"/>
  <c r="T20" i="1" s="1"/>
  <c r="R16" i="1"/>
  <c r="T16" i="1" s="1"/>
  <c r="R12" i="1"/>
  <c r="V12" i="1" s="1"/>
  <c r="V67" i="1" s="1"/>
  <c r="R8" i="1"/>
  <c r="T8" i="1" s="1"/>
  <c r="T53" i="1" s="1"/>
  <c r="R4" i="1"/>
  <c r="T4" i="1" s="1"/>
  <c r="R37" i="1"/>
  <c r="T37" i="1" s="1"/>
  <c r="R33" i="1"/>
  <c r="T33" i="1" s="1"/>
  <c r="T54" i="1" s="1"/>
  <c r="R29" i="1"/>
  <c r="V29" i="1" s="1"/>
  <c r="R25" i="1"/>
  <c r="V25" i="1" s="1"/>
  <c r="R21" i="1"/>
  <c r="T21" i="1" s="1"/>
  <c r="T61" i="1" s="1"/>
  <c r="R17" i="1"/>
  <c r="T17" i="1" s="1"/>
  <c r="R13" i="1"/>
  <c r="T13" i="1" s="1"/>
  <c r="R9" i="1"/>
  <c r="V9" i="1" s="1"/>
  <c r="R5" i="1"/>
  <c r="T5" i="1" s="1"/>
  <c r="Q38" i="1"/>
  <c r="S38" i="1" s="1"/>
  <c r="Q34" i="1"/>
  <c r="U34" i="1" s="1"/>
  <c r="U58" i="1" s="1"/>
  <c r="Q30" i="1"/>
  <c r="U30" i="1" s="1"/>
  <c r="Q26" i="1"/>
  <c r="S26" i="1" s="1"/>
  <c r="Q22" i="1"/>
  <c r="U22" i="1" s="1"/>
  <c r="Q18" i="1"/>
  <c r="U18" i="1" s="1"/>
  <c r="U62" i="1" s="1"/>
  <c r="Q14" i="1"/>
  <c r="U14" i="1" s="1"/>
  <c r="U64" i="1" s="1"/>
  <c r="Q10" i="1"/>
  <c r="U10" i="1" s="1"/>
  <c r="Q6" i="1"/>
  <c r="S6" i="1" s="1"/>
  <c r="Q2" i="1"/>
  <c r="U2" i="1" s="1"/>
  <c r="R39" i="1"/>
  <c r="T39" i="1" s="1"/>
  <c r="R35" i="1"/>
  <c r="T35" i="1" s="1"/>
  <c r="T58" i="1" s="1"/>
  <c r="R31" i="1"/>
  <c r="T31" i="1" s="1"/>
  <c r="R27" i="1"/>
  <c r="T27" i="1" s="1"/>
  <c r="T56" i="1" s="1"/>
  <c r="R23" i="1"/>
  <c r="T23" i="1" s="1"/>
  <c r="R19" i="1"/>
  <c r="T19" i="1" s="1"/>
  <c r="T62" i="1" s="1"/>
  <c r="R15" i="1"/>
  <c r="T15" i="1" s="1"/>
  <c r="T64" i="1" s="1"/>
  <c r="R11" i="1"/>
  <c r="T11" i="1" s="1"/>
  <c r="R7" i="1"/>
  <c r="T7" i="1" s="1"/>
  <c r="T66" i="1" s="1"/>
  <c r="Q3" i="1"/>
  <c r="S3" i="1" s="1"/>
  <c r="Q39" i="1"/>
  <c r="S39" i="1" s="1"/>
  <c r="Q35" i="1"/>
  <c r="S35" i="1" s="1"/>
  <c r="S58" i="1" s="1"/>
  <c r="Q31" i="1"/>
  <c r="S31" i="1" s="1"/>
  <c r="Q27" i="1"/>
  <c r="U27" i="1" s="1"/>
  <c r="Q23" i="1"/>
  <c r="S23" i="1" s="1"/>
  <c r="Q19" i="1"/>
  <c r="S19" i="1" s="1"/>
  <c r="S62" i="1" s="1"/>
  <c r="Q15" i="1"/>
  <c r="S15" i="1" s="1"/>
  <c r="S64" i="1" s="1"/>
  <c r="Q11" i="1"/>
  <c r="U11" i="1" s="1"/>
  <c r="U67" i="1" s="1"/>
  <c r="Q7" i="1"/>
  <c r="S7" i="1" s="1"/>
  <c r="S66" i="1" s="1"/>
  <c r="Q37" i="1"/>
  <c r="U37" i="1" s="1"/>
  <c r="Q33" i="1"/>
  <c r="U33" i="1" s="1"/>
  <c r="U57" i="1" s="1"/>
  <c r="Q29" i="1"/>
  <c r="U29" i="1" s="1"/>
  <c r="Q25" i="1"/>
  <c r="U25" i="1" s="1"/>
  <c r="Q21" i="1"/>
  <c r="U21" i="1" s="1"/>
  <c r="Q17" i="1"/>
  <c r="U17" i="1" s="1"/>
  <c r="U63" i="1" s="1"/>
  <c r="Q13" i="1"/>
  <c r="U13" i="1" s="1"/>
  <c r="Q9" i="1"/>
  <c r="U9" i="1" s="1"/>
  <c r="Q5" i="1"/>
  <c r="U5" i="1" s="1"/>
  <c r="R3" i="1"/>
  <c r="T3" i="1" s="1"/>
  <c r="Q40" i="1"/>
  <c r="U40" i="1" s="1"/>
  <c r="Q36" i="1"/>
  <c r="U36" i="1" s="1"/>
  <c r="Q32" i="1"/>
  <c r="U32" i="1" s="1"/>
  <c r="U54" i="1" s="1"/>
  <c r="Q28" i="1"/>
  <c r="U28" i="1" s="1"/>
  <c r="Q24" i="1"/>
  <c r="U24" i="1" s="1"/>
  <c r="Q20" i="1"/>
  <c r="U20" i="1" s="1"/>
  <c r="U61" i="1" s="1"/>
  <c r="Q16" i="1"/>
  <c r="U16" i="1" s="1"/>
  <c r="Q12" i="1"/>
  <c r="U12" i="1" s="1"/>
  <c r="Q8" i="1"/>
  <c r="U8" i="1" s="1"/>
  <c r="Q4" i="1"/>
  <c r="U4" i="1" s="1"/>
  <c r="R38" i="1"/>
  <c r="V38" i="1" s="1"/>
  <c r="R34" i="1"/>
  <c r="R30" i="1"/>
  <c r="R26" i="1"/>
  <c r="R22" i="1"/>
  <c r="V22" i="1" s="1"/>
  <c r="R18" i="1"/>
  <c r="R14" i="1"/>
  <c r="R10" i="1"/>
  <c r="R6" i="1"/>
  <c r="V6" i="1" s="1"/>
  <c r="R2" i="1"/>
  <c r="T2" i="1" s="1"/>
  <c r="T65" i="1" s="1"/>
  <c r="U60" i="1" l="1"/>
  <c r="T50" i="1"/>
  <c r="U51" i="1"/>
  <c r="T59" i="1"/>
  <c r="U48" i="1"/>
  <c r="S34" i="1"/>
  <c r="S57" i="1" s="1"/>
  <c r="V4" i="1"/>
  <c r="V15" i="1"/>
  <c r="V64" i="1" s="1"/>
  <c r="T29" i="1"/>
  <c r="V36" i="1"/>
  <c r="S17" i="1"/>
  <c r="S59" i="1" s="1"/>
  <c r="U31" i="1"/>
  <c r="U55" i="1" s="1"/>
  <c r="S37" i="1"/>
  <c r="V16" i="1"/>
  <c r="S16" i="1"/>
  <c r="S2" i="1"/>
  <c r="S65" i="1" s="1"/>
  <c r="V20" i="1"/>
  <c r="S18" i="1"/>
  <c r="S63" i="1" s="1"/>
  <c r="T25" i="1"/>
  <c r="V32" i="1"/>
  <c r="V55" i="1" s="1"/>
  <c r="T30" i="1"/>
  <c r="V30" i="1"/>
  <c r="T24" i="1"/>
  <c r="T68" i="1" s="1"/>
  <c r="V35" i="1"/>
  <c r="V58" i="1" s="1"/>
  <c r="T18" i="1"/>
  <c r="T63" i="1" s="1"/>
  <c r="V18" i="1"/>
  <c r="V63" i="1" s="1"/>
  <c r="U35" i="1"/>
  <c r="S24" i="1"/>
  <c r="S21" i="1"/>
  <c r="S61" i="1" s="1"/>
  <c r="T6" i="1"/>
  <c r="S30" i="1"/>
  <c r="S11" i="1"/>
  <c r="T12" i="1"/>
  <c r="T67" i="1" s="1"/>
  <c r="T28" i="1"/>
  <c r="V3" i="1"/>
  <c r="V19" i="1"/>
  <c r="V62" i="1" s="1"/>
  <c r="V39" i="1"/>
  <c r="V27" i="1"/>
  <c r="V56" i="1" s="1"/>
  <c r="V13" i="1"/>
  <c r="V60" i="1" s="1"/>
  <c r="T14" i="1"/>
  <c r="T60" i="1" s="1"/>
  <c r="V14" i="1"/>
  <c r="S27" i="1"/>
  <c r="S56" i="1" s="1"/>
  <c r="T40" i="1"/>
  <c r="V33" i="1"/>
  <c r="V54" i="1" s="1"/>
  <c r="U15" i="1"/>
  <c r="U52" i="1" s="1"/>
  <c r="S8" i="1"/>
  <c r="S53" i="1" s="1"/>
  <c r="S28" i="1"/>
  <c r="S5" i="1"/>
  <c r="S29" i="1"/>
  <c r="T22" i="1"/>
  <c r="T52" i="1" s="1"/>
  <c r="T9" i="1"/>
  <c r="T48" i="1" s="1"/>
  <c r="V8" i="1"/>
  <c r="V53" i="1" s="1"/>
  <c r="V7" i="1"/>
  <c r="V66" i="1" s="1"/>
  <c r="V23" i="1"/>
  <c r="V5" i="1"/>
  <c r="S40" i="1"/>
  <c r="V2" i="1"/>
  <c r="V65" i="1" s="1"/>
  <c r="T34" i="1"/>
  <c r="T57" i="1" s="1"/>
  <c r="V34" i="1"/>
  <c r="V57" i="1" s="1"/>
  <c r="T10" i="1"/>
  <c r="V10" i="1"/>
  <c r="T26" i="1"/>
  <c r="V26" i="1"/>
  <c r="U19" i="1"/>
  <c r="U59" i="1" s="1"/>
  <c r="S12" i="1"/>
  <c r="S67" i="1" s="1"/>
  <c r="S32" i="1"/>
  <c r="S55" i="1" s="1"/>
  <c r="S13" i="1"/>
  <c r="S60" i="1" s="1"/>
  <c r="S33" i="1"/>
  <c r="S54" i="1" s="1"/>
  <c r="T38" i="1"/>
  <c r="V11" i="1"/>
  <c r="V68" i="1" s="1"/>
  <c r="V31" i="1"/>
  <c r="V48" i="1" s="1"/>
  <c r="V17" i="1"/>
  <c r="V59" i="1" s="1"/>
  <c r="V21" i="1"/>
  <c r="V61" i="1" s="1"/>
  <c r="V37" i="1"/>
  <c r="S22" i="1"/>
  <c r="S10" i="1"/>
  <c r="U3" i="1"/>
  <c r="U47" i="1" s="1"/>
  <c r="U6" i="1"/>
  <c r="U66" i="1" s="1"/>
  <c r="U38" i="1"/>
  <c r="U7" i="1"/>
  <c r="U53" i="1" s="1"/>
  <c r="U23" i="1"/>
  <c r="U68" i="1" s="1"/>
  <c r="U39" i="1"/>
  <c r="U49" i="1" s="1"/>
  <c r="U26" i="1"/>
  <c r="U56" i="1" s="1"/>
  <c r="S4" i="1"/>
  <c r="S20" i="1"/>
  <c r="S36" i="1"/>
  <c r="S50" i="1" s="1"/>
  <c r="S9" i="1"/>
  <c r="S48" i="1" s="1"/>
  <c r="S25" i="1"/>
  <c r="S14" i="1"/>
  <c r="S47" i="1" l="1"/>
  <c r="T47" i="1"/>
  <c r="V50" i="1"/>
  <c r="S49" i="1"/>
  <c r="S51" i="1"/>
  <c r="T51" i="1"/>
  <c r="T49" i="1"/>
  <c r="V47" i="1"/>
  <c r="U50" i="1"/>
  <c r="S52" i="1"/>
  <c r="V52" i="1"/>
  <c r="V49" i="1"/>
  <c r="V51" i="1"/>
  <c r="S68" i="1"/>
  <c r="U46" i="1"/>
  <c r="T46" i="1"/>
  <c r="V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CF0C0B-5EFA-4C9D-B6B9-581C1A4E16F1}" keepAlive="1" name="Query - Actor" description="Connection to the 'Actor' query in the workbook." type="5" refreshedVersion="8" background="1" saveData="1">
    <dbPr connection="Provider=Microsoft.Mashup.OleDb.1;Data Source=$Workbook$;Location=Actor;Extended Properties=&quot;&quot;" command="SELECT * FROM [Actor]"/>
  </connection>
  <connection id="2" xr16:uid="{1FC16831-128D-434F-8A87-4310E380215D}"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3" xr16:uid="{29B3D141-D6A3-4930-A4F9-65892559CAD7}"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4" xr16:uid="{40E28509-ABD8-4C81-ABDC-75721D7D426B}"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<sst xmlns="http://schemas.openxmlformats.org/spreadsheetml/2006/main" count="460" uniqueCount="192">
  <si>
    <t>Title</t>
  </si>
  <si>
    <t>Industry</t>
  </si>
  <si>
    <t>Release Year</t>
  </si>
  <si>
    <t>IMBD</t>
  </si>
  <si>
    <t>Studio</t>
  </si>
  <si>
    <t>Language</t>
  </si>
  <si>
    <t>Moive ID</t>
  </si>
  <si>
    <t>K.G.F: Chapter 2</t>
  </si>
  <si>
    <t>Bollywood</t>
  </si>
  <si>
    <t>Hombale Films</t>
  </si>
  <si>
    <t>Doctor Strange in the Multiverse of Madness</t>
  </si>
  <si>
    <t>Hollywood</t>
  </si>
  <si>
    <t>Marvel Studios</t>
  </si>
  <si>
    <t>Thor: The Dark World</t>
  </si>
  <si>
    <t>Thor: Ragnarok</t>
  </si>
  <si>
    <t>Thor: Love and Thunder</t>
  </si>
  <si>
    <t>Sholay</t>
  </si>
  <si>
    <t>United Producers</t>
  </si>
  <si>
    <t>Dilwale Dulhania Le Jayenge</t>
  </si>
  <si>
    <t>Yash Raj Films</t>
  </si>
  <si>
    <t>3 Idiots</t>
  </si>
  <si>
    <t>Vinod Chopra Films</t>
  </si>
  <si>
    <t>Kabhi Khushi Kabhie Gham</t>
  </si>
  <si>
    <t>Dharma Productions</t>
  </si>
  <si>
    <t>Bajirao Mastani</t>
  </si>
  <si>
    <t>Not Available</t>
  </si>
  <si>
    <t>The Shawshank Redemption</t>
  </si>
  <si>
    <t>Castle Rock Entertainment</t>
  </si>
  <si>
    <t>Inception</t>
  </si>
  <si>
    <t>Warner Bros. Pictures</t>
  </si>
  <si>
    <t>Interstellar</t>
  </si>
  <si>
    <t>The Pursuit of Happyness</t>
  </si>
  <si>
    <t>Columbia Pictures</t>
  </si>
  <si>
    <t>Gladiator</t>
  </si>
  <si>
    <t>Universal Pictures</t>
  </si>
  <si>
    <t>Titanic</t>
  </si>
  <si>
    <t>Paramount Pictures</t>
  </si>
  <si>
    <t>It's a Wonderful Life</t>
  </si>
  <si>
    <t>Liberty Films</t>
  </si>
  <si>
    <t>Avatar</t>
  </si>
  <si>
    <t>20th Century Fox</t>
  </si>
  <si>
    <t>The Godfather</t>
  </si>
  <si>
    <t>The Dark Knight</t>
  </si>
  <si>
    <t>Syncopy</t>
  </si>
  <si>
    <t>Schindler's List</t>
  </si>
  <si>
    <t>Jurassic Park</t>
  </si>
  <si>
    <t>Parasite</t>
  </si>
  <si>
    <t>Avengers: Endgame</t>
  </si>
  <si>
    <t>Avengers: Infinity War</t>
  </si>
  <si>
    <t>Pather Panchali</t>
  </si>
  <si>
    <t>Government of West Bengal</t>
  </si>
  <si>
    <t>Taare Zameen Par</t>
  </si>
  <si>
    <t>Munna Bhai M.B.B.S.</t>
  </si>
  <si>
    <t>Vinod Chopra Productions</t>
  </si>
  <si>
    <t>PK</t>
  </si>
  <si>
    <t>Sanju</t>
  </si>
  <si>
    <t>NULL</t>
  </si>
  <si>
    <t>Pushpa: The Rise - Part 1</t>
  </si>
  <si>
    <t>Mythri Movie Makers</t>
  </si>
  <si>
    <t>RRR</t>
  </si>
  <si>
    <t>DVV Entertainment</t>
  </si>
  <si>
    <t>Baahubali: The Beginning</t>
  </si>
  <si>
    <t>Arka Media Works</t>
  </si>
  <si>
    <t>The Kashmir Files</t>
  </si>
  <si>
    <t>Zee Studios</t>
  </si>
  <si>
    <t>Bajrangi Bhaijaan</t>
  </si>
  <si>
    <t>Salman Khan Films</t>
  </si>
  <si>
    <t>Captain America: The First Avenger</t>
  </si>
  <si>
    <t>Captain America: The Winter Soldier</t>
  </si>
  <si>
    <t>Race 3</t>
  </si>
  <si>
    <t>Shershaah</t>
  </si>
  <si>
    <t>Budget</t>
  </si>
  <si>
    <t xml:space="preserve">Budget </t>
  </si>
  <si>
    <t>Revenue</t>
  </si>
  <si>
    <t>Unit</t>
  </si>
  <si>
    <t>Currency</t>
  </si>
  <si>
    <t>Billions</t>
  </si>
  <si>
    <t>INR</t>
  </si>
  <si>
    <t>Millions</t>
  </si>
  <si>
    <t>USD</t>
  </si>
  <si>
    <t>Actor_ID</t>
  </si>
  <si>
    <t>Name</t>
  </si>
  <si>
    <t>Birth</t>
  </si>
  <si>
    <t>Yash</t>
  </si>
  <si>
    <t>Sanjay Dutt</t>
  </si>
  <si>
    <t>Benedict Cumberbatch</t>
  </si>
  <si>
    <t>Elizabeth Olsen</t>
  </si>
  <si>
    <t>Chris Hemsworth</t>
  </si>
  <si>
    <t>Natalie Portman</t>
  </si>
  <si>
    <t>Tom Hiddleston</t>
  </si>
  <si>
    <t>Amitabh Bachchan</t>
  </si>
  <si>
    <t>Jaya Bachchan</t>
  </si>
  <si>
    <t>Shah Rukh Khan</t>
  </si>
  <si>
    <t>Kajol</t>
  </si>
  <si>
    <t>Aamir Khan</t>
  </si>
  <si>
    <t>R. Madhavan</t>
  </si>
  <si>
    <t>Sharman Joshi</t>
  </si>
  <si>
    <t>Hrithik Roshan</t>
  </si>
  <si>
    <t>Ranveer Singh</t>
  </si>
  <si>
    <t>Deepika Padukone</t>
  </si>
  <si>
    <t>Tim Robbins</t>
  </si>
  <si>
    <t>Morgan Freeman</t>
  </si>
  <si>
    <t>Leonardo DiCaprio</t>
  </si>
  <si>
    <t>Ken Watanabe</t>
  </si>
  <si>
    <t>Matthew McConaughey</t>
  </si>
  <si>
    <t>Anne Hathaway</t>
  </si>
  <si>
    <t>John David Washington</t>
  </si>
  <si>
    <t>Robert Pattinson</t>
  </si>
  <si>
    <t>Will Smith</t>
  </si>
  <si>
    <t>Thandiwe Newton</t>
  </si>
  <si>
    <t>Russell Crowe</t>
  </si>
  <si>
    <t>Joaquin Phoenix</t>
  </si>
  <si>
    <t>Kate Winslet</t>
  </si>
  <si>
    <t>James Stewart</t>
  </si>
  <si>
    <t>Donna Reed</t>
  </si>
  <si>
    <t>Sam Worthington</t>
  </si>
  <si>
    <t>Zoe Saldana</t>
  </si>
  <si>
    <t>Marlon Brando</t>
  </si>
  <si>
    <t>Al Pacino</t>
  </si>
  <si>
    <t>Christian Bale</t>
  </si>
  <si>
    <t>Heath Ledger</t>
  </si>
  <si>
    <t>Liam Neeson</t>
  </si>
  <si>
    <t>Ben Kingsley</t>
  </si>
  <si>
    <t>Sam Neill</t>
  </si>
  <si>
    <t>Laura Dern</t>
  </si>
  <si>
    <t>Song Kang-ho</t>
  </si>
  <si>
    <t>Lee Sun-kyun</t>
  </si>
  <si>
    <t>Robert Downey Jr.</t>
  </si>
  <si>
    <t>Chris Evans</t>
  </si>
  <si>
    <t>Kanu Banerjee</t>
  </si>
  <si>
    <t>Karuna Banerjee</t>
  </si>
  <si>
    <t>Darsheel Safary</t>
  </si>
  <si>
    <t>Sunil Dutt</t>
  </si>
  <si>
    <t>Anushka Sharma</t>
  </si>
  <si>
    <t>Ranbir Kapoor</t>
  </si>
  <si>
    <t>Allu Arjun</t>
  </si>
  <si>
    <t>Fahadh Faasil</t>
  </si>
  <si>
    <t>N. T. Rama Rao Jr.</t>
  </si>
  <si>
    <t>Ram Charan</t>
  </si>
  <si>
    <t>Prabhas</t>
  </si>
  <si>
    <t>Rana Daggubati</t>
  </si>
  <si>
    <t>Mithun Chakraborty</t>
  </si>
  <si>
    <t>Anupam Kher</t>
  </si>
  <si>
    <t>Salman Khan</t>
  </si>
  <si>
    <t>Nawazuddin Siddiqui</t>
  </si>
  <si>
    <t>Tommy Lee Jones</t>
  </si>
  <si>
    <t>Sebastian Stan</t>
  </si>
  <si>
    <t>Anil Kapoor</t>
  </si>
  <si>
    <t>Sidharth Malhotra</t>
  </si>
  <si>
    <t>Kiara Advani</t>
  </si>
  <si>
    <t>Moive_id</t>
  </si>
  <si>
    <t>Actor_id</t>
  </si>
  <si>
    <t>Language_id</t>
  </si>
  <si>
    <t>Names</t>
  </si>
  <si>
    <t>Hindi</t>
  </si>
  <si>
    <t>Telugu</t>
  </si>
  <si>
    <t>Kannada</t>
  </si>
  <si>
    <t>Tamil</t>
  </si>
  <si>
    <t>English</t>
  </si>
  <si>
    <t>French</t>
  </si>
  <si>
    <t>Bengali</t>
  </si>
  <si>
    <t>Gujarati</t>
  </si>
  <si>
    <t>Budget(mln)</t>
  </si>
  <si>
    <t>Revenue(mln)</t>
  </si>
  <si>
    <t>USD_Budget(mln)</t>
  </si>
  <si>
    <t>INR_Revenue(mln)</t>
  </si>
  <si>
    <t>INR_Budget(mln)</t>
  </si>
  <si>
    <t>USD_Revenue(mln)</t>
  </si>
  <si>
    <t>Total Moives</t>
  </si>
  <si>
    <t>Vinod Chopra films</t>
  </si>
  <si>
    <t>Status of Moive</t>
  </si>
  <si>
    <t>Super Hits</t>
  </si>
  <si>
    <t>Hits</t>
  </si>
  <si>
    <t>Average</t>
  </si>
  <si>
    <t>Flops</t>
  </si>
  <si>
    <t>Total Budget in INR(mln)</t>
  </si>
  <si>
    <t>Total Revenue in INR(mln)</t>
  </si>
  <si>
    <t>Total Budget in USD(mln)</t>
  </si>
  <si>
    <t>Total Revenue in USD(mln)</t>
  </si>
  <si>
    <t>Actors_id</t>
  </si>
  <si>
    <t>Actors Names</t>
  </si>
  <si>
    <t>Actors Birth_year</t>
  </si>
  <si>
    <t>Languages</t>
  </si>
  <si>
    <t>Row Labels</t>
  </si>
  <si>
    <t>Grand Total</t>
  </si>
  <si>
    <t>Sum of INR_Budget(mln)</t>
  </si>
  <si>
    <t>Sum of INR_Revenue(mln)</t>
  </si>
  <si>
    <t>Flop</t>
  </si>
  <si>
    <t>Hit</t>
  </si>
  <si>
    <t>Super Hit</t>
  </si>
  <si>
    <t>Sum of USD_Budget(mln)</t>
  </si>
  <si>
    <t>Sum of USD_Revenue(mln)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</si>
</sst>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4"/>
      <color theme="1" tint="4.9989318521683403E-2"/>
      <name val="Calibri"/>
      <family val="2"/>
      <scheme val="minor"/>
    </font>
  </fonts>
  <fills count="13">
    <fill>
      <patternFill patternType="none"/>
    </fill>
    <fill>
      <patternFill patternType="gray125"/>
    </fill>
    <fill>
      <patternFill patternType="solid">
        <fgColor theme="9"/>
        <bgColor theme="9"/>
      </patternFill>
    </fill>
    <fill>
      <patternFill patternType="solid">
        <fgColor theme="9" tint="-0.249977111117893"/>
        <bgColor indexed="64"/>
      </patternFill>
    </fill>
    <fill>
      <patternFill patternType="solid">
        <fgColor theme="9" tint="0.79998168889431442"/>
        <bgColor theme="9" tint="0.79998168889431442"/>
      </patternFill>
    </fill>
    <fill>
      <patternFill patternType="solid">
        <fgColor theme="8" tint="0.59999389629810485"/>
        <bgColor indexed="64"/>
      </patternFill>
    </fill>
    <fill>
      <patternFill patternType="solid">
        <fgColor theme="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CFF"/>
        <bgColor indexed="64"/>
      </patternFill>
    </fill>
    <fill>
      <patternFill patternType="solid">
        <fgColor theme="9" tint="0.79998168889431442"/>
        <bgColor indexed="64"/>
      </patternFill>
    </fill>
    <fill>
      <patternFill patternType="solid">
        <fgColor theme="5" tint="0.39997558519241921"/>
        <bgColor indexed="64"/>
      </patternFill>
    </fill>
  </fills>
  <borders count="6">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bottom style="thin">
        <color theme="9" tint="0.39997558519241921"/>
      </bottom>
      <diagonal/>
    </border>
  </borders>
  <cellStyleXfs count="1">
    <xf numFmtId="0" fontId="0" fillId="0" borderId="0"/>
  </cellStyleXfs>
  <cellXfs count="25">
    <xf numFmtId="0" fontId="0" fillId="0" borderId="0" xfId="0"/>
    <xf numFmtId="0" fontId="1" fillId="2" borderId="1" xfId="0" applyFont="1" applyFill="1" applyBorder="1"/>
    <xf numFmtId="0" fontId="0" fillId="3" borderId="0" xfId="0" applyFill="1"/>
    <xf numFmtId="0" fontId="0" fillId="4" borderId="2" xfId="0" applyFill="1" applyBorder="1"/>
    <xf numFmtId="0" fontId="0" fillId="4" borderId="1" xfId="0" applyFill="1" applyBorder="1"/>
    <xf numFmtId="0" fontId="0" fillId="0" borderId="2" xfId="0" applyBorder="1"/>
    <xf numFmtId="0" fontId="0" fillId="0" borderId="1" xfId="0" applyBorder="1"/>
    <xf numFmtId="0" fontId="0" fillId="4" borderId="3" xfId="0" applyFill="1" applyBorder="1"/>
    <xf numFmtId="0" fontId="0" fillId="4" borderId="4" xfId="0" applyFill="1" applyBorder="1"/>
    <xf numFmtId="0" fontId="0" fillId="4" borderId="5" xfId="0" applyFill="1" applyBorder="1"/>
    <xf numFmtId="0" fontId="1" fillId="2" borderId="0" xfId="0" applyFont="1" applyFill="1"/>
    <xf numFmtId="0" fontId="3" fillId="0" borderId="0" xfId="0" applyFont="1"/>
    <xf numFmtId="0" fontId="3" fillId="5" borderId="0" xfId="0" applyFont="1" applyFill="1"/>
    <xf numFmtId="0" fontId="4" fillId="5" borderId="0" xfId="0" applyFont="1" applyFill="1"/>
    <xf numFmtId="0" fontId="5" fillId="8" borderId="0" xfId="0" applyFont="1" applyFill="1"/>
    <xf numFmtId="0" fontId="3" fillId="9" borderId="0" xfId="0" applyFont="1" applyFill="1"/>
    <xf numFmtId="0" fontId="2" fillId="9" borderId="0" xfId="0" applyFont="1" applyFill="1"/>
    <xf numFmtId="0" fontId="6" fillId="7" borderId="0" xfId="0" applyFont="1" applyFill="1"/>
    <xf numFmtId="0" fontId="4" fillId="6" borderId="0" xfId="0" applyFont="1" applyFill="1"/>
    <xf numFmtId="0" fontId="3" fillId="10" borderId="0" xfId="0" applyFont="1" applyFill="1"/>
    <xf numFmtId="0" fontId="0" fillId="11" borderId="1" xfId="0" applyFill="1" applyBorder="1"/>
    <xf numFmtId="0" fontId="0" fillId="0" borderId="0" xfId="0" pivotButton="1"/>
    <xf numFmtId="0" fontId="0" fillId="0" borderId="0" xfId="0" applyAlignment="1">
      <alignment horizontal="left"/>
    </xf>
    <xf numFmtId="0" fontId="0" fillId="0" borderId="0" xfId="0" applyNumberFormat="1"/>
    <xf numFmtId="0" fontId="0" fillId="12" borderId="0" xfId="0" applyFill="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0" formatCode="General"/>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Tables'!$A$4:$A$43</c:f>
              <c:strCache>
                <c:ptCount val="39"/>
                <c:pt idx="0">
                  <c:v>3 Idiots</c:v>
                </c:pt>
                <c:pt idx="1">
                  <c:v>Avatar</c:v>
                </c:pt>
                <c:pt idx="2">
                  <c:v>Avengers: Endgame</c:v>
                </c:pt>
                <c:pt idx="3">
                  <c:v>Avengers: Infinity War</c:v>
                </c:pt>
                <c:pt idx="4">
                  <c:v>Baahubali: The Beginning</c:v>
                </c:pt>
                <c:pt idx="5">
                  <c:v>Bajirao Mastani</c:v>
                </c:pt>
                <c:pt idx="6">
                  <c:v>Bajrangi Bhaijaan</c:v>
                </c:pt>
                <c:pt idx="7">
                  <c:v>Captain America: The First Avenger</c:v>
                </c:pt>
                <c:pt idx="8">
                  <c:v>Captain America: The Winter Soldier</c:v>
                </c:pt>
                <c:pt idx="9">
                  <c:v>Dilwale Dulhania Le Jayenge</c:v>
                </c:pt>
                <c:pt idx="10">
                  <c:v>Doctor Strange in the Multiverse of Madness</c:v>
                </c:pt>
                <c:pt idx="11">
                  <c:v>Gladiator</c:v>
                </c:pt>
                <c:pt idx="12">
                  <c:v>Inception</c:v>
                </c:pt>
                <c:pt idx="13">
                  <c:v>Interstellar</c:v>
                </c:pt>
                <c:pt idx="14">
                  <c:v>It's a Wonderful Life</c:v>
                </c:pt>
                <c:pt idx="15">
                  <c:v>Jurassic Park</c:v>
                </c:pt>
                <c:pt idx="16">
                  <c:v>K.G.F: Chapter 2</c:v>
                </c:pt>
                <c:pt idx="17">
                  <c:v>Kabhi Khushi Kabhie Gham</c:v>
                </c:pt>
                <c:pt idx="18">
                  <c:v>Munna Bhai M.B.B.S.</c:v>
                </c:pt>
                <c:pt idx="19">
                  <c:v>Parasite</c:v>
                </c:pt>
                <c:pt idx="20">
                  <c:v>Pather Panchali</c:v>
                </c:pt>
                <c:pt idx="21">
                  <c:v>PK</c:v>
                </c:pt>
                <c:pt idx="22">
                  <c:v>Pushpa: The Rise - Part 1</c:v>
                </c:pt>
                <c:pt idx="23">
                  <c:v>Race 3</c:v>
                </c:pt>
                <c:pt idx="24">
                  <c:v>RRR</c:v>
                </c:pt>
                <c:pt idx="25">
                  <c:v>Sanju</c:v>
                </c:pt>
                <c:pt idx="26">
                  <c:v>Schindler's List</c:v>
                </c:pt>
                <c:pt idx="27">
                  <c:v>Shershaah</c:v>
                </c:pt>
                <c:pt idx="28">
                  <c:v>Sholay</c:v>
                </c:pt>
                <c:pt idx="29">
                  <c:v>Taare Zameen Par</c:v>
                </c:pt>
                <c:pt idx="30">
                  <c:v>The Dark Knight</c:v>
                </c:pt>
                <c:pt idx="31">
                  <c:v>The Godfather</c:v>
                </c:pt>
                <c:pt idx="32">
                  <c:v>The Kashmir Files</c:v>
                </c:pt>
                <c:pt idx="33">
                  <c:v>The Pursuit of Happyness</c:v>
                </c:pt>
                <c:pt idx="34">
                  <c:v>The Shawshank Redemption</c:v>
                </c:pt>
                <c:pt idx="35">
                  <c:v>Thor: Love and Thunder</c:v>
                </c:pt>
                <c:pt idx="36">
                  <c:v>Thor: Ragnarok</c:v>
                </c:pt>
                <c:pt idx="37">
                  <c:v>Thor: The Dark World</c:v>
                </c:pt>
                <c:pt idx="38">
                  <c:v>Titanic</c:v>
                </c:pt>
              </c:strCache>
            </c:strRef>
          </c:cat>
          <c:val>
            <c:numRef>
              <c:f>'Pivot Tables'!$B$4:$B$43</c:f>
              <c:numCache>
                <c:formatCode>General</c:formatCode>
                <c:ptCount val="39"/>
                <c:pt idx="0">
                  <c:v>550</c:v>
                </c:pt>
                <c:pt idx="1">
                  <c:v>18960</c:v>
                </c:pt>
                <c:pt idx="2">
                  <c:v>32000</c:v>
                </c:pt>
                <c:pt idx="3">
                  <c:v>32000</c:v>
                </c:pt>
                <c:pt idx="4">
                  <c:v>1800</c:v>
                </c:pt>
                <c:pt idx="5">
                  <c:v>1400</c:v>
                </c:pt>
                <c:pt idx="6">
                  <c:v>900</c:v>
                </c:pt>
                <c:pt idx="7">
                  <c:v>17336</c:v>
                </c:pt>
                <c:pt idx="8">
                  <c:v>14160</c:v>
                </c:pt>
                <c:pt idx="9">
                  <c:v>400</c:v>
                </c:pt>
                <c:pt idx="10">
                  <c:v>16000</c:v>
                </c:pt>
                <c:pt idx="11">
                  <c:v>8240</c:v>
                </c:pt>
                <c:pt idx="12">
                  <c:v>12800</c:v>
                </c:pt>
                <c:pt idx="13">
                  <c:v>13200</c:v>
                </c:pt>
                <c:pt idx="14">
                  <c:v>254.4</c:v>
                </c:pt>
                <c:pt idx="15">
                  <c:v>5040</c:v>
                </c:pt>
                <c:pt idx="16">
                  <c:v>1000</c:v>
                </c:pt>
                <c:pt idx="17">
                  <c:v>390</c:v>
                </c:pt>
                <c:pt idx="18">
                  <c:v>100</c:v>
                </c:pt>
                <c:pt idx="19">
                  <c:v>1240</c:v>
                </c:pt>
                <c:pt idx="20">
                  <c:v>70</c:v>
                </c:pt>
                <c:pt idx="21">
                  <c:v>850</c:v>
                </c:pt>
                <c:pt idx="22">
                  <c:v>2000</c:v>
                </c:pt>
                <c:pt idx="23">
                  <c:v>1800</c:v>
                </c:pt>
                <c:pt idx="24">
                  <c:v>5500</c:v>
                </c:pt>
                <c:pt idx="25">
                  <c:v>1000</c:v>
                </c:pt>
                <c:pt idx="26">
                  <c:v>1760</c:v>
                </c:pt>
                <c:pt idx="27">
                  <c:v>500</c:v>
                </c:pt>
                <c:pt idx="28">
                  <c:v>30</c:v>
                </c:pt>
                <c:pt idx="29">
                  <c:v>120</c:v>
                </c:pt>
                <c:pt idx="30">
                  <c:v>14800</c:v>
                </c:pt>
                <c:pt idx="31">
                  <c:v>576</c:v>
                </c:pt>
                <c:pt idx="32">
                  <c:v>250</c:v>
                </c:pt>
                <c:pt idx="33">
                  <c:v>4400</c:v>
                </c:pt>
                <c:pt idx="34">
                  <c:v>2000</c:v>
                </c:pt>
                <c:pt idx="35">
                  <c:v>20000</c:v>
                </c:pt>
                <c:pt idx="36">
                  <c:v>14400</c:v>
                </c:pt>
                <c:pt idx="37">
                  <c:v>13200</c:v>
                </c:pt>
                <c:pt idx="38">
                  <c:v>16000</c:v>
                </c:pt>
              </c:numCache>
            </c:numRef>
          </c:val>
          <c:extLst>
            <c:ext xmlns:c16="http://schemas.microsoft.com/office/drawing/2014/chart" uri="{C3380CC4-5D6E-409C-BE32-E72D297353CC}">
              <c16:uniqueId val="{00000000-E667-4068-BCE1-648970F538C1}"/>
            </c:ext>
          </c:extLst>
        </c:ser>
        <c:dLbls>
          <c:showLegendKey val="0"/>
          <c:showVal val="0"/>
          <c:showCatName val="0"/>
          <c:showSerName val="0"/>
          <c:showPercent val="0"/>
          <c:showBubbleSize val="0"/>
        </c:dLbls>
        <c:gapWidth val="182"/>
        <c:axId val="348689808"/>
        <c:axId val="348694608"/>
      </c:barChart>
      <c:catAx>
        <c:axId val="34868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94608"/>
        <c:crosses val="autoZero"/>
        <c:auto val="1"/>
        <c:lblAlgn val="ctr"/>
        <c:lblOffset val="100"/>
        <c:noMultiLvlLbl val="0"/>
      </c:catAx>
      <c:valAx>
        <c:axId val="34869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Tables!PivotTable3</c:name>
    <c:fmtId val="5"/>
  </c:pivotSource>
  <c:chart>
    <c:title>
      <c:layout>
        <c:manualLayout>
          <c:xMode val="edge"/>
          <c:yMode val="edge"/>
          <c:x val="0.62062489063867021"/>
          <c:y val="0.628608923884514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Tables'!$D$4:$D$43</c:f>
              <c:strCache>
                <c:ptCount val="39"/>
                <c:pt idx="0">
                  <c:v>3 Idiots</c:v>
                </c:pt>
                <c:pt idx="1">
                  <c:v>Avatar</c:v>
                </c:pt>
                <c:pt idx="2">
                  <c:v>Avengers: Endgame</c:v>
                </c:pt>
                <c:pt idx="3">
                  <c:v>Avengers: Infinity War</c:v>
                </c:pt>
                <c:pt idx="4">
                  <c:v>Baahubali: The Beginning</c:v>
                </c:pt>
                <c:pt idx="5">
                  <c:v>Bajirao Mastani</c:v>
                </c:pt>
                <c:pt idx="6">
                  <c:v>Bajrangi Bhaijaan</c:v>
                </c:pt>
                <c:pt idx="7">
                  <c:v>Captain America: The First Avenger</c:v>
                </c:pt>
                <c:pt idx="8">
                  <c:v>Captain America: The Winter Soldier</c:v>
                </c:pt>
                <c:pt idx="9">
                  <c:v>Dilwale Dulhania Le Jayenge</c:v>
                </c:pt>
                <c:pt idx="10">
                  <c:v>Doctor Strange in the Multiverse of Madness</c:v>
                </c:pt>
                <c:pt idx="11">
                  <c:v>Gladiator</c:v>
                </c:pt>
                <c:pt idx="12">
                  <c:v>Inception</c:v>
                </c:pt>
                <c:pt idx="13">
                  <c:v>Interstellar</c:v>
                </c:pt>
                <c:pt idx="14">
                  <c:v>It's a Wonderful Life</c:v>
                </c:pt>
                <c:pt idx="15">
                  <c:v>Jurassic Park</c:v>
                </c:pt>
                <c:pt idx="16">
                  <c:v>K.G.F: Chapter 2</c:v>
                </c:pt>
                <c:pt idx="17">
                  <c:v>Kabhi Khushi Kabhie Gham</c:v>
                </c:pt>
                <c:pt idx="18">
                  <c:v>Munna Bhai M.B.B.S.</c:v>
                </c:pt>
                <c:pt idx="19">
                  <c:v>Parasite</c:v>
                </c:pt>
                <c:pt idx="20">
                  <c:v>Pather Panchali</c:v>
                </c:pt>
                <c:pt idx="21">
                  <c:v>PK</c:v>
                </c:pt>
                <c:pt idx="22">
                  <c:v>Pushpa: The Rise - Part 1</c:v>
                </c:pt>
                <c:pt idx="23">
                  <c:v>Race 3</c:v>
                </c:pt>
                <c:pt idx="24">
                  <c:v>RRR</c:v>
                </c:pt>
                <c:pt idx="25">
                  <c:v>Sanju</c:v>
                </c:pt>
                <c:pt idx="26">
                  <c:v>Schindler's List</c:v>
                </c:pt>
                <c:pt idx="27">
                  <c:v>Shershaah</c:v>
                </c:pt>
                <c:pt idx="28">
                  <c:v>Sholay</c:v>
                </c:pt>
                <c:pt idx="29">
                  <c:v>Taare Zameen Par</c:v>
                </c:pt>
                <c:pt idx="30">
                  <c:v>The Dark Knight</c:v>
                </c:pt>
                <c:pt idx="31">
                  <c:v>The Godfather</c:v>
                </c:pt>
                <c:pt idx="32">
                  <c:v>The Kashmir Files</c:v>
                </c:pt>
                <c:pt idx="33">
                  <c:v>The Pursuit of Happyness</c:v>
                </c:pt>
                <c:pt idx="34">
                  <c:v>The Shawshank Redemption</c:v>
                </c:pt>
                <c:pt idx="35">
                  <c:v>Thor: Love and Thunder</c:v>
                </c:pt>
                <c:pt idx="36">
                  <c:v>Thor: Ragnarok</c:v>
                </c:pt>
                <c:pt idx="37">
                  <c:v>Thor: The Dark World</c:v>
                </c:pt>
                <c:pt idx="38">
                  <c:v>Titanic</c:v>
                </c:pt>
              </c:strCache>
            </c:strRef>
          </c:cat>
          <c:val>
            <c:numRef>
              <c:f>'Pivot Tables'!$E$4:$E$43</c:f>
              <c:numCache>
                <c:formatCode>General</c:formatCode>
                <c:ptCount val="39"/>
                <c:pt idx="0">
                  <c:v>4000</c:v>
                </c:pt>
                <c:pt idx="1">
                  <c:v>227760</c:v>
                </c:pt>
                <c:pt idx="2">
                  <c:v>223840</c:v>
                </c:pt>
                <c:pt idx="3">
                  <c:v>163840</c:v>
                </c:pt>
                <c:pt idx="4">
                  <c:v>6500</c:v>
                </c:pt>
                <c:pt idx="5">
                  <c:v>3500</c:v>
                </c:pt>
                <c:pt idx="6">
                  <c:v>11690</c:v>
                </c:pt>
                <c:pt idx="7">
                  <c:v>29648</c:v>
                </c:pt>
                <c:pt idx="8">
                  <c:v>57152</c:v>
                </c:pt>
                <c:pt idx="9">
                  <c:v>2000</c:v>
                </c:pt>
                <c:pt idx="10">
                  <c:v>76384</c:v>
                </c:pt>
                <c:pt idx="11">
                  <c:v>36840</c:v>
                </c:pt>
                <c:pt idx="12">
                  <c:v>66944</c:v>
                </c:pt>
                <c:pt idx="13">
                  <c:v>56144</c:v>
                </c:pt>
                <c:pt idx="14">
                  <c:v>264</c:v>
                </c:pt>
                <c:pt idx="15">
                  <c:v>83680</c:v>
                </c:pt>
                <c:pt idx="16">
                  <c:v>12500</c:v>
                </c:pt>
                <c:pt idx="17">
                  <c:v>1360</c:v>
                </c:pt>
                <c:pt idx="18">
                  <c:v>410</c:v>
                </c:pt>
                <c:pt idx="19">
                  <c:v>21048</c:v>
                </c:pt>
                <c:pt idx="20">
                  <c:v>100</c:v>
                </c:pt>
                <c:pt idx="21">
                  <c:v>8540</c:v>
                </c:pt>
                <c:pt idx="22">
                  <c:v>3600</c:v>
                </c:pt>
                <c:pt idx="23">
                  <c:v>3100</c:v>
                </c:pt>
                <c:pt idx="24">
                  <c:v>12000</c:v>
                </c:pt>
                <c:pt idx="25">
                  <c:v>5900</c:v>
                </c:pt>
                <c:pt idx="26">
                  <c:v>25776</c:v>
                </c:pt>
                <c:pt idx="27">
                  <c:v>950</c:v>
                </c:pt>
                <c:pt idx="28">
                  <c:v>350</c:v>
                </c:pt>
                <c:pt idx="29">
                  <c:v>1350</c:v>
                </c:pt>
                <c:pt idx="30">
                  <c:v>80480</c:v>
                </c:pt>
                <c:pt idx="31">
                  <c:v>23280</c:v>
                </c:pt>
                <c:pt idx="32">
                  <c:v>3409</c:v>
                </c:pt>
                <c:pt idx="33">
                  <c:v>24568</c:v>
                </c:pt>
                <c:pt idx="34">
                  <c:v>5864</c:v>
                </c:pt>
                <c:pt idx="35">
                  <c:v>53600</c:v>
                </c:pt>
                <c:pt idx="36">
                  <c:v>68320</c:v>
                </c:pt>
                <c:pt idx="37">
                  <c:v>51584</c:v>
                </c:pt>
                <c:pt idx="38">
                  <c:v>176160</c:v>
                </c:pt>
              </c:numCache>
            </c:numRef>
          </c:val>
          <c:extLst>
            <c:ext xmlns:c16="http://schemas.microsoft.com/office/drawing/2014/chart" uri="{C3380CC4-5D6E-409C-BE32-E72D297353CC}">
              <c16:uniqueId val="{00000000-221E-43ED-ACAA-679A285F76BD}"/>
            </c:ext>
          </c:extLst>
        </c:ser>
        <c:dLbls>
          <c:showLegendKey val="0"/>
          <c:showVal val="0"/>
          <c:showCatName val="0"/>
          <c:showSerName val="0"/>
          <c:showPercent val="0"/>
          <c:showBubbleSize val="0"/>
        </c:dLbls>
        <c:gapWidth val="150"/>
        <c:overlap val="100"/>
        <c:axId val="245355072"/>
        <c:axId val="245348352"/>
      </c:barChart>
      <c:catAx>
        <c:axId val="24535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48352"/>
        <c:crosses val="autoZero"/>
        <c:auto val="1"/>
        <c:lblAlgn val="ctr"/>
        <c:lblOffset val="100"/>
        <c:noMultiLvlLbl val="0"/>
      </c:catAx>
      <c:valAx>
        <c:axId val="24534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5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Tables!PivotTable4</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Status wise USD Revenue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Tables'!$G$3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926-402F-85EA-7BFEE91186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926-402F-85EA-7BFEE91186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926-402F-85EA-7BFEE91186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926-402F-85EA-7BFEE91186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Tables'!$F$4:$F$8</c:f>
              <c:strCache>
                <c:ptCount val="4"/>
                <c:pt idx="0">
                  <c:v>Average</c:v>
                </c:pt>
                <c:pt idx="1">
                  <c:v>Flop</c:v>
                </c:pt>
                <c:pt idx="2">
                  <c:v>Hit</c:v>
                </c:pt>
                <c:pt idx="3">
                  <c:v>Super Hit</c:v>
                </c:pt>
              </c:strCache>
            </c:strRef>
          </c:cat>
          <c:val>
            <c:numRef>
              <c:f>'Pivot Tables'!$G$4:$G$8</c:f>
              <c:numCache>
                <c:formatCode>General</c:formatCode>
                <c:ptCount val="4"/>
                <c:pt idx="0">
                  <c:v>614236</c:v>
                </c:pt>
                <c:pt idx="1">
                  <c:v>137932</c:v>
                </c:pt>
                <c:pt idx="2">
                  <c:v>740967</c:v>
                </c:pt>
                <c:pt idx="3">
                  <c:v>141300</c:v>
                </c:pt>
              </c:numCache>
            </c:numRef>
          </c:val>
          <c:extLst>
            <c:ext xmlns:c16="http://schemas.microsoft.com/office/drawing/2014/chart" uri="{C3380CC4-5D6E-409C-BE32-E72D297353CC}">
              <c16:uniqueId val="{00000008-4926-402F-85EA-7BFEE91186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Tables!PivotTable7</c:name>
    <c:fmtId val="2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Productions wise Budget and Revenue in USD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368088363954502"/>
          <c:y val="0.2965740740740741"/>
          <c:w val="0.79418700787401575"/>
          <c:h val="0.37520559930008751"/>
        </c:manualLayout>
      </c:layout>
      <c:area3DChart>
        <c:grouping val="stacked"/>
        <c:varyColors val="0"/>
        <c:ser>
          <c:idx val="0"/>
          <c:order val="0"/>
          <c:tx>
            <c:strRef>
              <c:f>'Pivot Tables'!$J$6</c:f>
              <c:strCache>
                <c:ptCount val="1"/>
                <c:pt idx="0">
                  <c:v>Sum of USD_Budget(mln)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Ref>
              <c:f>'Pivot Tables'!$I$7:$I$29</c:f>
              <c:strCache>
                <c:ptCount val="22"/>
                <c:pt idx="0">
                  <c:v>20th Century Fox</c:v>
                </c:pt>
                <c:pt idx="1">
                  <c:v>Arka Media Works</c:v>
                </c:pt>
                <c:pt idx="2">
                  <c:v>Castle Rock Entertainment</c:v>
                </c:pt>
                <c:pt idx="3">
                  <c:v>Columbia Pictures</c:v>
                </c:pt>
                <c:pt idx="4">
                  <c:v>Dharma Productions</c:v>
                </c:pt>
                <c:pt idx="5">
                  <c:v>DVV Entertainment</c:v>
                </c:pt>
                <c:pt idx="6">
                  <c:v>Government of West Bengal</c:v>
                </c:pt>
                <c:pt idx="7">
                  <c:v>Hombale Films</c:v>
                </c:pt>
                <c:pt idx="8">
                  <c:v>Liberty Films</c:v>
                </c:pt>
                <c:pt idx="9">
                  <c:v>Marvel Studios</c:v>
                </c:pt>
                <c:pt idx="10">
                  <c:v>Mythri Movie Makers</c:v>
                </c:pt>
                <c:pt idx="11">
                  <c:v>Not Available</c:v>
                </c:pt>
                <c:pt idx="12">
                  <c:v>Paramount Pictures</c:v>
                </c:pt>
                <c:pt idx="13">
                  <c:v>Salman Khan Films</c:v>
                </c:pt>
                <c:pt idx="14">
                  <c:v>Syncopy</c:v>
                </c:pt>
                <c:pt idx="15">
                  <c:v>United Producers</c:v>
                </c:pt>
                <c:pt idx="16">
                  <c:v>Universal Pictures</c:v>
                </c:pt>
                <c:pt idx="17">
                  <c:v>Vinod Chopra Films</c:v>
                </c:pt>
                <c:pt idx="18">
                  <c:v>Vinod Chopra Productions</c:v>
                </c:pt>
                <c:pt idx="19">
                  <c:v>Warner Bros. Pictures</c:v>
                </c:pt>
                <c:pt idx="20">
                  <c:v>Yash Raj Films</c:v>
                </c:pt>
                <c:pt idx="21">
                  <c:v>Zee Studios</c:v>
                </c:pt>
              </c:strCache>
            </c:strRef>
          </c:cat>
          <c:val>
            <c:numRef>
              <c:f>'Pivot Tables'!$J$7:$J$29</c:f>
              <c:numCache>
                <c:formatCode>General</c:formatCode>
                <c:ptCount val="22"/>
                <c:pt idx="0">
                  <c:v>237</c:v>
                </c:pt>
                <c:pt idx="1">
                  <c:v>22.5</c:v>
                </c:pt>
                <c:pt idx="2">
                  <c:v>25</c:v>
                </c:pt>
                <c:pt idx="3">
                  <c:v>55</c:v>
                </c:pt>
                <c:pt idx="4">
                  <c:v>11.125</c:v>
                </c:pt>
                <c:pt idx="5">
                  <c:v>68.75</c:v>
                </c:pt>
                <c:pt idx="6">
                  <c:v>0.875</c:v>
                </c:pt>
                <c:pt idx="7">
                  <c:v>12.5</c:v>
                </c:pt>
                <c:pt idx="8">
                  <c:v>3.18</c:v>
                </c:pt>
                <c:pt idx="9">
                  <c:v>1988.7</c:v>
                </c:pt>
                <c:pt idx="10">
                  <c:v>25</c:v>
                </c:pt>
                <c:pt idx="11">
                  <c:v>34.5</c:v>
                </c:pt>
                <c:pt idx="12">
                  <c:v>207.2</c:v>
                </c:pt>
                <c:pt idx="13">
                  <c:v>33.75</c:v>
                </c:pt>
                <c:pt idx="14">
                  <c:v>185</c:v>
                </c:pt>
                <c:pt idx="15">
                  <c:v>0.375</c:v>
                </c:pt>
                <c:pt idx="16">
                  <c:v>188</c:v>
                </c:pt>
                <c:pt idx="17">
                  <c:v>30</c:v>
                </c:pt>
                <c:pt idx="18">
                  <c:v>1.25</c:v>
                </c:pt>
                <c:pt idx="19">
                  <c:v>325</c:v>
                </c:pt>
                <c:pt idx="20">
                  <c:v>5</c:v>
                </c:pt>
                <c:pt idx="21">
                  <c:v>3.125</c:v>
                </c:pt>
              </c:numCache>
            </c:numRef>
          </c:val>
          <c:extLst>
            <c:ext xmlns:c16="http://schemas.microsoft.com/office/drawing/2014/chart" uri="{C3380CC4-5D6E-409C-BE32-E72D297353CC}">
              <c16:uniqueId val="{00000000-8372-4351-86BD-8DF72ED8B8C5}"/>
            </c:ext>
          </c:extLst>
        </c:ser>
        <c:ser>
          <c:idx val="1"/>
          <c:order val="1"/>
          <c:tx>
            <c:strRef>
              <c:f>'Pivot Tables'!$K$6</c:f>
              <c:strCache>
                <c:ptCount val="1"/>
                <c:pt idx="0">
                  <c:v>Sum of USD_Revenue(mln)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cat>
            <c:strRef>
              <c:f>'Pivot Tables'!$I$7:$I$29</c:f>
              <c:strCache>
                <c:ptCount val="22"/>
                <c:pt idx="0">
                  <c:v>20th Century Fox</c:v>
                </c:pt>
                <c:pt idx="1">
                  <c:v>Arka Media Works</c:v>
                </c:pt>
                <c:pt idx="2">
                  <c:v>Castle Rock Entertainment</c:v>
                </c:pt>
                <c:pt idx="3">
                  <c:v>Columbia Pictures</c:v>
                </c:pt>
                <c:pt idx="4">
                  <c:v>Dharma Productions</c:v>
                </c:pt>
                <c:pt idx="5">
                  <c:v>DVV Entertainment</c:v>
                </c:pt>
                <c:pt idx="6">
                  <c:v>Government of West Bengal</c:v>
                </c:pt>
                <c:pt idx="7">
                  <c:v>Hombale Films</c:v>
                </c:pt>
                <c:pt idx="8">
                  <c:v>Liberty Films</c:v>
                </c:pt>
                <c:pt idx="9">
                  <c:v>Marvel Studios</c:v>
                </c:pt>
                <c:pt idx="10">
                  <c:v>Mythri Movie Makers</c:v>
                </c:pt>
                <c:pt idx="11">
                  <c:v>Not Available</c:v>
                </c:pt>
                <c:pt idx="12">
                  <c:v>Paramount Pictures</c:v>
                </c:pt>
                <c:pt idx="13">
                  <c:v>Salman Khan Films</c:v>
                </c:pt>
                <c:pt idx="14">
                  <c:v>Syncopy</c:v>
                </c:pt>
                <c:pt idx="15">
                  <c:v>United Producers</c:v>
                </c:pt>
                <c:pt idx="16">
                  <c:v>Universal Pictures</c:v>
                </c:pt>
                <c:pt idx="17">
                  <c:v>Vinod Chopra Films</c:v>
                </c:pt>
                <c:pt idx="18">
                  <c:v>Vinod Chopra Productions</c:v>
                </c:pt>
                <c:pt idx="19">
                  <c:v>Warner Bros. Pictures</c:v>
                </c:pt>
                <c:pt idx="20">
                  <c:v>Yash Raj Films</c:v>
                </c:pt>
                <c:pt idx="21">
                  <c:v>Zee Studios</c:v>
                </c:pt>
              </c:strCache>
            </c:strRef>
          </c:cat>
          <c:val>
            <c:numRef>
              <c:f>'Pivot Tables'!$K$7:$K$29</c:f>
              <c:numCache>
                <c:formatCode>General</c:formatCode>
                <c:ptCount val="22"/>
                <c:pt idx="0">
                  <c:v>2847</c:v>
                </c:pt>
                <c:pt idx="1">
                  <c:v>81.25</c:v>
                </c:pt>
                <c:pt idx="2">
                  <c:v>73.3</c:v>
                </c:pt>
                <c:pt idx="3">
                  <c:v>307.10000000000002</c:v>
                </c:pt>
                <c:pt idx="4">
                  <c:v>28.875</c:v>
                </c:pt>
                <c:pt idx="5">
                  <c:v>150</c:v>
                </c:pt>
                <c:pt idx="6">
                  <c:v>1.25</c:v>
                </c:pt>
                <c:pt idx="7">
                  <c:v>156.25</c:v>
                </c:pt>
                <c:pt idx="8">
                  <c:v>3.3</c:v>
                </c:pt>
                <c:pt idx="9">
                  <c:v>9054.6</c:v>
                </c:pt>
                <c:pt idx="10">
                  <c:v>45</c:v>
                </c:pt>
                <c:pt idx="11">
                  <c:v>323.72500000000002</c:v>
                </c:pt>
                <c:pt idx="12">
                  <c:v>2493</c:v>
                </c:pt>
                <c:pt idx="13">
                  <c:v>184.875</c:v>
                </c:pt>
                <c:pt idx="14">
                  <c:v>1006</c:v>
                </c:pt>
                <c:pt idx="15">
                  <c:v>4.375</c:v>
                </c:pt>
                <c:pt idx="16">
                  <c:v>1828.7</c:v>
                </c:pt>
                <c:pt idx="17">
                  <c:v>230.5</c:v>
                </c:pt>
                <c:pt idx="18">
                  <c:v>5.125</c:v>
                </c:pt>
                <c:pt idx="19">
                  <c:v>1538.6</c:v>
                </c:pt>
                <c:pt idx="20">
                  <c:v>25</c:v>
                </c:pt>
                <c:pt idx="21">
                  <c:v>42.612499999999997</c:v>
                </c:pt>
              </c:numCache>
            </c:numRef>
          </c:val>
          <c:extLst>
            <c:ext xmlns:c16="http://schemas.microsoft.com/office/drawing/2014/chart" uri="{C3380CC4-5D6E-409C-BE32-E72D297353CC}">
              <c16:uniqueId val="{00000001-8372-4351-86BD-8DF72ED8B8C5}"/>
            </c:ext>
          </c:extLst>
        </c:ser>
        <c:dLbls>
          <c:showLegendKey val="0"/>
          <c:showVal val="0"/>
          <c:showCatName val="0"/>
          <c:showSerName val="0"/>
          <c:showPercent val="0"/>
          <c:showBubbleSize val="0"/>
        </c:dLbls>
        <c:axId val="416282544"/>
        <c:axId val="416270064"/>
        <c:axId val="0"/>
      </c:area3DChart>
      <c:catAx>
        <c:axId val="4162825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270064"/>
        <c:crosses val="autoZero"/>
        <c:auto val="1"/>
        <c:lblAlgn val="ctr"/>
        <c:lblOffset val="100"/>
        <c:noMultiLvlLbl val="0"/>
      </c:catAx>
      <c:valAx>
        <c:axId val="416270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282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Tables!PivotTable3</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Movies Wise Revenue in INR</a:t>
            </a:r>
          </a:p>
        </c:rich>
      </c:tx>
      <c:layout>
        <c:manualLayout>
          <c:xMode val="edge"/>
          <c:yMode val="edge"/>
          <c:x val="0.22181722974283388"/>
          <c:y val="2.91859946078168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44684550907565E-3"/>
          <c:y val="0.21658986175115208"/>
          <c:w val="0.9838617846466462"/>
          <c:h val="0.76896839507964732"/>
        </c:manualLayout>
      </c:layout>
      <c:bar3DChart>
        <c:barDir val="col"/>
        <c:grouping val="standar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Tables'!$D$4:$D$43</c:f>
              <c:strCache>
                <c:ptCount val="39"/>
                <c:pt idx="0">
                  <c:v>3 Idiots</c:v>
                </c:pt>
                <c:pt idx="1">
                  <c:v>Avatar</c:v>
                </c:pt>
                <c:pt idx="2">
                  <c:v>Avengers: Endgame</c:v>
                </c:pt>
                <c:pt idx="3">
                  <c:v>Avengers: Infinity War</c:v>
                </c:pt>
                <c:pt idx="4">
                  <c:v>Baahubali: The Beginning</c:v>
                </c:pt>
                <c:pt idx="5">
                  <c:v>Bajirao Mastani</c:v>
                </c:pt>
                <c:pt idx="6">
                  <c:v>Bajrangi Bhaijaan</c:v>
                </c:pt>
                <c:pt idx="7">
                  <c:v>Captain America: The First Avenger</c:v>
                </c:pt>
                <c:pt idx="8">
                  <c:v>Captain America: The Winter Soldier</c:v>
                </c:pt>
                <c:pt idx="9">
                  <c:v>Dilwale Dulhania Le Jayenge</c:v>
                </c:pt>
                <c:pt idx="10">
                  <c:v>Doctor Strange in the Multiverse of Madness</c:v>
                </c:pt>
                <c:pt idx="11">
                  <c:v>Gladiator</c:v>
                </c:pt>
                <c:pt idx="12">
                  <c:v>Inception</c:v>
                </c:pt>
                <c:pt idx="13">
                  <c:v>Interstellar</c:v>
                </c:pt>
                <c:pt idx="14">
                  <c:v>It's a Wonderful Life</c:v>
                </c:pt>
                <c:pt idx="15">
                  <c:v>Jurassic Park</c:v>
                </c:pt>
                <c:pt idx="16">
                  <c:v>K.G.F: Chapter 2</c:v>
                </c:pt>
                <c:pt idx="17">
                  <c:v>Kabhi Khushi Kabhie Gham</c:v>
                </c:pt>
                <c:pt idx="18">
                  <c:v>Munna Bhai M.B.B.S.</c:v>
                </c:pt>
                <c:pt idx="19">
                  <c:v>Parasite</c:v>
                </c:pt>
                <c:pt idx="20">
                  <c:v>Pather Panchali</c:v>
                </c:pt>
                <c:pt idx="21">
                  <c:v>PK</c:v>
                </c:pt>
                <c:pt idx="22">
                  <c:v>Pushpa: The Rise - Part 1</c:v>
                </c:pt>
                <c:pt idx="23">
                  <c:v>Race 3</c:v>
                </c:pt>
                <c:pt idx="24">
                  <c:v>RRR</c:v>
                </c:pt>
                <c:pt idx="25">
                  <c:v>Sanju</c:v>
                </c:pt>
                <c:pt idx="26">
                  <c:v>Schindler's List</c:v>
                </c:pt>
                <c:pt idx="27">
                  <c:v>Shershaah</c:v>
                </c:pt>
                <c:pt idx="28">
                  <c:v>Sholay</c:v>
                </c:pt>
                <c:pt idx="29">
                  <c:v>Taare Zameen Par</c:v>
                </c:pt>
                <c:pt idx="30">
                  <c:v>The Dark Knight</c:v>
                </c:pt>
                <c:pt idx="31">
                  <c:v>The Godfather</c:v>
                </c:pt>
                <c:pt idx="32">
                  <c:v>The Kashmir Files</c:v>
                </c:pt>
                <c:pt idx="33">
                  <c:v>The Pursuit of Happyness</c:v>
                </c:pt>
                <c:pt idx="34">
                  <c:v>The Shawshank Redemption</c:v>
                </c:pt>
                <c:pt idx="35">
                  <c:v>Thor: Love and Thunder</c:v>
                </c:pt>
                <c:pt idx="36">
                  <c:v>Thor: Ragnarok</c:v>
                </c:pt>
                <c:pt idx="37">
                  <c:v>Thor: The Dark World</c:v>
                </c:pt>
                <c:pt idx="38">
                  <c:v>Titanic</c:v>
                </c:pt>
              </c:strCache>
            </c:strRef>
          </c:cat>
          <c:val>
            <c:numRef>
              <c:f>'Pivot Tables'!$E$4:$E$43</c:f>
              <c:numCache>
                <c:formatCode>General</c:formatCode>
                <c:ptCount val="39"/>
                <c:pt idx="0">
                  <c:v>4000</c:v>
                </c:pt>
                <c:pt idx="1">
                  <c:v>227760</c:v>
                </c:pt>
                <c:pt idx="2">
                  <c:v>223840</c:v>
                </c:pt>
                <c:pt idx="3">
                  <c:v>163840</c:v>
                </c:pt>
                <c:pt idx="4">
                  <c:v>6500</c:v>
                </c:pt>
                <c:pt idx="5">
                  <c:v>3500</c:v>
                </c:pt>
                <c:pt idx="6">
                  <c:v>11690</c:v>
                </c:pt>
                <c:pt idx="7">
                  <c:v>29648</c:v>
                </c:pt>
                <c:pt idx="8">
                  <c:v>57152</c:v>
                </c:pt>
                <c:pt idx="9">
                  <c:v>2000</c:v>
                </c:pt>
                <c:pt idx="10">
                  <c:v>76384</c:v>
                </c:pt>
                <c:pt idx="11">
                  <c:v>36840</c:v>
                </c:pt>
                <c:pt idx="12">
                  <c:v>66944</c:v>
                </c:pt>
                <c:pt idx="13">
                  <c:v>56144</c:v>
                </c:pt>
                <c:pt idx="14">
                  <c:v>264</c:v>
                </c:pt>
                <c:pt idx="15">
                  <c:v>83680</c:v>
                </c:pt>
                <c:pt idx="16">
                  <c:v>12500</c:v>
                </c:pt>
                <c:pt idx="17">
                  <c:v>1360</c:v>
                </c:pt>
                <c:pt idx="18">
                  <c:v>410</c:v>
                </c:pt>
                <c:pt idx="19">
                  <c:v>21048</c:v>
                </c:pt>
                <c:pt idx="20">
                  <c:v>100</c:v>
                </c:pt>
                <c:pt idx="21">
                  <c:v>8540</c:v>
                </c:pt>
                <c:pt idx="22">
                  <c:v>3600</c:v>
                </c:pt>
                <c:pt idx="23">
                  <c:v>3100</c:v>
                </c:pt>
                <c:pt idx="24">
                  <c:v>12000</c:v>
                </c:pt>
                <c:pt idx="25">
                  <c:v>5900</c:v>
                </c:pt>
                <c:pt idx="26">
                  <c:v>25776</c:v>
                </c:pt>
                <c:pt idx="27">
                  <c:v>950</c:v>
                </c:pt>
                <c:pt idx="28">
                  <c:v>350</c:v>
                </c:pt>
                <c:pt idx="29">
                  <c:v>1350</c:v>
                </c:pt>
                <c:pt idx="30">
                  <c:v>80480</c:v>
                </c:pt>
                <c:pt idx="31">
                  <c:v>23280</c:v>
                </c:pt>
                <c:pt idx="32">
                  <c:v>3409</c:v>
                </c:pt>
                <c:pt idx="33">
                  <c:v>24568</c:v>
                </c:pt>
                <c:pt idx="34">
                  <c:v>5864</c:v>
                </c:pt>
                <c:pt idx="35">
                  <c:v>53600</c:v>
                </c:pt>
                <c:pt idx="36">
                  <c:v>68320</c:v>
                </c:pt>
                <c:pt idx="37">
                  <c:v>51584</c:v>
                </c:pt>
                <c:pt idx="38">
                  <c:v>176160</c:v>
                </c:pt>
              </c:numCache>
            </c:numRef>
          </c:val>
          <c:extLst>
            <c:ext xmlns:c16="http://schemas.microsoft.com/office/drawing/2014/chart" uri="{C3380CC4-5D6E-409C-BE32-E72D297353CC}">
              <c16:uniqueId val="{00000000-892B-4953-B7C2-A505AA180055}"/>
            </c:ext>
          </c:extLst>
        </c:ser>
        <c:dLbls>
          <c:showLegendKey val="0"/>
          <c:showVal val="0"/>
          <c:showCatName val="0"/>
          <c:showSerName val="0"/>
          <c:showPercent val="0"/>
          <c:showBubbleSize val="0"/>
        </c:dLbls>
        <c:gapWidth val="150"/>
        <c:shape val="box"/>
        <c:axId val="406082784"/>
        <c:axId val="406083264"/>
        <c:axId val="2125256848"/>
      </c:bar3DChart>
      <c:catAx>
        <c:axId val="406082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83264"/>
        <c:crosses val="autoZero"/>
        <c:auto val="1"/>
        <c:lblAlgn val="ctr"/>
        <c:lblOffset val="100"/>
        <c:noMultiLvlLbl val="0"/>
      </c:catAx>
      <c:valAx>
        <c:axId val="40608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82784"/>
        <c:crosses val="autoZero"/>
        <c:crossBetween val="between"/>
      </c:valAx>
      <c:serAx>
        <c:axId val="212525684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832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[Moives.xlsx]Pivot Tables!PivotTable2</c:name>
    <c:fmtId val="2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Moive Wise Budget in INR</a:t>
            </a:r>
          </a:p>
        </c:rich>
      </c:tx>
      <c:layout>
        <c:manualLayout>
          <c:xMode val="edge"/>
          <c:yMode val="edge"/>
          <c:x val="0.11158000297132668"/>
          <c:y val="3.0050083472454091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2"/>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Tables'!$A$4:$A$43</c:f>
              <c:strCache>
                <c:ptCount val="39"/>
                <c:pt idx="0">
                  <c:v>3 Idiots</c:v>
                </c:pt>
                <c:pt idx="1">
                  <c:v>Avatar</c:v>
                </c:pt>
                <c:pt idx="2">
                  <c:v>Avengers: Endgame</c:v>
                </c:pt>
                <c:pt idx="3">
                  <c:v>Avengers: Infinity War</c:v>
                </c:pt>
                <c:pt idx="4">
                  <c:v>Baahubali: The Beginning</c:v>
                </c:pt>
                <c:pt idx="5">
                  <c:v>Bajirao Mastani</c:v>
                </c:pt>
                <c:pt idx="6">
                  <c:v>Bajrangi Bhaijaan</c:v>
                </c:pt>
                <c:pt idx="7">
                  <c:v>Captain America: The First Avenger</c:v>
                </c:pt>
                <c:pt idx="8">
                  <c:v>Captain America: The Winter Soldier</c:v>
                </c:pt>
                <c:pt idx="9">
                  <c:v>Dilwale Dulhania Le Jayenge</c:v>
                </c:pt>
                <c:pt idx="10">
                  <c:v>Doctor Strange in the Multiverse of Madness</c:v>
                </c:pt>
                <c:pt idx="11">
                  <c:v>Gladiator</c:v>
                </c:pt>
                <c:pt idx="12">
                  <c:v>Inception</c:v>
                </c:pt>
                <c:pt idx="13">
                  <c:v>Interstellar</c:v>
                </c:pt>
                <c:pt idx="14">
                  <c:v>It's a Wonderful Life</c:v>
                </c:pt>
                <c:pt idx="15">
                  <c:v>Jurassic Park</c:v>
                </c:pt>
                <c:pt idx="16">
                  <c:v>K.G.F: Chapter 2</c:v>
                </c:pt>
                <c:pt idx="17">
                  <c:v>Kabhi Khushi Kabhie Gham</c:v>
                </c:pt>
                <c:pt idx="18">
                  <c:v>Munna Bhai M.B.B.S.</c:v>
                </c:pt>
                <c:pt idx="19">
                  <c:v>Parasite</c:v>
                </c:pt>
                <c:pt idx="20">
                  <c:v>Pather Panchali</c:v>
                </c:pt>
                <c:pt idx="21">
                  <c:v>PK</c:v>
                </c:pt>
                <c:pt idx="22">
                  <c:v>Pushpa: The Rise - Part 1</c:v>
                </c:pt>
                <c:pt idx="23">
                  <c:v>Race 3</c:v>
                </c:pt>
                <c:pt idx="24">
                  <c:v>RRR</c:v>
                </c:pt>
                <c:pt idx="25">
                  <c:v>Sanju</c:v>
                </c:pt>
                <c:pt idx="26">
                  <c:v>Schindler's List</c:v>
                </c:pt>
                <c:pt idx="27">
                  <c:v>Shershaah</c:v>
                </c:pt>
                <c:pt idx="28">
                  <c:v>Sholay</c:v>
                </c:pt>
                <c:pt idx="29">
                  <c:v>Taare Zameen Par</c:v>
                </c:pt>
                <c:pt idx="30">
                  <c:v>The Dark Knight</c:v>
                </c:pt>
                <c:pt idx="31">
                  <c:v>The Godfather</c:v>
                </c:pt>
                <c:pt idx="32">
                  <c:v>The Kashmir Files</c:v>
                </c:pt>
                <c:pt idx="33">
                  <c:v>The Pursuit of Happyness</c:v>
                </c:pt>
                <c:pt idx="34">
                  <c:v>The Shawshank Redemption</c:v>
                </c:pt>
                <c:pt idx="35">
                  <c:v>Thor: Love and Thunder</c:v>
                </c:pt>
                <c:pt idx="36">
                  <c:v>Thor: Ragnarok</c:v>
                </c:pt>
                <c:pt idx="37">
                  <c:v>Thor: The Dark World</c:v>
                </c:pt>
                <c:pt idx="38">
                  <c:v>Titanic</c:v>
                </c:pt>
              </c:strCache>
            </c:strRef>
          </c:cat>
          <c:val>
            <c:numRef>
              <c:f>'Pivot Tables'!$B$4:$B$43</c:f>
              <c:numCache>
                <c:formatCode>General</c:formatCode>
                <c:ptCount val="39"/>
                <c:pt idx="0">
                  <c:v>550</c:v>
                </c:pt>
                <c:pt idx="1">
                  <c:v>18960</c:v>
                </c:pt>
                <c:pt idx="2">
                  <c:v>32000</c:v>
                </c:pt>
                <c:pt idx="3">
                  <c:v>32000</c:v>
                </c:pt>
                <c:pt idx="4">
                  <c:v>1800</c:v>
                </c:pt>
                <c:pt idx="5">
                  <c:v>1400</c:v>
                </c:pt>
                <c:pt idx="6">
                  <c:v>900</c:v>
                </c:pt>
                <c:pt idx="7">
                  <c:v>17336</c:v>
                </c:pt>
                <c:pt idx="8">
                  <c:v>14160</c:v>
                </c:pt>
                <c:pt idx="9">
                  <c:v>400</c:v>
                </c:pt>
                <c:pt idx="10">
                  <c:v>16000</c:v>
                </c:pt>
                <c:pt idx="11">
                  <c:v>8240</c:v>
                </c:pt>
                <c:pt idx="12">
                  <c:v>12800</c:v>
                </c:pt>
                <c:pt idx="13">
                  <c:v>13200</c:v>
                </c:pt>
                <c:pt idx="14">
                  <c:v>254.4</c:v>
                </c:pt>
                <c:pt idx="15">
                  <c:v>5040</c:v>
                </c:pt>
                <c:pt idx="16">
                  <c:v>1000</c:v>
                </c:pt>
                <c:pt idx="17">
                  <c:v>390</c:v>
                </c:pt>
                <c:pt idx="18">
                  <c:v>100</c:v>
                </c:pt>
                <c:pt idx="19">
                  <c:v>1240</c:v>
                </c:pt>
                <c:pt idx="20">
                  <c:v>70</c:v>
                </c:pt>
                <c:pt idx="21">
                  <c:v>850</c:v>
                </c:pt>
                <c:pt idx="22">
                  <c:v>2000</c:v>
                </c:pt>
                <c:pt idx="23">
                  <c:v>1800</c:v>
                </c:pt>
                <c:pt idx="24">
                  <c:v>5500</c:v>
                </c:pt>
                <c:pt idx="25">
                  <c:v>1000</c:v>
                </c:pt>
                <c:pt idx="26">
                  <c:v>1760</c:v>
                </c:pt>
                <c:pt idx="27">
                  <c:v>500</c:v>
                </c:pt>
                <c:pt idx="28">
                  <c:v>30</c:v>
                </c:pt>
                <c:pt idx="29">
                  <c:v>120</c:v>
                </c:pt>
                <c:pt idx="30">
                  <c:v>14800</c:v>
                </c:pt>
                <c:pt idx="31">
                  <c:v>576</c:v>
                </c:pt>
                <c:pt idx="32">
                  <c:v>250</c:v>
                </c:pt>
                <c:pt idx="33">
                  <c:v>4400</c:v>
                </c:pt>
                <c:pt idx="34">
                  <c:v>2000</c:v>
                </c:pt>
                <c:pt idx="35">
                  <c:v>20000</c:v>
                </c:pt>
                <c:pt idx="36">
                  <c:v>14400</c:v>
                </c:pt>
                <c:pt idx="37">
                  <c:v>13200</c:v>
                </c:pt>
                <c:pt idx="38">
                  <c:v>16000</c:v>
                </c:pt>
              </c:numCache>
            </c:numRef>
          </c:val>
          <c:extLst>
            <c:ext xmlns:c16="http://schemas.microsoft.com/office/drawing/2014/chart" uri="{C3380CC4-5D6E-409C-BE32-E72D297353CC}">
              <c16:uniqueId val="{00000000-EC21-4465-BB75-BCA9CE1D5B17}"/>
            </c:ext>
          </c:extLst>
        </c:ser>
        <c:dLbls>
          <c:dLblPos val="outEnd"/>
          <c:showLegendKey val="0"/>
          <c:showVal val="1"/>
          <c:showCatName val="0"/>
          <c:showSerName val="0"/>
          <c:showPercent val="0"/>
          <c:showBubbleSize val="0"/>
        </c:dLbls>
        <c:gapWidth val="227"/>
        <c:overlap val="-48"/>
        <c:axId val="545984624"/>
        <c:axId val="545985584"/>
      </c:barChart>
      <c:catAx>
        <c:axId val="5459846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45985584"/>
        <c:crosses val="autoZero"/>
        <c:auto val="1"/>
        <c:lblAlgn val="ctr"/>
        <c:lblOffset val="100"/>
        <c:noMultiLvlLbl val="0"/>
      </c:catAx>
      <c:valAx>
        <c:axId val="54598558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4598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53974</xdr:rowOff>
    </xdr:from>
    <xdr:to>
      <xdr:col>2</xdr:col>
      <xdr:colOff>374650</xdr:colOff>
      <xdr:row>68</xdr:row>
      <xdr:rowOff>31749</xdr:rowOff>
    </xdr:to>
    <xdr:graphicFrame macro="">
      <xdr:nvGraphicFramePr>
        <xdr:cNvPr id="2" name="Chart 1">
          <a:extLst>
            <a:ext uri="{FF2B5EF4-FFF2-40B4-BE49-F238E27FC236}">
              <a16:creationId xmlns:a16="http://schemas.microsoft.com/office/drawing/2014/main" id="{BD44C0A5-3FC4-D6B8-E2FC-CBE3EC453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393700</xdr:colOff>
      <xdr:row>47</xdr:row>
      <xdr:rowOff>41274</xdr:rowOff>
    </xdr:from>
    <xdr:to>
      <xdr:col>5</xdr:col>
      <xdr:colOff>69850</xdr:colOff>
      <xdr:row>68</xdr:row>
      <xdr:rowOff>63499</xdr:rowOff>
    </xdr:to>
    <xdr:graphicFrame macro="">
      <xdr:nvGraphicFramePr>
        <xdr:cNvPr id="3" name="Chart 2">
          <a:extLst>
            <a:ext uri="{FF2B5EF4-FFF2-40B4-BE49-F238E27FC236}">
              <a16:creationId xmlns:a16="http://schemas.microsoft.com/office/drawing/2014/main" id="{CF8EE3A5-1E37-0249-4204-769E035D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117928</xdr:rowOff>
    </xdr:from>
    <xdr:to>
      <xdr:col>9</xdr:col>
      <xdr:colOff>489857</xdr:colOff>
      <xdr:row>19</xdr:row>
      <xdr:rowOff>163285</xdr:rowOff>
    </xdr:to>
    <xdr:sp macro="" textlink="">
      <xdr:nvSpPr>
        <xdr:cNvPr id="14" name="Rectangle 13">
          <a:extLst>
            <a:ext uri="{FF2B5EF4-FFF2-40B4-BE49-F238E27FC236}">
              <a16:creationId xmlns:a16="http://schemas.microsoft.com/office/drawing/2014/main" id="{1CCCA015-2752-BD2F-13BF-910669EDD4A8}"/>
            </a:ext>
          </a:extLst>
        </xdr:cNvPr>
        <xdr:cNvSpPr/>
      </xdr:nvSpPr>
      <xdr:spPr>
        <a:xfrm>
          <a:off x="1823357" y="1387928"/>
          <a:ext cx="4136571" cy="2041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517072</xdr:colOff>
      <xdr:row>8</xdr:row>
      <xdr:rowOff>99786</xdr:rowOff>
    </xdr:from>
    <xdr:to>
      <xdr:col>15</xdr:col>
      <xdr:colOff>480786</xdr:colOff>
      <xdr:row>18</xdr:row>
      <xdr:rowOff>9071</xdr:rowOff>
    </xdr:to>
    <xdr:sp macro="" textlink="">
      <xdr:nvSpPr>
        <xdr:cNvPr id="15" name="Rectangle 14">
          <a:extLst>
            <a:ext uri="{FF2B5EF4-FFF2-40B4-BE49-F238E27FC236}">
              <a16:creationId xmlns:a16="http://schemas.microsoft.com/office/drawing/2014/main" id="{E74E4B54-3F42-4914-85F3-92414148761E}"/>
            </a:ext>
          </a:extLst>
        </xdr:cNvPr>
        <xdr:cNvSpPr/>
      </xdr:nvSpPr>
      <xdr:spPr>
        <a:xfrm>
          <a:off x="5987143" y="1369786"/>
          <a:ext cx="3610429" cy="17235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3</xdr:row>
      <xdr:rowOff>126999</xdr:rowOff>
    </xdr:from>
    <xdr:to>
      <xdr:col>2</xdr:col>
      <xdr:colOff>580570</xdr:colOff>
      <xdr:row>20</xdr:row>
      <xdr:rowOff>9070</xdr:rowOff>
    </xdr:to>
    <xdr:sp macro="" textlink="">
      <xdr:nvSpPr>
        <xdr:cNvPr id="17" name="Rectangle 16">
          <a:extLst>
            <a:ext uri="{FF2B5EF4-FFF2-40B4-BE49-F238E27FC236}">
              <a16:creationId xmlns:a16="http://schemas.microsoft.com/office/drawing/2014/main" id="{84D57580-E926-481A-9CE9-8EE4DC2F2110}"/>
            </a:ext>
          </a:extLst>
        </xdr:cNvPr>
        <xdr:cNvSpPr/>
      </xdr:nvSpPr>
      <xdr:spPr>
        <a:xfrm>
          <a:off x="607786" y="489856"/>
          <a:ext cx="1188355" cy="296635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20</xdr:row>
      <xdr:rowOff>36286</xdr:rowOff>
    </xdr:from>
    <xdr:to>
      <xdr:col>9</xdr:col>
      <xdr:colOff>471715</xdr:colOff>
      <xdr:row>40</xdr:row>
      <xdr:rowOff>0</xdr:rowOff>
    </xdr:to>
    <xdr:sp macro="" textlink="">
      <xdr:nvSpPr>
        <xdr:cNvPr id="19" name="Rectangle 18">
          <a:extLst>
            <a:ext uri="{FF2B5EF4-FFF2-40B4-BE49-F238E27FC236}">
              <a16:creationId xmlns:a16="http://schemas.microsoft.com/office/drawing/2014/main" id="{B5AA8334-A35A-41AD-917F-2F4DFED26723}"/>
            </a:ext>
          </a:extLst>
        </xdr:cNvPr>
        <xdr:cNvSpPr/>
      </xdr:nvSpPr>
      <xdr:spPr>
        <a:xfrm>
          <a:off x="607786" y="3483429"/>
          <a:ext cx="5334000" cy="359228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526144</xdr:colOff>
      <xdr:row>20</xdr:row>
      <xdr:rowOff>27214</xdr:rowOff>
    </xdr:from>
    <xdr:to>
      <xdr:col>19</xdr:col>
      <xdr:colOff>54428</xdr:colOff>
      <xdr:row>40</xdr:row>
      <xdr:rowOff>45356</xdr:rowOff>
    </xdr:to>
    <xdr:sp macro="" textlink="">
      <xdr:nvSpPr>
        <xdr:cNvPr id="20" name="Rectangle 19">
          <a:extLst>
            <a:ext uri="{FF2B5EF4-FFF2-40B4-BE49-F238E27FC236}">
              <a16:creationId xmlns:a16="http://schemas.microsoft.com/office/drawing/2014/main" id="{20BFC770-79A8-440E-81B6-A63C567713C1}"/>
            </a:ext>
          </a:extLst>
        </xdr:cNvPr>
        <xdr:cNvSpPr/>
      </xdr:nvSpPr>
      <xdr:spPr>
        <a:xfrm>
          <a:off x="5996215" y="3474357"/>
          <a:ext cx="5606142" cy="364671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508000</xdr:colOff>
      <xdr:row>3</xdr:row>
      <xdr:rowOff>117929</xdr:rowOff>
    </xdr:from>
    <xdr:to>
      <xdr:col>14</xdr:col>
      <xdr:colOff>190498</xdr:colOff>
      <xdr:row>8</xdr:row>
      <xdr:rowOff>99785</xdr:rowOff>
    </xdr:to>
    <xdr:sp macro="" textlink="">
      <xdr:nvSpPr>
        <xdr:cNvPr id="22" name="Rectangle 21">
          <a:extLst>
            <a:ext uri="{FF2B5EF4-FFF2-40B4-BE49-F238E27FC236}">
              <a16:creationId xmlns:a16="http://schemas.microsoft.com/office/drawing/2014/main" id="{6C3481B5-A82C-41B7-A255-0CE0B06780F8}"/>
            </a:ext>
          </a:extLst>
        </xdr:cNvPr>
        <xdr:cNvSpPr/>
      </xdr:nvSpPr>
      <xdr:spPr>
        <a:xfrm>
          <a:off x="5978071" y="662215"/>
          <a:ext cx="2721427" cy="88899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208643</xdr:colOff>
      <xdr:row>3</xdr:row>
      <xdr:rowOff>99786</xdr:rowOff>
    </xdr:from>
    <xdr:to>
      <xdr:col>19</xdr:col>
      <xdr:colOff>63499</xdr:colOff>
      <xdr:row>8</xdr:row>
      <xdr:rowOff>99784</xdr:rowOff>
    </xdr:to>
    <xdr:sp macro="" textlink="">
      <xdr:nvSpPr>
        <xdr:cNvPr id="23" name="Rectangle 22">
          <a:extLst>
            <a:ext uri="{FF2B5EF4-FFF2-40B4-BE49-F238E27FC236}">
              <a16:creationId xmlns:a16="http://schemas.microsoft.com/office/drawing/2014/main" id="{D5C0F71B-2F5C-4DB8-97DC-378C56990BDB}"/>
            </a:ext>
          </a:extLst>
        </xdr:cNvPr>
        <xdr:cNvSpPr/>
      </xdr:nvSpPr>
      <xdr:spPr>
        <a:xfrm>
          <a:off x="8717643" y="644072"/>
          <a:ext cx="2893785" cy="9071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0</xdr:colOff>
      <xdr:row>3</xdr:row>
      <xdr:rowOff>127000</xdr:rowOff>
    </xdr:from>
    <xdr:to>
      <xdr:col>2</xdr:col>
      <xdr:colOff>589643</xdr:colOff>
      <xdr:row>19</xdr:row>
      <xdr:rowOff>172357</xdr:rowOff>
    </xdr:to>
    <mc:AlternateContent xmlns:mc="http://schemas.openxmlformats.org/markup-compatibility/2006">
      <mc:Choice xmlns:a14="http://schemas.microsoft.com/office/drawing/2010/main" Requires="a14">
        <xdr:graphicFrame macro="">
          <xdr:nvGraphicFramePr>
            <xdr:cNvPr id="24" name="Release Year">
              <a:extLst>
                <a:ext uri="{FF2B5EF4-FFF2-40B4-BE49-F238E27FC236}">
                  <a16:creationId xmlns:a16="http://schemas.microsoft.com/office/drawing/2014/main" id="{AC1E203D-5997-4451-BA8C-C49E5B397E82}"/>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dr:sp macro="" textlink="">
          <xdr:nvSpPr>
            <xdr:cNvPr id="0" name=""/>
            <xdr:cNvSpPr>
              <a:spLocks noTextEdit="1"/>
            </xdr:cNvSpPr>
          </xdr:nvSpPr>
          <xdr:spPr>
            <a:xfrm>
              <a:off x="607786" y="671286"/>
              <a:ext cx="1197428" cy="294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535214</xdr:colOff>
      <xdr:row>20</xdr:row>
      <xdr:rowOff>18143</xdr:rowOff>
    </xdr:from>
    <xdr:to>
      <xdr:col>19</xdr:col>
      <xdr:colOff>136071</xdr:colOff>
      <xdr:row>39</xdr:row>
      <xdr:rowOff>145143</xdr:rowOff>
    </xdr:to>
    <xdr:graphicFrame macro="">
      <xdr:nvGraphicFramePr>
        <xdr:cNvPr id="25" name="Chart 24">
          <a:extLst>
            <a:ext uri="{FF2B5EF4-FFF2-40B4-BE49-F238E27FC236}">
              <a16:creationId xmlns:a16="http://schemas.microsoft.com/office/drawing/2014/main" id="{C9CB86D6-BCCC-4611-A53C-C640D2B4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517071</xdr:colOff>
      <xdr:row>8</xdr:row>
      <xdr:rowOff>99786</xdr:rowOff>
    </xdr:from>
    <xdr:to>
      <xdr:col>19</xdr:col>
      <xdr:colOff>108856</xdr:colOff>
      <xdr:row>19</xdr:row>
      <xdr:rowOff>172357</xdr:rowOff>
    </xdr:to>
    <xdr:graphicFrame macro="">
      <xdr:nvGraphicFramePr>
        <xdr:cNvPr id="26" name="Chart 25">
          <a:extLst>
            <a:ext uri="{FF2B5EF4-FFF2-40B4-BE49-F238E27FC236}">
              <a16:creationId xmlns:a16="http://schemas.microsoft.com/office/drawing/2014/main" id="{829B1541-0F71-4721-A159-DA73EAFA2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20</xdr:row>
      <xdr:rowOff>36286</xdr:rowOff>
    </xdr:from>
    <xdr:to>
      <xdr:col>9</xdr:col>
      <xdr:colOff>498929</xdr:colOff>
      <xdr:row>39</xdr:row>
      <xdr:rowOff>99785</xdr:rowOff>
    </xdr:to>
    <xdr:graphicFrame macro="">
      <xdr:nvGraphicFramePr>
        <xdr:cNvPr id="27" name="Chart 26">
          <a:extLst>
            <a:ext uri="{FF2B5EF4-FFF2-40B4-BE49-F238E27FC236}">
              <a16:creationId xmlns:a16="http://schemas.microsoft.com/office/drawing/2014/main" id="{D25DC3EC-86C3-4924-9258-8BDCCD97E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607785</xdr:colOff>
      <xdr:row>3</xdr:row>
      <xdr:rowOff>108857</xdr:rowOff>
    </xdr:from>
    <xdr:to>
      <xdr:col>9</xdr:col>
      <xdr:colOff>471714</xdr:colOff>
      <xdr:row>20</xdr:row>
      <xdr:rowOff>27214</xdr:rowOff>
    </xdr:to>
    <xdr:graphicFrame macro="">
      <xdr:nvGraphicFramePr>
        <xdr:cNvPr id="28" name="Chart 27">
          <a:extLst>
            <a:ext uri="{FF2B5EF4-FFF2-40B4-BE49-F238E27FC236}">
              <a16:creationId xmlns:a16="http://schemas.microsoft.com/office/drawing/2014/main" id="{A8B9EBDD-05DE-4ED6-B14B-4B8772B71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9068</xdr:colOff>
      <xdr:row>0</xdr:row>
      <xdr:rowOff>0</xdr:rowOff>
    </xdr:from>
    <xdr:to>
      <xdr:col>19</xdr:col>
      <xdr:colOff>36280</xdr:colOff>
      <xdr:row>3</xdr:row>
      <xdr:rowOff>117928</xdr:rowOff>
    </xdr:to>
    <xdr:sp macro="" textlink="">
      <xdr:nvSpPr>
        <xdr:cNvPr id="29" name="TextBox 28">
          <a:extLst>
            <a:ext uri="{FF2B5EF4-FFF2-40B4-BE49-F238E27FC236}">
              <a16:creationId xmlns:a16="http://schemas.microsoft.com/office/drawing/2014/main" id="{019E3DFA-5650-3C05-53CA-04430FCA1489}"/>
            </a:ext>
          </a:extLst>
        </xdr:cNvPr>
        <xdr:cNvSpPr txBox="1"/>
      </xdr:nvSpPr>
      <xdr:spPr>
        <a:xfrm flipH="1">
          <a:off x="616854" y="0"/>
          <a:ext cx="10967355" cy="66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t>World Movies Dashboard </a:t>
          </a:r>
        </a:p>
      </xdr:txBody>
    </xdr:sp>
    <xdr:clientData/>
  </xdr:twoCellAnchor>
  <xdr:twoCellAnchor>
    <xdr:from>
      <xdr:col>9</xdr:col>
      <xdr:colOff>571500</xdr:colOff>
      <xdr:row>4</xdr:row>
      <xdr:rowOff>9072</xdr:rowOff>
    </xdr:from>
    <xdr:to>
      <xdr:col>14</xdr:col>
      <xdr:colOff>36286</xdr:colOff>
      <xdr:row>8</xdr:row>
      <xdr:rowOff>0</xdr:rowOff>
    </xdr:to>
    <xdr:sp macro="" textlink="">
      <xdr:nvSpPr>
        <xdr:cNvPr id="30" name="TextBox 29">
          <a:extLst>
            <a:ext uri="{FF2B5EF4-FFF2-40B4-BE49-F238E27FC236}">
              <a16:creationId xmlns:a16="http://schemas.microsoft.com/office/drawing/2014/main" id="{2702F636-C57D-D36E-11E9-B504481364CA}"/>
            </a:ext>
          </a:extLst>
        </xdr:cNvPr>
        <xdr:cNvSpPr txBox="1"/>
      </xdr:nvSpPr>
      <xdr:spPr>
        <a:xfrm>
          <a:off x="6041571" y="734786"/>
          <a:ext cx="2503715" cy="7166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dk1"/>
              </a:solidFill>
              <a:effectLst/>
              <a:latin typeface="+mn-lt"/>
              <a:ea typeface="+mn-ea"/>
              <a:cs typeface="+mn-cs"/>
            </a:rPr>
            <a:t>Budget</a:t>
          </a:r>
          <a:r>
            <a:rPr lang="en-IN" sz="2000" b="1" i="0" u="none" strike="noStrike" baseline="0">
              <a:solidFill>
                <a:schemeClr val="dk1"/>
              </a:solidFill>
              <a:effectLst/>
              <a:latin typeface="+mn-lt"/>
              <a:ea typeface="+mn-ea"/>
              <a:cs typeface="+mn-cs"/>
            </a:rPr>
            <a:t> in INR</a:t>
          </a:r>
          <a:endParaRPr lang="en-IN" sz="2000" b="0" i="0" u="none" strike="noStrike">
            <a:solidFill>
              <a:schemeClr val="dk1"/>
            </a:solidFill>
            <a:effectLst/>
            <a:latin typeface="+mn-lt"/>
            <a:ea typeface="+mn-ea"/>
            <a:cs typeface="+mn-cs"/>
          </a:endParaRPr>
        </a:p>
        <a:p>
          <a:pPr algn="ctr"/>
          <a:r>
            <a:rPr lang="en-IN" sz="1800" b="1" i="0" u="none" strike="noStrike">
              <a:solidFill>
                <a:schemeClr val="dk1"/>
              </a:solidFill>
              <a:effectLst/>
              <a:latin typeface="+mn-lt"/>
              <a:ea typeface="+mn-ea"/>
              <a:cs typeface="+mn-cs"/>
            </a:rPr>
            <a:t>277026.4</a:t>
          </a:r>
          <a:r>
            <a:rPr lang="en-IN" sz="1800"/>
            <a:t> </a:t>
          </a:r>
        </a:p>
      </xdr:txBody>
    </xdr:sp>
    <xdr:clientData/>
  </xdr:twoCellAnchor>
  <xdr:twoCellAnchor>
    <xdr:from>
      <xdr:col>14</xdr:col>
      <xdr:colOff>453571</xdr:colOff>
      <xdr:row>3</xdr:row>
      <xdr:rowOff>163285</xdr:rowOff>
    </xdr:from>
    <xdr:to>
      <xdr:col>18</xdr:col>
      <xdr:colOff>263071</xdr:colOff>
      <xdr:row>8</xdr:row>
      <xdr:rowOff>36285</xdr:rowOff>
    </xdr:to>
    <xdr:sp macro="" textlink="">
      <xdr:nvSpPr>
        <xdr:cNvPr id="31" name="TextBox 30">
          <a:extLst>
            <a:ext uri="{FF2B5EF4-FFF2-40B4-BE49-F238E27FC236}">
              <a16:creationId xmlns:a16="http://schemas.microsoft.com/office/drawing/2014/main" id="{CB8B6074-C7AA-7B1A-CF89-B2A8D37FFC21}"/>
            </a:ext>
          </a:extLst>
        </xdr:cNvPr>
        <xdr:cNvSpPr txBox="1"/>
      </xdr:nvSpPr>
      <xdr:spPr>
        <a:xfrm>
          <a:off x="8962571" y="707571"/>
          <a:ext cx="2240643" cy="780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Revenue in INR</a:t>
          </a:r>
        </a:p>
        <a:p>
          <a:pPr algn="ctr"/>
          <a:r>
            <a:rPr lang="en-IN" sz="1800" b="1" i="0" u="none" strike="noStrike">
              <a:solidFill>
                <a:schemeClr val="dk1"/>
              </a:solidFill>
              <a:effectLst/>
              <a:latin typeface="+mn-lt"/>
              <a:ea typeface="+mn-ea"/>
              <a:cs typeface="+mn-cs"/>
            </a:rPr>
            <a:t>1634435</a:t>
          </a:r>
          <a:r>
            <a:rPr lang="en-IN" sz="1800" b="1"/>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9.423340624999" createdVersion="8" refreshedVersion="8" minRefreshableVersion="3" recordCount="39" xr:uid="{541EA086-220A-44E2-AAEA-27385B764E2B}">
  <cacheSource type="worksheet">
    <worksheetSource name="Table1"/>
  </cacheSource>
  <cacheFields count="22">
    <cacheField name="Moive ID" numFmtId="0">
      <sharedItems containsSemiMixedTypes="0" containsString="0" containsNumber="1" containsInteger="1" minValue="101" maxValue="140"/>
    </cacheField>
    <cacheField name="Title" numFmtId="0">
      <sharedItems count="39">
        <s v="K.G.F: Chapter 2"/>
        <s v="Doctor Strange in the Multiverse of Madness"/>
        <s v="Thor: The Dark World"/>
        <s v="Thor: Ragnarok"/>
        <s v="Thor: Love and Thunder"/>
        <s v="Sholay"/>
        <s v="Dilwale Dulhania Le Jayenge"/>
        <s v="3 Idiots"/>
        <s v="Kabhi Khushi Kabhie Gham"/>
        <s v="Bajirao Mastani"/>
        <s v="The Shawshank Redemption"/>
        <s v="Inception"/>
        <s v="Interstellar"/>
        <s v="The Pursuit of Happyness"/>
        <s v="Gladiator"/>
        <s v="Titanic"/>
        <s v="It's a Wonderful Life"/>
        <s v="Avatar"/>
        <s v="The Godfather"/>
        <s v="The Dark Knight"/>
        <s v="Schindler's List"/>
        <s v="Jurassic Park"/>
        <s v="Parasite"/>
        <s v="Avengers: Endgame"/>
        <s v="Avengers: Infinity War"/>
        <s v="Pather Panchali"/>
        <s v="Taare Zameen Par"/>
        <s v="Munna Bhai M.B.B.S."/>
        <s v="PK"/>
        <s v="Sanju"/>
        <s v="Pushpa: The Rise - Part 1"/>
        <s v="RRR"/>
        <s v="Baahubali: The Beginning"/>
        <s v="The Kashmir Files"/>
        <s v="Bajrangi Bhaijaan"/>
        <s v="Captain America: The First Avenger"/>
        <s v="Captain America: The Winter Soldier"/>
        <s v="Race 3"/>
        <s v="Shershaah"/>
      </sharedItems>
    </cacheField>
    <cacheField name="Industry" numFmtId="0">
      <sharedItems count="2">
        <s v="Bollywood"/>
        <s v="Hollywood"/>
      </sharedItems>
    </cacheField>
    <cacheField name="Release Year" numFmtId="0">
      <sharedItems containsSemiMixedTypes="0" containsString="0" containsNumber="1" containsInteger="1" minValue="1946" maxValue="2022" count="25">
        <n v="2022"/>
        <n v="2013"/>
        <n v="2017"/>
        <n v="1975"/>
        <n v="1995"/>
        <n v="2009"/>
        <n v="2001"/>
        <n v="2015"/>
        <n v="1994"/>
        <n v="2010"/>
        <n v="2014"/>
        <n v="2006"/>
        <n v="2000"/>
        <n v="1997"/>
        <n v="1946"/>
        <n v="1972"/>
        <n v="2008"/>
        <n v="1993"/>
        <n v="2019"/>
        <n v="2018"/>
        <n v="1955"/>
        <n v="2007"/>
        <n v="2003"/>
        <n v="2021"/>
        <n v="2011"/>
      </sharedItems>
    </cacheField>
    <cacheField name="IMBD" numFmtId="0">
      <sharedItems containsMixedTypes="1" containsNumber="1" minValue="1.9" maxValue="9.3000000000000007"/>
    </cacheField>
    <cacheField name="Studio" numFmtId="0">
      <sharedItems count="22">
        <s v="Hombale Films"/>
        <s v="Marvel Studios"/>
        <s v="United Producers"/>
        <s v="Yash Raj Films"/>
        <s v="Vinod Chopra Films"/>
        <s v="Dharma Productions"/>
        <s v="Not Available"/>
        <s v="Castle Rock Entertainment"/>
        <s v="Warner Bros. Pictures"/>
        <s v="Columbia Pictures"/>
        <s v="Universal Pictures"/>
        <s v="Paramount Pictures"/>
        <s v="Liberty Films"/>
        <s v="20th Century Fox"/>
        <s v="Syncopy"/>
        <s v="Government of West Bengal"/>
        <s v="Vinod Chopra Productions"/>
        <s v="Mythri Movie Makers"/>
        <s v="DVV Entertainment"/>
        <s v="Arka Media Works"/>
        <s v="Zee Studios"/>
        <s v="Salman Khan Films"/>
      </sharedItems>
    </cacheField>
    <cacheField name="Language" numFmtId="0">
      <sharedItems containsSemiMixedTypes="0" containsString="0" containsNumber="1" containsInteger="1" minValue="1" maxValue="7"/>
    </cacheField>
    <cacheField name="Languages" numFmtId="0">
      <sharedItems/>
    </cacheField>
    <cacheField name="Status of Moive" numFmtId="0">
      <sharedItems count="4">
        <s v="Hit"/>
        <s v="Average"/>
        <s v="Flop"/>
        <s v="Super Hit"/>
      </sharedItems>
    </cacheField>
    <cacheField name="Actors_id" numFmtId="0">
      <sharedItems containsSemiMixedTypes="0" containsString="0" containsNumber="1" containsInteger="1" minValue="50" maxValue="169"/>
    </cacheField>
    <cacheField name="Actors Names" numFmtId="0">
      <sharedItems/>
    </cacheField>
    <cacheField name="Actors Birth_year" numFmtId="0">
      <sharedItems containsSemiMixedTypes="0" containsString="0" containsNumber="1" containsInteger="1" minValue="1905" maxValue="1986"/>
    </cacheField>
    <cacheField name="Budget" numFmtId="0">
      <sharedItems containsSemiMixedTypes="0" containsString="0" containsNumber="1" minValue="1" maxValue="900"/>
    </cacheField>
    <cacheField name="Revenue" numFmtId="0">
      <sharedItems containsSemiMixedTypes="0" containsString="0" containsNumber="1" minValue="3.1" maxValue="11690"/>
    </cacheField>
    <cacheField name="Unit" numFmtId="0">
      <sharedItems/>
    </cacheField>
    <cacheField name="Currency" numFmtId="0">
      <sharedItems/>
    </cacheField>
    <cacheField name="Budget(mln)" numFmtId="0">
      <sharedItems containsSemiMixedTypes="0" containsString="0" containsNumber="1" minValue="3.18" maxValue="5500"/>
    </cacheField>
    <cacheField name="Revenue(mln)" numFmtId="0">
      <sharedItems containsSemiMixedTypes="0" containsString="0" containsNumber="1" minValue="3.3" maxValue="12500"/>
    </cacheField>
    <cacheField name="INR_Budget(mln)" numFmtId="0">
      <sharedItems containsSemiMixedTypes="0" containsString="0" containsNumber="1" minValue="30" maxValue="32000"/>
    </cacheField>
    <cacheField name="INR_Revenue(mln)" numFmtId="0">
      <sharedItems containsSemiMixedTypes="0" containsString="0" containsNumber="1" containsInteger="1" minValue="100" maxValue="227760"/>
    </cacheField>
    <cacheField name="USD_Budget(mln)" numFmtId="0">
      <sharedItems containsSemiMixedTypes="0" containsString="0" containsNumber="1" minValue="0.375" maxValue="400"/>
    </cacheField>
    <cacheField name="USD_Revenue(mln)" numFmtId="0">
      <sharedItems containsSemiMixedTypes="0" containsString="0" containsNumber="1" minValue="1.25" maxValue="2847"/>
    </cacheField>
  </cacheFields>
  <extLst>
    <ext xmlns:x14="http://schemas.microsoft.com/office/spreadsheetml/2009/9/main" uri="{725AE2AE-9491-48be-B2B4-4EB974FC3084}">
      <x14:pivotCacheDefinition pivotCacheId="61088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n v="101"/>
    <x v="0"/>
    <x v="0"/>
    <x v="0"/>
    <n v="8.4"/>
    <x v="0"/>
    <n v="3"/>
    <s v="Kannada"/>
    <x v="0"/>
    <n v="50"/>
    <s v="Yash"/>
    <n v="1986"/>
    <n v="1"/>
    <n v="12.5"/>
    <s v="Billions"/>
    <s v="INR"/>
    <n v="1000"/>
    <n v="12500"/>
    <n v="1000"/>
    <n v="12500"/>
    <n v="12.5"/>
    <n v="156.25"/>
  </r>
  <r>
    <n v="102"/>
    <x v="1"/>
    <x v="1"/>
    <x v="0"/>
    <n v="7"/>
    <x v="1"/>
    <n v="5"/>
    <s v="English"/>
    <x v="1"/>
    <n v="52"/>
    <s v="Benedict Cumberbatch"/>
    <n v="1976"/>
    <n v="200"/>
    <n v="954.8"/>
    <s v="Millions"/>
    <s v="USD"/>
    <n v="200"/>
    <n v="954.8"/>
    <n v="16000"/>
    <n v="76384"/>
    <n v="200"/>
    <n v="954.8"/>
  </r>
  <r>
    <n v="103"/>
    <x v="2"/>
    <x v="1"/>
    <x v="1"/>
    <n v="6.8"/>
    <x v="1"/>
    <n v="5"/>
    <s v="English"/>
    <x v="2"/>
    <n v="54"/>
    <s v="Chris Hemsworth"/>
    <n v="1983"/>
    <n v="165"/>
    <n v="644.79999999999995"/>
    <s v="Millions"/>
    <s v="USD"/>
    <n v="165"/>
    <n v="644.79999999999995"/>
    <n v="13200"/>
    <n v="51584"/>
    <n v="165"/>
    <n v="644.79999999999995"/>
  </r>
  <r>
    <n v="104"/>
    <x v="3"/>
    <x v="1"/>
    <x v="2"/>
    <n v="7.9"/>
    <x v="1"/>
    <n v="5"/>
    <s v="English"/>
    <x v="1"/>
    <n v="54"/>
    <s v="Chris Hemsworth"/>
    <n v="1983"/>
    <n v="180"/>
    <n v="854"/>
    <s v="Millions"/>
    <s v="USD"/>
    <n v="180"/>
    <n v="854"/>
    <n v="14400"/>
    <n v="68320"/>
    <n v="180"/>
    <n v="854"/>
  </r>
  <r>
    <n v="105"/>
    <x v="4"/>
    <x v="1"/>
    <x v="0"/>
    <n v="6.8"/>
    <x v="1"/>
    <n v="5"/>
    <s v="English"/>
    <x v="2"/>
    <n v="54"/>
    <s v="Chris Hemsworth"/>
    <n v="1983"/>
    <n v="250"/>
    <n v="670"/>
    <s v="Millions"/>
    <s v="USD"/>
    <n v="250"/>
    <n v="670"/>
    <n v="20000"/>
    <n v="53600"/>
    <n v="250"/>
    <n v="670"/>
  </r>
  <r>
    <n v="106"/>
    <x v="5"/>
    <x v="0"/>
    <x v="3"/>
    <n v="8.1"/>
    <x v="2"/>
    <n v="1"/>
    <s v="Hindi"/>
    <x v="0"/>
    <n v="57"/>
    <s v="Amitabh Bachchan"/>
    <n v="1942"/>
    <n v="30"/>
    <n v="350"/>
    <s v="Millions"/>
    <s v="INR"/>
    <n v="30"/>
    <n v="350"/>
    <n v="30"/>
    <n v="350"/>
    <n v="0.375"/>
    <n v="4.375"/>
  </r>
  <r>
    <n v="107"/>
    <x v="6"/>
    <x v="0"/>
    <x v="4"/>
    <n v="8"/>
    <x v="3"/>
    <n v="1"/>
    <s v="Hindi"/>
    <x v="0"/>
    <n v="59"/>
    <s v="Shah Rukh Khan"/>
    <n v="1965"/>
    <n v="400"/>
    <n v="2000"/>
    <s v="Millions"/>
    <s v="INR"/>
    <n v="400"/>
    <n v="2000"/>
    <n v="400"/>
    <n v="2000"/>
    <n v="5"/>
    <n v="25"/>
  </r>
  <r>
    <n v="108"/>
    <x v="7"/>
    <x v="0"/>
    <x v="5"/>
    <n v="8.4"/>
    <x v="4"/>
    <n v="1"/>
    <s v="Hindi"/>
    <x v="0"/>
    <n v="61"/>
    <s v="Aamir Khan"/>
    <n v="1965"/>
    <n v="550"/>
    <n v="4000"/>
    <s v="Millions"/>
    <s v="INR"/>
    <n v="550"/>
    <n v="4000"/>
    <n v="550"/>
    <n v="4000"/>
    <n v="6.875"/>
    <n v="50"/>
  </r>
  <r>
    <n v="109"/>
    <x v="8"/>
    <x v="0"/>
    <x v="6"/>
    <n v="7.4"/>
    <x v="5"/>
    <n v="1"/>
    <s v="Hindi"/>
    <x v="1"/>
    <n v="59"/>
    <s v="Shah Rukh Khan"/>
    <n v="1965"/>
    <n v="390"/>
    <n v="1360"/>
    <s v="Millions"/>
    <s v="INR"/>
    <n v="390"/>
    <n v="1360"/>
    <n v="390"/>
    <n v="1360"/>
    <n v="4.875"/>
    <n v="17"/>
  </r>
  <r>
    <n v="110"/>
    <x v="9"/>
    <x v="0"/>
    <x v="7"/>
    <n v="7.2"/>
    <x v="6"/>
    <n v="1"/>
    <s v="Hindi"/>
    <x v="1"/>
    <n v="65"/>
    <s v="Ranveer Singh"/>
    <n v="1985"/>
    <n v="1.4"/>
    <n v="3.5"/>
    <s v="Billions"/>
    <s v="INR"/>
    <n v="1400"/>
    <n v="3500"/>
    <n v="1400"/>
    <n v="3500"/>
    <n v="17.5"/>
    <n v="43.75"/>
  </r>
  <r>
    <n v="111"/>
    <x v="10"/>
    <x v="1"/>
    <x v="8"/>
    <n v="9.3000000000000007"/>
    <x v="7"/>
    <n v="5"/>
    <s v="English"/>
    <x v="3"/>
    <n v="67"/>
    <s v="Tim Robbins"/>
    <n v="1958"/>
    <n v="25"/>
    <n v="73.3"/>
    <s v="Millions"/>
    <s v="USD"/>
    <n v="25"/>
    <n v="73.3"/>
    <n v="2000"/>
    <n v="5864"/>
    <n v="25"/>
    <n v="73.3"/>
  </r>
  <r>
    <n v="112"/>
    <x v="11"/>
    <x v="1"/>
    <x v="9"/>
    <n v="8.8000000000000007"/>
    <x v="8"/>
    <n v="5"/>
    <s v="English"/>
    <x v="0"/>
    <n v="69"/>
    <s v="Leonardo DiCaprio"/>
    <n v="1974"/>
    <n v="160"/>
    <n v="836.8"/>
    <s v="Millions"/>
    <s v="USD"/>
    <n v="160"/>
    <n v="836.8"/>
    <n v="12800"/>
    <n v="66944"/>
    <n v="160"/>
    <n v="836.8"/>
  </r>
  <r>
    <n v="113"/>
    <x v="12"/>
    <x v="1"/>
    <x v="10"/>
    <n v="8.6"/>
    <x v="8"/>
    <n v="5"/>
    <s v="English"/>
    <x v="0"/>
    <n v="71"/>
    <s v="Matthew McConaughey"/>
    <n v="1969"/>
    <n v="165"/>
    <n v="701.8"/>
    <s v="Millions"/>
    <s v="USD"/>
    <n v="165"/>
    <n v="701.8"/>
    <n v="13200"/>
    <n v="56144"/>
    <n v="165"/>
    <n v="701.8"/>
  </r>
  <r>
    <n v="115"/>
    <x v="13"/>
    <x v="1"/>
    <x v="11"/>
    <n v="8"/>
    <x v="9"/>
    <n v="5"/>
    <s v="English"/>
    <x v="0"/>
    <n v="75"/>
    <s v="Will Smith"/>
    <n v="1968"/>
    <n v="55"/>
    <n v="307.10000000000002"/>
    <s v="Millions"/>
    <s v="USD"/>
    <n v="55"/>
    <n v="307.10000000000002"/>
    <n v="4400"/>
    <n v="24568"/>
    <n v="55"/>
    <n v="307.10000000000002"/>
  </r>
  <r>
    <n v="116"/>
    <x v="14"/>
    <x v="1"/>
    <x v="12"/>
    <n v="8.5"/>
    <x v="10"/>
    <n v="5"/>
    <s v="English"/>
    <x v="0"/>
    <n v="77"/>
    <s v="Russell Crowe"/>
    <n v="1964"/>
    <n v="103"/>
    <n v="460.5"/>
    <s v="Millions"/>
    <s v="USD"/>
    <n v="103"/>
    <n v="460.5"/>
    <n v="8240"/>
    <n v="36840"/>
    <n v="103"/>
    <n v="460.5"/>
  </r>
  <r>
    <n v="117"/>
    <x v="15"/>
    <x v="1"/>
    <x v="13"/>
    <n v="7.9"/>
    <x v="11"/>
    <n v="5"/>
    <s v="English"/>
    <x v="1"/>
    <n v="69"/>
    <s v="Leonardo DiCaprio"/>
    <n v="1974"/>
    <n v="200"/>
    <n v="2202"/>
    <s v="Millions"/>
    <s v="USD"/>
    <n v="200"/>
    <n v="2202"/>
    <n v="16000"/>
    <n v="176160"/>
    <n v="200"/>
    <n v="2202"/>
  </r>
  <r>
    <n v="118"/>
    <x v="16"/>
    <x v="1"/>
    <x v="14"/>
    <n v="8.6"/>
    <x v="12"/>
    <n v="5"/>
    <s v="English"/>
    <x v="0"/>
    <n v="80"/>
    <s v="James Stewart"/>
    <n v="1908"/>
    <n v="3.18"/>
    <n v="3.3"/>
    <s v="Millions"/>
    <s v="USD"/>
    <n v="3.18"/>
    <n v="3.3"/>
    <n v="254.4"/>
    <n v="264"/>
    <n v="3.18"/>
    <n v="3.3"/>
  </r>
  <r>
    <n v="119"/>
    <x v="17"/>
    <x v="1"/>
    <x v="5"/>
    <n v="7.8"/>
    <x v="13"/>
    <n v="5"/>
    <s v="English"/>
    <x v="1"/>
    <n v="82"/>
    <s v="Sam Worthington"/>
    <n v="1976"/>
    <n v="237"/>
    <n v="2847"/>
    <s v="Millions"/>
    <s v="USD"/>
    <n v="237"/>
    <n v="2847"/>
    <n v="18960"/>
    <n v="227760"/>
    <n v="237"/>
    <n v="2847"/>
  </r>
  <r>
    <n v="120"/>
    <x v="18"/>
    <x v="1"/>
    <x v="15"/>
    <n v="9.1999999999999993"/>
    <x v="11"/>
    <n v="5"/>
    <s v="English"/>
    <x v="3"/>
    <n v="84"/>
    <s v="Marlon Brando"/>
    <n v="1924"/>
    <n v="7.2"/>
    <n v="291"/>
    <s v="Millions"/>
    <s v="USD"/>
    <n v="7.2"/>
    <n v="291"/>
    <n v="576"/>
    <n v="23280"/>
    <n v="7.2"/>
    <n v="291"/>
  </r>
  <r>
    <n v="121"/>
    <x v="19"/>
    <x v="1"/>
    <x v="16"/>
    <n v="9"/>
    <x v="14"/>
    <n v="5"/>
    <s v="English"/>
    <x v="3"/>
    <n v="86"/>
    <s v="Christian Bale"/>
    <n v="1974"/>
    <n v="185"/>
    <n v="1006"/>
    <s v="Millions"/>
    <s v="USD"/>
    <n v="185"/>
    <n v="1006"/>
    <n v="14800"/>
    <n v="80480"/>
    <n v="185"/>
    <n v="1006"/>
  </r>
  <r>
    <n v="122"/>
    <x v="20"/>
    <x v="1"/>
    <x v="17"/>
    <n v="9"/>
    <x v="10"/>
    <n v="5"/>
    <s v="English"/>
    <x v="3"/>
    <n v="88"/>
    <s v="Liam Neeson"/>
    <n v="1952"/>
    <n v="22"/>
    <n v="322.2"/>
    <s v="Millions"/>
    <s v="USD"/>
    <n v="22"/>
    <n v="322.2"/>
    <n v="1760"/>
    <n v="25776"/>
    <n v="22"/>
    <n v="322.2"/>
  </r>
  <r>
    <n v="123"/>
    <x v="21"/>
    <x v="1"/>
    <x v="17"/>
    <n v="8.1999999999999993"/>
    <x v="10"/>
    <n v="5"/>
    <s v="English"/>
    <x v="0"/>
    <n v="90"/>
    <s v="Sam Neill"/>
    <n v="1947"/>
    <n v="63"/>
    <n v="1046"/>
    <s v="Millions"/>
    <s v="USD"/>
    <n v="63"/>
    <n v="1046"/>
    <n v="5040"/>
    <n v="83680"/>
    <n v="63"/>
    <n v="1046"/>
  </r>
  <r>
    <n v="124"/>
    <x v="22"/>
    <x v="1"/>
    <x v="18"/>
    <n v="8.5"/>
    <x v="6"/>
    <n v="5"/>
    <s v="English"/>
    <x v="0"/>
    <n v="92"/>
    <s v="Song Kang-ho"/>
    <n v="1967"/>
    <n v="15.5"/>
    <n v="263.10000000000002"/>
    <s v="Millions"/>
    <s v="USD"/>
    <n v="15.5"/>
    <n v="263.10000000000002"/>
    <n v="1240"/>
    <n v="21048"/>
    <n v="15.5"/>
    <n v="263.10000000000002"/>
  </r>
  <r>
    <n v="125"/>
    <x v="23"/>
    <x v="1"/>
    <x v="18"/>
    <n v="8.4"/>
    <x v="1"/>
    <n v="5"/>
    <s v="English"/>
    <x v="0"/>
    <n v="94"/>
    <s v="Robert Downey Jr."/>
    <n v="1965"/>
    <n v="400"/>
    <n v="2798"/>
    <s v="Millions"/>
    <s v="USD"/>
    <n v="400"/>
    <n v="2798"/>
    <n v="32000"/>
    <n v="223840"/>
    <n v="400"/>
    <n v="2798"/>
  </r>
  <r>
    <n v="126"/>
    <x v="24"/>
    <x v="1"/>
    <x v="19"/>
    <n v="8.4"/>
    <x v="1"/>
    <n v="5"/>
    <s v="English"/>
    <x v="0"/>
    <n v="94"/>
    <s v="Robert Downey Jr."/>
    <n v="1965"/>
    <n v="400"/>
    <n v="2048"/>
    <s v="Millions"/>
    <s v="USD"/>
    <n v="400"/>
    <n v="2048"/>
    <n v="32000"/>
    <n v="163840"/>
    <n v="400"/>
    <n v="2048"/>
  </r>
  <r>
    <n v="127"/>
    <x v="25"/>
    <x v="0"/>
    <x v="20"/>
    <n v="8.3000000000000007"/>
    <x v="15"/>
    <n v="7"/>
    <s v="Bengali"/>
    <x v="0"/>
    <n v="150"/>
    <s v="Kanu Banerjee"/>
    <n v="1905"/>
    <n v="70"/>
    <n v="100"/>
    <s v="Millions"/>
    <s v="INR"/>
    <n v="70"/>
    <n v="100"/>
    <n v="70"/>
    <n v="100"/>
    <n v="0.875"/>
    <n v="1.25"/>
  </r>
  <r>
    <n v="128"/>
    <x v="26"/>
    <x v="0"/>
    <x v="21"/>
    <n v="8.3000000000000007"/>
    <x v="6"/>
    <n v="1"/>
    <s v="Hindi"/>
    <x v="0"/>
    <n v="61"/>
    <s v="Aamir Khan"/>
    <n v="1965"/>
    <n v="120"/>
    <n v="1350"/>
    <s v="Millions"/>
    <s v="INR"/>
    <n v="120"/>
    <n v="1350"/>
    <n v="120"/>
    <n v="1350"/>
    <n v="1.5"/>
    <n v="16.875"/>
  </r>
  <r>
    <n v="129"/>
    <x v="27"/>
    <x v="0"/>
    <x v="22"/>
    <n v="8.1"/>
    <x v="16"/>
    <n v="1"/>
    <s v="Hindi"/>
    <x v="0"/>
    <n v="51"/>
    <s v="Sanjay Dutt"/>
    <n v="1959"/>
    <n v="100"/>
    <n v="410"/>
    <s v="Millions"/>
    <s v="INR"/>
    <n v="100"/>
    <n v="410"/>
    <n v="100"/>
    <n v="410"/>
    <n v="1.25"/>
    <n v="5.125"/>
  </r>
  <r>
    <n v="130"/>
    <x v="28"/>
    <x v="0"/>
    <x v="10"/>
    <n v="8.1"/>
    <x v="4"/>
    <n v="1"/>
    <s v="Hindi"/>
    <x v="0"/>
    <n v="61"/>
    <s v="Aamir Khan"/>
    <n v="1965"/>
    <n v="850"/>
    <n v="8540"/>
    <s v="Millions"/>
    <s v="INR"/>
    <n v="850"/>
    <n v="8540"/>
    <n v="850"/>
    <n v="8540"/>
    <n v="10.625"/>
    <n v="106.75"/>
  </r>
  <r>
    <n v="131"/>
    <x v="29"/>
    <x v="0"/>
    <x v="19"/>
    <s v="NULL"/>
    <x v="4"/>
    <n v="1"/>
    <s v="Hindi"/>
    <x v="3"/>
    <n v="155"/>
    <s v="Ranbir Kapoor"/>
    <n v="1982"/>
    <n v="1"/>
    <n v="5.9"/>
    <s v="Billions"/>
    <s v="INR"/>
    <n v="1000"/>
    <n v="5900"/>
    <n v="1000"/>
    <n v="5900"/>
    <n v="12.5"/>
    <n v="73.75"/>
  </r>
  <r>
    <n v="132"/>
    <x v="30"/>
    <x v="0"/>
    <x v="23"/>
    <n v="7.6"/>
    <x v="17"/>
    <n v="2"/>
    <s v="Telugu"/>
    <x v="1"/>
    <n v="156"/>
    <s v="Allu Arjun"/>
    <n v="1982"/>
    <n v="2"/>
    <n v="3.6"/>
    <s v="Billions"/>
    <s v="INR"/>
    <n v="2000"/>
    <n v="3600"/>
    <n v="2000"/>
    <n v="3600"/>
    <n v="25"/>
    <n v="45"/>
  </r>
  <r>
    <n v="133"/>
    <x v="31"/>
    <x v="0"/>
    <x v="0"/>
    <n v="8"/>
    <x v="18"/>
    <n v="2"/>
    <s v="Telugu"/>
    <x v="0"/>
    <n v="158"/>
    <s v="N. T. Rama Rao Jr."/>
    <n v="1983"/>
    <n v="5.5"/>
    <n v="12"/>
    <s v="Billions"/>
    <s v="INR"/>
    <n v="5500"/>
    <n v="12000"/>
    <n v="5500"/>
    <n v="12000"/>
    <n v="68.75"/>
    <n v="150"/>
  </r>
  <r>
    <n v="134"/>
    <x v="32"/>
    <x v="0"/>
    <x v="7"/>
    <n v="8"/>
    <x v="19"/>
    <n v="2"/>
    <s v="Telugu"/>
    <x v="0"/>
    <n v="160"/>
    <s v="Prabhas"/>
    <n v="1979"/>
    <n v="1.8"/>
    <n v="6.5"/>
    <s v="Billions"/>
    <s v="INR"/>
    <n v="1800"/>
    <n v="6500"/>
    <n v="1800"/>
    <n v="6500"/>
    <n v="22.5"/>
    <n v="81.25"/>
  </r>
  <r>
    <n v="135"/>
    <x v="33"/>
    <x v="0"/>
    <x v="0"/>
    <n v="8.3000000000000007"/>
    <x v="20"/>
    <n v="1"/>
    <s v="Hindi"/>
    <x v="0"/>
    <n v="162"/>
    <s v="Mithun Chakraborty"/>
    <n v="1950"/>
    <n v="250"/>
    <n v="3409"/>
    <s v="Millions"/>
    <s v="INR"/>
    <n v="250"/>
    <n v="3409"/>
    <n v="250"/>
    <n v="3409"/>
    <n v="3.125"/>
    <n v="42.612499999999997"/>
  </r>
  <r>
    <n v="136"/>
    <x v="34"/>
    <x v="0"/>
    <x v="7"/>
    <n v="8.1"/>
    <x v="21"/>
    <n v="1"/>
    <s v="Hindi"/>
    <x v="0"/>
    <n v="164"/>
    <s v="Salman Khan"/>
    <n v="1965"/>
    <n v="900"/>
    <n v="11690"/>
    <s v="Millions"/>
    <s v="INR"/>
    <n v="900"/>
    <n v="11690"/>
    <n v="900"/>
    <n v="11690"/>
    <n v="11.25"/>
    <n v="146.125"/>
  </r>
  <r>
    <n v="137"/>
    <x v="35"/>
    <x v="1"/>
    <x v="24"/>
    <n v="6.9"/>
    <x v="1"/>
    <n v="5"/>
    <s v="English"/>
    <x v="2"/>
    <n v="95"/>
    <s v="Chris Evans"/>
    <n v="1981"/>
    <n v="216.7"/>
    <n v="370.6"/>
    <s v="Millions"/>
    <s v="USD"/>
    <n v="216.7"/>
    <n v="370.6"/>
    <n v="17336"/>
    <n v="29648"/>
    <n v="216.7"/>
    <n v="370.6"/>
  </r>
  <r>
    <n v="138"/>
    <x v="36"/>
    <x v="1"/>
    <x v="10"/>
    <n v="7.8"/>
    <x v="1"/>
    <n v="5"/>
    <s v="English"/>
    <x v="1"/>
    <n v="95"/>
    <s v="Chris Evans"/>
    <n v="1981"/>
    <n v="177"/>
    <n v="714.4"/>
    <s v="Millions"/>
    <s v="USD"/>
    <n v="177"/>
    <n v="714.4"/>
    <n v="14160"/>
    <n v="57152"/>
    <n v="177"/>
    <n v="714.4"/>
  </r>
  <r>
    <n v="139"/>
    <x v="37"/>
    <x v="0"/>
    <x v="19"/>
    <n v="1.9"/>
    <x v="21"/>
    <n v="1"/>
    <s v="Hindi"/>
    <x v="2"/>
    <n v="164"/>
    <s v="Salman Khan"/>
    <n v="1965"/>
    <n v="1.8"/>
    <n v="3.1"/>
    <s v="Billions"/>
    <s v="INR"/>
    <n v="1800"/>
    <n v="3100"/>
    <n v="1800"/>
    <n v="3100"/>
    <n v="22.5"/>
    <n v="38.75"/>
  </r>
  <r>
    <n v="140"/>
    <x v="38"/>
    <x v="0"/>
    <x v="23"/>
    <n v="8.4"/>
    <x v="5"/>
    <n v="1"/>
    <s v="Hindi"/>
    <x v="0"/>
    <n v="169"/>
    <s v="Sidharth Malhotra"/>
    <n v="1985"/>
    <n v="500"/>
    <n v="950"/>
    <s v="Millions"/>
    <s v="INR"/>
    <n v="500"/>
    <n v="950"/>
    <n v="500"/>
    <n v="950"/>
    <n v="6.25"/>
    <n v="11.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357D6-A2CF-48D3-9570-790ECB4AAEE5}"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6:K29" firstHeaderRow="0" firstDataRow="1" firstDataCol="1"/>
  <pivotFields count="22">
    <pivotField showAll="0"/>
    <pivotField showAll="0"/>
    <pivotField showAll="0"/>
    <pivotField showAll="0"/>
    <pivotField showAll="0"/>
    <pivotField axis="axisRow" showAll="0">
      <items count="23">
        <item x="13"/>
        <item x="19"/>
        <item x="7"/>
        <item x="9"/>
        <item x="5"/>
        <item x="18"/>
        <item x="15"/>
        <item x="0"/>
        <item x="12"/>
        <item x="1"/>
        <item x="17"/>
        <item x="6"/>
        <item x="11"/>
        <item x="21"/>
        <item x="14"/>
        <item x="2"/>
        <item x="10"/>
        <item x="4"/>
        <item x="16"/>
        <item x="8"/>
        <item x="3"/>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USD_Budget(mln)" fld="20" baseField="0" baseItem="0"/>
    <dataField name="Sum of USD_Revenue(mln)" fld="21" baseField="0" baseItem="0"/>
  </dataFields>
  <chartFormats count="2">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10C5C1-A970-47A8-8303-04A3D513E5D9}"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13:G18" firstHeaderRow="1" firstDataRow="1" firstDataCol="1"/>
  <pivotFields count="22">
    <pivotField showAll="0"/>
    <pivotField showAll="0">
      <items count="40">
        <item x="7"/>
        <item x="17"/>
        <item x="23"/>
        <item x="24"/>
        <item x="32"/>
        <item x="9"/>
        <item x="34"/>
        <item x="35"/>
        <item x="36"/>
        <item x="6"/>
        <item x="1"/>
        <item x="14"/>
        <item x="11"/>
        <item x="12"/>
        <item x="16"/>
        <item x="21"/>
        <item x="0"/>
        <item x="8"/>
        <item x="27"/>
        <item x="22"/>
        <item x="25"/>
        <item x="28"/>
        <item x="30"/>
        <item x="37"/>
        <item x="31"/>
        <item x="29"/>
        <item x="20"/>
        <item x="38"/>
        <item x="5"/>
        <item x="26"/>
        <item x="19"/>
        <item x="18"/>
        <item x="33"/>
        <item x="13"/>
        <item x="10"/>
        <item x="4"/>
        <item x="3"/>
        <item x="2"/>
        <item x="15"/>
        <item t="default"/>
      </items>
    </pivotField>
    <pivotField showAll="0">
      <items count="3">
        <item x="0"/>
        <item x="1"/>
        <item t="default"/>
      </items>
    </pivotField>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8"/>
  </rowFields>
  <rowItems count="5">
    <i>
      <x/>
    </i>
    <i>
      <x v="1"/>
    </i>
    <i>
      <x v="2"/>
    </i>
    <i>
      <x v="3"/>
    </i>
    <i t="grand">
      <x/>
    </i>
  </rowItems>
  <colItems count="1">
    <i/>
  </colItems>
  <dataFields count="1">
    <dataField name="Sum of INR_Revenue(mln)" fld="19" baseField="0" baseItem="0"/>
  </dataFields>
  <chartFormats count="6">
    <chartFormat chart="4"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0"/>
          </reference>
        </references>
      </pivotArea>
    </chartFormat>
    <chartFormat chart="7" format="8">
      <pivotArea type="data" outline="0" fieldPosition="0">
        <references count="2">
          <reference field="4294967294" count="1" selected="0">
            <x v="0"/>
          </reference>
          <reference field="8" count="1" selected="0">
            <x v="1"/>
          </reference>
        </references>
      </pivotArea>
    </chartFormat>
    <chartFormat chart="7" format="9">
      <pivotArea type="data" outline="0" fieldPosition="0">
        <references count="2">
          <reference field="4294967294" count="1" selected="0">
            <x v="0"/>
          </reference>
          <reference field="8" count="1" selected="0">
            <x v="2"/>
          </reference>
        </references>
      </pivotArea>
    </chartFormat>
    <chartFormat chart="7"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0EFA1F-8C4B-45C9-9CD3-E5A61D35E8A7}"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3:G8" firstHeaderRow="1" firstDataRow="1" firstDataCol="1"/>
  <pivotFields count="22">
    <pivotField showAll="0"/>
    <pivotField showAll="0">
      <items count="40">
        <item x="7"/>
        <item x="17"/>
        <item x="23"/>
        <item x="24"/>
        <item x="32"/>
        <item x="9"/>
        <item x="34"/>
        <item x="35"/>
        <item x="36"/>
        <item x="6"/>
        <item x="1"/>
        <item x="14"/>
        <item x="11"/>
        <item x="12"/>
        <item x="16"/>
        <item x="21"/>
        <item x="0"/>
        <item x="8"/>
        <item x="27"/>
        <item x="22"/>
        <item x="25"/>
        <item x="28"/>
        <item x="30"/>
        <item x="37"/>
        <item x="31"/>
        <item x="29"/>
        <item x="20"/>
        <item x="38"/>
        <item x="5"/>
        <item x="26"/>
        <item x="19"/>
        <item x="18"/>
        <item x="33"/>
        <item x="13"/>
        <item x="10"/>
        <item x="4"/>
        <item x="3"/>
        <item x="2"/>
        <item x="15"/>
        <item t="default"/>
      </items>
    </pivotField>
    <pivotField showAll="0">
      <items count="3">
        <item x="0"/>
        <item x="1"/>
        <item t="default"/>
      </items>
    </pivotField>
    <pivotField showAll="0">
      <items count="26">
        <item x="14"/>
        <item x="20"/>
        <item x="15"/>
        <item x="3"/>
        <item x="17"/>
        <item x="8"/>
        <item x="4"/>
        <item x="13"/>
        <item x="12"/>
        <item x="6"/>
        <item x="22"/>
        <item x="11"/>
        <item x="21"/>
        <item x="16"/>
        <item x="5"/>
        <item x="9"/>
        <item x="24"/>
        <item x="1"/>
        <item x="10"/>
        <item x="7"/>
        <item x="2"/>
        <item x="19"/>
        <item x="18"/>
        <item x="23"/>
        <item x="0"/>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8"/>
  </rowFields>
  <rowItems count="5">
    <i>
      <x/>
    </i>
    <i>
      <x v="1"/>
    </i>
    <i>
      <x v="2"/>
    </i>
    <i>
      <x v="3"/>
    </i>
    <i t="grand">
      <x/>
    </i>
  </rowItems>
  <colItems count="1">
    <i/>
  </colItems>
  <dataFields count="1">
    <dataField name="Sum of INR_Revenue(mln)" fld="19" baseField="0" baseItem="0"/>
  </dataFields>
  <chartFormats count="2">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41C2AE-A5E9-4D74-BA76-A0170B31D40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3:E43" firstHeaderRow="1" firstDataRow="1" firstDataCol="1"/>
  <pivotFields count="22">
    <pivotField showAll="0"/>
    <pivotField axis="axisRow" showAll="0">
      <items count="40">
        <item x="7"/>
        <item x="17"/>
        <item x="23"/>
        <item x="24"/>
        <item x="32"/>
        <item x="9"/>
        <item x="34"/>
        <item x="35"/>
        <item x="36"/>
        <item x="6"/>
        <item x="1"/>
        <item x="14"/>
        <item x="11"/>
        <item x="12"/>
        <item x="16"/>
        <item x="21"/>
        <item x="0"/>
        <item x="8"/>
        <item x="27"/>
        <item x="22"/>
        <item x="25"/>
        <item x="28"/>
        <item x="30"/>
        <item x="37"/>
        <item x="31"/>
        <item x="29"/>
        <item x="20"/>
        <item x="38"/>
        <item x="5"/>
        <item x="26"/>
        <item x="19"/>
        <item x="18"/>
        <item x="33"/>
        <item x="13"/>
        <item x="10"/>
        <item x="4"/>
        <item x="3"/>
        <item x="2"/>
        <item x="15"/>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INR_Revenue(mln)" fld="19" baseField="0" baseItem="0"/>
  </dataFields>
  <chartFormats count="2">
    <chartFormat chart="5"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8C6CAC-2C30-492E-AB6C-68808C15B90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43" firstHeaderRow="1" firstDataRow="1" firstDataCol="1"/>
  <pivotFields count="22">
    <pivotField showAll="0"/>
    <pivotField axis="axisRow" showAll="0">
      <items count="40">
        <item x="7"/>
        <item x="17"/>
        <item x="23"/>
        <item x="24"/>
        <item x="32"/>
        <item x="9"/>
        <item x="34"/>
        <item x="35"/>
        <item x="36"/>
        <item x="6"/>
        <item x="1"/>
        <item x="14"/>
        <item x="11"/>
        <item x="12"/>
        <item x="16"/>
        <item x="21"/>
        <item x="0"/>
        <item x="8"/>
        <item x="27"/>
        <item x="22"/>
        <item x="25"/>
        <item x="28"/>
        <item x="30"/>
        <item x="37"/>
        <item x="31"/>
        <item x="29"/>
        <item x="20"/>
        <item x="38"/>
        <item x="5"/>
        <item x="26"/>
        <item x="19"/>
        <item x="18"/>
        <item x="33"/>
        <item x="13"/>
        <item x="10"/>
        <item x="4"/>
        <item x="3"/>
        <item x="2"/>
        <item x="15"/>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INR_Budget(mln)" fld="18" baseField="0" baseItem="0"/>
  </dataFields>
  <chartFormats count="2">
    <chartFormat chart="2"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616FE13-5FD4-4951-A0A1-84731E49DB95}" autoFormatId="16" applyNumberFormats="0" applyBorderFormats="0" applyFontFormats="0" applyPatternFormats="0" applyAlignmentFormats="0" applyWidthHeightFormats="0">
  <queryTableRefresh nextId="6">
    <queryTableFields count="5">
      <queryTableField id="1" name="Moive ID" tableColumnId="1"/>
      <queryTableField id="2" name="Budget " tableColumnId="2"/>
      <queryTableField id="3" name="Revenue" tableColumnId="3"/>
      <queryTableField id="4" name="Unit" tableColumnId="4"/>
      <queryTableField id="5" name="Currenc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03CBF3C-8197-477E-B76E-E55F6D261CEB}" autoFormatId="16" applyNumberFormats="0" applyBorderFormats="0" applyFontFormats="0" applyPatternFormats="0" applyAlignmentFormats="0" applyWidthHeightFormats="0">
  <queryTableRefresh nextId="4">
    <queryTableFields count="3">
      <queryTableField id="1" name="Actor_ID" tableColumnId="1"/>
      <queryTableField id="2" name="Name" tableColumnId="2"/>
      <queryTableField id="3" name="Birth"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BB879242-4872-4A87-BEC1-6220FE94B4AC}" autoFormatId="16" applyNumberFormats="0" applyBorderFormats="0" applyFontFormats="0" applyPatternFormats="0" applyAlignmentFormats="0" applyWidthHeightFormats="0">
  <queryTableRefresh nextId="3">
    <queryTableFields count="2">
      <queryTableField id="1" name="Moive_id" tableColumnId="1"/>
      <queryTableField id="2" name="Actor_i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3525B0B0-703D-4351-B247-AB9E22491E49}" autoFormatId="16" applyNumberFormats="0" applyBorderFormats="0" applyFontFormats="0" applyPatternFormats="0" applyAlignmentFormats="0" applyWidthHeightFormats="0">
  <queryTableRefresh nextId="3">
    <queryTableFields count="2">
      <queryTableField id="1" name="Language_id" tableColumnId="1"/>
      <queryTableField id="2" name="Name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C86913CD-60DE-4637-B012-64278F301FE4}" sourceName="Release Year">
  <pivotTables>
    <pivotTable tabId="7" name="PivotTable4"/>
  </pivotTables>
  <data>
    <tabular pivotCacheId="61088137">
      <items count="25">
        <i x="14" s="1"/>
        <i x="20" s="1"/>
        <i x="15" s="1"/>
        <i x="3" s="1"/>
        <i x="17" s="1"/>
        <i x="8" s="1"/>
        <i x="4" s="1"/>
        <i x="13" s="1"/>
        <i x="12" s="1"/>
        <i x="6" s="1"/>
        <i x="22" s="1"/>
        <i x="11" s="1"/>
        <i x="21" s="1"/>
        <i x="16" s="1"/>
        <i x="5" s="1"/>
        <i x="9" s="1"/>
        <i x="24" s="1"/>
        <i x="1" s="1"/>
        <i x="10" s="1"/>
        <i x="7" s="1"/>
        <i x="2" s="1"/>
        <i x="19" s="1"/>
        <i x="18" s="1"/>
        <i x="2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 Year" xr10:uid="{B00ECE98-B917-4DFC-9D12-3A7527A06CBE}" cache="Slicer_Release_Year" caption="Release Year" startItem="1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C659E5-DF0C-4D7D-85F9-CA8237C6746E}" name="Table1" displayName="Table1" ref="A1:V40" totalsRowShown="0" headerRowDxfId="28" dataDxfId="27" tableBorderDxfId="26">
  <autoFilter ref="A1:V40" xr:uid="{7DC659E5-DF0C-4D7D-85F9-CA8237C6746E}"/>
  <tableColumns count="22">
    <tableColumn id="1" xr3:uid="{6D736C8F-B921-4F30-8D80-0D26C4CE0479}" name="Moive ID" dataDxfId="25"/>
    <tableColumn id="2" xr3:uid="{1EB1DE7F-C0B4-436A-B788-1C4CF865693C}" name="Title" dataDxfId="24"/>
    <tableColumn id="3" xr3:uid="{26340AD4-039C-4733-B44E-6F543B46E40C}" name="Industry" dataDxfId="23"/>
    <tableColumn id="4" xr3:uid="{1051B522-8326-4093-B35B-841AB31317CD}" name="Release Year" dataDxfId="22"/>
    <tableColumn id="5" xr3:uid="{DEE1D369-A7C4-4103-A940-645067A180B4}" name="IMBD" dataDxfId="21"/>
    <tableColumn id="6" xr3:uid="{44DF6092-D074-483A-96A9-04E9979FE6F5}" name="Studio" dataDxfId="20"/>
    <tableColumn id="7" xr3:uid="{5DB0CC51-E2A9-46B0-8535-CB2E0DDC565F}" name="Language" dataDxfId="19"/>
    <tableColumn id="22" xr3:uid="{1312F12F-8472-4877-A354-D497825B78D0}" name="Languages" dataDxfId="18">
      <calculatedColumnFormula>VLOOKUP(G2,Table10_1[],2,FALSE)</calculatedColumnFormula>
    </tableColumn>
    <tableColumn id="18" xr3:uid="{315C5E2C-44C3-4EC2-B518-9D3208A66E32}" name="Status of Moive" dataDxfId="17">
      <calculatedColumnFormula>_xlfn.IFS(Table1[[#This Row],[IMBD]]&gt;=9,"Super Hit",Table1[[#This Row],[IMBD]]&gt;=8,"Hit",Table1[[#This Row],[IMBD]]&gt;=7,"Average",Table1[[#This Row],[IMBD]]&gt;1,"Flop")</calculatedColumnFormula>
    </tableColumn>
    <tableColumn id="19" xr3:uid="{34A5EE72-9AED-4CAC-9A29-9E1E32FF0DEF}" name="Actors_id" dataDxfId="16">
      <calculatedColumnFormula>VLOOKUP(A2,Table8_1[],2,FALSE)</calculatedColumnFormula>
    </tableColumn>
    <tableColumn id="20" xr3:uid="{4ECA1634-9E99-4899-A184-708CE633420C}" name="Actors Names" dataDxfId="15">
      <calculatedColumnFormula>VLOOKUP(J2,Actor[],2,FALSE)</calculatedColumnFormula>
    </tableColumn>
    <tableColumn id="21" xr3:uid="{5F7F6253-84B1-4EA6-AEA4-7C1BC87CCB11}" name="Actors Birth_year" dataDxfId="14">
      <calculatedColumnFormula>VLOOKUP(J2,Actor[],3,FALSE)</calculatedColumnFormula>
    </tableColumn>
    <tableColumn id="8" xr3:uid="{58FB7E49-7833-4ED4-947D-810E048A6413}" name="Budget" dataDxfId="13">
      <calculatedColumnFormula>VLOOKUP(A2,Table4_1[],2,FALSE)</calculatedColumnFormula>
    </tableColumn>
    <tableColumn id="9" xr3:uid="{F04344C6-7C9D-46FD-9D8D-9DB029086849}" name="Revenue" dataDxfId="12">
      <calculatedColumnFormula>VLOOKUP(A2,Table4_1[],3,FALSE)</calculatedColumnFormula>
    </tableColumn>
    <tableColumn id="10" xr3:uid="{A842A010-8A77-4CCE-A053-41F8CAD0D9DA}" name="Unit" dataDxfId="11">
      <calculatedColumnFormula>VLOOKUP(A2,Table4_1[],4,FALSE)</calculatedColumnFormula>
    </tableColumn>
    <tableColumn id="11" xr3:uid="{18A9C373-05A2-4C97-A4E2-61602FF9928F}" name="Currency" dataDxfId="10">
      <calculatedColumnFormula>VLOOKUP(A2,Table4_1[],5,FALSE)</calculatedColumnFormula>
    </tableColumn>
    <tableColumn id="12" xr3:uid="{660453D1-FEA2-40E4-AF6B-8D3C80AF3D05}" name="Budget(mln)" dataDxfId="9">
      <calculatedColumnFormula>IF(Table1[[#This Row],[Unit]]="Billions",Table1[[#This Row],[Budget]]*1000,Table1[[#This Row],[Budget]])</calculatedColumnFormula>
    </tableColumn>
    <tableColumn id="13" xr3:uid="{58CC35B0-6629-4A8A-8123-02876904603A}" name="Revenue(mln)" dataDxfId="8">
      <calculatedColumnFormula>IF(Table1[[#This Row],[Unit]]="Billions",Table1[[#This Row],[Revenue]]*1000,Table1[[#This Row],[Revenue]])</calculatedColumnFormula>
    </tableColumn>
    <tableColumn id="14" xr3:uid="{7ADD98D5-9A1B-484B-B749-E14A41765476}" name="INR_Budget(mln)" dataDxfId="7">
      <calculatedColumnFormula>IF(Table1[[#This Row],[Currency]]="USD",Table1[[#This Row],[Budget(mln)]]*80,Table1[[#This Row],[Budget(mln)]])</calculatedColumnFormula>
    </tableColumn>
    <tableColumn id="15" xr3:uid="{B1F1DBCC-792B-4B91-8F3E-4EA7FAF60751}" name="INR_Revenue(mln)" dataDxfId="6">
      <calculatedColumnFormula>IF(Table1[[#This Row],[Currency]]="USD",Table1[[#This Row],[Revenue(mln)]]*80,Table1[[#This Row],[Revenue(mln)]])</calculatedColumnFormula>
    </tableColumn>
    <tableColumn id="16" xr3:uid="{F53B77B9-DF60-4C95-88EE-B0274E3EF37F}" name="USD_Budget(mln)" dataDxfId="5">
      <calculatedColumnFormula>IF(Table1[[#This Row],[Currency]]="INR",Table1[[#This Row],[Budget(mln)]]/80,Table1[[#This Row],[Budget(mln)]])</calculatedColumnFormula>
    </tableColumn>
    <tableColumn id="17" xr3:uid="{7701201C-A6DE-49DF-AD4F-E30C80B6B849}" name="USD_Revenue(mln)" dataDxfId="4">
      <calculatedColumnFormula>IF(Table1[[#This Row],[Currency]]="INR",Table1[[#This Row],[Revenue(mln)]]/80,Table1[[#This Row],[Revenue(mln)]])</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8C4AD-553D-41A5-9571-B0F1A92E5167}" name="Table4_1" displayName="Table4_1" ref="A1:E40" tableType="queryTable" totalsRowShown="0">
  <autoFilter ref="A1:E40" xr:uid="{5388C4AD-553D-41A5-9571-B0F1A92E5167}"/>
  <tableColumns count="5">
    <tableColumn id="1" xr3:uid="{C57F7232-1782-4778-8C84-66C5FCD24E0A}" uniqueName="1" name="Moive ID" queryTableFieldId="1"/>
    <tableColumn id="2" xr3:uid="{EA1C0291-CCD3-40A8-B6B1-2E86554FED5A}" uniqueName="2" name="Budget " queryTableFieldId="2"/>
    <tableColumn id="3" xr3:uid="{D41FB2FB-30ED-4587-A018-2D3810648FBE}" uniqueName="3" name="Revenue" queryTableFieldId="3"/>
    <tableColumn id="4" xr3:uid="{5E7FE019-B75B-4583-8A73-80EF86EF7F48}" uniqueName="4" name="Unit" queryTableFieldId="4" dataDxfId="3"/>
    <tableColumn id="5" xr3:uid="{5F0D9F67-DAB2-4662-931F-4E825598F5B8}" uniqueName="5" name="Currency" queryTableFieldId="5"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B89281-2E0A-4862-87F5-932871CA60D2}" name="Actor" displayName="Actor" ref="A1:C68" tableType="queryTable" totalsRowShown="0">
  <autoFilter ref="A1:C68" xr:uid="{5EB89281-2E0A-4862-87F5-932871CA60D2}"/>
  <tableColumns count="3">
    <tableColumn id="1" xr3:uid="{E08A34FB-95E8-4E0A-8DAB-8EBFEC7F1B56}" uniqueName="1" name="Actor_ID" queryTableFieldId="1"/>
    <tableColumn id="2" xr3:uid="{3D7E2A59-69E1-444C-B6F5-31893F99E221}" uniqueName="2" name="Name" queryTableFieldId="2" dataDxfId="1"/>
    <tableColumn id="3" xr3:uid="{5C9761C3-9F94-4BDE-93EE-6F2DE676034F}" uniqueName="3" name="Birth"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D1B4F1-F42A-4FE5-866E-6F563FA3707E}" name="Table8_1" displayName="Table8_1" ref="A1:B86" tableType="queryTable" totalsRowShown="0">
  <autoFilter ref="A1:B86" xr:uid="{FDD1B4F1-F42A-4FE5-866E-6F563FA3707E}"/>
  <tableColumns count="2">
    <tableColumn id="1" xr3:uid="{C39AFCFA-BFF4-4B1D-ADCF-34BEABE5560E}" uniqueName="1" name="Moive_id" queryTableFieldId="1"/>
    <tableColumn id="2" xr3:uid="{D2BDFD7D-7890-49EC-940E-A7B62BC3808E}" uniqueName="2" name="Actor_id" queryTableFieldId="2"/>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F9D089-C408-4ADF-8A1E-97FC4E28D508}" name="Table10_1" displayName="Table10_1" ref="A1:B9" tableType="queryTable" totalsRowShown="0">
  <autoFilter ref="A1:B9" xr:uid="{28F9D089-C408-4ADF-8A1E-97FC4E28D508}"/>
  <tableColumns count="2">
    <tableColumn id="1" xr3:uid="{B6DE8D95-C9C4-41A4-BCCC-F4830D7B52A8}" uniqueName="1" name="Language_id" queryTableFieldId="1"/>
    <tableColumn id="2" xr3:uid="{D4A5A764-25F5-45BA-943F-0C80577F6272}" uniqueName="2" name="Names"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5C77-4EED-4EBE-BE7D-CB3C8F21068B}">
  <dimension ref="A1:V68"/>
  <sheetViews>
    <sheetView tabSelected="1" zoomScale="89" zoomScaleNormal="89" workbookViewId="0">
      <selection activeCell="X47" sqref="X47"/>
    </sheetView>
  </sheetViews>
  <sheetFormatPr defaultRowHeight="14.5" x14ac:dyDescent="0.35"/>
  <cols>
    <col min="1" max="1" width="10.26953125" customWidth="1"/>
    <col min="2" max="2" width="19.36328125" customWidth="1"/>
    <col min="3" max="3" width="9.81640625" customWidth="1"/>
    <col min="4" max="4" width="13.36328125" customWidth="1"/>
    <col min="6" max="6" width="17.26953125" customWidth="1"/>
    <col min="7" max="7" width="10.6328125" customWidth="1"/>
    <col min="8" max="8" width="15.26953125" customWidth="1"/>
    <col min="9" max="10" width="16.453125" customWidth="1"/>
    <col min="11" max="11" width="21.36328125" customWidth="1"/>
    <col min="12" max="12" width="18.08984375" customWidth="1"/>
    <col min="13" max="13" width="9.453125" customWidth="1"/>
    <col min="14" max="14" width="13.81640625" customWidth="1"/>
    <col min="15" max="15" width="10.26953125" customWidth="1"/>
    <col min="16" max="16" width="9.26953125" customWidth="1"/>
    <col min="17" max="17" width="19.54296875" customWidth="1"/>
    <col min="18" max="18" width="18.7265625" customWidth="1"/>
    <col min="19" max="19" width="26.54296875" customWidth="1"/>
    <col min="20" max="20" width="27.90625" customWidth="1"/>
    <col min="21" max="21" width="27.54296875" customWidth="1"/>
    <col min="22" max="22" width="30.36328125" customWidth="1"/>
  </cols>
  <sheetData>
    <row r="1" spans="1:22" x14ac:dyDescent="0.35">
      <c r="A1" s="2" t="s">
        <v>6</v>
      </c>
      <c r="B1" s="1" t="s">
        <v>0</v>
      </c>
      <c r="C1" s="1" t="s">
        <v>1</v>
      </c>
      <c r="D1" s="1" t="s">
        <v>2</v>
      </c>
      <c r="E1" s="1" t="s">
        <v>3</v>
      </c>
      <c r="F1" s="1" t="s">
        <v>4</v>
      </c>
      <c r="G1" s="1" t="s">
        <v>5</v>
      </c>
      <c r="H1" s="10" t="s">
        <v>182</v>
      </c>
      <c r="I1" s="10" t="s">
        <v>170</v>
      </c>
      <c r="J1" s="10" t="s">
        <v>179</v>
      </c>
      <c r="K1" s="10" t="s">
        <v>180</v>
      </c>
      <c r="L1" s="10" t="s">
        <v>181</v>
      </c>
      <c r="M1" s="10" t="s">
        <v>71</v>
      </c>
      <c r="N1" s="10" t="s">
        <v>73</v>
      </c>
      <c r="O1" s="10" t="s">
        <v>74</v>
      </c>
      <c r="P1" s="10" t="s">
        <v>75</v>
      </c>
      <c r="Q1" s="10" t="s">
        <v>162</v>
      </c>
      <c r="R1" s="10" t="s">
        <v>163</v>
      </c>
      <c r="S1" s="10" t="s">
        <v>166</v>
      </c>
      <c r="T1" s="10" t="s">
        <v>165</v>
      </c>
      <c r="U1" s="10" t="s">
        <v>164</v>
      </c>
      <c r="V1" s="10" t="s">
        <v>167</v>
      </c>
    </row>
    <row r="2" spans="1:22" x14ac:dyDescent="0.35">
      <c r="A2" s="3">
        <v>101</v>
      </c>
      <c r="B2" s="4" t="s">
        <v>7</v>
      </c>
      <c r="C2" s="4" t="s">
        <v>8</v>
      </c>
      <c r="D2" s="4">
        <v>2022</v>
      </c>
      <c r="E2" s="4">
        <v>8.4</v>
      </c>
      <c r="F2" s="4" t="s">
        <v>9</v>
      </c>
      <c r="G2" s="4">
        <v>3</v>
      </c>
      <c r="H2" s="9" t="str">
        <f>VLOOKUP(G2,Table10_1[],2,FALSE)</f>
        <v>Kannada</v>
      </c>
      <c r="I2" s="9" t="str">
        <f>_xlfn.IFS(Table1[[#This Row],[IMBD]]&gt;=9,"Super Hit",Table1[[#This Row],[IMBD]]&gt;=8,"Hit",Table1[[#This Row],[IMBD]]&gt;=7,"Average",Table1[[#This Row],[IMBD]]&gt;1,"Flop")</f>
        <v>Hit</v>
      </c>
      <c r="J2" s="9">
        <f>VLOOKUP(A2,Table8_1[],2,FALSE)</f>
        <v>50</v>
      </c>
      <c r="K2" s="9" t="str">
        <f>VLOOKUP(J2,Actor[],2,FALSE)</f>
        <v>Yash</v>
      </c>
      <c r="L2" s="9">
        <f>VLOOKUP(J2,Actor[],3,FALSE)</f>
        <v>1986</v>
      </c>
      <c r="M2" s="9">
        <f>VLOOKUP(A2,Table4_1[],2,FALSE)</f>
        <v>1</v>
      </c>
      <c r="N2" s="9">
        <f>VLOOKUP(A2,Table4_1[],3,FALSE)</f>
        <v>12.5</v>
      </c>
      <c r="O2" s="9" t="str">
        <f>VLOOKUP(A2,Table4_1[],4,FALSE)</f>
        <v>Billions</v>
      </c>
      <c r="P2" s="9" t="str">
        <f>VLOOKUP(A2,Table4_1[],5,FALSE)</f>
        <v>INR</v>
      </c>
      <c r="Q2" s="9">
        <f>IF(Table1[[#This Row],[Unit]]="Billions",Table1[[#This Row],[Budget]]*1000,Table1[[#This Row],[Budget]])</f>
        <v>1000</v>
      </c>
      <c r="R2" s="9">
        <f>IF(Table1[[#This Row],[Unit]]="Billions",Table1[[#This Row],[Revenue]]*1000,Table1[[#This Row],[Revenue]])</f>
        <v>12500</v>
      </c>
      <c r="S2" s="9">
        <f>IF(Table1[[#This Row],[Currency]]="USD",Table1[[#This Row],[Budget(mln)]]*80,Table1[[#This Row],[Budget(mln)]])</f>
        <v>1000</v>
      </c>
      <c r="T2" s="9">
        <f>IF(Table1[[#This Row],[Currency]]="USD",Table1[[#This Row],[Revenue(mln)]]*80,Table1[[#This Row],[Revenue(mln)]])</f>
        <v>12500</v>
      </c>
      <c r="U2" s="9">
        <f>IF(Table1[[#This Row],[Currency]]="INR",Table1[[#This Row],[Budget(mln)]]/80,Table1[[#This Row],[Budget(mln)]])</f>
        <v>12.5</v>
      </c>
      <c r="V2" s="9">
        <f>IF(Table1[[#This Row],[Currency]]="INR",Table1[[#This Row],[Revenue(mln)]]/80,Table1[[#This Row],[Revenue(mln)]])</f>
        <v>156.25</v>
      </c>
    </row>
    <row r="3" spans="1:22" x14ac:dyDescent="0.35">
      <c r="A3" s="5">
        <v>102</v>
      </c>
      <c r="B3" s="6" t="s">
        <v>10</v>
      </c>
      <c r="C3" s="6" t="s">
        <v>11</v>
      </c>
      <c r="D3" s="6">
        <v>2022</v>
      </c>
      <c r="E3" s="6">
        <v>7</v>
      </c>
      <c r="F3" s="6" t="s">
        <v>12</v>
      </c>
      <c r="G3" s="6">
        <v>5</v>
      </c>
      <c r="H3" s="20" t="str">
        <f>VLOOKUP(G3,Table10_1[],2,FALSE)</f>
        <v>English</v>
      </c>
      <c r="I3" s="20" t="str">
        <f>_xlfn.IFS(Table1[[#This Row],[IMBD]]&gt;=9,"Super Hit",Table1[[#This Row],[IMBD]]&gt;=8,"Hit",Table1[[#This Row],[IMBD]]&gt;=7,"Average",Table1[[#This Row],[IMBD]]&gt;1,"Flop")</f>
        <v>Average</v>
      </c>
      <c r="J3" s="20">
        <f>VLOOKUP(A3,Table8_1[],2,FALSE)</f>
        <v>52</v>
      </c>
      <c r="K3" s="20" t="str">
        <f>VLOOKUP(J3,Actor[],2,FALSE)</f>
        <v>Benedict Cumberbatch</v>
      </c>
      <c r="L3" s="20">
        <f>VLOOKUP(J3,Actor[],3,FALSE)</f>
        <v>1976</v>
      </c>
      <c r="M3" s="4">
        <f>VLOOKUP(A3,Table4_1[],2,FALSE)</f>
        <v>200</v>
      </c>
      <c r="N3" s="4">
        <f>VLOOKUP(A3,Table4_1[],3,FALSE)</f>
        <v>954.8</v>
      </c>
      <c r="O3" s="4" t="str">
        <f>VLOOKUP(A3,Table4_1[],4,FALSE)</f>
        <v>Millions</v>
      </c>
      <c r="P3" s="4" t="str">
        <f>VLOOKUP(A3,Table4_1[],5,FALSE)</f>
        <v>USD</v>
      </c>
      <c r="Q3" s="4">
        <f>IF(Table1[[#This Row],[Unit]]="Billions",Table1[[#This Row],[Budget]]*1000,Table1[[#This Row],[Budget]])</f>
        <v>200</v>
      </c>
      <c r="R3" s="4">
        <f>IF(Table1[[#This Row],[Unit]]="Billions",Table1[[#This Row],[Revenue]]*1000,Table1[[#This Row],[Revenue]])</f>
        <v>954.8</v>
      </c>
      <c r="S3" s="4">
        <f>IF(Table1[[#This Row],[Currency]]="USD",Table1[[#This Row],[Budget(mln)]]*80,Table1[[#This Row],[Budget(mln)]])</f>
        <v>16000</v>
      </c>
      <c r="T3" s="4">
        <f>IF(Table1[[#This Row],[Currency]]="USD",Table1[[#This Row],[Revenue(mln)]]*80,Table1[[#This Row],[Revenue(mln)]])</f>
        <v>76384</v>
      </c>
      <c r="U3" s="4">
        <f>IF(Table1[[#This Row],[Currency]]="INR",Table1[[#This Row],[Budget(mln)]]/80,Table1[[#This Row],[Budget(mln)]])</f>
        <v>200</v>
      </c>
      <c r="V3" s="4">
        <f>IF(Table1[[#This Row],[Currency]]="INR",Table1[[#This Row],[Revenue(mln)]]/80,Table1[[#This Row],[Revenue(mln)]])</f>
        <v>954.8</v>
      </c>
    </row>
    <row r="4" spans="1:22" x14ac:dyDescent="0.35">
      <c r="A4" s="3">
        <v>103</v>
      </c>
      <c r="B4" s="4" t="s">
        <v>13</v>
      </c>
      <c r="C4" s="4" t="s">
        <v>11</v>
      </c>
      <c r="D4" s="4">
        <v>2013</v>
      </c>
      <c r="E4" s="4">
        <v>6.8</v>
      </c>
      <c r="F4" s="4" t="s">
        <v>12</v>
      </c>
      <c r="G4" s="4">
        <v>5</v>
      </c>
      <c r="H4" s="4" t="str">
        <f>VLOOKUP(G4,Table10_1[],2,FALSE)</f>
        <v>English</v>
      </c>
      <c r="I4" s="4" t="str">
        <f>_xlfn.IFS(Table1[[#This Row],[IMBD]]&gt;=9,"Super Hit",Table1[[#This Row],[IMBD]]&gt;=8,"Hit",Table1[[#This Row],[IMBD]]&gt;=7,"Average",Table1[[#This Row],[IMBD]]&gt;1,"Flop")</f>
        <v>Flop</v>
      </c>
      <c r="J4" s="4">
        <f>VLOOKUP(A4,Table8_1[],2,FALSE)</f>
        <v>54</v>
      </c>
      <c r="K4" s="4" t="str">
        <f>VLOOKUP(J4,Actor[],2,FALSE)</f>
        <v>Chris Hemsworth</v>
      </c>
      <c r="L4" s="4">
        <f>VLOOKUP(J4,Actor[],3,FALSE)</f>
        <v>1983</v>
      </c>
      <c r="M4" s="4">
        <f>VLOOKUP(A4,Table4_1[],2,FALSE)</f>
        <v>165</v>
      </c>
      <c r="N4" s="4">
        <f>VLOOKUP(A4,Table4_1[],3,FALSE)</f>
        <v>644.79999999999995</v>
      </c>
      <c r="O4" s="4" t="str">
        <f>VLOOKUP(A4,Table4_1[],4,FALSE)</f>
        <v>Millions</v>
      </c>
      <c r="P4" s="4" t="str">
        <f>VLOOKUP(A4,Table4_1[],5,FALSE)</f>
        <v>USD</v>
      </c>
      <c r="Q4" s="4">
        <f>IF(Table1[[#This Row],[Unit]]="Billions",Table1[[#This Row],[Budget]]*1000,Table1[[#This Row],[Budget]])</f>
        <v>165</v>
      </c>
      <c r="R4" s="4">
        <f>IF(Table1[[#This Row],[Unit]]="Billions",Table1[[#This Row],[Revenue]]*1000,Table1[[#This Row],[Revenue]])</f>
        <v>644.79999999999995</v>
      </c>
      <c r="S4" s="4">
        <f>IF(Table1[[#This Row],[Currency]]="USD",Table1[[#This Row],[Budget(mln)]]*80,Table1[[#This Row],[Budget(mln)]])</f>
        <v>13200</v>
      </c>
      <c r="T4" s="4">
        <f>IF(Table1[[#This Row],[Currency]]="USD",Table1[[#This Row],[Revenue(mln)]]*80,Table1[[#This Row],[Revenue(mln)]])</f>
        <v>51584</v>
      </c>
      <c r="U4" s="4">
        <f>IF(Table1[[#This Row],[Currency]]="INR",Table1[[#This Row],[Budget(mln)]]/80,Table1[[#This Row],[Budget(mln)]])</f>
        <v>165</v>
      </c>
      <c r="V4" s="4">
        <f>IF(Table1[[#This Row],[Currency]]="INR",Table1[[#This Row],[Revenue(mln)]]/80,Table1[[#This Row],[Revenue(mln)]])</f>
        <v>644.79999999999995</v>
      </c>
    </row>
    <row r="5" spans="1:22" x14ac:dyDescent="0.35">
      <c r="A5" s="5">
        <v>104</v>
      </c>
      <c r="B5" s="6" t="s">
        <v>14</v>
      </c>
      <c r="C5" s="6" t="s">
        <v>11</v>
      </c>
      <c r="D5" s="6">
        <v>2017</v>
      </c>
      <c r="E5" s="6">
        <v>7.9</v>
      </c>
      <c r="F5" s="6" t="s">
        <v>12</v>
      </c>
      <c r="G5" s="6">
        <v>5</v>
      </c>
      <c r="H5" s="20" t="str">
        <f>VLOOKUP(G5,Table10_1[],2,FALSE)</f>
        <v>English</v>
      </c>
      <c r="I5" s="20" t="str">
        <f>_xlfn.IFS(Table1[[#This Row],[IMBD]]&gt;=9,"Super Hit",Table1[[#This Row],[IMBD]]&gt;=8,"Hit",Table1[[#This Row],[IMBD]]&gt;=7,"Average",Table1[[#This Row],[IMBD]]&gt;1,"Flop")</f>
        <v>Average</v>
      </c>
      <c r="J5" s="20">
        <f>VLOOKUP(A5,Table8_1[],2,FALSE)</f>
        <v>54</v>
      </c>
      <c r="K5" s="20" t="str">
        <f>VLOOKUP(J5,Actor[],2,FALSE)</f>
        <v>Chris Hemsworth</v>
      </c>
      <c r="L5" s="20">
        <f>VLOOKUP(J5,Actor[],3,FALSE)</f>
        <v>1983</v>
      </c>
      <c r="M5" s="4">
        <f>VLOOKUP(A5,Table4_1[],2,FALSE)</f>
        <v>180</v>
      </c>
      <c r="N5" s="4">
        <f>VLOOKUP(A5,Table4_1[],3,FALSE)</f>
        <v>854</v>
      </c>
      <c r="O5" s="4" t="str">
        <f>VLOOKUP(A5,Table4_1[],4,FALSE)</f>
        <v>Millions</v>
      </c>
      <c r="P5" s="4" t="str">
        <f>VLOOKUP(A5,Table4_1[],5,FALSE)</f>
        <v>USD</v>
      </c>
      <c r="Q5" s="4">
        <f>IF(Table1[[#This Row],[Unit]]="Billions",Table1[[#This Row],[Budget]]*1000,Table1[[#This Row],[Budget]])</f>
        <v>180</v>
      </c>
      <c r="R5" s="4">
        <f>IF(Table1[[#This Row],[Unit]]="Billions",Table1[[#This Row],[Revenue]]*1000,Table1[[#This Row],[Revenue]])</f>
        <v>854</v>
      </c>
      <c r="S5" s="4">
        <f>IF(Table1[[#This Row],[Currency]]="USD",Table1[[#This Row],[Budget(mln)]]*80,Table1[[#This Row],[Budget(mln)]])</f>
        <v>14400</v>
      </c>
      <c r="T5" s="4">
        <f>IF(Table1[[#This Row],[Currency]]="USD",Table1[[#This Row],[Revenue(mln)]]*80,Table1[[#This Row],[Revenue(mln)]])</f>
        <v>68320</v>
      </c>
      <c r="U5" s="4">
        <f>IF(Table1[[#This Row],[Currency]]="INR",Table1[[#This Row],[Budget(mln)]]/80,Table1[[#This Row],[Budget(mln)]])</f>
        <v>180</v>
      </c>
      <c r="V5" s="4">
        <f>IF(Table1[[#This Row],[Currency]]="INR",Table1[[#This Row],[Revenue(mln)]]/80,Table1[[#This Row],[Revenue(mln)]])</f>
        <v>854</v>
      </c>
    </row>
    <row r="6" spans="1:22" x14ac:dyDescent="0.35">
      <c r="A6" s="3">
        <v>105</v>
      </c>
      <c r="B6" s="4" t="s">
        <v>15</v>
      </c>
      <c r="C6" s="4" t="s">
        <v>11</v>
      </c>
      <c r="D6" s="4">
        <v>2022</v>
      </c>
      <c r="E6" s="4">
        <v>6.8</v>
      </c>
      <c r="F6" s="4" t="s">
        <v>12</v>
      </c>
      <c r="G6" s="4">
        <v>5</v>
      </c>
      <c r="H6" s="4" t="str">
        <f>VLOOKUP(G6,Table10_1[],2,FALSE)</f>
        <v>English</v>
      </c>
      <c r="I6" s="4" t="str">
        <f>_xlfn.IFS(Table1[[#This Row],[IMBD]]&gt;=9,"Super Hit",Table1[[#This Row],[IMBD]]&gt;=8,"Hit",Table1[[#This Row],[IMBD]]&gt;=7,"Average",Table1[[#This Row],[IMBD]]&gt;1,"Flop")</f>
        <v>Flop</v>
      </c>
      <c r="J6" s="4">
        <f>VLOOKUP(A6,Table8_1[],2,FALSE)</f>
        <v>54</v>
      </c>
      <c r="K6" s="4" t="str">
        <f>VLOOKUP(J6,Actor[],2,FALSE)</f>
        <v>Chris Hemsworth</v>
      </c>
      <c r="L6" s="4">
        <f>VLOOKUP(J6,Actor[],3,FALSE)</f>
        <v>1983</v>
      </c>
      <c r="M6" s="4">
        <f>VLOOKUP(A6,Table4_1[],2,FALSE)</f>
        <v>250</v>
      </c>
      <c r="N6" s="4">
        <f>VLOOKUP(A6,Table4_1[],3,FALSE)</f>
        <v>670</v>
      </c>
      <c r="O6" s="4" t="str">
        <f>VLOOKUP(A6,Table4_1[],4,FALSE)</f>
        <v>Millions</v>
      </c>
      <c r="P6" s="4" t="str">
        <f>VLOOKUP(A6,Table4_1[],5,FALSE)</f>
        <v>USD</v>
      </c>
      <c r="Q6" s="4">
        <f>IF(Table1[[#This Row],[Unit]]="Billions",Table1[[#This Row],[Budget]]*1000,Table1[[#This Row],[Budget]])</f>
        <v>250</v>
      </c>
      <c r="R6" s="4">
        <f>IF(Table1[[#This Row],[Unit]]="Billions",Table1[[#This Row],[Revenue]]*1000,Table1[[#This Row],[Revenue]])</f>
        <v>670</v>
      </c>
      <c r="S6" s="4">
        <f>IF(Table1[[#This Row],[Currency]]="USD",Table1[[#This Row],[Budget(mln)]]*80,Table1[[#This Row],[Budget(mln)]])</f>
        <v>20000</v>
      </c>
      <c r="T6" s="4">
        <f>IF(Table1[[#This Row],[Currency]]="USD",Table1[[#This Row],[Revenue(mln)]]*80,Table1[[#This Row],[Revenue(mln)]])</f>
        <v>53600</v>
      </c>
      <c r="U6" s="4">
        <f>IF(Table1[[#This Row],[Currency]]="INR",Table1[[#This Row],[Budget(mln)]]/80,Table1[[#This Row],[Budget(mln)]])</f>
        <v>250</v>
      </c>
      <c r="V6" s="4">
        <f>IF(Table1[[#This Row],[Currency]]="INR",Table1[[#This Row],[Revenue(mln)]]/80,Table1[[#This Row],[Revenue(mln)]])</f>
        <v>670</v>
      </c>
    </row>
    <row r="7" spans="1:22" x14ac:dyDescent="0.35">
      <c r="A7" s="5">
        <v>106</v>
      </c>
      <c r="B7" s="6" t="s">
        <v>16</v>
      </c>
      <c r="C7" s="6" t="s">
        <v>8</v>
      </c>
      <c r="D7" s="6">
        <v>1975</v>
      </c>
      <c r="E7" s="6">
        <v>8.1</v>
      </c>
      <c r="F7" s="6" t="s">
        <v>17</v>
      </c>
      <c r="G7" s="6">
        <v>1</v>
      </c>
      <c r="H7" s="20" t="str">
        <f>VLOOKUP(G7,Table10_1[],2,FALSE)</f>
        <v>Hindi</v>
      </c>
      <c r="I7" s="20" t="str">
        <f>_xlfn.IFS(Table1[[#This Row],[IMBD]]&gt;=9,"Super Hit",Table1[[#This Row],[IMBD]]&gt;=8,"Hit",Table1[[#This Row],[IMBD]]&gt;=7,"Average",Table1[[#This Row],[IMBD]]&gt;1,"Flop")</f>
        <v>Hit</v>
      </c>
      <c r="J7" s="20">
        <f>VLOOKUP(A7,Table8_1[],2,FALSE)</f>
        <v>57</v>
      </c>
      <c r="K7" s="20" t="str">
        <f>VLOOKUP(J7,Actor[],2,FALSE)</f>
        <v>Amitabh Bachchan</v>
      </c>
      <c r="L7" s="20">
        <f>VLOOKUP(J7,Actor[],3,FALSE)</f>
        <v>1942</v>
      </c>
      <c r="M7" s="4">
        <f>VLOOKUP(A7,Table4_1[],2,FALSE)</f>
        <v>30</v>
      </c>
      <c r="N7" s="4">
        <f>VLOOKUP(A7,Table4_1[],3,FALSE)</f>
        <v>350</v>
      </c>
      <c r="O7" s="4" t="str">
        <f>VLOOKUP(A7,Table4_1[],4,FALSE)</f>
        <v>Millions</v>
      </c>
      <c r="P7" s="4" t="str">
        <f>VLOOKUP(A7,Table4_1[],5,FALSE)</f>
        <v>INR</v>
      </c>
      <c r="Q7" s="4">
        <f>IF(Table1[[#This Row],[Unit]]="Billions",Table1[[#This Row],[Budget]]*1000,Table1[[#This Row],[Budget]])</f>
        <v>30</v>
      </c>
      <c r="R7" s="4">
        <f>IF(Table1[[#This Row],[Unit]]="Billions",Table1[[#This Row],[Revenue]]*1000,Table1[[#This Row],[Revenue]])</f>
        <v>350</v>
      </c>
      <c r="S7" s="4">
        <f>IF(Table1[[#This Row],[Currency]]="USD",Table1[[#This Row],[Budget(mln)]]*80,Table1[[#This Row],[Budget(mln)]])</f>
        <v>30</v>
      </c>
      <c r="T7" s="4">
        <f>IF(Table1[[#This Row],[Currency]]="USD",Table1[[#This Row],[Revenue(mln)]]*80,Table1[[#This Row],[Revenue(mln)]])</f>
        <v>350</v>
      </c>
      <c r="U7" s="4">
        <f>IF(Table1[[#This Row],[Currency]]="INR",Table1[[#This Row],[Budget(mln)]]/80,Table1[[#This Row],[Budget(mln)]])</f>
        <v>0.375</v>
      </c>
      <c r="V7" s="4">
        <f>IF(Table1[[#This Row],[Currency]]="INR",Table1[[#This Row],[Revenue(mln)]]/80,Table1[[#This Row],[Revenue(mln)]])</f>
        <v>4.375</v>
      </c>
    </row>
    <row r="8" spans="1:22" x14ac:dyDescent="0.35">
      <c r="A8" s="3">
        <v>107</v>
      </c>
      <c r="B8" s="4" t="s">
        <v>18</v>
      </c>
      <c r="C8" s="4" t="s">
        <v>8</v>
      </c>
      <c r="D8" s="4">
        <v>1995</v>
      </c>
      <c r="E8" s="4">
        <v>8</v>
      </c>
      <c r="F8" s="4" t="s">
        <v>19</v>
      </c>
      <c r="G8" s="4">
        <v>1</v>
      </c>
      <c r="H8" s="4" t="str">
        <f>VLOOKUP(G8,Table10_1[],2,FALSE)</f>
        <v>Hindi</v>
      </c>
      <c r="I8" s="4" t="str">
        <f>_xlfn.IFS(Table1[[#This Row],[IMBD]]&gt;=9,"Super Hit",Table1[[#This Row],[IMBD]]&gt;=8,"Hit",Table1[[#This Row],[IMBD]]&gt;=7,"Average",Table1[[#This Row],[IMBD]]&gt;1,"Flop")</f>
        <v>Hit</v>
      </c>
      <c r="J8" s="4">
        <f>VLOOKUP(A8,Table8_1[],2,FALSE)</f>
        <v>59</v>
      </c>
      <c r="K8" s="4" t="str">
        <f>VLOOKUP(J8,Actor[],2,FALSE)</f>
        <v>Shah Rukh Khan</v>
      </c>
      <c r="L8" s="4">
        <f>VLOOKUP(J8,Actor[],3,FALSE)</f>
        <v>1965</v>
      </c>
      <c r="M8" s="4">
        <f>VLOOKUP(A8,Table4_1[],2,FALSE)</f>
        <v>400</v>
      </c>
      <c r="N8" s="4">
        <f>VLOOKUP(A8,Table4_1[],3,FALSE)</f>
        <v>2000</v>
      </c>
      <c r="O8" s="4" t="str">
        <f>VLOOKUP(A8,Table4_1[],4,FALSE)</f>
        <v>Millions</v>
      </c>
      <c r="P8" s="4" t="str">
        <f>VLOOKUP(A8,Table4_1[],5,FALSE)</f>
        <v>INR</v>
      </c>
      <c r="Q8" s="4">
        <f>IF(Table1[[#This Row],[Unit]]="Billions",Table1[[#This Row],[Budget]]*1000,Table1[[#This Row],[Budget]])</f>
        <v>400</v>
      </c>
      <c r="R8" s="4">
        <f>IF(Table1[[#This Row],[Unit]]="Billions",Table1[[#This Row],[Revenue]]*1000,Table1[[#This Row],[Revenue]])</f>
        <v>2000</v>
      </c>
      <c r="S8" s="4">
        <f>IF(Table1[[#This Row],[Currency]]="USD",Table1[[#This Row],[Budget(mln)]]*80,Table1[[#This Row],[Budget(mln)]])</f>
        <v>400</v>
      </c>
      <c r="T8" s="4">
        <f>IF(Table1[[#This Row],[Currency]]="USD",Table1[[#This Row],[Revenue(mln)]]*80,Table1[[#This Row],[Revenue(mln)]])</f>
        <v>2000</v>
      </c>
      <c r="U8" s="4">
        <f>IF(Table1[[#This Row],[Currency]]="INR",Table1[[#This Row],[Budget(mln)]]/80,Table1[[#This Row],[Budget(mln)]])</f>
        <v>5</v>
      </c>
      <c r="V8" s="4">
        <f>IF(Table1[[#This Row],[Currency]]="INR",Table1[[#This Row],[Revenue(mln)]]/80,Table1[[#This Row],[Revenue(mln)]])</f>
        <v>25</v>
      </c>
    </row>
    <row r="9" spans="1:22" x14ac:dyDescent="0.35">
      <c r="A9" s="5">
        <v>108</v>
      </c>
      <c r="B9" s="6" t="s">
        <v>20</v>
      </c>
      <c r="C9" s="6" t="s">
        <v>8</v>
      </c>
      <c r="D9" s="6">
        <v>2009</v>
      </c>
      <c r="E9" s="6">
        <v>8.4</v>
      </c>
      <c r="F9" s="6" t="s">
        <v>21</v>
      </c>
      <c r="G9" s="6">
        <v>1</v>
      </c>
      <c r="H9" s="20" t="str">
        <f>VLOOKUP(G9,Table10_1[],2,FALSE)</f>
        <v>Hindi</v>
      </c>
      <c r="I9" s="20" t="str">
        <f>_xlfn.IFS(Table1[[#This Row],[IMBD]]&gt;=9,"Super Hit",Table1[[#This Row],[IMBD]]&gt;=8,"Hit",Table1[[#This Row],[IMBD]]&gt;=7,"Average",Table1[[#This Row],[IMBD]]&gt;1,"Flop")</f>
        <v>Hit</v>
      </c>
      <c r="J9" s="20">
        <f>VLOOKUP(A9,Table8_1[],2,FALSE)</f>
        <v>61</v>
      </c>
      <c r="K9" s="20" t="str">
        <f>VLOOKUP(J9,Actor[],2,FALSE)</f>
        <v>Aamir Khan</v>
      </c>
      <c r="L9" s="20">
        <f>VLOOKUP(J9,Actor[],3,FALSE)</f>
        <v>1965</v>
      </c>
      <c r="M9" s="4">
        <f>VLOOKUP(A9,Table4_1[],2,FALSE)</f>
        <v>550</v>
      </c>
      <c r="N9" s="4">
        <f>VLOOKUP(A9,Table4_1[],3,FALSE)</f>
        <v>4000</v>
      </c>
      <c r="O9" s="4" t="str">
        <f>VLOOKUP(A9,Table4_1[],4,FALSE)</f>
        <v>Millions</v>
      </c>
      <c r="P9" s="4" t="str">
        <f>VLOOKUP(A9,Table4_1[],5,FALSE)</f>
        <v>INR</v>
      </c>
      <c r="Q9" s="4">
        <f>IF(Table1[[#This Row],[Unit]]="Billions",Table1[[#This Row],[Budget]]*1000,Table1[[#This Row],[Budget]])</f>
        <v>550</v>
      </c>
      <c r="R9" s="4">
        <f>IF(Table1[[#This Row],[Unit]]="Billions",Table1[[#This Row],[Revenue]]*1000,Table1[[#This Row],[Revenue]])</f>
        <v>4000</v>
      </c>
      <c r="S9" s="4">
        <f>IF(Table1[[#This Row],[Currency]]="USD",Table1[[#This Row],[Budget(mln)]]*80,Table1[[#This Row],[Budget(mln)]])</f>
        <v>550</v>
      </c>
      <c r="T9" s="4">
        <f>IF(Table1[[#This Row],[Currency]]="USD",Table1[[#This Row],[Revenue(mln)]]*80,Table1[[#This Row],[Revenue(mln)]])</f>
        <v>4000</v>
      </c>
      <c r="U9" s="4">
        <f>IF(Table1[[#This Row],[Currency]]="INR",Table1[[#This Row],[Budget(mln)]]/80,Table1[[#This Row],[Budget(mln)]])</f>
        <v>6.875</v>
      </c>
      <c r="V9" s="4">
        <f>IF(Table1[[#This Row],[Currency]]="INR",Table1[[#This Row],[Revenue(mln)]]/80,Table1[[#This Row],[Revenue(mln)]])</f>
        <v>50</v>
      </c>
    </row>
    <row r="10" spans="1:22" x14ac:dyDescent="0.35">
      <c r="A10" s="3">
        <v>109</v>
      </c>
      <c r="B10" s="4" t="s">
        <v>22</v>
      </c>
      <c r="C10" s="4" t="s">
        <v>8</v>
      </c>
      <c r="D10" s="4">
        <v>2001</v>
      </c>
      <c r="E10" s="4">
        <v>7.4</v>
      </c>
      <c r="F10" s="4" t="s">
        <v>23</v>
      </c>
      <c r="G10" s="4">
        <v>1</v>
      </c>
      <c r="H10" s="4" t="str">
        <f>VLOOKUP(G10,Table10_1[],2,FALSE)</f>
        <v>Hindi</v>
      </c>
      <c r="I10" s="4" t="str">
        <f>_xlfn.IFS(Table1[[#This Row],[IMBD]]&gt;=9,"Super Hit",Table1[[#This Row],[IMBD]]&gt;=8,"Hit",Table1[[#This Row],[IMBD]]&gt;=7,"Average",Table1[[#This Row],[IMBD]]&gt;1,"Flop")</f>
        <v>Average</v>
      </c>
      <c r="J10" s="4">
        <f>VLOOKUP(A10,Table8_1[],2,FALSE)</f>
        <v>59</v>
      </c>
      <c r="K10" s="4" t="str">
        <f>VLOOKUP(J10,Actor[],2,FALSE)</f>
        <v>Shah Rukh Khan</v>
      </c>
      <c r="L10" s="4">
        <f>VLOOKUP(J10,Actor[],3,FALSE)</f>
        <v>1965</v>
      </c>
      <c r="M10" s="4">
        <f>VLOOKUP(A10,Table4_1[],2,FALSE)</f>
        <v>390</v>
      </c>
      <c r="N10" s="4">
        <f>VLOOKUP(A10,Table4_1[],3,FALSE)</f>
        <v>1360</v>
      </c>
      <c r="O10" s="4" t="str">
        <f>VLOOKUP(A10,Table4_1[],4,FALSE)</f>
        <v>Millions</v>
      </c>
      <c r="P10" s="4" t="str">
        <f>VLOOKUP(A10,Table4_1[],5,FALSE)</f>
        <v>INR</v>
      </c>
      <c r="Q10" s="4">
        <f>IF(Table1[[#This Row],[Unit]]="Billions",Table1[[#This Row],[Budget]]*1000,Table1[[#This Row],[Budget]])</f>
        <v>390</v>
      </c>
      <c r="R10" s="4">
        <f>IF(Table1[[#This Row],[Unit]]="Billions",Table1[[#This Row],[Revenue]]*1000,Table1[[#This Row],[Revenue]])</f>
        <v>1360</v>
      </c>
      <c r="S10" s="4">
        <f>IF(Table1[[#This Row],[Currency]]="USD",Table1[[#This Row],[Budget(mln)]]*80,Table1[[#This Row],[Budget(mln)]])</f>
        <v>390</v>
      </c>
      <c r="T10" s="4">
        <f>IF(Table1[[#This Row],[Currency]]="USD",Table1[[#This Row],[Revenue(mln)]]*80,Table1[[#This Row],[Revenue(mln)]])</f>
        <v>1360</v>
      </c>
      <c r="U10" s="4">
        <f>IF(Table1[[#This Row],[Currency]]="INR",Table1[[#This Row],[Budget(mln)]]/80,Table1[[#This Row],[Budget(mln)]])</f>
        <v>4.875</v>
      </c>
      <c r="V10" s="4">
        <f>IF(Table1[[#This Row],[Currency]]="INR",Table1[[#This Row],[Revenue(mln)]]/80,Table1[[#This Row],[Revenue(mln)]])</f>
        <v>17</v>
      </c>
    </row>
    <row r="11" spans="1:22" x14ac:dyDescent="0.35">
      <c r="A11" s="5">
        <v>110</v>
      </c>
      <c r="B11" s="6" t="s">
        <v>24</v>
      </c>
      <c r="C11" s="6" t="s">
        <v>8</v>
      </c>
      <c r="D11" s="6">
        <v>2015</v>
      </c>
      <c r="E11" s="6">
        <v>7.2</v>
      </c>
      <c r="F11" s="6" t="s">
        <v>25</v>
      </c>
      <c r="G11" s="6">
        <v>1</v>
      </c>
      <c r="H11" s="20" t="str">
        <f>VLOOKUP(G11,Table10_1[],2,FALSE)</f>
        <v>Hindi</v>
      </c>
      <c r="I11" s="20" t="str">
        <f>_xlfn.IFS(Table1[[#This Row],[IMBD]]&gt;=9,"Super Hit",Table1[[#This Row],[IMBD]]&gt;=8,"Hit",Table1[[#This Row],[IMBD]]&gt;=7,"Average",Table1[[#This Row],[IMBD]]&gt;1,"Flop")</f>
        <v>Average</v>
      </c>
      <c r="J11" s="20">
        <f>VLOOKUP(A11,Table8_1[],2,FALSE)</f>
        <v>65</v>
      </c>
      <c r="K11" s="20" t="str">
        <f>VLOOKUP(J11,Actor[],2,FALSE)</f>
        <v>Ranveer Singh</v>
      </c>
      <c r="L11" s="20">
        <f>VLOOKUP(J11,Actor[],3,FALSE)</f>
        <v>1985</v>
      </c>
      <c r="M11" s="4">
        <f>VLOOKUP(A11,Table4_1[],2,FALSE)</f>
        <v>1.4</v>
      </c>
      <c r="N11" s="4">
        <f>VLOOKUP(A11,Table4_1[],3,FALSE)</f>
        <v>3.5</v>
      </c>
      <c r="O11" s="4" t="str">
        <f>VLOOKUP(A11,Table4_1[],4,FALSE)</f>
        <v>Billions</v>
      </c>
      <c r="P11" s="4" t="str">
        <f>VLOOKUP(A11,Table4_1[],5,FALSE)</f>
        <v>INR</v>
      </c>
      <c r="Q11" s="4">
        <f>IF(Table1[[#This Row],[Unit]]="Billions",Table1[[#This Row],[Budget]]*1000,Table1[[#This Row],[Budget]])</f>
        <v>1400</v>
      </c>
      <c r="R11" s="4">
        <f>IF(Table1[[#This Row],[Unit]]="Billions",Table1[[#This Row],[Revenue]]*1000,Table1[[#This Row],[Revenue]])</f>
        <v>3500</v>
      </c>
      <c r="S11" s="4">
        <f>IF(Table1[[#This Row],[Currency]]="USD",Table1[[#This Row],[Budget(mln)]]*80,Table1[[#This Row],[Budget(mln)]])</f>
        <v>1400</v>
      </c>
      <c r="T11" s="4">
        <f>IF(Table1[[#This Row],[Currency]]="USD",Table1[[#This Row],[Revenue(mln)]]*80,Table1[[#This Row],[Revenue(mln)]])</f>
        <v>3500</v>
      </c>
      <c r="U11" s="4">
        <f>IF(Table1[[#This Row],[Currency]]="INR",Table1[[#This Row],[Budget(mln)]]/80,Table1[[#This Row],[Budget(mln)]])</f>
        <v>17.5</v>
      </c>
      <c r="V11" s="4">
        <f>IF(Table1[[#This Row],[Currency]]="INR",Table1[[#This Row],[Revenue(mln)]]/80,Table1[[#This Row],[Revenue(mln)]])</f>
        <v>43.75</v>
      </c>
    </row>
    <row r="12" spans="1:22" x14ac:dyDescent="0.35">
      <c r="A12" s="3">
        <v>111</v>
      </c>
      <c r="B12" s="4" t="s">
        <v>26</v>
      </c>
      <c r="C12" s="4" t="s">
        <v>11</v>
      </c>
      <c r="D12" s="4">
        <v>1994</v>
      </c>
      <c r="E12" s="4">
        <v>9.3000000000000007</v>
      </c>
      <c r="F12" s="4" t="s">
        <v>27</v>
      </c>
      <c r="G12" s="4">
        <v>5</v>
      </c>
      <c r="H12" s="4" t="str">
        <f>VLOOKUP(G12,Table10_1[],2,FALSE)</f>
        <v>English</v>
      </c>
      <c r="I12" s="4" t="str">
        <f>_xlfn.IFS(Table1[[#This Row],[IMBD]]&gt;=9,"Super Hit",Table1[[#This Row],[IMBD]]&gt;=8,"Hit",Table1[[#This Row],[IMBD]]&gt;=7,"Average",Table1[[#This Row],[IMBD]]&gt;1,"Flop")</f>
        <v>Super Hit</v>
      </c>
      <c r="J12" s="4">
        <f>VLOOKUP(A12,Table8_1[],2,FALSE)</f>
        <v>67</v>
      </c>
      <c r="K12" s="4" t="str">
        <f>VLOOKUP(J12,Actor[],2,FALSE)</f>
        <v>Tim Robbins</v>
      </c>
      <c r="L12" s="4">
        <f>VLOOKUP(J12,Actor[],3,FALSE)</f>
        <v>1958</v>
      </c>
      <c r="M12" s="4">
        <f>VLOOKUP(A12,Table4_1[],2,FALSE)</f>
        <v>25</v>
      </c>
      <c r="N12" s="4">
        <f>VLOOKUP(A12,Table4_1[],3,FALSE)</f>
        <v>73.3</v>
      </c>
      <c r="O12" s="4" t="str">
        <f>VLOOKUP(A12,Table4_1[],4,FALSE)</f>
        <v>Millions</v>
      </c>
      <c r="P12" s="4" t="str">
        <f>VLOOKUP(A12,Table4_1[],5,FALSE)</f>
        <v>USD</v>
      </c>
      <c r="Q12" s="4">
        <f>IF(Table1[[#This Row],[Unit]]="Billions",Table1[[#This Row],[Budget]]*1000,Table1[[#This Row],[Budget]])</f>
        <v>25</v>
      </c>
      <c r="R12" s="4">
        <f>IF(Table1[[#This Row],[Unit]]="Billions",Table1[[#This Row],[Revenue]]*1000,Table1[[#This Row],[Revenue]])</f>
        <v>73.3</v>
      </c>
      <c r="S12" s="4">
        <f>IF(Table1[[#This Row],[Currency]]="USD",Table1[[#This Row],[Budget(mln)]]*80,Table1[[#This Row],[Budget(mln)]])</f>
        <v>2000</v>
      </c>
      <c r="T12" s="4">
        <f>IF(Table1[[#This Row],[Currency]]="USD",Table1[[#This Row],[Revenue(mln)]]*80,Table1[[#This Row],[Revenue(mln)]])</f>
        <v>5864</v>
      </c>
      <c r="U12" s="4">
        <f>IF(Table1[[#This Row],[Currency]]="INR",Table1[[#This Row],[Budget(mln)]]/80,Table1[[#This Row],[Budget(mln)]])</f>
        <v>25</v>
      </c>
      <c r="V12" s="4">
        <f>IF(Table1[[#This Row],[Currency]]="INR",Table1[[#This Row],[Revenue(mln)]]/80,Table1[[#This Row],[Revenue(mln)]])</f>
        <v>73.3</v>
      </c>
    </row>
    <row r="13" spans="1:22" x14ac:dyDescent="0.35">
      <c r="A13" s="5">
        <v>112</v>
      </c>
      <c r="B13" s="6" t="s">
        <v>28</v>
      </c>
      <c r="C13" s="6" t="s">
        <v>11</v>
      </c>
      <c r="D13" s="6">
        <v>2010</v>
      </c>
      <c r="E13" s="6">
        <v>8.8000000000000007</v>
      </c>
      <c r="F13" s="6" t="s">
        <v>29</v>
      </c>
      <c r="G13" s="6">
        <v>5</v>
      </c>
      <c r="H13" s="20" t="str">
        <f>VLOOKUP(G13,Table10_1[],2,FALSE)</f>
        <v>English</v>
      </c>
      <c r="I13" s="20" t="str">
        <f>_xlfn.IFS(Table1[[#This Row],[IMBD]]&gt;=9,"Super Hit",Table1[[#This Row],[IMBD]]&gt;=8,"Hit",Table1[[#This Row],[IMBD]]&gt;=7,"Average",Table1[[#This Row],[IMBD]]&gt;1,"Flop")</f>
        <v>Hit</v>
      </c>
      <c r="J13" s="20">
        <f>VLOOKUP(A13,Table8_1[],2,FALSE)</f>
        <v>69</v>
      </c>
      <c r="K13" s="20" t="str">
        <f>VLOOKUP(J13,Actor[],2,FALSE)</f>
        <v>Leonardo DiCaprio</v>
      </c>
      <c r="L13" s="20">
        <f>VLOOKUP(J13,Actor[],3,FALSE)</f>
        <v>1974</v>
      </c>
      <c r="M13" s="4">
        <f>VLOOKUP(A13,Table4_1[],2,FALSE)</f>
        <v>160</v>
      </c>
      <c r="N13" s="4">
        <f>VLOOKUP(A13,Table4_1[],3,FALSE)</f>
        <v>836.8</v>
      </c>
      <c r="O13" s="4" t="str">
        <f>VLOOKUP(A13,Table4_1[],4,FALSE)</f>
        <v>Millions</v>
      </c>
      <c r="P13" s="4" t="str">
        <f>VLOOKUP(A13,Table4_1[],5,FALSE)</f>
        <v>USD</v>
      </c>
      <c r="Q13" s="4">
        <f>IF(Table1[[#This Row],[Unit]]="Billions",Table1[[#This Row],[Budget]]*1000,Table1[[#This Row],[Budget]])</f>
        <v>160</v>
      </c>
      <c r="R13" s="4">
        <f>IF(Table1[[#This Row],[Unit]]="Billions",Table1[[#This Row],[Revenue]]*1000,Table1[[#This Row],[Revenue]])</f>
        <v>836.8</v>
      </c>
      <c r="S13" s="4">
        <f>IF(Table1[[#This Row],[Currency]]="USD",Table1[[#This Row],[Budget(mln)]]*80,Table1[[#This Row],[Budget(mln)]])</f>
        <v>12800</v>
      </c>
      <c r="T13" s="4">
        <f>IF(Table1[[#This Row],[Currency]]="USD",Table1[[#This Row],[Revenue(mln)]]*80,Table1[[#This Row],[Revenue(mln)]])</f>
        <v>66944</v>
      </c>
      <c r="U13" s="4">
        <f>IF(Table1[[#This Row],[Currency]]="INR",Table1[[#This Row],[Budget(mln)]]/80,Table1[[#This Row],[Budget(mln)]])</f>
        <v>160</v>
      </c>
      <c r="V13" s="4">
        <f>IF(Table1[[#This Row],[Currency]]="INR",Table1[[#This Row],[Revenue(mln)]]/80,Table1[[#This Row],[Revenue(mln)]])</f>
        <v>836.8</v>
      </c>
    </row>
    <row r="14" spans="1:22" x14ac:dyDescent="0.35">
      <c r="A14" s="3">
        <v>113</v>
      </c>
      <c r="B14" s="4" t="s">
        <v>30</v>
      </c>
      <c r="C14" s="4" t="s">
        <v>11</v>
      </c>
      <c r="D14" s="4">
        <v>2014</v>
      </c>
      <c r="E14" s="4">
        <v>8.6</v>
      </c>
      <c r="F14" s="4" t="s">
        <v>29</v>
      </c>
      <c r="G14" s="4">
        <v>5</v>
      </c>
      <c r="H14" s="4" t="str">
        <f>VLOOKUP(G14,Table10_1[],2,FALSE)</f>
        <v>English</v>
      </c>
      <c r="I14" s="4" t="str">
        <f>_xlfn.IFS(Table1[[#This Row],[IMBD]]&gt;=9,"Super Hit",Table1[[#This Row],[IMBD]]&gt;=8,"Hit",Table1[[#This Row],[IMBD]]&gt;=7,"Average",Table1[[#This Row],[IMBD]]&gt;1,"Flop")</f>
        <v>Hit</v>
      </c>
      <c r="J14" s="4">
        <f>VLOOKUP(A14,Table8_1[],2,FALSE)</f>
        <v>71</v>
      </c>
      <c r="K14" s="4" t="str">
        <f>VLOOKUP(J14,Actor[],2,FALSE)</f>
        <v>Matthew McConaughey</v>
      </c>
      <c r="L14" s="4">
        <f>VLOOKUP(J14,Actor[],3,FALSE)</f>
        <v>1969</v>
      </c>
      <c r="M14" s="4">
        <f>VLOOKUP(A14,Table4_1[],2,FALSE)</f>
        <v>165</v>
      </c>
      <c r="N14" s="4">
        <f>VLOOKUP(A14,Table4_1[],3,FALSE)</f>
        <v>701.8</v>
      </c>
      <c r="O14" s="4" t="str">
        <f>VLOOKUP(A14,Table4_1[],4,FALSE)</f>
        <v>Millions</v>
      </c>
      <c r="P14" s="4" t="str">
        <f>VLOOKUP(A14,Table4_1[],5,FALSE)</f>
        <v>USD</v>
      </c>
      <c r="Q14" s="4">
        <f>IF(Table1[[#This Row],[Unit]]="Billions",Table1[[#This Row],[Budget]]*1000,Table1[[#This Row],[Budget]])</f>
        <v>165</v>
      </c>
      <c r="R14" s="4">
        <f>IF(Table1[[#This Row],[Unit]]="Billions",Table1[[#This Row],[Revenue]]*1000,Table1[[#This Row],[Revenue]])</f>
        <v>701.8</v>
      </c>
      <c r="S14" s="4">
        <f>IF(Table1[[#This Row],[Currency]]="USD",Table1[[#This Row],[Budget(mln)]]*80,Table1[[#This Row],[Budget(mln)]])</f>
        <v>13200</v>
      </c>
      <c r="T14" s="4">
        <f>IF(Table1[[#This Row],[Currency]]="USD",Table1[[#This Row],[Revenue(mln)]]*80,Table1[[#This Row],[Revenue(mln)]])</f>
        <v>56144</v>
      </c>
      <c r="U14" s="4">
        <f>IF(Table1[[#This Row],[Currency]]="INR",Table1[[#This Row],[Budget(mln)]]/80,Table1[[#This Row],[Budget(mln)]])</f>
        <v>165</v>
      </c>
      <c r="V14" s="4">
        <f>IF(Table1[[#This Row],[Currency]]="INR",Table1[[#This Row],[Revenue(mln)]]/80,Table1[[#This Row],[Revenue(mln)]])</f>
        <v>701.8</v>
      </c>
    </row>
    <row r="15" spans="1:22" x14ac:dyDescent="0.35">
      <c r="A15" s="5">
        <v>115</v>
      </c>
      <c r="B15" s="6" t="s">
        <v>31</v>
      </c>
      <c r="C15" s="6" t="s">
        <v>11</v>
      </c>
      <c r="D15" s="6">
        <v>2006</v>
      </c>
      <c r="E15" s="6">
        <v>8</v>
      </c>
      <c r="F15" s="6" t="s">
        <v>32</v>
      </c>
      <c r="G15" s="6">
        <v>5</v>
      </c>
      <c r="H15" s="20" t="str">
        <f>VLOOKUP(G15,Table10_1[],2,FALSE)</f>
        <v>English</v>
      </c>
      <c r="I15" s="20" t="str">
        <f>_xlfn.IFS(Table1[[#This Row],[IMBD]]&gt;=9,"Super Hit",Table1[[#This Row],[IMBD]]&gt;=8,"Hit",Table1[[#This Row],[IMBD]]&gt;=7,"Average",Table1[[#This Row],[IMBD]]&gt;1,"Flop")</f>
        <v>Hit</v>
      </c>
      <c r="J15" s="20">
        <f>VLOOKUP(A15,Table8_1[],2,FALSE)</f>
        <v>75</v>
      </c>
      <c r="K15" s="20" t="str">
        <f>VLOOKUP(J15,Actor[],2,FALSE)</f>
        <v>Will Smith</v>
      </c>
      <c r="L15" s="20">
        <f>VLOOKUP(J15,Actor[],3,FALSE)</f>
        <v>1968</v>
      </c>
      <c r="M15" s="4">
        <f>VLOOKUP(A15,Table4_1[],2,FALSE)</f>
        <v>55</v>
      </c>
      <c r="N15" s="4">
        <f>VLOOKUP(A15,Table4_1[],3,FALSE)</f>
        <v>307.10000000000002</v>
      </c>
      <c r="O15" s="4" t="str">
        <f>VLOOKUP(A15,Table4_1[],4,FALSE)</f>
        <v>Millions</v>
      </c>
      <c r="P15" s="4" t="str">
        <f>VLOOKUP(A15,Table4_1[],5,FALSE)</f>
        <v>USD</v>
      </c>
      <c r="Q15" s="4">
        <f>IF(Table1[[#This Row],[Unit]]="Billions",Table1[[#This Row],[Budget]]*1000,Table1[[#This Row],[Budget]])</f>
        <v>55</v>
      </c>
      <c r="R15" s="4">
        <f>IF(Table1[[#This Row],[Unit]]="Billions",Table1[[#This Row],[Revenue]]*1000,Table1[[#This Row],[Revenue]])</f>
        <v>307.10000000000002</v>
      </c>
      <c r="S15" s="4">
        <f>IF(Table1[[#This Row],[Currency]]="USD",Table1[[#This Row],[Budget(mln)]]*80,Table1[[#This Row],[Budget(mln)]])</f>
        <v>4400</v>
      </c>
      <c r="T15" s="4">
        <f>IF(Table1[[#This Row],[Currency]]="USD",Table1[[#This Row],[Revenue(mln)]]*80,Table1[[#This Row],[Revenue(mln)]])</f>
        <v>24568</v>
      </c>
      <c r="U15" s="4">
        <f>IF(Table1[[#This Row],[Currency]]="INR",Table1[[#This Row],[Budget(mln)]]/80,Table1[[#This Row],[Budget(mln)]])</f>
        <v>55</v>
      </c>
      <c r="V15" s="4">
        <f>IF(Table1[[#This Row],[Currency]]="INR",Table1[[#This Row],[Revenue(mln)]]/80,Table1[[#This Row],[Revenue(mln)]])</f>
        <v>307.10000000000002</v>
      </c>
    </row>
    <row r="16" spans="1:22" x14ac:dyDescent="0.35">
      <c r="A16" s="3">
        <v>116</v>
      </c>
      <c r="B16" s="4" t="s">
        <v>33</v>
      </c>
      <c r="C16" s="4" t="s">
        <v>11</v>
      </c>
      <c r="D16" s="4">
        <v>2000</v>
      </c>
      <c r="E16" s="4">
        <v>8.5</v>
      </c>
      <c r="F16" s="4" t="s">
        <v>34</v>
      </c>
      <c r="G16" s="4">
        <v>5</v>
      </c>
      <c r="H16" s="4" t="str">
        <f>VLOOKUP(G16,Table10_1[],2,FALSE)</f>
        <v>English</v>
      </c>
      <c r="I16" s="4" t="str">
        <f>_xlfn.IFS(Table1[[#This Row],[IMBD]]&gt;=9,"Super Hit",Table1[[#This Row],[IMBD]]&gt;=8,"Hit",Table1[[#This Row],[IMBD]]&gt;=7,"Average",Table1[[#This Row],[IMBD]]&gt;1,"Flop")</f>
        <v>Hit</v>
      </c>
      <c r="J16" s="4">
        <f>VLOOKUP(A16,Table8_1[],2,FALSE)</f>
        <v>77</v>
      </c>
      <c r="K16" s="4" t="str">
        <f>VLOOKUP(J16,Actor[],2,FALSE)</f>
        <v>Russell Crowe</v>
      </c>
      <c r="L16" s="4">
        <f>VLOOKUP(J16,Actor[],3,FALSE)</f>
        <v>1964</v>
      </c>
      <c r="M16" s="4">
        <f>VLOOKUP(A16,Table4_1[],2,FALSE)</f>
        <v>103</v>
      </c>
      <c r="N16" s="4">
        <f>VLOOKUP(A16,Table4_1[],3,FALSE)</f>
        <v>460.5</v>
      </c>
      <c r="O16" s="4" t="str">
        <f>VLOOKUP(A16,Table4_1[],4,FALSE)</f>
        <v>Millions</v>
      </c>
      <c r="P16" s="4" t="str">
        <f>VLOOKUP(A16,Table4_1[],5,FALSE)</f>
        <v>USD</v>
      </c>
      <c r="Q16" s="4">
        <f>IF(Table1[[#This Row],[Unit]]="Billions",Table1[[#This Row],[Budget]]*1000,Table1[[#This Row],[Budget]])</f>
        <v>103</v>
      </c>
      <c r="R16" s="4">
        <f>IF(Table1[[#This Row],[Unit]]="Billions",Table1[[#This Row],[Revenue]]*1000,Table1[[#This Row],[Revenue]])</f>
        <v>460.5</v>
      </c>
      <c r="S16" s="4">
        <f>IF(Table1[[#This Row],[Currency]]="USD",Table1[[#This Row],[Budget(mln)]]*80,Table1[[#This Row],[Budget(mln)]])</f>
        <v>8240</v>
      </c>
      <c r="T16" s="4">
        <f>IF(Table1[[#This Row],[Currency]]="USD",Table1[[#This Row],[Revenue(mln)]]*80,Table1[[#This Row],[Revenue(mln)]])</f>
        <v>36840</v>
      </c>
      <c r="U16" s="4">
        <f>IF(Table1[[#This Row],[Currency]]="INR",Table1[[#This Row],[Budget(mln)]]/80,Table1[[#This Row],[Budget(mln)]])</f>
        <v>103</v>
      </c>
      <c r="V16" s="4">
        <f>IF(Table1[[#This Row],[Currency]]="INR",Table1[[#This Row],[Revenue(mln)]]/80,Table1[[#This Row],[Revenue(mln)]])</f>
        <v>460.5</v>
      </c>
    </row>
    <row r="17" spans="1:22" x14ac:dyDescent="0.35">
      <c r="A17" s="5">
        <v>117</v>
      </c>
      <c r="B17" s="6" t="s">
        <v>35</v>
      </c>
      <c r="C17" s="6" t="s">
        <v>11</v>
      </c>
      <c r="D17" s="6">
        <v>1997</v>
      </c>
      <c r="E17" s="6">
        <v>7.9</v>
      </c>
      <c r="F17" s="6" t="s">
        <v>36</v>
      </c>
      <c r="G17" s="6">
        <v>5</v>
      </c>
      <c r="H17" s="20" t="str">
        <f>VLOOKUP(G17,Table10_1[],2,FALSE)</f>
        <v>English</v>
      </c>
      <c r="I17" s="20" t="str">
        <f>_xlfn.IFS(Table1[[#This Row],[IMBD]]&gt;=9,"Super Hit",Table1[[#This Row],[IMBD]]&gt;=8,"Hit",Table1[[#This Row],[IMBD]]&gt;=7,"Average",Table1[[#This Row],[IMBD]]&gt;1,"Flop")</f>
        <v>Average</v>
      </c>
      <c r="J17" s="20">
        <f>VLOOKUP(A17,Table8_1[],2,FALSE)</f>
        <v>69</v>
      </c>
      <c r="K17" s="20" t="str">
        <f>VLOOKUP(J17,Actor[],2,FALSE)</f>
        <v>Leonardo DiCaprio</v>
      </c>
      <c r="L17" s="20">
        <f>VLOOKUP(J17,Actor[],3,FALSE)</f>
        <v>1974</v>
      </c>
      <c r="M17" s="4">
        <f>VLOOKUP(A17,Table4_1[],2,FALSE)</f>
        <v>200</v>
      </c>
      <c r="N17" s="4">
        <f>VLOOKUP(A17,Table4_1[],3,FALSE)</f>
        <v>2202</v>
      </c>
      <c r="O17" s="4" t="str">
        <f>VLOOKUP(A17,Table4_1[],4,FALSE)</f>
        <v>Millions</v>
      </c>
      <c r="P17" s="4" t="str">
        <f>VLOOKUP(A17,Table4_1[],5,FALSE)</f>
        <v>USD</v>
      </c>
      <c r="Q17" s="4">
        <f>IF(Table1[[#This Row],[Unit]]="Billions",Table1[[#This Row],[Budget]]*1000,Table1[[#This Row],[Budget]])</f>
        <v>200</v>
      </c>
      <c r="R17" s="4">
        <f>IF(Table1[[#This Row],[Unit]]="Billions",Table1[[#This Row],[Revenue]]*1000,Table1[[#This Row],[Revenue]])</f>
        <v>2202</v>
      </c>
      <c r="S17" s="4">
        <f>IF(Table1[[#This Row],[Currency]]="USD",Table1[[#This Row],[Budget(mln)]]*80,Table1[[#This Row],[Budget(mln)]])</f>
        <v>16000</v>
      </c>
      <c r="T17" s="4">
        <f>IF(Table1[[#This Row],[Currency]]="USD",Table1[[#This Row],[Revenue(mln)]]*80,Table1[[#This Row],[Revenue(mln)]])</f>
        <v>176160</v>
      </c>
      <c r="U17" s="4">
        <f>IF(Table1[[#This Row],[Currency]]="INR",Table1[[#This Row],[Budget(mln)]]/80,Table1[[#This Row],[Budget(mln)]])</f>
        <v>200</v>
      </c>
      <c r="V17" s="4">
        <f>IF(Table1[[#This Row],[Currency]]="INR",Table1[[#This Row],[Revenue(mln)]]/80,Table1[[#This Row],[Revenue(mln)]])</f>
        <v>2202</v>
      </c>
    </row>
    <row r="18" spans="1:22" x14ac:dyDescent="0.35">
      <c r="A18" s="3">
        <v>118</v>
      </c>
      <c r="B18" s="4" t="s">
        <v>37</v>
      </c>
      <c r="C18" s="4" t="s">
        <v>11</v>
      </c>
      <c r="D18" s="4">
        <v>1946</v>
      </c>
      <c r="E18" s="4">
        <v>8.6</v>
      </c>
      <c r="F18" s="4" t="s">
        <v>38</v>
      </c>
      <c r="G18" s="4">
        <v>5</v>
      </c>
      <c r="H18" s="4" t="str">
        <f>VLOOKUP(G18,Table10_1[],2,FALSE)</f>
        <v>English</v>
      </c>
      <c r="I18" s="4" t="str">
        <f>_xlfn.IFS(Table1[[#This Row],[IMBD]]&gt;=9,"Super Hit",Table1[[#This Row],[IMBD]]&gt;=8,"Hit",Table1[[#This Row],[IMBD]]&gt;=7,"Average",Table1[[#This Row],[IMBD]]&gt;1,"Flop")</f>
        <v>Hit</v>
      </c>
      <c r="J18" s="4">
        <f>VLOOKUP(A18,Table8_1[],2,FALSE)</f>
        <v>80</v>
      </c>
      <c r="K18" s="4" t="str">
        <f>VLOOKUP(J18,Actor[],2,FALSE)</f>
        <v>James Stewart</v>
      </c>
      <c r="L18" s="4">
        <f>VLOOKUP(J18,Actor[],3,FALSE)</f>
        <v>1908</v>
      </c>
      <c r="M18" s="4">
        <f>VLOOKUP(A18,Table4_1[],2,FALSE)</f>
        <v>3.18</v>
      </c>
      <c r="N18" s="4">
        <f>VLOOKUP(A18,Table4_1[],3,FALSE)</f>
        <v>3.3</v>
      </c>
      <c r="O18" s="4" t="str">
        <f>VLOOKUP(A18,Table4_1[],4,FALSE)</f>
        <v>Millions</v>
      </c>
      <c r="P18" s="4" t="str">
        <f>VLOOKUP(A18,Table4_1[],5,FALSE)</f>
        <v>USD</v>
      </c>
      <c r="Q18" s="4">
        <f>IF(Table1[[#This Row],[Unit]]="Billions",Table1[[#This Row],[Budget]]*1000,Table1[[#This Row],[Budget]])</f>
        <v>3.18</v>
      </c>
      <c r="R18" s="4">
        <f>IF(Table1[[#This Row],[Unit]]="Billions",Table1[[#This Row],[Revenue]]*1000,Table1[[#This Row],[Revenue]])</f>
        <v>3.3</v>
      </c>
      <c r="S18" s="4">
        <f>IF(Table1[[#This Row],[Currency]]="USD",Table1[[#This Row],[Budget(mln)]]*80,Table1[[#This Row],[Budget(mln)]])</f>
        <v>254.4</v>
      </c>
      <c r="T18" s="4">
        <f>IF(Table1[[#This Row],[Currency]]="USD",Table1[[#This Row],[Revenue(mln)]]*80,Table1[[#This Row],[Revenue(mln)]])</f>
        <v>264</v>
      </c>
      <c r="U18" s="4">
        <f>IF(Table1[[#This Row],[Currency]]="INR",Table1[[#This Row],[Budget(mln)]]/80,Table1[[#This Row],[Budget(mln)]])</f>
        <v>3.18</v>
      </c>
      <c r="V18" s="4">
        <f>IF(Table1[[#This Row],[Currency]]="INR",Table1[[#This Row],[Revenue(mln)]]/80,Table1[[#This Row],[Revenue(mln)]])</f>
        <v>3.3</v>
      </c>
    </row>
    <row r="19" spans="1:22" x14ac:dyDescent="0.35">
      <c r="A19" s="5">
        <v>119</v>
      </c>
      <c r="B19" s="6" t="s">
        <v>39</v>
      </c>
      <c r="C19" s="6" t="s">
        <v>11</v>
      </c>
      <c r="D19" s="6">
        <v>2009</v>
      </c>
      <c r="E19" s="6">
        <v>7.8</v>
      </c>
      <c r="F19" s="6" t="s">
        <v>40</v>
      </c>
      <c r="G19" s="6">
        <v>5</v>
      </c>
      <c r="H19" s="20" t="str">
        <f>VLOOKUP(G19,Table10_1[],2,FALSE)</f>
        <v>English</v>
      </c>
      <c r="I19" s="20" t="str">
        <f>_xlfn.IFS(Table1[[#This Row],[IMBD]]&gt;=9,"Super Hit",Table1[[#This Row],[IMBD]]&gt;=8,"Hit",Table1[[#This Row],[IMBD]]&gt;=7,"Average",Table1[[#This Row],[IMBD]]&gt;1,"Flop")</f>
        <v>Average</v>
      </c>
      <c r="J19" s="20">
        <f>VLOOKUP(A19,Table8_1[],2,FALSE)</f>
        <v>82</v>
      </c>
      <c r="K19" s="20" t="str">
        <f>VLOOKUP(J19,Actor[],2,FALSE)</f>
        <v>Sam Worthington</v>
      </c>
      <c r="L19" s="20">
        <f>VLOOKUP(J19,Actor[],3,FALSE)</f>
        <v>1976</v>
      </c>
      <c r="M19" s="4">
        <f>VLOOKUP(A19,Table4_1[],2,FALSE)</f>
        <v>237</v>
      </c>
      <c r="N19" s="4">
        <f>VLOOKUP(A19,Table4_1[],3,FALSE)</f>
        <v>2847</v>
      </c>
      <c r="O19" s="4" t="str">
        <f>VLOOKUP(A19,Table4_1[],4,FALSE)</f>
        <v>Millions</v>
      </c>
      <c r="P19" s="4" t="str">
        <f>VLOOKUP(A19,Table4_1[],5,FALSE)</f>
        <v>USD</v>
      </c>
      <c r="Q19" s="4">
        <f>IF(Table1[[#This Row],[Unit]]="Billions",Table1[[#This Row],[Budget]]*1000,Table1[[#This Row],[Budget]])</f>
        <v>237</v>
      </c>
      <c r="R19" s="4">
        <f>IF(Table1[[#This Row],[Unit]]="Billions",Table1[[#This Row],[Revenue]]*1000,Table1[[#This Row],[Revenue]])</f>
        <v>2847</v>
      </c>
      <c r="S19" s="4">
        <f>IF(Table1[[#This Row],[Currency]]="USD",Table1[[#This Row],[Budget(mln)]]*80,Table1[[#This Row],[Budget(mln)]])</f>
        <v>18960</v>
      </c>
      <c r="T19" s="4">
        <f>IF(Table1[[#This Row],[Currency]]="USD",Table1[[#This Row],[Revenue(mln)]]*80,Table1[[#This Row],[Revenue(mln)]])</f>
        <v>227760</v>
      </c>
      <c r="U19" s="4">
        <f>IF(Table1[[#This Row],[Currency]]="INR",Table1[[#This Row],[Budget(mln)]]/80,Table1[[#This Row],[Budget(mln)]])</f>
        <v>237</v>
      </c>
      <c r="V19" s="4">
        <f>IF(Table1[[#This Row],[Currency]]="INR",Table1[[#This Row],[Revenue(mln)]]/80,Table1[[#This Row],[Revenue(mln)]])</f>
        <v>2847</v>
      </c>
    </row>
    <row r="20" spans="1:22" x14ac:dyDescent="0.35">
      <c r="A20" s="3">
        <v>120</v>
      </c>
      <c r="B20" s="4" t="s">
        <v>41</v>
      </c>
      <c r="C20" s="4" t="s">
        <v>11</v>
      </c>
      <c r="D20" s="4">
        <v>1972</v>
      </c>
      <c r="E20" s="4">
        <v>9.1999999999999993</v>
      </c>
      <c r="F20" s="4" t="s">
        <v>36</v>
      </c>
      <c r="G20" s="4">
        <v>5</v>
      </c>
      <c r="H20" s="4" t="str">
        <f>VLOOKUP(G20,Table10_1[],2,FALSE)</f>
        <v>English</v>
      </c>
      <c r="I20" s="4" t="str">
        <f>_xlfn.IFS(Table1[[#This Row],[IMBD]]&gt;=9,"Super Hit",Table1[[#This Row],[IMBD]]&gt;=8,"Hit",Table1[[#This Row],[IMBD]]&gt;=7,"Average",Table1[[#This Row],[IMBD]]&gt;1,"Flop")</f>
        <v>Super Hit</v>
      </c>
      <c r="J20" s="4">
        <f>VLOOKUP(A20,Table8_1[],2,FALSE)</f>
        <v>84</v>
      </c>
      <c r="K20" s="4" t="str">
        <f>VLOOKUP(J20,Actor[],2,FALSE)</f>
        <v>Marlon Brando</v>
      </c>
      <c r="L20" s="4">
        <f>VLOOKUP(J20,Actor[],3,FALSE)</f>
        <v>1924</v>
      </c>
      <c r="M20" s="4">
        <f>VLOOKUP(A20,Table4_1[],2,FALSE)</f>
        <v>7.2</v>
      </c>
      <c r="N20" s="4">
        <f>VLOOKUP(A20,Table4_1[],3,FALSE)</f>
        <v>291</v>
      </c>
      <c r="O20" s="4" t="str">
        <f>VLOOKUP(A20,Table4_1[],4,FALSE)</f>
        <v>Millions</v>
      </c>
      <c r="P20" s="4" t="str">
        <f>VLOOKUP(A20,Table4_1[],5,FALSE)</f>
        <v>USD</v>
      </c>
      <c r="Q20" s="4">
        <f>IF(Table1[[#This Row],[Unit]]="Billions",Table1[[#This Row],[Budget]]*1000,Table1[[#This Row],[Budget]])</f>
        <v>7.2</v>
      </c>
      <c r="R20" s="4">
        <f>IF(Table1[[#This Row],[Unit]]="Billions",Table1[[#This Row],[Revenue]]*1000,Table1[[#This Row],[Revenue]])</f>
        <v>291</v>
      </c>
      <c r="S20" s="4">
        <f>IF(Table1[[#This Row],[Currency]]="USD",Table1[[#This Row],[Budget(mln)]]*80,Table1[[#This Row],[Budget(mln)]])</f>
        <v>576</v>
      </c>
      <c r="T20" s="4">
        <f>IF(Table1[[#This Row],[Currency]]="USD",Table1[[#This Row],[Revenue(mln)]]*80,Table1[[#This Row],[Revenue(mln)]])</f>
        <v>23280</v>
      </c>
      <c r="U20" s="4">
        <f>IF(Table1[[#This Row],[Currency]]="INR",Table1[[#This Row],[Budget(mln)]]/80,Table1[[#This Row],[Budget(mln)]])</f>
        <v>7.2</v>
      </c>
      <c r="V20" s="4">
        <f>IF(Table1[[#This Row],[Currency]]="INR",Table1[[#This Row],[Revenue(mln)]]/80,Table1[[#This Row],[Revenue(mln)]])</f>
        <v>291</v>
      </c>
    </row>
    <row r="21" spans="1:22" x14ac:dyDescent="0.35">
      <c r="A21" s="5">
        <v>121</v>
      </c>
      <c r="B21" s="6" t="s">
        <v>42</v>
      </c>
      <c r="C21" s="6" t="s">
        <v>11</v>
      </c>
      <c r="D21" s="6">
        <v>2008</v>
      </c>
      <c r="E21" s="6">
        <v>9</v>
      </c>
      <c r="F21" s="6" t="s">
        <v>43</v>
      </c>
      <c r="G21" s="6">
        <v>5</v>
      </c>
      <c r="H21" s="20" t="str">
        <f>VLOOKUP(G21,Table10_1[],2,FALSE)</f>
        <v>English</v>
      </c>
      <c r="I21" s="20" t="str">
        <f>_xlfn.IFS(Table1[[#This Row],[IMBD]]&gt;=9,"Super Hit",Table1[[#This Row],[IMBD]]&gt;=8,"Hit",Table1[[#This Row],[IMBD]]&gt;=7,"Average",Table1[[#This Row],[IMBD]]&gt;1,"Flop")</f>
        <v>Super Hit</v>
      </c>
      <c r="J21" s="20">
        <f>VLOOKUP(A21,Table8_1[],2,FALSE)</f>
        <v>86</v>
      </c>
      <c r="K21" s="20" t="str">
        <f>VLOOKUP(J21,Actor[],2,FALSE)</f>
        <v>Christian Bale</v>
      </c>
      <c r="L21" s="20">
        <f>VLOOKUP(J21,Actor[],3,FALSE)</f>
        <v>1974</v>
      </c>
      <c r="M21" s="4">
        <f>VLOOKUP(A21,Table4_1[],2,FALSE)</f>
        <v>185</v>
      </c>
      <c r="N21" s="4">
        <f>VLOOKUP(A21,Table4_1[],3,FALSE)</f>
        <v>1006</v>
      </c>
      <c r="O21" s="4" t="str">
        <f>VLOOKUP(A21,Table4_1[],4,FALSE)</f>
        <v>Millions</v>
      </c>
      <c r="P21" s="4" t="str">
        <f>VLOOKUP(A21,Table4_1[],5,FALSE)</f>
        <v>USD</v>
      </c>
      <c r="Q21" s="4">
        <f>IF(Table1[[#This Row],[Unit]]="Billions",Table1[[#This Row],[Budget]]*1000,Table1[[#This Row],[Budget]])</f>
        <v>185</v>
      </c>
      <c r="R21" s="4">
        <f>IF(Table1[[#This Row],[Unit]]="Billions",Table1[[#This Row],[Revenue]]*1000,Table1[[#This Row],[Revenue]])</f>
        <v>1006</v>
      </c>
      <c r="S21" s="4">
        <f>IF(Table1[[#This Row],[Currency]]="USD",Table1[[#This Row],[Budget(mln)]]*80,Table1[[#This Row],[Budget(mln)]])</f>
        <v>14800</v>
      </c>
      <c r="T21" s="4">
        <f>IF(Table1[[#This Row],[Currency]]="USD",Table1[[#This Row],[Revenue(mln)]]*80,Table1[[#This Row],[Revenue(mln)]])</f>
        <v>80480</v>
      </c>
      <c r="U21" s="4">
        <f>IF(Table1[[#This Row],[Currency]]="INR",Table1[[#This Row],[Budget(mln)]]/80,Table1[[#This Row],[Budget(mln)]])</f>
        <v>185</v>
      </c>
      <c r="V21" s="4">
        <f>IF(Table1[[#This Row],[Currency]]="INR",Table1[[#This Row],[Revenue(mln)]]/80,Table1[[#This Row],[Revenue(mln)]])</f>
        <v>1006</v>
      </c>
    </row>
    <row r="22" spans="1:22" x14ac:dyDescent="0.35">
      <c r="A22" s="3">
        <v>122</v>
      </c>
      <c r="B22" s="4" t="s">
        <v>44</v>
      </c>
      <c r="C22" s="4" t="s">
        <v>11</v>
      </c>
      <c r="D22" s="4">
        <v>1993</v>
      </c>
      <c r="E22" s="4">
        <v>9</v>
      </c>
      <c r="F22" s="4" t="s">
        <v>34</v>
      </c>
      <c r="G22" s="4">
        <v>5</v>
      </c>
      <c r="H22" s="4" t="str">
        <f>VLOOKUP(G22,Table10_1[],2,FALSE)</f>
        <v>English</v>
      </c>
      <c r="I22" s="4" t="str">
        <f>_xlfn.IFS(Table1[[#This Row],[IMBD]]&gt;=9,"Super Hit",Table1[[#This Row],[IMBD]]&gt;=8,"Hit",Table1[[#This Row],[IMBD]]&gt;=7,"Average",Table1[[#This Row],[IMBD]]&gt;1,"Flop")</f>
        <v>Super Hit</v>
      </c>
      <c r="J22" s="4">
        <f>VLOOKUP(A22,Table8_1[],2,FALSE)</f>
        <v>88</v>
      </c>
      <c r="K22" s="4" t="str">
        <f>VLOOKUP(J22,Actor[],2,FALSE)</f>
        <v>Liam Neeson</v>
      </c>
      <c r="L22" s="4">
        <f>VLOOKUP(J22,Actor[],3,FALSE)</f>
        <v>1952</v>
      </c>
      <c r="M22" s="4">
        <f>VLOOKUP(A22,Table4_1[],2,FALSE)</f>
        <v>22</v>
      </c>
      <c r="N22" s="4">
        <f>VLOOKUP(A22,Table4_1[],3,FALSE)</f>
        <v>322.2</v>
      </c>
      <c r="O22" s="4" t="str">
        <f>VLOOKUP(A22,Table4_1[],4,FALSE)</f>
        <v>Millions</v>
      </c>
      <c r="P22" s="4" t="str">
        <f>VLOOKUP(A22,Table4_1[],5,FALSE)</f>
        <v>USD</v>
      </c>
      <c r="Q22" s="4">
        <f>IF(Table1[[#This Row],[Unit]]="Billions",Table1[[#This Row],[Budget]]*1000,Table1[[#This Row],[Budget]])</f>
        <v>22</v>
      </c>
      <c r="R22" s="4">
        <f>IF(Table1[[#This Row],[Unit]]="Billions",Table1[[#This Row],[Revenue]]*1000,Table1[[#This Row],[Revenue]])</f>
        <v>322.2</v>
      </c>
      <c r="S22" s="4">
        <f>IF(Table1[[#This Row],[Currency]]="USD",Table1[[#This Row],[Budget(mln)]]*80,Table1[[#This Row],[Budget(mln)]])</f>
        <v>1760</v>
      </c>
      <c r="T22" s="4">
        <f>IF(Table1[[#This Row],[Currency]]="USD",Table1[[#This Row],[Revenue(mln)]]*80,Table1[[#This Row],[Revenue(mln)]])</f>
        <v>25776</v>
      </c>
      <c r="U22" s="4">
        <f>IF(Table1[[#This Row],[Currency]]="INR",Table1[[#This Row],[Budget(mln)]]/80,Table1[[#This Row],[Budget(mln)]])</f>
        <v>22</v>
      </c>
      <c r="V22" s="4">
        <f>IF(Table1[[#This Row],[Currency]]="INR",Table1[[#This Row],[Revenue(mln)]]/80,Table1[[#This Row],[Revenue(mln)]])</f>
        <v>322.2</v>
      </c>
    </row>
    <row r="23" spans="1:22" x14ac:dyDescent="0.35">
      <c r="A23" s="5">
        <v>123</v>
      </c>
      <c r="B23" s="6" t="s">
        <v>45</v>
      </c>
      <c r="C23" s="6" t="s">
        <v>11</v>
      </c>
      <c r="D23" s="6">
        <v>1993</v>
      </c>
      <c r="E23" s="6">
        <v>8.1999999999999993</v>
      </c>
      <c r="F23" s="6" t="s">
        <v>34</v>
      </c>
      <c r="G23" s="6">
        <v>5</v>
      </c>
      <c r="H23" s="20" t="str">
        <f>VLOOKUP(G23,Table10_1[],2,FALSE)</f>
        <v>English</v>
      </c>
      <c r="I23" s="20" t="str">
        <f>_xlfn.IFS(Table1[[#This Row],[IMBD]]&gt;=9,"Super Hit",Table1[[#This Row],[IMBD]]&gt;=8,"Hit",Table1[[#This Row],[IMBD]]&gt;=7,"Average",Table1[[#This Row],[IMBD]]&gt;1,"Flop")</f>
        <v>Hit</v>
      </c>
      <c r="J23" s="20">
        <f>VLOOKUP(A23,Table8_1[],2,FALSE)</f>
        <v>90</v>
      </c>
      <c r="K23" s="20" t="str">
        <f>VLOOKUP(J23,Actor[],2,FALSE)</f>
        <v>Sam Neill</v>
      </c>
      <c r="L23" s="20">
        <f>VLOOKUP(J23,Actor[],3,FALSE)</f>
        <v>1947</v>
      </c>
      <c r="M23" s="4">
        <f>VLOOKUP(A23,Table4_1[],2,FALSE)</f>
        <v>63</v>
      </c>
      <c r="N23" s="4">
        <f>VLOOKUP(A23,Table4_1[],3,FALSE)</f>
        <v>1046</v>
      </c>
      <c r="O23" s="4" t="str">
        <f>VLOOKUP(A23,Table4_1[],4,FALSE)</f>
        <v>Millions</v>
      </c>
      <c r="P23" s="4" t="str">
        <f>VLOOKUP(A23,Table4_1[],5,FALSE)</f>
        <v>USD</v>
      </c>
      <c r="Q23" s="4">
        <f>IF(Table1[[#This Row],[Unit]]="Billions",Table1[[#This Row],[Budget]]*1000,Table1[[#This Row],[Budget]])</f>
        <v>63</v>
      </c>
      <c r="R23" s="4">
        <f>IF(Table1[[#This Row],[Unit]]="Billions",Table1[[#This Row],[Revenue]]*1000,Table1[[#This Row],[Revenue]])</f>
        <v>1046</v>
      </c>
      <c r="S23" s="4">
        <f>IF(Table1[[#This Row],[Currency]]="USD",Table1[[#This Row],[Budget(mln)]]*80,Table1[[#This Row],[Budget(mln)]])</f>
        <v>5040</v>
      </c>
      <c r="T23" s="4">
        <f>IF(Table1[[#This Row],[Currency]]="USD",Table1[[#This Row],[Revenue(mln)]]*80,Table1[[#This Row],[Revenue(mln)]])</f>
        <v>83680</v>
      </c>
      <c r="U23" s="4">
        <f>IF(Table1[[#This Row],[Currency]]="INR",Table1[[#This Row],[Budget(mln)]]/80,Table1[[#This Row],[Budget(mln)]])</f>
        <v>63</v>
      </c>
      <c r="V23" s="4">
        <f>IF(Table1[[#This Row],[Currency]]="INR",Table1[[#This Row],[Revenue(mln)]]/80,Table1[[#This Row],[Revenue(mln)]])</f>
        <v>1046</v>
      </c>
    </row>
    <row r="24" spans="1:22" x14ac:dyDescent="0.35">
      <c r="A24" s="3">
        <v>124</v>
      </c>
      <c r="B24" s="4" t="s">
        <v>46</v>
      </c>
      <c r="C24" s="4" t="s">
        <v>11</v>
      </c>
      <c r="D24" s="4">
        <v>2019</v>
      </c>
      <c r="E24" s="4">
        <v>8.5</v>
      </c>
      <c r="F24" s="4" t="s">
        <v>25</v>
      </c>
      <c r="G24" s="4">
        <v>5</v>
      </c>
      <c r="H24" s="4" t="str">
        <f>VLOOKUP(G24,Table10_1[],2,FALSE)</f>
        <v>English</v>
      </c>
      <c r="I24" s="4" t="str">
        <f>_xlfn.IFS(Table1[[#This Row],[IMBD]]&gt;=9,"Super Hit",Table1[[#This Row],[IMBD]]&gt;=8,"Hit",Table1[[#This Row],[IMBD]]&gt;=7,"Average",Table1[[#This Row],[IMBD]]&gt;1,"Flop")</f>
        <v>Hit</v>
      </c>
      <c r="J24" s="4">
        <f>VLOOKUP(A24,Table8_1[],2,FALSE)</f>
        <v>92</v>
      </c>
      <c r="K24" s="4" t="str">
        <f>VLOOKUP(J24,Actor[],2,FALSE)</f>
        <v>Song Kang-ho</v>
      </c>
      <c r="L24" s="4">
        <f>VLOOKUP(J24,Actor[],3,FALSE)</f>
        <v>1967</v>
      </c>
      <c r="M24" s="4">
        <f>VLOOKUP(A24,Table4_1[],2,FALSE)</f>
        <v>15.5</v>
      </c>
      <c r="N24" s="4">
        <f>VLOOKUP(A24,Table4_1[],3,FALSE)</f>
        <v>263.10000000000002</v>
      </c>
      <c r="O24" s="4" t="str">
        <f>VLOOKUP(A24,Table4_1[],4,FALSE)</f>
        <v>Millions</v>
      </c>
      <c r="P24" s="4" t="str">
        <f>VLOOKUP(A24,Table4_1[],5,FALSE)</f>
        <v>USD</v>
      </c>
      <c r="Q24" s="4">
        <f>IF(Table1[[#This Row],[Unit]]="Billions",Table1[[#This Row],[Budget]]*1000,Table1[[#This Row],[Budget]])</f>
        <v>15.5</v>
      </c>
      <c r="R24" s="4">
        <f>IF(Table1[[#This Row],[Unit]]="Billions",Table1[[#This Row],[Revenue]]*1000,Table1[[#This Row],[Revenue]])</f>
        <v>263.10000000000002</v>
      </c>
      <c r="S24" s="4">
        <f>IF(Table1[[#This Row],[Currency]]="USD",Table1[[#This Row],[Budget(mln)]]*80,Table1[[#This Row],[Budget(mln)]])</f>
        <v>1240</v>
      </c>
      <c r="T24" s="4">
        <f>IF(Table1[[#This Row],[Currency]]="USD",Table1[[#This Row],[Revenue(mln)]]*80,Table1[[#This Row],[Revenue(mln)]])</f>
        <v>21048</v>
      </c>
      <c r="U24" s="4">
        <f>IF(Table1[[#This Row],[Currency]]="INR",Table1[[#This Row],[Budget(mln)]]/80,Table1[[#This Row],[Budget(mln)]])</f>
        <v>15.5</v>
      </c>
      <c r="V24" s="4">
        <f>IF(Table1[[#This Row],[Currency]]="INR",Table1[[#This Row],[Revenue(mln)]]/80,Table1[[#This Row],[Revenue(mln)]])</f>
        <v>263.10000000000002</v>
      </c>
    </row>
    <row r="25" spans="1:22" x14ac:dyDescent="0.35">
      <c r="A25" s="5">
        <v>125</v>
      </c>
      <c r="B25" s="6" t="s">
        <v>47</v>
      </c>
      <c r="C25" s="6" t="s">
        <v>11</v>
      </c>
      <c r="D25" s="6">
        <v>2019</v>
      </c>
      <c r="E25" s="6">
        <v>8.4</v>
      </c>
      <c r="F25" s="6" t="s">
        <v>12</v>
      </c>
      <c r="G25" s="6">
        <v>5</v>
      </c>
      <c r="H25" s="20" t="str">
        <f>VLOOKUP(G25,Table10_1[],2,FALSE)</f>
        <v>English</v>
      </c>
      <c r="I25" s="20" t="str">
        <f>_xlfn.IFS(Table1[[#This Row],[IMBD]]&gt;=9,"Super Hit",Table1[[#This Row],[IMBD]]&gt;=8,"Hit",Table1[[#This Row],[IMBD]]&gt;=7,"Average",Table1[[#This Row],[IMBD]]&gt;1,"Flop")</f>
        <v>Hit</v>
      </c>
      <c r="J25" s="20">
        <f>VLOOKUP(A25,Table8_1[],2,FALSE)</f>
        <v>94</v>
      </c>
      <c r="K25" s="20" t="str">
        <f>VLOOKUP(J25,Actor[],2,FALSE)</f>
        <v>Robert Downey Jr.</v>
      </c>
      <c r="L25" s="20">
        <f>VLOOKUP(J25,Actor[],3,FALSE)</f>
        <v>1965</v>
      </c>
      <c r="M25" s="4">
        <f>VLOOKUP(A25,Table4_1[],2,FALSE)</f>
        <v>400</v>
      </c>
      <c r="N25" s="4">
        <f>VLOOKUP(A25,Table4_1[],3,FALSE)</f>
        <v>2798</v>
      </c>
      <c r="O25" s="4" t="str">
        <f>VLOOKUP(A25,Table4_1[],4,FALSE)</f>
        <v>Millions</v>
      </c>
      <c r="P25" s="4" t="str">
        <f>VLOOKUP(A25,Table4_1[],5,FALSE)</f>
        <v>USD</v>
      </c>
      <c r="Q25" s="4">
        <f>IF(Table1[[#This Row],[Unit]]="Billions",Table1[[#This Row],[Budget]]*1000,Table1[[#This Row],[Budget]])</f>
        <v>400</v>
      </c>
      <c r="R25" s="4">
        <f>IF(Table1[[#This Row],[Unit]]="Billions",Table1[[#This Row],[Revenue]]*1000,Table1[[#This Row],[Revenue]])</f>
        <v>2798</v>
      </c>
      <c r="S25" s="4">
        <f>IF(Table1[[#This Row],[Currency]]="USD",Table1[[#This Row],[Budget(mln)]]*80,Table1[[#This Row],[Budget(mln)]])</f>
        <v>32000</v>
      </c>
      <c r="T25" s="4">
        <f>IF(Table1[[#This Row],[Currency]]="USD",Table1[[#This Row],[Revenue(mln)]]*80,Table1[[#This Row],[Revenue(mln)]])</f>
        <v>223840</v>
      </c>
      <c r="U25" s="4">
        <f>IF(Table1[[#This Row],[Currency]]="INR",Table1[[#This Row],[Budget(mln)]]/80,Table1[[#This Row],[Budget(mln)]])</f>
        <v>400</v>
      </c>
      <c r="V25" s="4">
        <f>IF(Table1[[#This Row],[Currency]]="INR",Table1[[#This Row],[Revenue(mln)]]/80,Table1[[#This Row],[Revenue(mln)]])</f>
        <v>2798</v>
      </c>
    </row>
    <row r="26" spans="1:22" x14ac:dyDescent="0.35">
      <c r="A26" s="3">
        <v>126</v>
      </c>
      <c r="B26" s="4" t="s">
        <v>48</v>
      </c>
      <c r="C26" s="4" t="s">
        <v>11</v>
      </c>
      <c r="D26" s="4">
        <v>2018</v>
      </c>
      <c r="E26" s="4">
        <v>8.4</v>
      </c>
      <c r="F26" s="4" t="s">
        <v>12</v>
      </c>
      <c r="G26" s="4">
        <v>5</v>
      </c>
      <c r="H26" s="4" t="str">
        <f>VLOOKUP(G26,Table10_1[],2,FALSE)</f>
        <v>English</v>
      </c>
      <c r="I26" s="4" t="str">
        <f>_xlfn.IFS(Table1[[#This Row],[IMBD]]&gt;=9,"Super Hit",Table1[[#This Row],[IMBD]]&gt;=8,"Hit",Table1[[#This Row],[IMBD]]&gt;=7,"Average",Table1[[#This Row],[IMBD]]&gt;1,"Flop")</f>
        <v>Hit</v>
      </c>
      <c r="J26" s="4">
        <f>VLOOKUP(A26,Table8_1[],2,FALSE)</f>
        <v>94</v>
      </c>
      <c r="K26" s="4" t="str">
        <f>VLOOKUP(J26,Actor[],2,FALSE)</f>
        <v>Robert Downey Jr.</v>
      </c>
      <c r="L26" s="4">
        <f>VLOOKUP(J26,Actor[],3,FALSE)</f>
        <v>1965</v>
      </c>
      <c r="M26" s="4">
        <f>VLOOKUP(A26,Table4_1[],2,FALSE)</f>
        <v>400</v>
      </c>
      <c r="N26" s="4">
        <f>VLOOKUP(A26,Table4_1[],3,FALSE)</f>
        <v>2048</v>
      </c>
      <c r="O26" s="4" t="str">
        <f>VLOOKUP(A26,Table4_1[],4,FALSE)</f>
        <v>Millions</v>
      </c>
      <c r="P26" s="4" t="str">
        <f>VLOOKUP(A26,Table4_1[],5,FALSE)</f>
        <v>USD</v>
      </c>
      <c r="Q26" s="4">
        <f>IF(Table1[[#This Row],[Unit]]="Billions",Table1[[#This Row],[Budget]]*1000,Table1[[#This Row],[Budget]])</f>
        <v>400</v>
      </c>
      <c r="R26" s="4">
        <f>IF(Table1[[#This Row],[Unit]]="Billions",Table1[[#This Row],[Revenue]]*1000,Table1[[#This Row],[Revenue]])</f>
        <v>2048</v>
      </c>
      <c r="S26" s="4">
        <f>IF(Table1[[#This Row],[Currency]]="USD",Table1[[#This Row],[Budget(mln)]]*80,Table1[[#This Row],[Budget(mln)]])</f>
        <v>32000</v>
      </c>
      <c r="T26" s="4">
        <f>IF(Table1[[#This Row],[Currency]]="USD",Table1[[#This Row],[Revenue(mln)]]*80,Table1[[#This Row],[Revenue(mln)]])</f>
        <v>163840</v>
      </c>
      <c r="U26" s="4">
        <f>IF(Table1[[#This Row],[Currency]]="INR",Table1[[#This Row],[Budget(mln)]]/80,Table1[[#This Row],[Budget(mln)]])</f>
        <v>400</v>
      </c>
      <c r="V26" s="4">
        <f>IF(Table1[[#This Row],[Currency]]="INR",Table1[[#This Row],[Revenue(mln)]]/80,Table1[[#This Row],[Revenue(mln)]])</f>
        <v>2048</v>
      </c>
    </row>
    <row r="27" spans="1:22" x14ac:dyDescent="0.35">
      <c r="A27" s="5">
        <v>127</v>
      </c>
      <c r="B27" s="6" t="s">
        <v>49</v>
      </c>
      <c r="C27" s="6" t="s">
        <v>8</v>
      </c>
      <c r="D27" s="6">
        <v>1955</v>
      </c>
      <c r="E27" s="6">
        <v>8.3000000000000007</v>
      </c>
      <c r="F27" s="6" t="s">
        <v>50</v>
      </c>
      <c r="G27" s="6">
        <v>7</v>
      </c>
      <c r="H27" s="20" t="str">
        <f>VLOOKUP(G27,Table10_1[],2,FALSE)</f>
        <v>Bengali</v>
      </c>
      <c r="I27" s="20" t="str">
        <f>_xlfn.IFS(Table1[[#This Row],[IMBD]]&gt;=9,"Super Hit",Table1[[#This Row],[IMBD]]&gt;=8,"Hit",Table1[[#This Row],[IMBD]]&gt;=7,"Average",Table1[[#This Row],[IMBD]]&gt;1,"Flop")</f>
        <v>Hit</v>
      </c>
      <c r="J27" s="20">
        <f>VLOOKUP(A27,Table8_1[],2,FALSE)</f>
        <v>150</v>
      </c>
      <c r="K27" s="20" t="str">
        <f>VLOOKUP(J27,Actor[],2,FALSE)</f>
        <v>Kanu Banerjee</v>
      </c>
      <c r="L27" s="20">
        <f>VLOOKUP(J27,Actor[],3,FALSE)</f>
        <v>1905</v>
      </c>
      <c r="M27" s="4">
        <f>VLOOKUP(A27,Table4_1[],2,FALSE)</f>
        <v>70</v>
      </c>
      <c r="N27" s="4">
        <f>VLOOKUP(A27,Table4_1[],3,FALSE)</f>
        <v>100</v>
      </c>
      <c r="O27" s="4" t="str">
        <f>VLOOKUP(A27,Table4_1[],4,FALSE)</f>
        <v>Millions</v>
      </c>
      <c r="P27" s="4" t="str">
        <f>VLOOKUP(A27,Table4_1[],5,FALSE)</f>
        <v>INR</v>
      </c>
      <c r="Q27" s="4">
        <f>IF(Table1[[#This Row],[Unit]]="Billions",Table1[[#This Row],[Budget]]*1000,Table1[[#This Row],[Budget]])</f>
        <v>70</v>
      </c>
      <c r="R27" s="4">
        <f>IF(Table1[[#This Row],[Unit]]="Billions",Table1[[#This Row],[Revenue]]*1000,Table1[[#This Row],[Revenue]])</f>
        <v>100</v>
      </c>
      <c r="S27" s="4">
        <f>IF(Table1[[#This Row],[Currency]]="USD",Table1[[#This Row],[Budget(mln)]]*80,Table1[[#This Row],[Budget(mln)]])</f>
        <v>70</v>
      </c>
      <c r="T27" s="4">
        <f>IF(Table1[[#This Row],[Currency]]="USD",Table1[[#This Row],[Revenue(mln)]]*80,Table1[[#This Row],[Revenue(mln)]])</f>
        <v>100</v>
      </c>
      <c r="U27" s="4">
        <f>IF(Table1[[#This Row],[Currency]]="INR",Table1[[#This Row],[Budget(mln)]]/80,Table1[[#This Row],[Budget(mln)]])</f>
        <v>0.875</v>
      </c>
      <c r="V27" s="4">
        <f>IF(Table1[[#This Row],[Currency]]="INR",Table1[[#This Row],[Revenue(mln)]]/80,Table1[[#This Row],[Revenue(mln)]])</f>
        <v>1.25</v>
      </c>
    </row>
    <row r="28" spans="1:22" x14ac:dyDescent="0.35">
      <c r="A28" s="3">
        <v>128</v>
      </c>
      <c r="B28" s="4" t="s">
        <v>51</v>
      </c>
      <c r="C28" s="4" t="s">
        <v>8</v>
      </c>
      <c r="D28" s="4">
        <v>2007</v>
      </c>
      <c r="E28" s="4">
        <v>8.3000000000000007</v>
      </c>
      <c r="F28" s="4" t="s">
        <v>25</v>
      </c>
      <c r="G28" s="4">
        <v>1</v>
      </c>
      <c r="H28" s="4" t="str">
        <f>VLOOKUP(G28,Table10_1[],2,FALSE)</f>
        <v>Hindi</v>
      </c>
      <c r="I28" s="4" t="str">
        <f>_xlfn.IFS(Table1[[#This Row],[IMBD]]&gt;=9,"Super Hit",Table1[[#This Row],[IMBD]]&gt;=8,"Hit",Table1[[#This Row],[IMBD]]&gt;=7,"Average",Table1[[#This Row],[IMBD]]&gt;1,"Flop")</f>
        <v>Hit</v>
      </c>
      <c r="J28" s="4">
        <f>VLOOKUP(A28,Table8_1[],2,FALSE)</f>
        <v>61</v>
      </c>
      <c r="K28" s="4" t="str">
        <f>VLOOKUP(J28,Actor[],2,FALSE)</f>
        <v>Aamir Khan</v>
      </c>
      <c r="L28" s="4">
        <f>VLOOKUP(J28,Actor[],3,FALSE)</f>
        <v>1965</v>
      </c>
      <c r="M28" s="4">
        <f>VLOOKUP(A28,Table4_1[],2,FALSE)</f>
        <v>120</v>
      </c>
      <c r="N28" s="4">
        <f>VLOOKUP(A28,Table4_1[],3,FALSE)</f>
        <v>1350</v>
      </c>
      <c r="O28" s="4" t="str">
        <f>VLOOKUP(A28,Table4_1[],4,FALSE)</f>
        <v>Millions</v>
      </c>
      <c r="P28" s="4" t="str">
        <f>VLOOKUP(A28,Table4_1[],5,FALSE)</f>
        <v>INR</v>
      </c>
      <c r="Q28" s="4">
        <f>IF(Table1[[#This Row],[Unit]]="Billions",Table1[[#This Row],[Budget]]*1000,Table1[[#This Row],[Budget]])</f>
        <v>120</v>
      </c>
      <c r="R28" s="4">
        <f>IF(Table1[[#This Row],[Unit]]="Billions",Table1[[#This Row],[Revenue]]*1000,Table1[[#This Row],[Revenue]])</f>
        <v>1350</v>
      </c>
      <c r="S28" s="4">
        <f>IF(Table1[[#This Row],[Currency]]="USD",Table1[[#This Row],[Budget(mln)]]*80,Table1[[#This Row],[Budget(mln)]])</f>
        <v>120</v>
      </c>
      <c r="T28" s="4">
        <f>IF(Table1[[#This Row],[Currency]]="USD",Table1[[#This Row],[Revenue(mln)]]*80,Table1[[#This Row],[Revenue(mln)]])</f>
        <v>1350</v>
      </c>
      <c r="U28" s="4">
        <f>IF(Table1[[#This Row],[Currency]]="INR",Table1[[#This Row],[Budget(mln)]]/80,Table1[[#This Row],[Budget(mln)]])</f>
        <v>1.5</v>
      </c>
      <c r="V28" s="4">
        <f>IF(Table1[[#This Row],[Currency]]="INR",Table1[[#This Row],[Revenue(mln)]]/80,Table1[[#This Row],[Revenue(mln)]])</f>
        <v>16.875</v>
      </c>
    </row>
    <row r="29" spans="1:22" x14ac:dyDescent="0.35">
      <c r="A29" s="5">
        <v>129</v>
      </c>
      <c r="B29" s="6" t="s">
        <v>52</v>
      </c>
      <c r="C29" s="6" t="s">
        <v>8</v>
      </c>
      <c r="D29" s="6">
        <v>2003</v>
      </c>
      <c r="E29" s="6">
        <v>8.1</v>
      </c>
      <c r="F29" s="6" t="s">
        <v>53</v>
      </c>
      <c r="G29" s="6">
        <v>1</v>
      </c>
      <c r="H29" s="20" t="str">
        <f>VLOOKUP(G29,Table10_1[],2,FALSE)</f>
        <v>Hindi</v>
      </c>
      <c r="I29" s="20" t="str">
        <f>_xlfn.IFS(Table1[[#This Row],[IMBD]]&gt;=9,"Super Hit",Table1[[#This Row],[IMBD]]&gt;=8,"Hit",Table1[[#This Row],[IMBD]]&gt;=7,"Average",Table1[[#This Row],[IMBD]]&gt;1,"Flop")</f>
        <v>Hit</v>
      </c>
      <c r="J29" s="20">
        <f>VLOOKUP(A29,Table8_1[],2,FALSE)</f>
        <v>51</v>
      </c>
      <c r="K29" s="20" t="str">
        <f>VLOOKUP(J29,Actor[],2,FALSE)</f>
        <v>Sanjay Dutt</v>
      </c>
      <c r="L29" s="20">
        <f>VLOOKUP(J29,Actor[],3,FALSE)</f>
        <v>1959</v>
      </c>
      <c r="M29" s="4">
        <f>VLOOKUP(A29,Table4_1[],2,FALSE)</f>
        <v>100</v>
      </c>
      <c r="N29" s="4">
        <f>VLOOKUP(A29,Table4_1[],3,FALSE)</f>
        <v>410</v>
      </c>
      <c r="O29" s="4" t="str">
        <f>VLOOKUP(A29,Table4_1[],4,FALSE)</f>
        <v>Millions</v>
      </c>
      <c r="P29" s="4" t="str">
        <f>VLOOKUP(A29,Table4_1[],5,FALSE)</f>
        <v>INR</v>
      </c>
      <c r="Q29" s="4">
        <f>IF(Table1[[#This Row],[Unit]]="Billions",Table1[[#This Row],[Budget]]*1000,Table1[[#This Row],[Budget]])</f>
        <v>100</v>
      </c>
      <c r="R29" s="4">
        <f>IF(Table1[[#This Row],[Unit]]="Billions",Table1[[#This Row],[Revenue]]*1000,Table1[[#This Row],[Revenue]])</f>
        <v>410</v>
      </c>
      <c r="S29" s="4">
        <f>IF(Table1[[#This Row],[Currency]]="USD",Table1[[#This Row],[Budget(mln)]]*80,Table1[[#This Row],[Budget(mln)]])</f>
        <v>100</v>
      </c>
      <c r="T29" s="4">
        <f>IF(Table1[[#This Row],[Currency]]="USD",Table1[[#This Row],[Revenue(mln)]]*80,Table1[[#This Row],[Revenue(mln)]])</f>
        <v>410</v>
      </c>
      <c r="U29" s="4">
        <f>IF(Table1[[#This Row],[Currency]]="INR",Table1[[#This Row],[Budget(mln)]]/80,Table1[[#This Row],[Budget(mln)]])</f>
        <v>1.25</v>
      </c>
      <c r="V29" s="4">
        <f>IF(Table1[[#This Row],[Currency]]="INR",Table1[[#This Row],[Revenue(mln)]]/80,Table1[[#This Row],[Revenue(mln)]])</f>
        <v>5.125</v>
      </c>
    </row>
    <row r="30" spans="1:22" x14ac:dyDescent="0.35">
      <c r="A30" s="3">
        <v>130</v>
      </c>
      <c r="B30" s="4" t="s">
        <v>54</v>
      </c>
      <c r="C30" s="4" t="s">
        <v>8</v>
      </c>
      <c r="D30" s="4">
        <v>2014</v>
      </c>
      <c r="E30" s="4">
        <v>8.1</v>
      </c>
      <c r="F30" s="4" t="s">
        <v>21</v>
      </c>
      <c r="G30" s="4">
        <v>1</v>
      </c>
      <c r="H30" s="4" t="str">
        <f>VLOOKUP(G30,Table10_1[],2,FALSE)</f>
        <v>Hindi</v>
      </c>
      <c r="I30" s="4" t="str">
        <f>_xlfn.IFS(Table1[[#This Row],[IMBD]]&gt;=9,"Super Hit",Table1[[#This Row],[IMBD]]&gt;=8,"Hit",Table1[[#This Row],[IMBD]]&gt;=7,"Average",Table1[[#This Row],[IMBD]]&gt;1,"Flop")</f>
        <v>Hit</v>
      </c>
      <c r="J30" s="4">
        <f>VLOOKUP(A30,Table8_1[],2,FALSE)</f>
        <v>61</v>
      </c>
      <c r="K30" s="4" t="str">
        <f>VLOOKUP(J30,Actor[],2,FALSE)</f>
        <v>Aamir Khan</v>
      </c>
      <c r="L30" s="4">
        <f>VLOOKUP(J30,Actor[],3,FALSE)</f>
        <v>1965</v>
      </c>
      <c r="M30" s="4">
        <f>VLOOKUP(A30,Table4_1[],2,FALSE)</f>
        <v>850</v>
      </c>
      <c r="N30" s="4">
        <f>VLOOKUP(A30,Table4_1[],3,FALSE)</f>
        <v>8540</v>
      </c>
      <c r="O30" s="4" t="str">
        <f>VLOOKUP(A30,Table4_1[],4,FALSE)</f>
        <v>Millions</v>
      </c>
      <c r="P30" s="4" t="str">
        <f>VLOOKUP(A30,Table4_1[],5,FALSE)</f>
        <v>INR</v>
      </c>
      <c r="Q30" s="4">
        <f>IF(Table1[[#This Row],[Unit]]="Billions",Table1[[#This Row],[Budget]]*1000,Table1[[#This Row],[Budget]])</f>
        <v>850</v>
      </c>
      <c r="R30" s="4">
        <f>IF(Table1[[#This Row],[Unit]]="Billions",Table1[[#This Row],[Revenue]]*1000,Table1[[#This Row],[Revenue]])</f>
        <v>8540</v>
      </c>
      <c r="S30" s="4">
        <f>IF(Table1[[#This Row],[Currency]]="USD",Table1[[#This Row],[Budget(mln)]]*80,Table1[[#This Row],[Budget(mln)]])</f>
        <v>850</v>
      </c>
      <c r="T30" s="4">
        <f>IF(Table1[[#This Row],[Currency]]="USD",Table1[[#This Row],[Revenue(mln)]]*80,Table1[[#This Row],[Revenue(mln)]])</f>
        <v>8540</v>
      </c>
      <c r="U30" s="4">
        <f>IF(Table1[[#This Row],[Currency]]="INR",Table1[[#This Row],[Budget(mln)]]/80,Table1[[#This Row],[Budget(mln)]])</f>
        <v>10.625</v>
      </c>
      <c r="V30" s="4">
        <f>IF(Table1[[#This Row],[Currency]]="INR",Table1[[#This Row],[Revenue(mln)]]/80,Table1[[#This Row],[Revenue(mln)]])</f>
        <v>106.75</v>
      </c>
    </row>
    <row r="31" spans="1:22" x14ac:dyDescent="0.35">
      <c r="A31" s="5">
        <v>131</v>
      </c>
      <c r="B31" s="6" t="s">
        <v>55</v>
      </c>
      <c r="C31" s="6" t="s">
        <v>8</v>
      </c>
      <c r="D31" s="6">
        <v>2018</v>
      </c>
      <c r="E31" s="6" t="s">
        <v>56</v>
      </c>
      <c r="F31" s="6" t="s">
        <v>21</v>
      </c>
      <c r="G31" s="6">
        <v>1</v>
      </c>
      <c r="H31" s="20" t="str">
        <f>VLOOKUP(G31,Table10_1[],2,FALSE)</f>
        <v>Hindi</v>
      </c>
      <c r="I31" s="20" t="str">
        <f>_xlfn.IFS(Table1[[#This Row],[IMBD]]&gt;=9,"Super Hit",Table1[[#This Row],[IMBD]]&gt;=8,"Hit",Table1[[#This Row],[IMBD]]&gt;=7,"Average",Table1[[#This Row],[IMBD]]&gt;1,"Flop")</f>
        <v>Super Hit</v>
      </c>
      <c r="J31" s="20">
        <f>VLOOKUP(A31,Table8_1[],2,FALSE)</f>
        <v>155</v>
      </c>
      <c r="K31" s="20" t="str">
        <f>VLOOKUP(J31,Actor[],2,FALSE)</f>
        <v>Ranbir Kapoor</v>
      </c>
      <c r="L31" s="20">
        <f>VLOOKUP(J31,Actor[],3,FALSE)</f>
        <v>1982</v>
      </c>
      <c r="M31" s="4">
        <f>VLOOKUP(A31,Table4_1[],2,FALSE)</f>
        <v>1</v>
      </c>
      <c r="N31" s="4">
        <f>VLOOKUP(A31,Table4_1[],3,FALSE)</f>
        <v>5.9</v>
      </c>
      <c r="O31" s="4" t="str">
        <f>VLOOKUP(A31,Table4_1[],4,FALSE)</f>
        <v>Billions</v>
      </c>
      <c r="P31" s="4" t="str">
        <f>VLOOKUP(A31,Table4_1[],5,FALSE)</f>
        <v>INR</v>
      </c>
      <c r="Q31" s="4">
        <f>IF(Table1[[#This Row],[Unit]]="Billions",Table1[[#This Row],[Budget]]*1000,Table1[[#This Row],[Budget]])</f>
        <v>1000</v>
      </c>
      <c r="R31" s="4">
        <f>IF(Table1[[#This Row],[Unit]]="Billions",Table1[[#This Row],[Revenue]]*1000,Table1[[#This Row],[Revenue]])</f>
        <v>5900</v>
      </c>
      <c r="S31" s="4">
        <f>IF(Table1[[#This Row],[Currency]]="USD",Table1[[#This Row],[Budget(mln)]]*80,Table1[[#This Row],[Budget(mln)]])</f>
        <v>1000</v>
      </c>
      <c r="T31" s="4">
        <f>IF(Table1[[#This Row],[Currency]]="USD",Table1[[#This Row],[Revenue(mln)]]*80,Table1[[#This Row],[Revenue(mln)]])</f>
        <v>5900</v>
      </c>
      <c r="U31" s="4">
        <f>IF(Table1[[#This Row],[Currency]]="INR",Table1[[#This Row],[Budget(mln)]]/80,Table1[[#This Row],[Budget(mln)]])</f>
        <v>12.5</v>
      </c>
      <c r="V31" s="4">
        <f>IF(Table1[[#This Row],[Currency]]="INR",Table1[[#This Row],[Revenue(mln)]]/80,Table1[[#This Row],[Revenue(mln)]])</f>
        <v>73.75</v>
      </c>
    </row>
    <row r="32" spans="1:22" x14ac:dyDescent="0.35">
      <c r="A32" s="3">
        <v>132</v>
      </c>
      <c r="B32" s="4" t="s">
        <v>57</v>
      </c>
      <c r="C32" s="4" t="s">
        <v>8</v>
      </c>
      <c r="D32" s="4">
        <v>2021</v>
      </c>
      <c r="E32" s="4">
        <v>7.6</v>
      </c>
      <c r="F32" s="4" t="s">
        <v>58</v>
      </c>
      <c r="G32" s="4">
        <v>2</v>
      </c>
      <c r="H32" s="4" t="str">
        <f>VLOOKUP(G32,Table10_1[],2,FALSE)</f>
        <v>Telugu</v>
      </c>
      <c r="I32" s="4" t="str">
        <f>_xlfn.IFS(Table1[[#This Row],[IMBD]]&gt;=9,"Super Hit",Table1[[#This Row],[IMBD]]&gt;=8,"Hit",Table1[[#This Row],[IMBD]]&gt;=7,"Average",Table1[[#This Row],[IMBD]]&gt;1,"Flop")</f>
        <v>Average</v>
      </c>
      <c r="J32" s="4">
        <f>VLOOKUP(A32,Table8_1[],2,FALSE)</f>
        <v>156</v>
      </c>
      <c r="K32" s="4" t="str">
        <f>VLOOKUP(J32,Actor[],2,FALSE)</f>
        <v>Allu Arjun</v>
      </c>
      <c r="L32" s="4">
        <f>VLOOKUP(J32,Actor[],3,FALSE)</f>
        <v>1982</v>
      </c>
      <c r="M32" s="4">
        <f>VLOOKUP(A32,Table4_1[],2,FALSE)</f>
        <v>2</v>
      </c>
      <c r="N32" s="4">
        <f>VLOOKUP(A32,Table4_1[],3,FALSE)</f>
        <v>3.6</v>
      </c>
      <c r="O32" s="4" t="str">
        <f>VLOOKUP(A32,Table4_1[],4,FALSE)</f>
        <v>Billions</v>
      </c>
      <c r="P32" s="4" t="str">
        <f>VLOOKUP(A32,Table4_1[],5,FALSE)</f>
        <v>INR</v>
      </c>
      <c r="Q32" s="4">
        <f>IF(Table1[[#This Row],[Unit]]="Billions",Table1[[#This Row],[Budget]]*1000,Table1[[#This Row],[Budget]])</f>
        <v>2000</v>
      </c>
      <c r="R32" s="4">
        <f>IF(Table1[[#This Row],[Unit]]="Billions",Table1[[#This Row],[Revenue]]*1000,Table1[[#This Row],[Revenue]])</f>
        <v>3600</v>
      </c>
      <c r="S32" s="4">
        <f>IF(Table1[[#This Row],[Currency]]="USD",Table1[[#This Row],[Budget(mln)]]*80,Table1[[#This Row],[Budget(mln)]])</f>
        <v>2000</v>
      </c>
      <c r="T32" s="4">
        <f>IF(Table1[[#This Row],[Currency]]="USD",Table1[[#This Row],[Revenue(mln)]]*80,Table1[[#This Row],[Revenue(mln)]])</f>
        <v>3600</v>
      </c>
      <c r="U32" s="4">
        <f>IF(Table1[[#This Row],[Currency]]="INR",Table1[[#This Row],[Budget(mln)]]/80,Table1[[#This Row],[Budget(mln)]])</f>
        <v>25</v>
      </c>
      <c r="V32" s="4">
        <f>IF(Table1[[#This Row],[Currency]]="INR",Table1[[#This Row],[Revenue(mln)]]/80,Table1[[#This Row],[Revenue(mln)]])</f>
        <v>45</v>
      </c>
    </row>
    <row r="33" spans="1:22" x14ac:dyDescent="0.35">
      <c r="A33" s="5">
        <v>133</v>
      </c>
      <c r="B33" s="6" t="s">
        <v>59</v>
      </c>
      <c r="C33" s="6" t="s">
        <v>8</v>
      </c>
      <c r="D33" s="6">
        <v>2022</v>
      </c>
      <c r="E33" s="6">
        <v>8</v>
      </c>
      <c r="F33" s="6" t="s">
        <v>60</v>
      </c>
      <c r="G33" s="6">
        <v>2</v>
      </c>
      <c r="H33" s="20" t="str">
        <f>VLOOKUP(G33,Table10_1[],2,FALSE)</f>
        <v>Telugu</v>
      </c>
      <c r="I33" s="20" t="str">
        <f>_xlfn.IFS(Table1[[#This Row],[IMBD]]&gt;=9,"Super Hit",Table1[[#This Row],[IMBD]]&gt;=8,"Hit",Table1[[#This Row],[IMBD]]&gt;=7,"Average",Table1[[#This Row],[IMBD]]&gt;1,"Flop")</f>
        <v>Hit</v>
      </c>
      <c r="J33" s="20">
        <f>VLOOKUP(A33,Table8_1[],2,FALSE)</f>
        <v>158</v>
      </c>
      <c r="K33" s="20" t="str">
        <f>VLOOKUP(J33,Actor[],2,FALSE)</f>
        <v>N. T. Rama Rao Jr.</v>
      </c>
      <c r="L33" s="20">
        <f>VLOOKUP(J33,Actor[],3,FALSE)</f>
        <v>1983</v>
      </c>
      <c r="M33" s="4">
        <f>VLOOKUP(A33,Table4_1[],2,FALSE)</f>
        <v>5.5</v>
      </c>
      <c r="N33" s="4">
        <f>VLOOKUP(A33,Table4_1[],3,FALSE)</f>
        <v>12</v>
      </c>
      <c r="O33" s="4" t="str">
        <f>VLOOKUP(A33,Table4_1[],4,FALSE)</f>
        <v>Billions</v>
      </c>
      <c r="P33" s="4" t="str">
        <f>VLOOKUP(A33,Table4_1[],5,FALSE)</f>
        <v>INR</v>
      </c>
      <c r="Q33" s="4">
        <f>IF(Table1[[#This Row],[Unit]]="Billions",Table1[[#This Row],[Budget]]*1000,Table1[[#This Row],[Budget]])</f>
        <v>5500</v>
      </c>
      <c r="R33" s="4">
        <f>IF(Table1[[#This Row],[Unit]]="Billions",Table1[[#This Row],[Revenue]]*1000,Table1[[#This Row],[Revenue]])</f>
        <v>12000</v>
      </c>
      <c r="S33" s="4">
        <f>IF(Table1[[#This Row],[Currency]]="USD",Table1[[#This Row],[Budget(mln)]]*80,Table1[[#This Row],[Budget(mln)]])</f>
        <v>5500</v>
      </c>
      <c r="T33" s="4">
        <f>IF(Table1[[#This Row],[Currency]]="USD",Table1[[#This Row],[Revenue(mln)]]*80,Table1[[#This Row],[Revenue(mln)]])</f>
        <v>12000</v>
      </c>
      <c r="U33" s="4">
        <f>IF(Table1[[#This Row],[Currency]]="INR",Table1[[#This Row],[Budget(mln)]]/80,Table1[[#This Row],[Budget(mln)]])</f>
        <v>68.75</v>
      </c>
      <c r="V33" s="4">
        <f>IF(Table1[[#This Row],[Currency]]="INR",Table1[[#This Row],[Revenue(mln)]]/80,Table1[[#This Row],[Revenue(mln)]])</f>
        <v>150</v>
      </c>
    </row>
    <row r="34" spans="1:22" x14ac:dyDescent="0.35">
      <c r="A34" s="3">
        <v>134</v>
      </c>
      <c r="B34" s="4" t="s">
        <v>61</v>
      </c>
      <c r="C34" s="4" t="s">
        <v>8</v>
      </c>
      <c r="D34" s="4">
        <v>2015</v>
      </c>
      <c r="E34" s="4">
        <v>8</v>
      </c>
      <c r="F34" s="4" t="s">
        <v>62</v>
      </c>
      <c r="G34" s="4">
        <v>2</v>
      </c>
      <c r="H34" s="4" t="str">
        <f>VLOOKUP(G34,Table10_1[],2,FALSE)</f>
        <v>Telugu</v>
      </c>
      <c r="I34" s="4" t="str">
        <f>_xlfn.IFS(Table1[[#This Row],[IMBD]]&gt;=9,"Super Hit",Table1[[#This Row],[IMBD]]&gt;=8,"Hit",Table1[[#This Row],[IMBD]]&gt;=7,"Average",Table1[[#This Row],[IMBD]]&gt;1,"Flop")</f>
        <v>Hit</v>
      </c>
      <c r="J34" s="4">
        <f>VLOOKUP(A34,Table8_1[],2,FALSE)</f>
        <v>160</v>
      </c>
      <c r="K34" s="4" t="str">
        <f>VLOOKUP(J34,Actor[],2,FALSE)</f>
        <v>Prabhas</v>
      </c>
      <c r="L34" s="4">
        <f>VLOOKUP(J34,Actor[],3,FALSE)</f>
        <v>1979</v>
      </c>
      <c r="M34" s="4">
        <f>VLOOKUP(A34,Table4_1[],2,FALSE)</f>
        <v>1.8</v>
      </c>
      <c r="N34" s="4">
        <f>VLOOKUP(A34,Table4_1[],3,FALSE)</f>
        <v>6.5</v>
      </c>
      <c r="O34" s="4" t="str">
        <f>VLOOKUP(A34,Table4_1[],4,FALSE)</f>
        <v>Billions</v>
      </c>
      <c r="P34" s="4" t="str">
        <f>VLOOKUP(A34,Table4_1[],5,FALSE)</f>
        <v>INR</v>
      </c>
      <c r="Q34" s="4">
        <f>IF(Table1[[#This Row],[Unit]]="Billions",Table1[[#This Row],[Budget]]*1000,Table1[[#This Row],[Budget]])</f>
        <v>1800</v>
      </c>
      <c r="R34" s="4">
        <f>IF(Table1[[#This Row],[Unit]]="Billions",Table1[[#This Row],[Revenue]]*1000,Table1[[#This Row],[Revenue]])</f>
        <v>6500</v>
      </c>
      <c r="S34" s="4">
        <f>IF(Table1[[#This Row],[Currency]]="USD",Table1[[#This Row],[Budget(mln)]]*80,Table1[[#This Row],[Budget(mln)]])</f>
        <v>1800</v>
      </c>
      <c r="T34" s="4">
        <f>IF(Table1[[#This Row],[Currency]]="USD",Table1[[#This Row],[Revenue(mln)]]*80,Table1[[#This Row],[Revenue(mln)]])</f>
        <v>6500</v>
      </c>
      <c r="U34" s="4">
        <f>IF(Table1[[#This Row],[Currency]]="INR",Table1[[#This Row],[Budget(mln)]]/80,Table1[[#This Row],[Budget(mln)]])</f>
        <v>22.5</v>
      </c>
      <c r="V34" s="4">
        <f>IF(Table1[[#This Row],[Currency]]="INR",Table1[[#This Row],[Revenue(mln)]]/80,Table1[[#This Row],[Revenue(mln)]])</f>
        <v>81.25</v>
      </c>
    </row>
    <row r="35" spans="1:22" x14ac:dyDescent="0.35">
      <c r="A35" s="5">
        <v>135</v>
      </c>
      <c r="B35" s="6" t="s">
        <v>63</v>
      </c>
      <c r="C35" s="6" t="s">
        <v>8</v>
      </c>
      <c r="D35" s="6">
        <v>2022</v>
      </c>
      <c r="E35" s="6">
        <v>8.3000000000000007</v>
      </c>
      <c r="F35" s="6" t="s">
        <v>64</v>
      </c>
      <c r="G35" s="6">
        <v>1</v>
      </c>
      <c r="H35" s="20" t="str">
        <f>VLOOKUP(G35,Table10_1[],2,FALSE)</f>
        <v>Hindi</v>
      </c>
      <c r="I35" s="20" t="str">
        <f>_xlfn.IFS(Table1[[#This Row],[IMBD]]&gt;=9,"Super Hit",Table1[[#This Row],[IMBD]]&gt;=8,"Hit",Table1[[#This Row],[IMBD]]&gt;=7,"Average",Table1[[#This Row],[IMBD]]&gt;1,"Flop")</f>
        <v>Hit</v>
      </c>
      <c r="J35" s="20">
        <f>VLOOKUP(A35,Table8_1[],2,FALSE)</f>
        <v>162</v>
      </c>
      <c r="K35" s="20" t="str">
        <f>VLOOKUP(J35,Actor[],2,FALSE)</f>
        <v>Mithun Chakraborty</v>
      </c>
      <c r="L35" s="20">
        <f>VLOOKUP(J35,Actor[],3,FALSE)</f>
        <v>1950</v>
      </c>
      <c r="M35" s="4">
        <f>VLOOKUP(A35,Table4_1[],2,FALSE)</f>
        <v>250</v>
      </c>
      <c r="N35" s="4">
        <f>VLOOKUP(A35,Table4_1[],3,FALSE)</f>
        <v>3409</v>
      </c>
      <c r="O35" s="4" t="str">
        <f>VLOOKUP(A35,Table4_1[],4,FALSE)</f>
        <v>Millions</v>
      </c>
      <c r="P35" s="4" t="str">
        <f>VLOOKUP(A35,Table4_1[],5,FALSE)</f>
        <v>INR</v>
      </c>
      <c r="Q35" s="4">
        <f>IF(Table1[[#This Row],[Unit]]="Billions",Table1[[#This Row],[Budget]]*1000,Table1[[#This Row],[Budget]])</f>
        <v>250</v>
      </c>
      <c r="R35" s="4">
        <f>IF(Table1[[#This Row],[Unit]]="Billions",Table1[[#This Row],[Revenue]]*1000,Table1[[#This Row],[Revenue]])</f>
        <v>3409</v>
      </c>
      <c r="S35" s="4">
        <f>IF(Table1[[#This Row],[Currency]]="USD",Table1[[#This Row],[Budget(mln)]]*80,Table1[[#This Row],[Budget(mln)]])</f>
        <v>250</v>
      </c>
      <c r="T35" s="4">
        <f>IF(Table1[[#This Row],[Currency]]="USD",Table1[[#This Row],[Revenue(mln)]]*80,Table1[[#This Row],[Revenue(mln)]])</f>
        <v>3409</v>
      </c>
      <c r="U35" s="4">
        <f>IF(Table1[[#This Row],[Currency]]="INR",Table1[[#This Row],[Budget(mln)]]/80,Table1[[#This Row],[Budget(mln)]])</f>
        <v>3.125</v>
      </c>
      <c r="V35" s="4">
        <f>IF(Table1[[#This Row],[Currency]]="INR",Table1[[#This Row],[Revenue(mln)]]/80,Table1[[#This Row],[Revenue(mln)]])</f>
        <v>42.612499999999997</v>
      </c>
    </row>
    <row r="36" spans="1:22" x14ac:dyDescent="0.35">
      <c r="A36" s="3">
        <v>136</v>
      </c>
      <c r="B36" s="4" t="s">
        <v>65</v>
      </c>
      <c r="C36" s="4" t="s">
        <v>8</v>
      </c>
      <c r="D36" s="4">
        <v>2015</v>
      </c>
      <c r="E36" s="4">
        <v>8.1</v>
      </c>
      <c r="F36" s="4" t="s">
        <v>66</v>
      </c>
      <c r="G36" s="4">
        <v>1</v>
      </c>
      <c r="H36" s="4" t="str">
        <f>VLOOKUP(G36,Table10_1[],2,FALSE)</f>
        <v>Hindi</v>
      </c>
      <c r="I36" s="4" t="str">
        <f>_xlfn.IFS(Table1[[#This Row],[IMBD]]&gt;=9,"Super Hit",Table1[[#This Row],[IMBD]]&gt;=8,"Hit",Table1[[#This Row],[IMBD]]&gt;=7,"Average",Table1[[#This Row],[IMBD]]&gt;1,"Flop")</f>
        <v>Hit</v>
      </c>
      <c r="J36" s="4">
        <f>VLOOKUP(A36,Table8_1[],2,FALSE)</f>
        <v>164</v>
      </c>
      <c r="K36" s="4" t="str">
        <f>VLOOKUP(J36,Actor[],2,FALSE)</f>
        <v>Salman Khan</v>
      </c>
      <c r="L36" s="4">
        <f>VLOOKUP(J36,Actor[],3,FALSE)</f>
        <v>1965</v>
      </c>
      <c r="M36" s="4">
        <f>VLOOKUP(A36,Table4_1[],2,FALSE)</f>
        <v>900</v>
      </c>
      <c r="N36" s="4">
        <f>VLOOKUP(A36,Table4_1[],3,FALSE)</f>
        <v>11690</v>
      </c>
      <c r="O36" s="4" t="str">
        <f>VLOOKUP(A36,Table4_1[],4,FALSE)</f>
        <v>Millions</v>
      </c>
      <c r="P36" s="4" t="str">
        <f>VLOOKUP(A36,Table4_1[],5,FALSE)</f>
        <v>INR</v>
      </c>
      <c r="Q36" s="4">
        <f>IF(Table1[[#This Row],[Unit]]="Billions",Table1[[#This Row],[Budget]]*1000,Table1[[#This Row],[Budget]])</f>
        <v>900</v>
      </c>
      <c r="R36" s="4">
        <f>IF(Table1[[#This Row],[Unit]]="Billions",Table1[[#This Row],[Revenue]]*1000,Table1[[#This Row],[Revenue]])</f>
        <v>11690</v>
      </c>
      <c r="S36" s="4">
        <f>IF(Table1[[#This Row],[Currency]]="USD",Table1[[#This Row],[Budget(mln)]]*80,Table1[[#This Row],[Budget(mln)]])</f>
        <v>900</v>
      </c>
      <c r="T36" s="4">
        <f>IF(Table1[[#This Row],[Currency]]="USD",Table1[[#This Row],[Revenue(mln)]]*80,Table1[[#This Row],[Revenue(mln)]])</f>
        <v>11690</v>
      </c>
      <c r="U36" s="4">
        <f>IF(Table1[[#This Row],[Currency]]="INR",Table1[[#This Row],[Budget(mln)]]/80,Table1[[#This Row],[Budget(mln)]])</f>
        <v>11.25</v>
      </c>
      <c r="V36" s="4">
        <f>IF(Table1[[#This Row],[Currency]]="INR",Table1[[#This Row],[Revenue(mln)]]/80,Table1[[#This Row],[Revenue(mln)]])</f>
        <v>146.125</v>
      </c>
    </row>
    <row r="37" spans="1:22" x14ac:dyDescent="0.35">
      <c r="A37" s="5">
        <v>137</v>
      </c>
      <c r="B37" s="6" t="s">
        <v>67</v>
      </c>
      <c r="C37" s="6" t="s">
        <v>11</v>
      </c>
      <c r="D37" s="6">
        <v>2011</v>
      </c>
      <c r="E37" s="6">
        <v>6.9</v>
      </c>
      <c r="F37" s="6" t="s">
        <v>12</v>
      </c>
      <c r="G37" s="6">
        <v>5</v>
      </c>
      <c r="H37" s="20" t="str">
        <f>VLOOKUP(G37,Table10_1[],2,FALSE)</f>
        <v>English</v>
      </c>
      <c r="I37" s="20" t="str">
        <f>_xlfn.IFS(Table1[[#This Row],[IMBD]]&gt;=9,"Super Hit",Table1[[#This Row],[IMBD]]&gt;=8,"Hit",Table1[[#This Row],[IMBD]]&gt;=7,"Average",Table1[[#This Row],[IMBD]]&gt;1,"Flop")</f>
        <v>Flop</v>
      </c>
      <c r="J37" s="20">
        <f>VLOOKUP(A37,Table8_1[],2,FALSE)</f>
        <v>95</v>
      </c>
      <c r="K37" s="20" t="str">
        <f>VLOOKUP(J37,Actor[],2,FALSE)</f>
        <v>Chris Evans</v>
      </c>
      <c r="L37" s="20">
        <f>VLOOKUP(J37,Actor[],3,FALSE)</f>
        <v>1981</v>
      </c>
      <c r="M37" s="4">
        <f>VLOOKUP(A37,Table4_1[],2,FALSE)</f>
        <v>216.7</v>
      </c>
      <c r="N37" s="4">
        <f>VLOOKUP(A37,Table4_1[],3,FALSE)</f>
        <v>370.6</v>
      </c>
      <c r="O37" s="4" t="str">
        <f>VLOOKUP(A37,Table4_1[],4,FALSE)</f>
        <v>Millions</v>
      </c>
      <c r="P37" s="4" t="str">
        <f>VLOOKUP(A37,Table4_1[],5,FALSE)</f>
        <v>USD</v>
      </c>
      <c r="Q37" s="4">
        <f>IF(Table1[[#This Row],[Unit]]="Billions",Table1[[#This Row],[Budget]]*1000,Table1[[#This Row],[Budget]])</f>
        <v>216.7</v>
      </c>
      <c r="R37" s="4">
        <f>IF(Table1[[#This Row],[Unit]]="Billions",Table1[[#This Row],[Revenue]]*1000,Table1[[#This Row],[Revenue]])</f>
        <v>370.6</v>
      </c>
      <c r="S37" s="4">
        <f>IF(Table1[[#This Row],[Currency]]="USD",Table1[[#This Row],[Budget(mln)]]*80,Table1[[#This Row],[Budget(mln)]])</f>
        <v>17336</v>
      </c>
      <c r="T37" s="4">
        <f>IF(Table1[[#This Row],[Currency]]="USD",Table1[[#This Row],[Revenue(mln)]]*80,Table1[[#This Row],[Revenue(mln)]])</f>
        <v>29648</v>
      </c>
      <c r="U37" s="4">
        <f>IF(Table1[[#This Row],[Currency]]="INR",Table1[[#This Row],[Budget(mln)]]/80,Table1[[#This Row],[Budget(mln)]])</f>
        <v>216.7</v>
      </c>
      <c r="V37" s="4">
        <f>IF(Table1[[#This Row],[Currency]]="INR",Table1[[#This Row],[Revenue(mln)]]/80,Table1[[#This Row],[Revenue(mln)]])</f>
        <v>370.6</v>
      </c>
    </row>
    <row r="38" spans="1:22" x14ac:dyDescent="0.35">
      <c r="A38" s="3">
        <v>138</v>
      </c>
      <c r="B38" s="4" t="s">
        <v>68</v>
      </c>
      <c r="C38" s="4" t="s">
        <v>11</v>
      </c>
      <c r="D38" s="4">
        <v>2014</v>
      </c>
      <c r="E38" s="4">
        <v>7.8</v>
      </c>
      <c r="F38" s="4" t="s">
        <v>12</v>
      </c>
      <c r="G38" s="4">
        <v>5</v>
      </c>
      <c r="H38" s="4" t="str">
        <f>VLOOKUP(G38,Table10_1[],2,FALSE)</f>
        <v>English</v>
      </c>
      <c r="I38" s="4" t="str">
        <f>_xlfn.IFS(Table1[[#This Row],[IMBD]]&gt;=9,"Super Hit",Table1[[#This Row],[IMBD]]&gt;=8,"Hit",Table1[[#This Row],[IMBD]]&gt;=7,"Average",Table1[[#This Row],[IMBD]]&gt;1,"Flop")</f>
        <v>Average</v>
      </c>
      <c r="J38" s="4">
        <f>VLOOKUP(A38,Table8_1[],2,FALSE)</f>
        <v>95</v>
      </c>
      <c r="K38" s="4" t="str">
        <f>VLOOKUP(J38,Actor[],2,FALSE)</f>
        <v>Chris Evans</v>
      </c>
      <c r="L38" s="4">
        <f>VLOOKUP(J38,Actor[],3,FALSE)</f>
        <v>1981</v>
      </c>
      <c r="M38" s="4">
        <f>VLOOKUP(A38,Table4_1[],2,FALSE)</f>
        <v>177</v>
      </c>
      <c r="N38" s="4">
        <f>VLOOKUP(A38,Table4_1[],3,FALSE)</f>
        <v>714.4</v>
      </c>
      <c r="O38" s="4" t="str">
        <f>VLOOKUP(A38,Table4_1[],4,FALSE)</f>
        <v>Millions</v>
      </c>
      <c r="P38" s="4" t="str">
        <f>VLOOKUP(A38,Table4_1[],5,FALSE)</f>
        <v>USD</v>
      </c>
      <c r="Q38" s="4">
        <f>IF(Table1[[#This Row],[Unit]]="Billions",Table1[[#This Row],[Budget]]*1000,Table1[[#This Row],[Budget]])</f>
        <v>177</v>
      </c>
      <c r="R38" s="4">
        <f>IF(Table1[[#This Row],[Unit]]="Billions",Table1[[#This Row],[Revenue]]*1000,Table1[[#This Row],[Revenue]])</f>
        <v>714.4</v>
      </c>
      <c r="S38" s="4">
        <f>IF(Table1[[#This Row],[Currency]]="USD",Table1[[#This Row],[Budget(mln)]]*80,Table1[[#This Row],[Budget(mln)]])</f>
        <v>14160</v>
      </c>
      <c r="T38" s="4">
        <f>IF(Table1[[#This Row],[Currency]]="USD",Table1[[#This Row],[Revenue(mln)]]*80,Table1[[#This Row],[Revenue(mln)]])</f>
        <v>57152</v>
      </c>
      <c r="U38" s="4">
        <f>IF(Table1[[#This Row],[Currency]]="INR",Table1[[#This Row],[Budget(mln)]]/80,Table1[[#This Row],[Budget(mln)]])</f>
        <v>177</v>
      </c>
      <c r="V38" s="4">
        <f>IF(Table1[[#This Row],[Currency]]="INR",Table1[[#This Row],[Revenue(mln)]]/80,Table1[[#This Row],[Revenue(mln)]])</f>
        <v>714.4</v>
      </c>
    </row>
    <row r="39" spans="1:22" x14ac:dyDescent="0.35">
      <c r="A39" s="5">
        <v>139</v>
      </c>
      <c r="B39" s="6" t="s">
        <v>69</v>
      </c>
      <c r="C39" s="6" t="s">
        <v>8</v>
      </c>
      <c r="D39" s="6">
        <v>2018</v>
      </c>
      <c r="E39" s="6">
        <v>1.9</v>
      </c>
      <c r="F39" s="6" t="s">
        <v>66</v>
      </c>
      <c r="G39" s="6">
        <v>1</v>
      </c>
      <c r="H39" s="20" t="str">
        <f>VLOOKUP(G39,Table10_1[],2,FALSE)</f>
        <v>Hindi</v>
      </c>
      <c r="I39" s="20" t="str">
        <f>_xlfn.IFS(Table1[[#This Row],[IMBD]]&gt;=9,"Super Hit",Table1[[#This Row],[IMBD]]&gt;=8,"Hit",Table1[[#This Row],[IMBD]]&gt;=7,"Average",Table1[[#This Row],[IMBD]]&gt;1,"Flop")</f>
        <v>Flop</v>
      </c>
      <c r="J39" s="20">
        <f>VLOOKUP(A39,Table8_1[],2,FALSE)</f>
        <v>164</v>
      </c>
      <c r="K39" s="20" t="str">
        <f>VLOOKUP(J39,Actor[],2,FALSE)</f>
        <v>Salman Khan</v>
      </c>
      <c r="L39" s="20">
        <f>VLOOKUP(J39,Actor[],3,FALSE)</f>
        <v>1965</v>
      </c>
      <c r="M39" s="4">
        <f>VLOOKUP(A39,Table4_1[],2,FALSE)</f>
        <v>1.8</v>
      </c>
      <c r="N39" s="4">
        <f>VLOOKUP(A39,Table4_1[],3,FALSE)</f>
        <v>3.1</v>
      </c>
      <c r="O39" s="4" t="str">
        <f>VLOOKUP(A39,Table4_1[],4,FALSE)</f>
        <v>Billions</v>
      </c>
      <c r="P39" s="4" t="str">
        <f>VLOOKUP(A39,Table4_1[],5,FALSE)</f>
        <v>INR</v>
      </c>
      <c r="Q39" s="4">
        <f>IF(Table1[[#This Row],[Unit]]="Billions",Table1[[#This Row],[Budget]]*1000,Table1[[#This Row],[Budget]])</f>
        <v>1800</v>
      </c>
      <c r="R39" s="4">
        <f>IF(Table1[[#This Row],[Unit]]="Billions",Table1[[#This Row],[Revenue]]*1000,Table1[[#This Row],[Revenue]])</f>
        <v>3100</v>
      </c>
      <c r="S39" s="4">
        <f>IF(Table1[[#This Row],[Currency]]="USD",Table1[[#This Row],[Budget(mln)]]*80,Table1[[#This Row],[Budget(mln)]])</f>
        <v>1800</v>
      </c>
      <c r="T39" s="4">
        <f>IF(Table1[[#This Row],[Currency]]="USD",Table1[[#This Row],[Revenue(mln)]]*80,Table1[[#This Row],[Revenue(mln)]])</f>
        <v>3100</v>
      </c>
      <c r="U39" s="4">
        <f>IF(Table1[[#This Row],[Currency]]="INR",Table1[[#This Row],[Budget(mln)]]/80,Table1[[#This Row],[Budget(mln)]])</f>
        <v>22.5</v>
      </c>
      <c r="V39" s="4">
        <f>IF(Table1[[#This Row],[Currency]]="INR",Table1[[#This Row],[Revenue(mln)]]/80,Table1[[#This Row],[Revenue(mln)]])</f>
        <v>38.75</v>
      </c>
    </row>
    <row r="40" spans="1:22" x14ac:dyDescent="0.35">
      <c r="A40" s="7">
        <v>140</v>
      </c>
      <c r="B40" s="8" t="s">
        <v>70</v>
      </c>
      <c r="C40" s="8" t="s">
        <v>8</v>
      </c>
      <c r="D40" s="8">
        <v>2021</v>
      </c>
      <c r="E40" s="8">
        <v>8.4</v>
      </c>
      <c r="F40" s="8" t="s">
        <v>23</v>
      </c>
      <c r="G40" s="8">
        <v>1</v>
      </c>
      <c r="H40" s="8" t="str">
        <f>VLOOKUP(G40,Table10_1[],2,FALSE)</f>
        <v>Hindi</v>
      </c>
      <c r="I40" s="8" t="str">
        <f>_xlfn.IFS(Table1[[#This Row],[IMBD]]&gt;=9,"Super Hit",Table1[[#This Row],[IMBD]]&gt;=8,"Hit",Table1[[#This Row],[IMBD]]&gt;=7,"Average",Table1[[#This Row],[IMBD]]&gt;1,"Flop")</f>
        <v>Hit</v>
      </c>
      <c r="J40" s="8">
        <f>VLOOKUP(A40,Table8_1[],2,FALSE)</f>
        <v>169</v>
      </c>
      <c r="K40" s="8" t="str">
        <f>VLOOKUP(J40,Actor[],2,FALSE)</f>
        <v>Sidharth Malhotra</v>
      </c>
      <c r="L40" s="8">
        <f>VLOOKUP(J40,Actor[],3,FALSE)</f>
        <v>1985</v>
      </c>
      <c r="M40" s="8">
        <f>VLOOKUP(A40,Table4_1[],2,FALSE)</f>
        <v>500</v>
      </c>
      <c r="N40" s="8">
        <f>VLOOKUP(A40,Table4_1[],3,FALSE)</f>
        <v>950</v>
      </c>
      <c r="O40" s="8" t="str">
        <f>VLOOKUP(A40,Table4_1[],4,FALSE)</f>
        <v>Millions</v>
      </c>
      <c r="P40" s="8" t="str">
        <f>VLOOKUP(A40,Table4_1[],5,FALSE)</f>
        <v>INR</v>
      </c>
      <c r="Q40" s="8">
        <f>IF(Table1[[#This Row],[Unit]]="Billions",Table1[[#This Row],[Budget]]*1000,Table1[[#This Row],[Budget]])</f>
        <v>500</v>
      </c>
      <c r="R40" s="8">
        <f>IF(Table1[[#This Row],[Unit]]="Billions",Table1[[#This Row],[Revenue]]*1000,Table1[[#This Row],[Revenue]])</f>
        <v>950</v>
      </c>
      <c r="S40" s="8">
        <f>IF(Table1[[#This Row],[Currency]]="USD",Table1[[#This Row],[Budget(mln)]]*80,Table1[[#This Row],[Budget(mln)]])</f>
        <v>500</v>
      </c>
      <c r="T40" s="8">
        <f>IF(Table1[[#This Row],[Currency]]="USD",Table1[[#This Row],[Revenue(mln)]]*80,Table1[[#This Row],[Revenue(mln)]])</f>
        <v>950</v>
      </c>
      <c r="U40" s="8">
        <f>IF(Table1[[#This Row],[Currency]]="INR",Table1[[#This Row],[Budget(mln)]]/80,Table1[[#This Row],[Budget(mln)]])</f>
        <v>6.25</v>
      </c>
      <c r="V40" s="8">
        <f>IF(Table1[[#This Row],[Currency]]="INR",Table1[[#This Row],[Revenue(mln)]]/80,Table1[[#This Row],[Revenue(mln)]])</f>
        <v>11.875</v>
      </c>
    </row>
    <row r="42" spans="1:22" ht="18.5" x14ac:dyDescent="0.45">
      <c r="Q42" s="18" t="s">
        <v>171</v>
      </c>
      <c r="R42" s="17">
        <f>COUNTIF(Table1[Status of Moive],"Super Hit")</f>
        <v>5</v>
      </c>
    </row>
    <row r="43" spans="1:22" ht="18.5" x14ac:dyDescent="0.45">
      <c r="Q43" s="18" t="s">
        <v>172</v>
      </c>
      <c r="R43" s="17">
        <f>COUNTIF(Table1[Status of Moive],"Hit")</f>
        <v>22</v>
      </c>
      <c r="S43" s="11"/>
      <c r="T43" s="11"/>
      <c r="U43" s="11"/>
      <c r="V43" s="11"/>
    </row>
    <row r="44" spans="1:22" ht="18.5" x14ac:dyDescent="0.45">
      <c r="Q44" s="18" t="s">
        <v>173</v>
      </c>
      <c r="R44" s="17">
        <f>COUNTIF(Table1[Status of Moive],"Average")</f>
        <v>8</v>
      </c>
      <c r="S44" s="11"/>
      <c r="T44" s="11"/>
      <c r="U44" s="11"/>
      <c r="V44" s="11"/>
    </row>
    <row r="45" spans="1:22" ht="18.5" x14ac:dyDescent="0.45">
      <c r="Q45" s="18" t="s">
        <v>174</v>
      </c>
      <c r="R45" s="17">
        <f>COUNTIF(Table1[Status of Moive],"Flop")</f>
        <v>4</v>
      </c>
      <c r="S45" s="13" t="s">
        <v>175</v>
      </c>
      <c r="T45" s="13" t="s">
        <v>176</v>
      </c>
      <c r="U45" s="13" t="s">
        <v>177</v>
      </c>
      <c r="V45" s="13" t="s">
        <v>178</v>
      </c>
    </row>
    <row r="46" spans="1:22" ht="21" x14ac:dyDescent="0.5">
      <c r="Q46" s="14" t="s">
        <v>168</v>
      </c>
      <c r="R46" s="14">
        <f>SUM(R47:R68)</f>
        <v>40</v>
      </c>
      <c r="S46" s="14">
        <f>SUM(Table1[INR_Budget(mln)])</f>
        <v>277026.40000000002</v>
      </c>
      <c r="T46" s="14">
        <f>SUM(Table1[INR_Revenue(mln)])</f>
        <v>1634435</v>
      </c>
      <c r="U46" s="14">
        <f>SUM(Table1[USD_Budget(mln)])</f>
        <v>3462.83</v>
      </c>
      <c r="V46" s="14">
        <f>SUM(Table1[USD_Revenue(mln)])</f>
        <v>20430.437500000004</v>
      </c>
    </row>
    <row r="47" spans="1:22" ht="15.5" x14ac:dyDescent="0.35">
      <c r="Q47" s="12" t="s">
        <v>12</v>
      </c>
      <c r="R47" s="15">
        <f>COUNTIF(Table1[Studio],"Marvel Studios")</f>
        <v>8</v>
      </c>
      <c r="S47" s="19">
        <f>SUMIF(Table1[Studio],Q47,Table1[INR_Budget(mln)])</f>
        <v>159096</v>
      </c>
      <c r="T47" s="19">
        <f>SUMIF(Table1[Studio],Q47,Table1[INR_Revenue(mln)])</f>
        <v>724368</v>
      </c>
      <c r="U47" s="19">
        <f>SUMIF(Table1[Studio],Q47,Table1[[#All],[USD_Budget(mln)]])</f>
        <v>1200.95</v>
      </c>
      <c r="V47" s="19">
        <f>SUMIF(Table1[Studio],Q47,Table1[USD_Revenue(mln)])</f>
        <v>9054.6</v>
      </c>
    </row>
    <row r="48" spans="1:22" ht="15.5" x14ac:dyDescent="0.35">
      <c r="Q48" s="12" t="s">
        <v>169</v>
      </c>
      <c r="R48" s="16">
        <f>COUNTIF(Table1[Studio],"Vinod Chopra films")</f>
        <v>3</v>
      </c>
      <c r="S48" s="19">
        <f>SUMIF(Table1[Studio],Q48,Table1[INR_Budget(mln)])</f>
        <v>2400</v>
      </c>
      <c r="T48" s="19">
        <f>SUMIF(Table1[Studio],Q48,Table1[INR_Revenue(mln)])</f>
        <v>18440</v>
      </c>
      <c r="U48" s="19">
        <f>SUMIF(Table1[Studio],Q48,Table1[[#All],[USD_Budget(mln)]])</f>
        <v>16.875</v>
      </c>
      <c r="V48" s="19">
        <f>SUMIF(Table1[Studio],Q48,Table1[USD_Revenue(mln)])</f>
        <v>230.5</v>
      </c>
    </row>
    <row r="49" spans="17:22" ht="15.5" x14ac:dyDescent="0.35">
      <c r="Q49" s="12" t="s">
        <v>23</v>
      </c>
      <c r="R49" s="15">
        <f>COUNTIF(Table1[Studio],Q49)</f>
        <v>2</v>
      </c>
      <c r="S49" s="19">
        <f>SUMIF(Table1[Studio],Q49,Table1[INR_Budget(mln)])</f>
        <v>890</v>
      </c>
      <c r="T49" s="19">
        <f>SUMIF(Table1[Studio],Q49,Table1[INR_Revenue(mln)])</f>
        <v>2310</v>
      </c>
      <c r="U49" s="19">
        <f>SUMIF(Table1[Studio],Q49,Table1[[#All],[USD_Budget(mln)]])</f>
        <v>29.375</v>
      </c>
      <c r="V49" s="19">
        <f>SUMIF(Table1[Studio],Q49,Table1[USD_Revenue(mln)])</f>
        <v>28.875</v>
      </c>
    </row>
    <row r="50" spans="17:22" ht="15.5" x14ac:dyDescent="0.35">
      <c r="Q50" s="12" t="s">
        <v>66</v>
      </c>
      <c r="R50" s="15">
        <f>COUNTIF(Table1[Studio],Q50)</f>
        <v>2</v>
      </c>
      <c r="S50" s="19">
        <f>SUMIF(Table1[Studio],Q50,Table1[INR_Budget(mln)])</f>
        <v>2700</v>
      </c>
      <c r="T50" s="19">
        <f>SUMIF(Table1[Studio],Q50,Table1[INR_Revenue(mln)])</f>
        <v>14790</v>
      </c>
      <c r="U50" s="19">
        <f>SUMIF(Table1[Studio],Q50,Table1[[#All],[USD_Budget(mln)]])</f>
        <v>180.125</v>
      </c>
      <c r="V50" s="19">
        <f>SUMIF(Table1[Studio],Q50,Table1[USD_Revenue(mln)])</f>
        <v>184.875</v>
      </c>
    </row>
    <row r="51" spans="17:22" ht="15.5" x14ac:dyDescent="0.35">
      <c r="Q51" s="12" t="s">
        <v>23</v>
      </c>
      <c r="R51" s="15">
        <f>COUNTIF(Table1[Studio],Q51)</f>
        <v>2</v>
      </c>
      <c r="S51" s="19">
        <f>SUMIF(Table1[Studio],Q51,Table1[INR_Budget(mln)])</f>
        <v>890</v>
      </c>
      <c r="T51" s="19">
        <f>SUMIF(Table1[Studio],Q51,Table1[INR_Revenue(mln)])</f>
        <v>2310</v>
      </c>
      <c r="U51" s="19">
        <f>SUMIF(Table1[Studio],Q51,Table1[[#All],[USD_Budget(mln)]])</f>
        <v>29.375</v>
      </c>
      <c r="V51" s="19">
        <f>SUMIF(Table1[Studio],Q51,Table1[USD_Revenue(mln)])</f>
        <v>28.875</v>
      </c>
    </row>
    <row r="52" spans="17:22" ht="15.5" x14ac:dyDescent="0.35">
      <c r="Q52" s="12" t="s">
        <v>34</v>
      </c>
      <c r="R52" s="15">
        <f>COUNTIF(Table1[Studio],Q52)</f>
        <v>3</v>
      </c>
      <c r="S52" s="19">
        <f>SUMIF(Table1[Studio],Q52,Table1[INR_Budget(mln)])</f>
        <v>15040</v>
      </c>
      <c r="T52" s="19">
        <f>SUMIF(Table1[Studio],Q52,Table1[INR_Revenue(mln)])</f>
        <v>146296</v>
      </c>
      <c r="U52" s="19">
        <f>SUMIF(Table1[Studio],Q52,Table1[[#All],[USD_Budget(mln)]])</f>
        <v>262</v>
      </c>
      <c r="V52" s="19">
        <f>SUMIF(Table1[Studio],Q52,Table1[USD_Revenue(mln)])</f>
        <v>1828.7</v>
      </c>
    </row>
    <row r="53" spans="17:22" ht="15.5" x14ac:dyDescent="0.35">
      <c r="Q53" s="12" t="s">
        <v>19</v>
      </c>
      <c r="R53" s="15">
        <f>COUNTIF(Table1[Studio],Q53)</f>
        <v>1</v>
      </c>
      <c r="S53" s="19">
        <f>SUMIF(Table1[Studio],Q53,Table1[INR_Budget(mln)])</f>
        <v>400</v>
      </c>
      <c r="T53" s="19">
        <f>SUMIF(Table1[Studio],Q53,Table1[INR_Revenue(mln)])</f>
        <v>2000</v>
      </c>
      <c r="U53" s="19">
        <f>SUMIF(Table1[Studio],Q53,Table1[[#All],[USD_Budget(mln)]])</f>
        <v>0.375</v>
      </c>
      <c r="V53" s="19">
        <f>SUMIF(Table1[Studio],Q53,Table1[USD_Revenue(mln)])</f>
        <v>25</v>
      </c>
    </row>
    <row r="54" spans="17:22" ht="15.5" x14ac:dyDescent="0.35">
      <c r="Q54" s="12" t="s">
        <v>60</v>
      </c>
      <c r="R54" s="15">
        <f>COUNTIF(Table1[Studio],Q54)</f>
        <v>1</v>
      </c>
      <c r="S54" s="19">
        <f>SUMIF(Table1[Studio],Q54,Table1[INR_Budget(mln)])</f>
        <v>5500</v>
      </c>
      <c r="T54" s="19">
        <f>SUMIF(Table1[Studio],Q54,Table1[INR_Revenue(mln)])</f>
        <v>12000</v>
      </c>
      <c r="U54" s="19">
        <f>SUMIF(Table1[Studio],Q54,Table1[[#All],[USD_Budget(mln)]])</f>
        <v>25</v>
      </c>
      <c r="V54" s="19">
        <f>SUMIF(Table1[Studio],Q54,Table1[USD_Revenue(mln)])</f>
        <v>150</v>
      </c>
    </row>
    <row r="55" spans="17:22" ht="15.5" x14ac:dyDescent="0.35">
      <c r="Q55" s="12" t="s">
        <v>58</v>
      </c>
      <c r="R55" s="15">
        <f>COUNTIF(Table1[Studio],Q55)</f>
        <v>1</v>
      </c>
      <c r="S55" s="19">
        <f>SUMIF(Table1[Studio],Q55,Table1[INR_Budget(mln)])</f>
        <v>2000</v>
      </c>
      <c r="T55" s="19">
        <f>SUMIF(Table1[Studio],Q55,Table1[INR_Revenue(mln)])</f>
        <v>3600</v>
      </c>
      <c r="U55" s="19">
        <f>SUMIF(Table1[Studio],Q55,Table1[[#All],[USD_Budget(mln)]])</f>
        <v>12.5</v>
      </c>
      <c r="V55" s="19">
        <f>SUMIF(Table1[Studio],Q55,Table1[USD_Revenue(mln)])</f>
        <v>45</v>
      </c>
    </row>
    <row r="56" spans="17:22" ht="15.5" x14ac:dyDescent="0.35">
      <c r="Q56" s="12" t="s">
        <v>50</v>
      </c>
      <c r="R56" s="15">
        <f>COUNTIF(Table1[Studio],Q56)</f>
        <v>1</v>
      </c>
      <c r="S56" s="19">
        <f>SUMIF(Table1[Studio],Q56,Table1[INR_Budget(mln)])</f>
        <v>70</v>
      </c>
      <c r="T56" s="19">
        <f>SUMIF(Table1[Studio],Q56,Table1[INR_Revenue(mln)])</f>
        <v>100</v>
      </c>
      <c r="U56" s="19">
        <f>SUMIF(Table1[Studio],Q56,Table1[[#All],[USD_Budget(mln)]])</f>
        <v>400</v>
      </c>
      <c r="V56" s="19">
        <f>SUMIF(Table1[Studio],Q56,Table1[USD_Revenue(mln)])</f>
        <v>1.25</v>
      </c>
    </row>
    <row r="57" spans="17:22" ht="15.5" x14ac:dyDescent="0.35">
      <c r="Q57" s="12" t="s">
        <v>62</v>
      </c>
      <c r="R57" s="15">
        <f>COUNTIF(Table1[Studio],Q57)</f>
        <v>1</v>
      </c>
      <c r="S57" s="19">
        <f>SUMIF(Table1[Studio],Q57,Table1[INR_Budget(mln)])</f>
        <v>1800</v>
      </c>
      <c r="T57" s="19">
        <f>SUMIF(Table1[Studio],Q57,Table1[INR_Revenue(mln)])</f>
        <v>6500</v>
      </c>
      <c r="U57" s="19">
        <f>SUMIF(Table1[Studio],Q57,Table1[[#All],[USD_Budget(mln)]])</f>
        <v>68.75</v>
      </c>
      <c r="V57" s="19">
        <f>SUMIF(Table1[Studio],Q57,Table1[USD_Revenue(mln)])</f>
        <v>81.25</v>
      </c>
    </row>
    <row r="58" spans="17:22" ht="15.5" x14ac:dyDescent="0.35">
      <c r="Q58" s="12" t="s">
        <v>64</v>
      </c>
      <c r="R58" s="15">
        <f>COUNTIF(Table1[Studio],Q58)</f>
        <v>1</v>
      </c>
      <c r="S58" s="19">
        <f>SUMIF(Table1[Studio],Q58,Table1[INR_Budget(mln)])</f>
        <v>250</v>
      </c>
      <c r="T58" s="19">
        <f>SUMIF(Table1[Studio],Q58,Table1[INR_Revenue(mln)])</f>
        <v>3409</v>
      </c>
      <c r="U58" s="19">
        <f>SUMIF(Table1[Studio],Q58,Table1[[#All],[USD_Budget(mln)]])</f>
        <v>22.5</v>
      </c>
      <c r="V58" s="19">
        <f>SUMIF(Table1[Studio],Q58,Table1[USD_Revenue(mln)])</f>
        <v>42.612499999999997</v>
      </c>
    </row>
    <row r="59" spans="17:22" ht="15.5" x14ac:dyDescent="0.35">
      <c r="Q59" s="12" t="s">
        <v>36</v>
      </c>
      <c r="R59" s="15">
        <f>COUNTIF(Table1[Studio],Q59)</f>
        <v>2</v>
      </c>
      <c r="S59" s="19">
        <f>SUMIF(Table1[Studio],Q59,Table1[INR_Budget(mln)])</f>
        <v>16576</v>
      </c>
      <c r="T59" s="19">
        <f>SUMIF(Table1[Studio],Q59,Table1[INR_Revenue(mln)])</f>
        <v>199440</v>
      </c>
      <c r="U59" s="19">
        <f>SUMIF(Table1[Studio],Q59,Table1[[#All],[USD_Budget(mln)]])</f>
        <v>340</v>
      </c>
      <c r="V59" s="19">
        <f>SUMIF(Table1[Studio],Q59,Table1[USD_Revenue(mln)])</f>
        <v>2493</v>
      </c>
    </row>
    <row r="60" spans="17:22" ht="15.5" x14ac:dyDescent="0.35">
      <c r="Q60" s="12" t="s">
        <v>29</v>
      </c>
      <c r="R60" s="15">
        <f>COUNTIF(Table1[Studio],Q60)</f>
        <v>2</v>
      </c>
      <c r="S60" s="19">
        <f>SUMIF(Table1[Studio],Q60,Table1[INR_Budget(mln)])</f>
        <v>26000</v>
      </c>
      <c r="T60" s="19">
        <f>SUMIF(Table1[Studio],Q60,Table1[INR_Revenue(mln)])</f>
        <v>123088</v>
      </c>
      <c r="U60" s="19">
        <f>SUMIF(Table1[Studio],Q60,Table1[[#All],[USD_Budget(mln)]])</f>
        <v>185</v>
      </c>
      <c r="V60" s="19">
        <f>SUMIF(Table1[Studio],Q60,Table1[USD_Revenue(mln)])</f>
        <v>1538.6</v>
      </c>
    </row>
    <row r="61" spans="17:22" ht="15.5" x14ac:dyDescent="0.35">
      <c r="Q61" s="12" t="s">
        <v>43</v>
      </c>
      <c r="R61" s="15">
        <f>COUNTIF(Table1[Studio],Q61)</f>
        <v>1</v>
      </c>
      <c r="S61" s="19">
        <f>SUMIF(Table1[Studio],Q61,Table1[INR_Budget(mln)])</f>
        <v>14800</v>
      </c>
      <c r="T61" s="19">
        <f>SUMIF(Table1[Studio],Q61,Table1[INR_Revenue(mln)])</f>
        <v>80480</v>
      </c>
      <c r="U61" s="19">
        <f>SUMIF(Table1[Studio],Q61,Table1[[#All],[USD_Budget(mln)]])</f>
        <v>7.2</v>
      </c>
      <c r="V61" s="19">
        <f>SUMIF(Table1[Studio],Q61,Table1[USD_Revenue(mln)])</f>
        <v>1006</v>
      </c>
    </row>
    <row r="62" spans="17:22" ht="15.5" x14ac:dyDescent="0.35">
      <c r="Q62" s="12" t="s">
        <v>40</v>
      </c>
      <c r="R62" s="15">
        <f>COUNTIF(Table1[Studio],Q62)</f>
        <v>1</v>
      </c>
      <c r="S62" s="19">
        <f>SUMIF(Table1[Studio],Q62,Table1[INR_Budget(mln)])</f>
        <v>18960</v>
      </c>
      <c r="T62" s="19">
        <f>SUMIF(Table1[Studio],Q62,Table1[INR_Revenue(mln)])</f>
        <v>227760</v>
      </c>
      <c r="U62" s="19">
        <f>SUMIF(Table1[Studio],Q62,Table1[[#All],[USD_Budget(mln)]])</f>
        <v>3.18</v>
      </c>
      <c r="V62" s="19">
        <f>SUMIF(Table1[Studio],Q62,Table1[USD_Revenue(mln)])</f>
        <v>2847</v>
      </c>
    </row>
    <row r="63" spans="17:22" ht="15.5" x14ac:dyDescent="0.35">
      <c r="Q63" s="12" t="s">
        <v>38</v>
      </c>
      <c r="R63" s="15">
        <f>COUNTIF(Table1[Studio],Q63)</f>
        <v>1</v>
      </c>
      <c r="S63" s="19">
        <f>SUMIF(Table1[Studio],Q63,Table1[INR_Budget(mln)])</f>
        <v>254.4</v>
      </c>
      <c r="T63" s="19">
        <f>SUMIF(Table1[Studio],Q63,Table1[INR_Revenue(mln)])</f>
        <v>264</v>
      </c>
      <c r="U63" s="19">
        <f>SUMIF(Table1[Studio],Q63,Table1[[#All],[USD_Budget(mln)]])</f>
        <v>200</v>
      </c>
      <c r="V63" s="19">
        <f>SUMIF(Table1[Studio],Q63,Table1[USD_Revenue(mln)])</f>
        <v>3.3</v>
      </c>
    </row>
    <row r="64" spans="17:22" ht="15.5" x14ac:dyDescent="0.35">
      <c r="Q64" s="12" t="s">
        <v>32</v>
      </c>
      <c r="R64" s="15">
        <f>COUNTIF(Table1[Studio],Q64)</f>
        <v>1</v>
      </c>
      <c r="S64" s="19">
        <f>SUMIF(Table1[Studio],Q64,Table1[INR_Budget(mln)])</f>
        <v>4400</v>
      </c>
      <c r="T64" s="19">
        <f>SUMIF(Table1[Studio],Q64,Table1[INR_Revenue(mln)])</f>
        <v>24568</v>
      </c>
      <c r="U64" s="19">
        <f>SUMIF(Table1[Studio],Q64,Table1[[#All],[USD_Budget(mln)]])</f>
        <v>165</v>
      </c>
      <c r="V64" s="19">
        <f>SUMIF(Table1[Studio],Q64,Table1[USD_Revenue(mln)])</f>
        <v>307.10000000000002</v>
      </c>
    </row>
    <row r="65" spans="17:22" ht="15.5" x14ac:dyDescent="0.35">
      <c r="Q65" s="12" t="s">
        <v>9</v>
      </c>
      <c r="R65" s="15">
        <f>COUNTIF(Table1[Studio],Q65)</f>
        <v>1</v>
      </c>
      <c r="S65" s="19">
        <f>SUMIF(Table1[Studio],Q65,Table1[INR_Budget(mln)])</f>
        <v>1000</v>
      </c>
      <c r="T65" s="19">
        <f>SUMIF(Table1[Studio],Q65,Table1[INR_Revenue(mln)])</f>
        <v>12500</v>
      </c>
      <c r="U65" s="19">
        <f>SUMIF(Table1[Studio],Q65,Table1[[#All],[USD_Budget(mln)]])</f>
        <v>0</v>
      </c>
      <c r="V65" s="19">
        <f>SUMIF(Table1[Studio],Q65,Table1[USD_Revenue(mln)])</f>
        <v>156.25</v>
      </c>
    </row>
    <row r="66" spans="17:22" ht="15.5" x14ac:dyDescent="0.35">
      <c r="Q66" s="12" t="s">
        <v>17</v>
      </c>
      <c r="R66" s="15">
        <f>COUNTIF(Table1[Studio],Q66)</f>
        <v>1</v>
      </c>
      <c r="S66" s="19">
        <f>SUMIF(Table1[Studio],Q66,Table1[INR_Budget(mln)])</f>
        <v>30</v>
      </c>
      <c r="T66" s="19">
        <f>SUMIF(Table1[Studio],Q66,Table1[INR_Revenue(mln)])</f>
        <v>350</v>
      </c>
      <c r="U66" s="19">
        <f>SUMIF(Table1[Studio],Q66,Table1[[#All],[USD_Budget(mln)]])</f>
        <v>250</v>
      </c>
      <c r="V66" s="19">
        <f>SUMIF(Table1[Studio],Q66,Table1[USD_Revenue(mln)])</f>
        <v>4.375</v>
      </c>
    </row>
    <row r="67" spans="17:22" ht="15.5" x14ac:dyDescent="0.35">
      <c r="Q67" s="12" t="s">
        <v>27</v>
      </c>
      <c r="R67" s="15">
        <f>COUNTIF(Table1[Studio],Q67)</f>
        <v>1</v>
      </c>
      <c r="S67" s="19">
        <f>SUMIF(Table1[Studio],Q67,Table1[INR_Budget(mln)])</f>
        <v>2000</v>
      </c>
      <c r="T67" s="19">
        <f>SUMIF(Table1[Studio],Q67,Table1[INR_Revenue(mln)])</f>
        <v>5864</v>
      </c>
      <c r="U67" s="19">
        <f>SUMIF(Table1[Studio],Q67,Table1[[#All],[USD_Budget(mln)]])</f>
        <v>17.5</v>
      </c>
      <c r="V67" s="19">
        <f>SUMIF(Table1[Studio],Q67,Table1[USD_Revenue(mln)])</f>
        <v>73.3</v>
      </c>
    </row>
    <row r="68" spans="17:22" ht="15.5" x14ac:dyDescent="0.35">
      <c r="Q68" s="12" t="s">
        <v>25</v>
      </c>
      <c r="R68" s="15">
        <f>COUNTIF(Table1[Studio],Q68)</f>
        <v>3</v>
      </c>
      <c r="S68" s="19">
        <f>SUMIF(Table1[Studio],Q68,Table1[INR_Budget(mln)])</f>
        <v>2760</v>
      </c>
      <c r="T68" s="19">
        <f>SUMIF(Table1[Studio],Q68,Table1[INR_Revenue(mln)])</f>
        <v>25898</v>
      </c>
      <c r="U68" s="19">
        <f>SUMIF(Table1[Studio],Q68,Table1[[#All],[USD_Budget(mln)]])</f>
        <v>68.75</v>
      </c>
      <c r="V68" s="19">
        <f>SUMIF(Table1[Studio],Q68,Table1[USD_Revenue(mln)])</f>
        <v>323.72500000000002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C24C-2015-40C8-8845-4222989753FC}">
  <dimension ref="A3:K43"/>
  <sheetViews>
    <sheetView topLeftCell="A13" workbookViewId="0">
      <selection activeCell="M19" sqref="M19"/>
    </sheetView>
  </sheetViews>
  <sheetFormatPr defaultRowHeight="14.5" x14ac:dyDescent="0.35"/>
  <cols>
    <col min="1" max="1" width="29.54296875" customWidth="1"/>
    <col min="2" max="2" width="13.6328125" customWidth="1"/>
    <col min="4" max="4" width="37.81640625" customWidth="1"/>
    <col min="5" max="5" width="15.26953125" customWidth="1"/>
    <col min="6" max="6" width="12.36328125" bestFit="1" customWidth="1"/>
    <col min="7" max="7" width="22.90625" bestFit="1" customWidth="1"/>
    <col min="9" max="9" width="24.453125" bestFit="1" customWidth="1"/>
    <col min="10" max="10" width="22.1796875" bestFit="1" customWidth="1"/>
    <col min="11" max="11" width="23.453125" bestFit="1" customWidth="1"/>
  </cols>
  <sheetData>
    <row r="3" spans="1:11" x14ac:dyDescent="0.35">
      <c r="A3" s="21" t="s">
        <v>183</v>
      </c>
      <c r="B3" t="s">
        <v>185</v>
      </c>
      <c r="D3" s="21" t="s">
        <v>183</v>
      </c>
      <c r="E3" t="s">
        <v>186</v>
      </c>
      <c r="F3" s="21" t="s">
        <v>183</v>
      </c>
      <c r="G3" t="s">
        <v>186</v>
      </c>
    </row>
    <row r="4" spans="1:11" x14ac:dyDescent="0.35">
      <c r="A4" s="22" t="s">
        <v>20</v>
      </c>
      <c r="B4" s="23">
        <v>550</v>
      </c>
      <c r="D4" s="22" t="s">
        <v>20</v>
      </c>
      <c r="E4" s="23">
        <v>4000</v>
      </c>
      <c r="F4" s="22" t="s">
        <v>173</v>
      </c>
      <c r="G4" s="23">
        <v>614236</v>
      </c>
    </row>
    <row r="5" spans="1:11" x14ac:dyDescent="0.35">
      <c r="A5" s="22" t="s">
        <v>39</v>
      </c>
      <c r="B5" s="23">
        <v>18960</v>
      </c>
      <c r="D5" s="22" t="s">
        <v>39</v>
      </c>
      <c r="E5" s="23">
        <v>227760</v>
      </c>
      <c r="F5" s="22" t="s">
        <v>187</v>
      </c>
      <c r="G5" s="23">
        <v>137932</v>
      </c>
    </row>
    <row r="6" spans="1:11" x14ac:dyDescent="0.35">
      <c r="A6" s="22" t="s">
        <v>47</v>
      </c>
      <c r="B6" s="23">
        <v>32000</v>
      </c>
      <c r="D6" s="22" t="s">
        <v>47</v>
      </c>
      <c r="E6" s="23">
        <v>223840</v>
      </c>
      <c r="F6" s="22" t="s">
        <v>188</v>
      </c>
      <c r="G6" s="23">
        <v>740967</v>
      </c>
      <c r="I6" s="21" t="s">
        <v>183</v>
      </c>
      <c r="J6" t="s">
        <v>190</v>
      </c>
      <c r="K6" t="s">
        <v>191</v>
      </c>
    </row>
    <row r="7" spans="1:11" x14ac:dyDescent="0.35">
      <c r="A7" s="22" t="s">
        <v>48</v>
      </c>
      <c r="B7" s="23">
        <v>32000</v>
      </c>
      <c r="D7" s="22" t="s">
        <v>48</v>
      </c>
      <c r="E7" s="23">
        <v>163840</v>
      </c>
      <c r="F7" s="22" t="s">
        <v>189</v>
      </c>
      <c r="G7" s="23">
        <v>141300</v>
      </c>
      <c r="I7" s="22" t="s">
        <v>40</v>
      </c>
      <c r="J7" s="23">
        <v>237</v>
      </c>
      <c r="K7" s="23">
        <v>2847</v>
      </c>
    </row>
    <row r="8" spans="1:11" x14ac:dyDescent="0.35">
      <c r="A8" s="22" t="s">
        <v>61</v>
      </c>
      <c r="B8" s="23">
        <v>1800</v>
      </c>
      <c r="D8" s="22" t="s">
        <v>61</v>
      </c>
      <c r="E8" s="23">
        <v>6500</v>
      </c>
      <c r="F8" s="22" t="s">
        <v>184</v>
      </c>
      <c r="G8" s="23">
        <v>1634435</v>
      </c>
      <c r="I8" s="22" t="s">
        <v>62</v>
      </c>
      <c r="J8" s="23">
        <v>22.5</v>
      </c>
      <c r="K8" s="23">
        <v>81.25</v>
      </c>
    </row>
    <row r="9" spans="1:11" x14ac:dyDescent="0.35">
      <c r="A9" s="22" t="s">
        <v>24</v>
      </c>
      <c r="B9" s="23">
        <v>1400</v>
      </c>
      <c r="D9" s="22" t="s">
        <v>24</v>
      </c>
      <c r="E9" s="23">
        <v>3500</v>
      </c>
      <c r="I9" s="22" t="s">
        <v>27</v>
      </c>
      <c r="J9" s="23">
        <v>25</v>
      </c>
      <c r="K9" s="23">
        <v>73.3</v>
      </c>
    </row>
    <row r="10" spans="1:11" x14ac:dyDescent="0.35">
      <c r="A10" s="22" t="s">
        <v>65</v>
      </c>
      <c r="B10" s="23">
        <v>900</v>
      </c>
      <c r="D10" s="22" t="s">
        <v>65</v>
      </c>
      <c r="E10" s="23">
        <v>11690</v>
      </c>
      <c r="I10" s="22" t="s">
        <v>32</v>
      </c>
      <c r="J10" s="23">
        <v>55</v>
      </c>
      <c r="K10" s="23">
        <v>307.10000000000002</v>
      </c>
    </row>
    <row r="11" spans="1:11" x14ac:dyDescent="0.35">
      <c r="A11" s="22" t="s">
        <v>67</v>
      </c>
      <c r="B11" s="23">
        <v>17336</v>
      </c>
      <c r="D11" s="22" t="s">
        <v>67</v>
      </c>
      <c r="E11" s="23">
        <v>29648</v>
      </c>
      <c r="I11" s="22" t="s">
        <v>23</v>
      </c>
      <c r="J11" s="23">
        <v>11.125</v>
      </c>
      <c r="K11" s="23">
        <v>28.875</v>
      </c>
    </row>
    <row r="12" spans="1:11" x14ac:dyDescent="0.35">
      <c r="A12" s="22" t="s">
        <v>68</v>
      </c>
      <c r="B12" s="23">
        <v>14160</v>
      </c>
      <c r="D12" s="22" t="s">
        <v>68</v>
      </c>
      <c r="E12" s="23">
        <v>57152</v>
      </c>
      <c r="I12" s="22" t="s">
        <v>60</v>
      </c>
      <c r="J12" s="23">
        <v>68.75</v>
      </c>
      <c r="K12" s="23">
        <v>150</v>
      </c>
    </row>
    <row r="13" spans="1:11" x14ac:dyDescent="0.35">
      <c r="A13" s="22" t="s">
        <v>18</v>
      </c>
      <c r="B13" s="23">
        <v>400</v>
      </c>
      <c r="D13" s="22" t="s">
        <v>18</v>
      </c>
      <c r="E13" s="23">
        <v>2000</v>
      </c>
      <c r="F13" s="21" t="s">
        <v>183</v>
      </c>
      <c r="G13" t="s">
        <v>186</v>
      </c>
      <c r="I13" s="22" t="s">
        <v>50</v>
      </c>
      <c r="J13" s="23">
        <v>0.875</v>
      </c>
      <c r="K13" s="23">
        <v>1.25</v>
      </c>
    </row>
    <row r="14" spans="1:11" x14ac:dyDescent="0.35">
      <c r="A14" s="22" t="s">
        <v>10</v>
      </c>
      <c r="B14" s="23">
        <v>16000</v>
      </c>
      <c r="D14" s="22" t="s">
        <v>10</v>
      </c>
      <c r="E14" s="23">
        <v>76384</v>
      </c>
      <c r="F14" s="22" t="s">
        <v>173</v>
      </c>
      <c r="G14" s="23">
        <v>614236</v>
      </c>
      <c r="I14" s="22" t="s">
        <v>9</v>
      </c>
      <c r="J14" s="23">
        <v>12.5</v>
      </c>
      <c r="K14" s="23">
        <v>156.25</v>
      </c>
    </row>
    <row r="15" spans="1:11" x14ac:dyDescent="0.35">
      <c r="A15" s="22" t="s">
        <v>33</v>
      </c>
      <c r="B15" s="23">
        <v>8240</v>
      </c>
      <c r="D15" s="22" t="s">
        <v>33</v>
      </c>
      <c r="E15" s="23">
        <v>36840</v>
      </c>
      <c r="F15" s="22" t="s">
        <v>187</v>
      </c>
      <c r="G15" s="23">
        <v>137932</v>
      </c>
      <c r="I15" s="22" t="s">
        <v>38</v>
      </c>
      <c r="J15" s="23">
        <v>3.18</v>
      </c>
      <c r="K15" s="23">
        <v>3.3</v>
      </c>
    </row>
    <row r="16" spans="1:11" x14ac:dyDescent="0.35">
      <c r="A16" s="22" t="s">
        <v>28</v>
      </c>
      <c r="B16" s="23">
        <v>12800</v>
      </c>
      <c r="D16" s="22" t="s">
        <v>28</v>
      </c>
      <c r="E16" s="23">
        <v>66944</v>
      </c>
      <c r="F16" s="22" t="s">
        <v>188</v>
      </c>
      <c r="G16" s="23">
        <v>740967</v>
      </c>
      <c r="I16" s="22" t="s">
        <v>12</v>
      </c>
      <c r="J16" s="23">
        <v>1988.7</v>
      </c>
      <c r="K16" s="23">
        <v>9054.6</v>
      </c>
    </row>
    <row r="17" spans="1:11" x14ac:dyDescent="0.35">
      <c r="A17" s="22" t="s">
        <v>30</v>
      </c>
      <c r="B17" s="23">
        <v>13200</v>
      </c>
      <c r="D17" s="22" t="s">
        <v>30</v>
      </c>
      <c r="E17" s="23">
        <v>56144</v>
      </c>
      <c r="F17" s="22" t="s">
        <v>189</v>
      </c>
      <c r="G17" s="23">
        <v>141300</v>
      </c>
      <c r="I17" s="22" t="s">
        <v>58</v>
      </c>
      <c r="J17" s="23">
        <v>25</v>
      </c>
      <c r="K17" s="23">
        <v>45</v>
      </c>
    </row>
    <row r="18" spans="1:11" x14ac:dyDescent="0.35">
      <c r="A18" s="22" t="s">
        <v>37</v>
      </c>
      <c r="B18" s="23">
        <v>254.4</v>
      </c>
      <c r="D18" s="22" t="s">
        <v>37</v>
      </c>
      <c r="E18" s="23">
        <v>264</v>
      </c>
      <c r="F18" s="22" t="s">
        <v>184</v>
      </c>
      <c r="G18" s="23">
        <v>1634435</v>
      </c>
      <c r="I18" s="22" t="s">
        <v>25</v>
      </c>
      <c r="J18" s="23">
        <v>34.5</v>
      </c>
      <c r="K18" s="23">
        <v>323.72500000000002</v>
      </c>
    </row>
    <row r="19" spans="1:11" x14ac:dyDescent="0.35">
      <c r="A19" s="22" t="s">
        <v>45</v>
      </c>
      <c r="B19" s="23">
        <v>5040</v>
      </c>
      <c r="D19" s="22" t="s">
        <v>45</v>
      </c>
      <c r="E19" s="23">
        <v>83680</v>
      </c>
      <c r="I19" s="22" t="s">
        <v>36</v>
      </c>
      <c r="J19" s="23">
        <v>207.2</v>
      </c>
      <c r="K19" s="23">
        <v>2493</v>
      </c>
    </row>
    <row r="20" spans="1:11" x14ac:dyDescent="0.35">
      <c r="A20" s="22" t="s">
        <v>7</v>
      </c>
      <c r="B20" s="23">
        <v>1000</v>
      </c>
      <c r="D20" s="22" t="s">
        <v>7</v>
      </c>
      <c r="E20" s="23">
        <v>12500</v>
      </c>
      <c r="I20" s="22" t="s">
        <v>66</v>
      </c>
      <c r="J20" s="23">
        <v>33.75</v>
      </c>
      <c r="K20" s="23">
        <v>184.875</v>
      </c>
    </row>
    <row r="21" spans="1:11" x14ac:dyDescent="0.35">
      <c r="A21" s="22" t="s">
        <v>22</v>
      </c>
      <c r="B21" s="23">
        <v>390</v>
      </c>
      <c r="D21" s="22" t="s">
        <v>22</v>
      </c>
      <c r="E21" s="23">
        <v>1360</v>
      </c>
      <c r="I21" s="22" t="s">
        <v>43</v>
      </c>
      <c r="J21" s="23">
        <v>185</v>
      </c>
      <c r="K21" s="23">
        <v>1006</v>
      </c>
    </row>
    <row r="22" spans="1:11" x14ac:dyDescent="0.35">
      <c r="A22" s="22" t="s">
        <v>52</v>
      </c>
      <c r="B22" s="23">
        <v>100</v>
      </c>
      <c r="D22" s="22" t="s">
        <v>52</v>
      </c>
      <c r="E22" s="23">
        <v>410</v>
      </c>
      <c r="I22" s="22" t="s">
        <v>17</v>
      </c>
      <c r="J22" s="23">
        <v>0.375</v>
      </c>
      <c r="K22" s="23">
        <v>4.375</v>
      </c>
    </row>
    <row r="23" spans="1:11" x14ac:dyDescent="0.35">
      <c r="A23" s="22" t="s">
        <v>46</v>
      </c>
      <c r="B23" s="23">
        <v>1240</v>
      </c>
      <c r="D23" s="22" t="s">
        <v>46</v>
      </c>
      <c r="E23" s="23">
        <v>21048</v>
      </c>
      <c r="I23" s="22" t="s">
        <v>34</v>
      </c>
      <c r="J23" s="23">
        <v>188</v>
      </c>
      <c r="K23" s="23">
        <v>1828.7</v>
      </c>
    </row>
    <row r="24" spans="1:11" x14ac:dyDescent="0.35">
      <c r="A24" s="22" t="s">
        <v>49</v>
      </c>
      <c r="B24" s="23">
        <v>70</v>
      </c>
      <c r="D24" s="22" t="s">
        <v>49</v>
      </c>
      <c r="E24" s="23">
        <v>100</v>
      </c>
      <c r="I24" s="22" t="s">
        <v>21</v>
      </c>
      <c r="J24" s="23">
        <v>30</v>
      </c>
      <c r="K24" s="23">
        <v>230.5</v>
      </c>
    </row>
    <row r="25" spans="1:11" x14ac:dyDescent="0.35">
      <c r="A25" s="22" t="s">
        <v>54</v>
      </c>
      <c r="B25" s="23">
        <v>850</v>
      </c>
      <c r="D25" s="22" t="s">
        <v>54</v>
      </c>
      <c r="E25" s="23">
        <v>8540</v>
      </c>
      <c r="I25" s="22" t="s">
        <v>53</v>
      </c>
      <c r="J25" s="23">
        <v>1.25</v>
      </c>
      <c r="K25" s="23">
        <v>5.125</v>
      </c>
    </row>
    <row r="26" spans="1:11" x14ac:dyDescent="0.35">
      <c r="A26" s="22" t="s">
        <v>57</v>
      </c>
      <c r="B26" s="23">
        <v>2000</v>
      </c>
      <c r="D26" s="22" t="s">
        <v>57</v>
      </c>
      <c r="E26" s="23">
        <v>3600</v>
      </c>
      <c r="I26" s="22" t="s">
        <v>29</v>
      </c>
      <c r="J26" s="23">
        <v>325</v>
      </c>
      <c r="K26" s="23">
        <v>1538.6</v>
      </c>
    </row>
    <row r="27" spans="1:11" x14ac:dyDescent="0.35">
      <c r="A27" s="22" t="s">
        <v>69</v>
      </c>
      <c r="B27" s="23">
        <v>1800</v>
      </c>
      <c r="D27" s="22" t="s">
        <v>69</v>
      </c>
      <c r="E27" s="23">
        <v>3100</v>
      </c>
      <c r="I27" s="22" t="s">
        <v>19</v>
      </c>
      <c r="J27" s="23">
        <v>5</v>
      </c>
      <c r="K27" s="23">
        <v>25</v>
      </c>
    </row>
    <row r="28" spans="1:11" x14ac:dyDescent="0.35">
      <c r="A28" s="22" t="s">
        <v>59</v>
      </c>
      <c r="B28" s="23">
        <v>5500</v>
      </c>
      <c r="D28" s="22" t="s">
        <v>59</v>
      </c>
      <c r="E28" s="23">
        <v>12000</v>
      </c>
      <c r="I28" s="22" t="s">
        <v>64</v>
      </c>
      <c r="J28" s="23">
        <v>3.125</v>
      </c>
      <c r="K28" s="23">
        <v>42.612499999999997</v>
      </c>
    </row>
    <row r="29" spans="1:11" x14ac:dyDescent="0.35">
      <c r="A29" s="22" t="s">
        <v>55</v>
      </c>
      <c r="B29" s="23">
        <v>1000</v>
      </c>
      <c r="D29" s="22" t="s">
        <v>55</v>
      </c>
      <c r="E29" s="23">
        <v>5900</v>
      </c>
      <c r="I29" s="22" t="s">
        <v>184</v>
      </c>
      <c r="J29" s="23">
        <v>3462.83</v>
      </c>
      <c r="K29" s="23">
        <v>20430.4375</v>
      </c>
    </row>
    <row r="30" spans="1:11" x14ac:dyDescent="0.35">
      <c r="A30" s="22" t="s">
        <v>44</v>
      </c>
      <c r="B30" s="23">
        <v>1760</v>
      </c>
      <c r="D30" s="22" t="s">
        <v>44</v>
      </c>
      <c r="E30" s="23">
        <v>25776</v>
      </c>
    </row>
    <row r="31" spans="1:11" x14ac:dyDescent="0.35">
      <c r="A31" s="22" t="s">
        <v>70</v>
      </c>
      <c r="B31" s="23">
        <v>500</v>
      </c>
      <c r="D31" s="22" t="s">
        <v>70</v>
      </c>
      <c r="E31" s="23">
        <v>950</v>
      </c>
    </row>
    <row r="32" spans="1:11" x14ac:dyDescent="0.35">
      <c r="A32" s="22" t="s">
        <v>16</v>
      </c>
      <c r="B32" s="23">
        <v>30</v>
      </c>
      <c r="D32" s="22" t="s">
        <v>16</v>
      </c>
      <c r="E32" s="23">
        <v>350</v>
      </c>
    </row>
    <row r="33" spans="1:5" x14ac:dyDescent="0.35">
      <c r="A33" s="22" t="s">
        <v>51</v>
      </c>
      <c r="B33" s="23">
        <v>120</v>
      </c>
      <c r="D33" s="22" t="s">
        <v>51</v>
      </c>
      <c r="E33" s="23">
        <v>1350</v>
      </c>
    </row>
    <row r="34" spans="1:5" x14ac:dyDescent="0.35">
      <c r="A34" s="22" t="s">
        <v>42</v>
      </c>
      <c r="B34" s="23">
        <v>14800</v>
      </c>
      <c r="D34" s="22" t="s">
        <v>42</v>
      </c>
      <c r="E34" s="23">
        <v>80480</v>
      </c>
    </row>
    <row r="35" spans="1:5" x14ac:dyDescent="0.35">
      <c r="A35" s="22" t="s">
        <v>41</v>
      </c>
      <c r="B35" s="23">
        <v>576</v>
      </c>
      <c r="D35" s="22" t="s">
        <v>41</v>
      </c>
      <c r="E35" s="23">
        <v>23280</v>
      </c>
    </row>
    <row r="36" spans="1:5" x14ac:dyDescent="0.35">
      <c r="A36" s="22" t="s">
        <v>63</v>
      </c>
      <c r="B36" s="23">
        <v>250</v>
      </c>
      <c r="D36" s="22" t="s">
        <v>63</v>
      </c>
      <c r="E36" s="23">
        <v>3409</v>
      </c>
    </row>
    <row r="37" spans="1:5" x14ac:dyDescent="0.35">
      <c r="A37" s="22" t="s">
        <v>31</v>
      </c>
      <c r="B37" s="23">
        <v>4400</v>
      </c>
      <c r="D37" s="22" t="s">
        <v>31</v>
      </c>
      <c r="E37" s="23">
        <v>24568</v>
      </c>
    </row>
    <row r="38" spans="1:5" x14ac:dyDescent="0.35">
      <c r="A38" s="22" t="s">
        <v>26</v>
      </c>
      <c r="B38" s="23">
        <v>2000</v>
      </c>
      <c r="D38" s="22" t="s">
        <v>26</v>
      </c>
      <c r="E38" s="23">
        <v>5864</v>
      </c>
    </row>
    <row r="39" spans="1:5" x14ac:dyDescent="0.35">
      <c r="A39" s="22" t="s">
        <v>15</v>
      </c>
      <c r="B39" s="23">
        <v>20000</v>
      </c>
      <c r="D39" s="22" t="s">
        <v>15</v>
      </c>
      <c r="E39" s="23">
        <v>53600</v>
      </c>
    </row>
    <row r="40" spans="1:5" x14ac:dyDescent="0.35">
      <c r="A40" s="22" t="s">
        <v>14</v>
      </c>
      <c r="B40" s="23">
        <v>14400</v>
      </c>
      <c r="D40" s="22" t="s">
        <v>14</v>
      </c>
      <c r="E40" s="23">
        <v>68320</v>
      </c>
    </row>
    <row r="41" spans="1:5" x14ac:dyDescent="0.35">
      <c r="A41" s="22" t="s">
        <v>13</v>
      </c>
      <c r="B41" s="23">
        <v>13200</v>
      </c>
      <c r="D41" s="22" t="s">
        <v>13</v>
      </c>
      <c r="E41" s="23">
        <v>51584</v>
      </c>
    </row>
    <row r="42" spans="1:5" x14ac:dyDescent="0.35">
      <c r="A42" s="22" t="s">
        <v>35</v>
      </c>
      <c r="B42" s="23">
        <v>16000</v>
      </c>
      <c r="D42" s="22" t="s">
        <v>35</v>
      </c>
      <c r="E42" s="23">
        <v>176160</v>
      </c>
    </row>
    <row r="43" spans="1:5" x14ac:dyDescent="0.35">
      <c r="A43" s="22" t="s">
        <v>184</v>
      </c>
      <c r="B43" s="23">
        <v>277026.40000000002</v>
      </c>
      <c r="D43" s="22" t="s">
        <v>184</v>
      </c>
      <c r="E43" s="23">
        <v>1634435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ECE2-5FF6-474F-B518-851603E613F6}">
  <dimension ref="A1:AB52"/>
  <sheetViews>
    <sheetView showGridLines="0" zoomScale="70" zoomScaleNormal="70" workbookViewId="0">
      <selection activeCell="W10" sqref="W10"/>
    </sheetView>
  </sheetViews>
  <sheetFormatPr defaultRowHeight="14.5" x14ac:dyDescent="0.35"/>
  <sheetData>
    <row r="1" spans="1:28" x14ac:dyDescent="0.35">
      <c r="A1" s="24"/>
      <c r="B1" s="24"/>
      <c r="C1" s="24"/>
      <c r="D1" s="24"/>
      <c r="E1" s="24"/>
      <c r="F1" s="24"/>
      <c r="G1" s="24"/>
      <c r="H1" s="24"/>
      <c r="I1" s="24"/>
      <c r="J1" s="24"/>
      <c r="K1" s="24"/>
      <c r="L1" s="24"/>
      <c r="M1" s="24"/>
      <c r="N1" s="24"/>
      <c r="O1" s="24"/>
      <c r="P1" s="24"/>
      <c r="Q1" s="24"/>
      <c r="R1" s="24"/>
      <c r="S1" s="24"/>
      <c r="T1" s="24"/>
      <c r="U1" s="24"/>
    </row>
    <row r="2" spans="1:28" x14ac:dyDescent="0.3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row>
    <row r="3" spans="1:28" x14ac:dyDescent="0.3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x14ac:dyDescent="0.3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row>
    <row r="5" spans="1:28" x14ac:dyDescent="0.3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row>
    <row r="6" spans="1:28" x14ac:dyDescent="0.3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row>
    <row r="7" spans="1:28" x14ac:dyDescent="0.3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row>
    <row r="8" spans="1:28" x14ac:dyDescent="0.3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row>
    <row r="9" spans="1:28" x14ac:dyDescent="0.3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row>
    <row r="10" spans="1:28" x14ac:dyDescent="0.3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spans="1:28" x14ac:dyDescent="0.3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row>
    <row r="12" spans="1:28" x14ac:dyDescent="0.3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spans="1:28" x14ac:dyDescent="0.3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spans="1:28" x14ac:dyDescent="0.3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row>
    <row r="15" spans="1:28" x14ac:dyDescent="0.3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row>
    <row r="16" spans="1:28" x14ac:dyDescent="0.3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row>
    <row r="17" spans="1:28" x14ac:dyDescent="0.3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spans="1:28" x14ac:dyDescent="0.3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spans="1:28" x14ac:dyDescent="0.3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spans="1:28" x14ac:dyDescent="0.3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spans="1:28" x14ac:dyDescent="0.3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spans="1:28" x14ac:dyDescent="0.3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spans="1:28" x14ac:dyDescent="0.3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spans="1:28" x14ac:dyDescent="0.3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spans="1:28" x14ac:dyDescent="0.3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spans="1:28" x14ac:dyDescent="0.3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spans="1:28" x14ac:dyDescent="0.3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spans="1:28" x14ac:dyDescent="0.3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spans="1:28" x14ac:dyDescent="0.3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spans="1:28" x14ac:dyDescent="0.3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spans="1:28" x14ac:dyDescent="0.3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spans="1:28" x14ac:dyDescent="0.3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spans="1:28" x14ac:dyDescent="0.3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spans="1:28" x14ac:dyDescent="0.3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spans="1:28" x14ac:dyDescent="0.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spans="1:28" x14ac:dyDescent="0.3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spans="1:28" x14ac:dyDescent="0.3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spans="1:28" x14ac:dyDescent="0.3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spans="1:28" x14ac:dyDescent="0.3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spans="1:28" x14ac:dyDescent="0.3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spans="1:28" x14ac:dyDescent="0.3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spans="1:28" x14ac:dyDescent="0.3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spans="1:28" x14ac:dyDescent="0.3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spans="1:28" x14ac:dyDescent="0.3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spans="1:28" x14ac:dyDescent="0.3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spans="1:28" x14ac:dyDescent="0.3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spans="1:28" x14ac:dyDescent="0.3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spans="1:28" x14ac:dyDescent="0.3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spans="1:28" x14ac:dyDescent="0.3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spans="1:28" x14ac:dyDescent="0.3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spans="1:28" x14ac:dyDescent="0.3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spans="1:28" x14ac:dyDescent="0.35">
      <c r="AB52"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9163-1B2C-401D-B928-E059BEC2DF5A}">
  <dimension ref="A1:E40"/>
  <sheetViews>
    <sheetView workbookViewId="0">
      <selection activeCell="D1" sqref="D1:E1"/>
    </sheetView>
  </sheetViews>
  <sheetFormatPr defaultRowHeight="14.5" x14ac:dyDescent="0.35"/>
  <cols>
    <col min="1" max="1" width="11.90625" customWidth="1"/>
    <col min="2" max="2" width="10.453125" customWidth="1"/>
    <col min="3" max="3" width="12.81640625" customWidth="1"/>
  </cols>
  <sheetData>
    <row r="1" spans="1:5" x14ac:dyDescent="0.35">
      <c r="A1" t="s">
        <v>6</v>
      </c>
      <c r="B1" t="s">
        <v>72</v>
      </c>
      <c r="C1" t="s">
        <v>73</v>
      </c>
      <c r="D1" t="s">
        <v>74</v>
      </c>
      <c r="E1" t="s">
        <v>75</v>
      </c>
    </row>
    <row r="2" spans="1:5" x14ac:dyDescent="0.35">
      <c r="A2">
        <v>101</v>
      </c>
      <c r="B2">
        <v>1</v>
      </c>
      <c r="C2">
        <v>12.5</v>
      </c>
      <c r="D2" t="s">
        <v>76</v>
      </c>
      <c r="E2" t="s">
        <v>77</v>
      </c>
    </row>
    <row r="3" spans="1:5" x14ac:dyDescent="0.35">
      <c r="A3">
        <v>102</v>
      </c>
      <c r="B3">
        <v>200</v>
      </c>
      <c r="C3">
        <v>954.8</v>
      </c>
      <c r="D3" t="s">
        <v>78</v>
      </c>
      <c r="E3" t="s">
        <v>79</v>
      </c>
    </row>
    <row r="4" spans="1:5" x14ac:dyDescent="0.35">
      <c r="A4">
        <v>103</v>
      </c>
      <c r="B4">
        <v>165</v>
      </c>
      <c r="C4">
        <v>644.79999999999995</v>
      </c>
      <c r="D4" t="s">
        <v>78</v>
      </c>
      <c r="E4" t="s">
        <v>79</v>
      </c>
    </row>
    <row r="5" spans="1:5" x14ac:dyDescent="0.35">
      <c r="A5">
        <v>104</v>
      </c>
      <c r="B5">
        <v>180</v>
      </c>
      <c r="C5">
        <v>854</v>
      </c>
      <c r="D5" t="s">
        <v>78</v>
      </c>
      <c r="E5" t="s">
        <v>79</v>
      </c>
    </row>
    <row r="6" spans="1:5" x14ac:dyDescent="0.35">
      <c r="A6">
        <v>105</v>
      </c>
      <c r="B6">
        <v>250</v>
      </c>
      <c r="C6">
        <v>670</v>
      </c>
      <c r="D6" t="s">
        <v>78</v>
      </c>
      <c r="E6" t="s">
        <v>79</v>
      </c>
    </row>
    <row r="7" spans="1:5" x14ac:dyDescent="0.35">
      <c r="A7">
        <v>106</v>
      </c>
      <c r="B7">
        <v>30</v>
      </c>
      <c r="C7">
        <v>350</v>
      </c>
      <c r="D7" t="s">
        <v>78</v>
      </c>
      <c r="E7" t="s">
        <v>77</v>
      </c>
    </row>
    <row r="8" spans="1:5" x14ac:dyDescent="0.35">
      <c r="A8">
        <v>107</v>
      </c>
      <c r="B8">
        <v>400</v>
      </c>
      <c r="C8">
        <v>2000</v>
      </c>
      <c r="D8" t="s">
        <v>78</v>
      </c>
      <c r="E8" t="s">
        <v>77</v>
      </c>
    </row>
    <row r="9" spans="1:5" x14ac:dyDescent="0.35">
      <c r="A9">
        <v>108</v>
      </c>
      <c r="B9">
        <v>550</v>
      </c>
      <c r="C9">
        <v>4000</v>
      </c>
      <c r="D9" t="s">
        <v>78</v>
      </c>
      <c r="E9" t="s">
        <v>77</v>
      </c>
    </row>
    <row r="10" spans="1:5" x14ac:dyDescent="0.35">
      <c r="A10">
        <v>109</v>
      </c>
      <c r="B10">
        <v>390</v>
      </c>
      <c r="C10">
        <v>1360</v>
      </c>
      <c r="D10" t="s">
        <v>78</v>
      </c>
      <c r="E10" t="s">
        <v>77</v>
      </c>
    </row>
    <row r="11" spans="1:5" x14ac:dyDescent="0.35">
      <c r="A11">
        <v>110</v>
      </c>
      <c r="B11">
        <v>1.4</v>
      </c>
      <c r="C11">
        <v>3.5</v>
      </c>
      <c r="D11" t="s">
        <v>76</v>
      </c>
      <c r="E11" t="s">
        <v>77</v>
      </c>
    </row>
    <row r="12" spans="1:5" x14ac:dyDescent="0.35">
      <c r="A12">
        <v>111</v>
      </c>
      <c r="B12">
        <v>25</v>
      </c>
      <c r="C12">
        <v>73.3</v>
      </c>
      <c r="D12" t="s">
        <v>78</v>
      </c>
      <c r="E12" t="s">
        <v>79</v>
      </c>
    </row>
    <row r="13" spans="1:5" x14ac:dyDescent="0.35">
      <c r="A13">
        <v>112</v>
      </c>
      <c r="B13">
        <v>160</v>
      </c>
      <c r="C13">
        <v>836.8</v>
      </c>
      <c r="D13" t="s">
        <v>78</v>
      </c>
      <c r="E13" t="s">
        <v>79</v>
      </c>
    </row>
    <row r="14" spans="1:5" x14ac:dyDescent="0.35">
      <c r="A14">
        <v>113</v>
      </c>
      <c r="B14">
        <v>165</v>
      </c>
      <c r="C14">
        <v>701.8</v>
      </c>
      <c r="D14" t="s">
        <v>78</v>
      </c>
      <c r="E14" t="s">
        <v>79</v>
      </c>
    </row>
    <row r="15" spans="1:5" x14ac:dyDescent="0.35">
      <c r="A15">
        <v>115</v>
      </c>
      <c r="B15">
        <v>55</v>
      </c>
      <c r="C15">
        <v>307.10000000000002</v>
      </c>
      <c r="D15" t="s">
        <v>78</v>
      </c>
      <c r="E15" t="s">
        <v>79</v>
      </c>
    </row>
    <row r="16" spans="1:5" x14ac:dyDescent="0.35">
      <c r="A16">
        <v>116</v>
      </c>
      <c r="B16">
        <v>103</v>
      </c>
      <c r="C16">
        <v>460.5</v>
      </c>
      <c r="D16" t="s">
        <v>78</v>
      </c>
      <c r="E16" t="s">
        <v>79</v>
      </c>
    </row>
    <row r="17" spans="1:5" x14ac:dyDescent="0.35">
      <c r="A17">
        <v>117</v>
      </c>
      <c r="B17">
        <v>200</v>
      </c>
      <c r="C17">
        <v>2202</v>
      </c>
      <c r="D17" t="s">
        <v>78</v>
      </c>
      <c r="E17" t="s">
        <v>79</v>
      </c>
    </row>
    <row r="18" spans="1:5" x14ac:dyDescent="0.35">
      <c r="A18">
        <v>118</v>
      </c>
      <c r="B18">
        <v>3.18</v>
      </c>
      <c r="C18">
        <v>3.3</v>
      </c>
      <c r="D18" t="s">
        <v>78</v>
      </c>
      <c r="E18" t="s">
        <v>79</v>
      </c>
    </row>
    <row r="19" spans="1:5" x14ac:dyDescent="0.35">
      <c r="A19">
        <v>119</v>
      </c>
      <c r="B19">
        <v>237</v>
      </c>
      <c r="C19">
        <v>2847</v>
      </c>
      <c r="D19" t="s">
        <v>78</v>
      </c>
      <c r="E19" t="s">
        <v>79</v>
      </c>
    </row>
    <row r="20" spans="1:5" x14ac:dyDescent="0.35">
      <c r="A20">
        <v>120</v>
      </c>
      <c r="B20">
        <v>7.2</v>
      </c>
      <c r="C20">
        <v>291</v>
      </c>
      <c r="D20" t="s">
        <v>78</v>
      </c>
      <c r="E20" t="s">
        <v>79</v>
      </c>
    </row>
    <row r="21" spans="1:5" x14ac:dyDescent="0.35">
      <c r="A21">
        <v>121</v>
      </c>
      <c r="B21">
        <v>185</v>
      </c>
      <c r="C21">
        <v>1006</v>
      </c>
      <c r="D21" t="s">
        <v>78</v>
      </c>
      <c r="E21" t="s">
        <v>79</v>
      </c>
    </row>
    <row r="22" spans="1:5" x14ac:dyDescent="0.35">
      <c r="A22">
        <v>122</v>
      </c>
      <c r="B22">
        <v>22</v>
      </c>
      <c r="C22">
        <v>322.2</v>
      </c>
      <c r="D22" t="s">
        <v>78</v>
      </c>
      <c r="E22" t="s">
        <v>79</v>
      </c>
    </row>
    <row r="23" spans="1:5" x14ac:dyDescent="0.35">
      <c r="A23">
        <v>123</v>
      </c>
      <c r="B23">
        <v>63</v>
      </c>
      <c r="C23">
        <v>1046</v>
      </c>
      <c r="D23" t="s">
        <v>78</v>
      </c>
      <c r="E23" t="s">
        <v>79</v>
      </c>
    </row>
    <row r="24" spans="1:5" x14ac:dyDescent="0.35">
      <c r="A24">
        <v>124</v>
      </c>
      <c r="B24">
        <v>15.5</v>
      </c>
      <c r="C24">
        <v>263.10000000000002</v>
      </c>
      <c r="D24" t="s">
        <v>78</v>
      </c>
      <c r="E24" t="s">
        <v>79</v>
      </c>
    </row>
    <row r="25" spans="1:5" x14ac:dyDescent="0.35">
      <c r="A25">
        <v>125</v>
      </c>
      <c r="B25">
        <v>400</v>
      </c>
      <c r="C25">
        <v>2798</v>
      </c>
      <c r="D25" t="s">
        <v>78</v>
      </c>
      <c r="E25" t="s">
        <v>79</v>
      </c>
    </row>
    <row r="26" spans="1:5" x14ac:dyDescent="0.35">
      <c r="A26">
        <v>126</v>
      </c>
      <c r="B26">
        <v>400</v>
      </c>
      <c r="C26">
        <v>2048</v>
      </c>
      <c r="D26" t="s">
        <v>78</v>
      </c>
      <c r="E26" t="s">
        <v>79</v>
      </c>
    </row>
    <row r="27" spans="1:5" x14ac:dyDescent="0.35">
      <c r="A27">
        <v>127</v>
      </c>
      <c r="B27">
        <v>70</v>
      </c>
      <c r="C27">
        <v>100</v>
      </c>
      <c r="D27" t="s">
        <v>78</v>
      </c>
      <c r="E27" t="s">
        <v>77</v>
      </c>
    </row>
    <row r="28" spans="1:5" x14ac:dyDescent="0.35">
      <c r="A28">
        <v>128</v>
      </c>
      <c r="B28">
        <v>120</v>
      </c>
      <c r="C28">
        <v>1350</v>
      </c>
      <c r="D28" t="s">
        <v>78</v>
      </c>
      <c r="E28" t="s">
        <v>77</v>
      </c>
    </row>
    <row r="29" spans="1:5" x14ac:dyDescent="0.35">
      <c r="A29">
        <v>129</v>
      </c>
      <c r="B29">
        <v>100</v>
      </c>
      <c r="C29">
        <v>410</v>
      </c>
      <c r="D29" t="s">
        <v>78</v>
      </c>
      <c r="E29" t="s">
        <v>77</v>
      </c>
    </row>
    <row r="30" spans="1:5" x14ac:dyDescent="0.35">
      <c r="A30">
        <v>130</v>
      </c>
      <c r="B30">
        <v>850</v>
      </c>
      <c r="C30">
        <v>8540</v>
      </c>
      <c r="D30" t="s">
        <v>78</v>
      </c>
      <c r="E30" t="s">
        <v>77</v>
      </c>
    </row>
    <row r="31" spans="1:5" x14ac:dyDescent="0.35">
      <c r="A31">
        <v>131</v>
      </c>
      <c r="B31">
        <v>1</v>
      </c>
      <c r="C31">
        <v>5.9</v>
      </c>
      <c r="D31" t="s">
        <v>76</v>
      </c>
      <c r="E31" t="s">
        <v>77</v>
      </c>
    </row>
    <row r="32" spans="1:5" x14ac:dyDescent="0.35">
      <c r="A32">
        <v>132</v>
      </c>
      <c r="B32">
        <v>2</v>
      </c>
      <c r="C32">
        <v>3.6</v>
      </c>
      <c r="D32" t="s">
        <v>76</v>
      </c>
      <c r="E32" t="s">
        <v>77</v>
      </c>
    </row>
    <row r="33" spans="1:5" x14ac:dyDescent="0.35">
      <c r="A33">
        <v>133</v>
      </c>
      <c r="B33">
        <v>5.5</v>
      </c>
      <c r="C33">
        <v>12</v>
      </c>
      <c r="D33" t="s">
        <v>76</v>
      </c>
      <c r="E33" t="s">
        <v>77</v>
      </c>
    </row>
    <row r="34" spans="1:5" x14ac:dyDescent="0.35">
      <c r="A34">
        <v>134</v>
      </c>
      <c r="B34">
        <v>1.8</v>
      </c>
      <c r="C34">
        <v>6.5</v>
      </c>
      <c r="D34" t="s">
        <v>76</v>
      </c>
      <c r="E34" t="s">
        <v>77</v>
      </c>
    </row>
    <row r="35" spans="1:5" x14ac:dyDescent="0.35">
      <c r="A35">
        <v>135</v>
      </c>
      <c r="B35">
        <v>250</v>
      </c>
      <c r="C35">
        <v>3409</v>
      </c>
      <c r="D35" t="s">
        <v>78</v>
      </c>
      <c r="E35" t="s">
        <v>77</v>
      </c>
    </row>
    <row r="36" spans="1:5" x14ac:dyDescent="0.35">
      <c r="A36">
        <v>136</v>
      </c>
      <c r="B36">
        <v>900</v>
      </c>
      <c r="C36">
        <v>11690</v>
      </c>
      <c r="D36" t="s">
        <v>78</v>
      </c>
      <c r="E36" t="s">
        <v>77</v>
      </c>
    </row>
    <row r="37" spans="1:5" x14ac:dyDescent="0.35">
      <c r="A37">
        <v>137</v>
      </c>
      <c r="B37">
        <v>216.7</v>
      </c>
      <c r="C37">
        <v>370.6</v>
      </c>
      <c r="D37" t="s">
        <v>78</v>
      </c>
      <c r="E37" t="s">
        <v>79</v>
      </c>
    </row>
    <row r="38" spans="1:5" x14ac:dyDescent="0.35">
      <c r="A38">
        <v>138</v>
      </c>
      <c r="B38">
        <v>177</v>
      </c>
      <c r="C38">
        <v>714.4</v>
      </c>
      <c r="D38" t="s">
        <v>78</v>
      </c>
      <c r="E38" t="s">
        <v>79</v>
      </c>
    </row>
    <row r="39" spans="1:5" x14ac:dyDescent="0.35">
      <c r="A39">
        <v>139</v>
      </c>
      <c r="B39">
        <v>1.8</v>
      </c>
      <c r="C39">
        <v>3.1</v>
      </c>
      <c r="D39" t="s">
        <v>76</v>
      </c>
      <c r="E39" t="s">
        <v>77</v>
      </c>
    </row>
    <row r="40" spans="1:5" x14ac:dyDescent="0.35">
      <c r="A40">
        <v>140</v>
      </c>
      <c r="B40">
        <v>500</v>
      </c>
      <c r="C40">
        <v>950</v>
      </c>
      <c r="D40" t="s">
        <v>78</v>
      </c>
      <c r="E40" t="s">
        <v>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232B-DE7B-4B00-A72C-7F47D9D0D81B}">
  <dimension ref="A1:C68"/>
  <sheetViews>
    <sheetView topLeftCell="A51" workbookViewId="0">
      <selection activeCell="D22" sqref="D22"/>
    </sheetView>
  </sheetViews>
  <sheetFormatPr defaultRowHeight="14.5" x14ac:dyDescent="0.35"/>
  <cols>
    <col min="2" max="2" width="17.6328125" customWidth="1"/>
  </cols>
  <sheetData>
    <row r="1" spans="1:3" x14ac:dyDescent="0.35">
      <c r="A1" t="s">
        <v>80</v>
      </c>
      <c r="B1" t="s">
        <v>81</v>
      </c>
      <c r="C1" t="s">
        <v>82</v>
      </c>
    </row>
    <row r="2" spans="1:3" x14ac:dyDescent="0.35">
      <c r="A2">
        <v>50</v>
      </c>
      <c r="B2" t="s">
        <v>83</v>
      </c>
      <c r="C2">
        <v>1986</v>
      </c>
    </row>
    <row r="3" spans="1:3" x14ac:dyDescent="0.35">
      <c r="A3">
        <v>51</v>
      </c>
      <c r="B3" t="s">
        <v>84</v>
      </c>
      <c r="C3">
        <v>1959</v>
      </c>
    </row>
    <row r="4" spans="1:3" x14ac:dyDescent="0.35">
      <c r="A4">
        <v>52</v>
      </c>
      <c r="B4" t="s">
        <v>85</v>
      </c>
      <c r="C4">
        <v>1976</v>
      </c>
    </row>
    <row r="5" spans="1:3" x14ac:dyDescent="0.35">
      <c r="A5">
        <v>53</v>
      </c>
      <c r="B5" t="s">
        <v>86</v>
      </c>
      <c r="C5">
        <v>1989</v>
      </c>
    </row>
    <row r="6" spans="1:3" x14ac:dyDescent="0.35">
      <c r="A6">
        <v>54</v>
      </c>
      <c r="B6" t="s">
        <v>87</v>
      </c>
      <c r="C6">
        <v>1983</v>
      </c>
    </row>
    <row r="7" spans="1:3" x14ac:dyDescent="0.35">
      <c r="A7">
        <v>55</v>
      </c>
      <c r="B7" t="s">
        <v>88</v>
      </c>
      <c r="C7">
        <v>1981</v>
      </c>
    </row>
    <row r="8" spans="1:3" x14ac:dyDescent="0.35">
      <c r="A8">
        <v>56</v>
      </c>
      <c r="B8" t="s">
        <v>89</v>
      </c>
      <c r="C8">
        <v>1981</v>
      </c>
    </row>
    <row r="9" spans="1:3" x14ac:dyDescent="0.35">
      <c r="A9">
        <v>57</v>
      </c>
      <c r="B9" t="s">
        <v>90</v>
      </c>
      <c r="C9">
        <v>1942</v>
      </c>
    </row>
    <row r="10" spans="1:3" x14ac:dyDescent="0.35">
      <c r="A10">
        <v>58</v>
      </c>
      <c r="B10" t="s">
        <v>91</v>
      </c>
      <c r="C10">
        <v>1948</v>
      </c>
    </row>
    <row r="11" spans="1:3" x14ac:dyDescent="0.35">
      <c r="A11">
        <v>59</v>
      </c>
      <c r="B11" t="s">
        <v>92</v>
      </c>
      <c r="C11">
        <v>1965</v>
      </c>
    </row>
    <row r="12" spans="1:3" x14ac:dyDescent="0.35">
      <c r="A12">
        <v>60</v>
      </c>
      <c r="B12" t="s">
        <v>93</v>
      </c>
      <c r="C12">
        <v>1974</v>
      </c>
    </row>
    <row r="13" spans="1:3" x14ac:dyDescent="0.35">
      <c r="A13">
        <v>61</v>
      </c>
      <c r="B13" t="s">
        <v>94</v>
      </c>
      <c r="C13">
        <v>1965</v>
      </c>
    </row>
    <row r="14" spans="1:3" x14ac:dyDescent="0.35">
      <c r="A14">
        <v>62</v>
      </c>
      <c r="B14" t="s">
        <v>95</v>
      </c>
      <c r="C14">
        <v>1970</v>
      </c>
    </row>
    <row r="15" spans="1:3" x14ac:dyDescent="0.35">
      <c r="A15">
        <v>63</v>
      </c>
      <c r="B15" t="s">
        <v>96</v>
      </c>
      <c r="C15">
        <v>1979</v>
      </c>
    </row>
    <row r="16" spans="1:3" x14ac:dyDescent="0.35">
      <c r="A16">
        <v>64</v>
      </c>
      <c r="B16" t="s">
        <v>97</v>
      </c>
      <c r="C16">
        <v>1974</v>
      </c>
    </row>
    <row r="17" spans="1:3" x14ac:dyDescent="0.35">
      <c r="A17">
        <v>65</v>
      </c>
      <c r="B17" t="s">
        <v>98</v>
      </c>
      <c r="C17">
        <v>1985</v>
      </c>
    </row>
    <row r="18" spans="1:3" x14ac:dyDescent="0.35">
      <c r="A18">
        <v>66</v>
      </c>
      <c r="B18" t="s">
        <v>99</v>
      </c>
      <c r="C18">
        <v>1986</v>
      </c>
    </row>
    <row r="19" spans="1:3" x14ac:dyDescent="0.35">
      <c r="A19">
        <v>67</v>
      </c>
      <c r="B19" t="s">
        <v>100</v>
      </c>
      <c r="C19">
        <v>1958</v>
      </c>
    </row>
    <row r="20" spans="1:3" x14ac:dyDescent="0.35">
      <c r="A20">
        <v>68</v>
      </c>
      <c r="B20" t="s">
        <v>101</v>
      </c>
      <c r="C20">
        <v>1937</v>
      </c>
    </row>
    <row r="21" spans="1:3" x14ac:dyDescent="0.35">
      <c r="A21">
        <v>69</v>
      </c>
      <c r="B21" t="s">
        <v>102</v>
      </c>
      <c r="C21">
        <v>1974</v>
      </c>
    </row>
    <row r="22" spans="1:3" x14ac:dyDescent="0.35">
      <c r="A22">
        <v>70</v>
      </c>
      <c r="B22" t="s">
        <v>103</v>
      </c>
      <c r="C22">
        <v>1959</v>
      </c>
    </row>
    <row r="23" spans="1:3" x14ac:dyDescent="0.35">
      <c r="A23">
        <v>71</v>
      </c>
      <c r="B23" t="s">
        <v>104</v>
      </c>
      <c r="C23">
        <v>1969</v>
      </c>
    </row>
    <row r="24" spans="1:3" x14ac:dyDescent="0.35">
      <c r="A24">
        <v>72</v>
      </c>
      <c r="B24" t="s">
        <v>105</v>
      </c>
      <c r="C24">
        <v>1982</v>
      </c>
    </row>
    <row r="25" spans="1:3" x14ac:dyDescent="0.35">
      <c r="A25">
        <v>73</v>
      </c>
      <c r="B25" t="s">
        <v>106</v>
      </c>
      <c r="C25">
        <v>1984</v>
      </c>
    </row>
    <row r="26" spans="1:3" x14ac:dyDescent="0.35">
      <c r="A26">
        <v>74</v>
      </c>
      <c r="B26" t="s">
        <v>107</v>
      </c>
      <c r="C26">
        <v>1986</v>
      </c>
    </row>
    <row r="27" spans="1:3" x14ac:dyDescent="0.35">
      <c r="A27">
        <v>75</v>
      </c>
      <c r="B27" t="s">
        <v>108</v>
      </c>
      <c r="C27">
        <v>1968</v>
      </c>
    </row>
    <row r="28" spans="1:3" x14ac:dyDescent="0.35">
      <c r="A28">
        <v>76</v>
      </c>
      <c r="B28" t="s">
        <v>109</v>
      </c>
      <c r="C28">
        <v>1972</v>
      </c>
    </row>
    <row r="29" spans="1:3" x14ac:dyDescent="0.35">
      <c r="A29">
        <v>77</v>
      </c>
      <c r="B29" t="s">
        <v>110</v>
      </c>
      <c r="C29">
        <v>1964</v>
      </c>
    </row>
    <row r="30" spans="1:3" x14ac:dyDescent="0.35">
      <c r="A30">
        <v>78</v>
      </c>
      <c r="B30" t="s">
        <v>111</v>
      </c>
      <c r="C30">
        <v>1974</v>
      </c>
    </row>
    <row r="31" spans="1:3" x14ac:dyDescent="0.35">
      <c r="A31">
        <v>79</v>
      </c>
      <c r="B31" t="s">
        <v>112</v>
      </c>
      <c r="C31">
        <v>1975</v>
      </c>
    </row>
    <row r="32" spans="1:3" x14ac:dyDescent="0.35">
      <c r="A32">
        <v>80</v>
      </c>
      <c r="B32" t="s">
        <v>113</v>
      </c>
      <c r="C32">
        <v>1908</v>
      </c>
    </row>
    <row r="33" spans="1:3" x14ac:dyDescent="0.35">
      <c r="A33">
        <v>81</v>
      </c>
      <c r="B33" t="s">
        <v>114</v>
      </c>
      <c r="C33">
        <v>1921</v>
      </c>
    </row>
    <row r="34" spans="1:3" x14ac:dyDescent="0.35">
      <c r="A34">
        <v>82</v>
      </c>
      <c r="B34" t="s">
        <v>115</v>
      </c>
      <c r="C34">
        <v>1976</v>
      </c>
    </row>
    <row r="35" spans="1:3" x14ac:dyDescent="0.35">
      <c r="A35">
        <v>83</v>
      </c>
      <c r="B35" t="s">
        <v>116</v>
      </c>
      <c r="C35">
        <v>1978</v>
      </c>
    </row>
    <row r="36" spans="1:3" x14ac:dyDescent="0.35">
      <c r="A36">
        <v>84</v>
      </c>
      <c r="B36" t="s">
        <v>117</v>
      </c>
      <c r="C36">
        <v>1924</v>
      </c>
    </row>
    <row r="37" spans="1:3" x14ac:dyDescent="0.35">
      <c r="A37">
        <v>85</v>
      </c>
      <c r="B37" t="s">
        <v>118</v>
      </c>
      <c r="C37">
        <v>1940</v>
      </c>
    </row>
    <row r="38" spans="1:3" x14ac:dyDescent="0.35">
      <c r="A38">
        <v>86</v>
      </c>
      <c r="B38" t="s">
        <v>119</v>
      </c>
      <c r="C38">
        <v>1974</v>
      </c>
    </row>
    <row r="39" spans="1:3" x14ac:dyDescent="0.35">
      <c r="A39">
        <v>87</v>
      </c>
      <c r="B39" t="s">
        <v>120</v>
      </c>
      <c r="C39">
        <v>1979</v>
      </c>
    </row>
    <row r="40" spans="1:3" x14ac:dyDescent="0.35">
      <c r="A40">
        <v>88</v>
      </c>
      <c r="B40" t="s">
        <v>121</v>
      </c>
      <c r="C40">
        <v>1952</v>
      </c>
    </row>
    <row r="41" spans="1:3" x14ac:dyDescent="0.35">
      <c r="A41">
        <v>89</v>
      </c>
      <c r="B41" t="s">
        <v>122</v>
      </c>
      <c r="C41">
        <v>1943</v>
      </c>
    </row>
    <row r="42" spans="1:3" x14ac:dyDescent="0.35">
      <c r="A42">
        <v>90</v>
      </c>
      <c r="B42" t="s">
        <v>123</v>
      </c>
      <c r="C42">
        <v>1947</v>
      </c>
    </row>
    <row r="43" spans="1:3" x14ac:dyDescent="0.35">
      <c r="A43">
        <v>91</v>
      </c>
      <c r="B43" t="s">
        <v>124</v>
      </c>
      <c r="C43">
        <v>1967</v>
      </c>
    </row>
    <row r="44" spans="1:3" x14ac:dyDescent="0.35">
      <c r="A44">
        <v>92</v>
      </c>
      <c r="B44" t="s">
        <v>125</v>
      </c>
      <c r="C44">
        <v>1967</v>
      </c>
    </row>
    <row r="45" spans="1:3" x14ac:dyDescent="0.35">
      <c r="A45">
        <v>93</v>
      </c>
      <c r="B45" t="s">
        <v>126</v>
      </c>
      <c r="C45">
        <v>1975</v>
      </c>
    </row>
    <row r="46" spans="1:3" x14ac:dyDescent="0.35">
      <c r="A46">
        <v>94</v>
      </c>
      <c r="B46" t="s">
        <v>127</v>
      </c>
      <c r="C46">
        <v>1965</v>
      </c>
    </row>
    <row r="47" spans="1:3" x14ac:dyDescent="0.35">
      <c r="A47">
        <v>95</v>
      </c>
      <c r="B47" t="s">
        <v>128</v>
      </c>
      <c r="C47">
        <v>1981</v>
      </c>
    </row>
    <row r="48" spans="1:3" x14ac:dyDescent="0.35">
      <c r="A48">
        <v>150</v>
      </c>
      <c r="B48" t="s">
        <v>129</v>
      </c>
      <c r="C48">
        <v>1905</v>
      </c>
    </row>
    <row r="49" spans="1:3" x14ac:dyDescent="0.35">
      <c r="A49">
        <v>151</v>
      </c>
      <c r="B49" t="s">
        <v>130</v>
      </c>
      <c r="C49">
        <v>1919</v>
      </c>
    </row>
    <row r="50" spans="1:3" x14ac:dyDescent="0.35">
      <c r="A50">
        <v>152</v>
      </c>
      <c r="B50" t="s">
        <v>131</v>
      </c>
      <c r="C50">
        <v>1997</v>
      </c>
    </row>
    <row r="51" spans="1:3" x14ac:dyDescent="0.35">
      <c r="A51">
        <v>153</v>
      </c>
      <c r="B51" t="s">
        <v>132</v>
      </c>
      <c r="C51">
        <v>1929</v>
      </c>
    </row>
    <row r="52" spans="1:3" x14ac:dyDescent="0.35">
      <c r="A52">
        <v>154</v>
      </c>
      <c r="B52" t="s">
        <v>133</v>
      </c>
      <c r="C52">
        <v>1988</v>
      </c>
    </row>
    <row r="53" spans="1:3" x14ac:dyDescent="0.35">
      <c r="A53">
        <v>155</v>
      </c>
      <c r="B53" t="s">
        <v>134</v>
      </c>
      <c r="C53">
        <v>1982</v>
      </c>
    </row>
    <row r="54" spans="1:3" x14ac:dyDescent="0.35">
      <c r="A54">
        <v>156</v>
      </c>
      <c r="B54" t="s">
        <v>135</v>
      </c>
      <c r="C54">
        <v>1982</v>
      </c>
    </row>
    <row r="55" spans="1:3" x14ac:dyDescent="0.35">
      <c r="A55">
        <v>157</v>
      </c>
      <c r="B55" t="s">
        <v>136</v>
      </c>
      <c r="C55">
        <v>1982</v>
      </c>
    </row>
    <row r="56" spans="1:3" x14ac:dyDescent="0.35">
      <c r="A56">
        <v>158</v>
      </c>
      <c r="B56" t="s">
        <v>137</v>
      </c>
      <c r="C56">
        <v>1983</v>
      </c>
    </row>
    <row r="57" spans="1:3" x14ac:dyDescent="0.35">
      <c r="A57">
        <v>159</v>
      </c>
      <c r="B57" t="s">
        <v>138</v>
      </c>
      <c r="C57">
        <v>1985</v>
      </c>
    </row>
    <row r="58" spans="1:3" x14ac:dyDescent="0.35">
      <c r="A58">
        <v>160</v>
      </c>
      <c r="B58" t="s">
        <v>139</v>
      </c>
      <c r="C58">
        <v>1979</v>
      </c>
    </row>
    <row r="59" spans="1:3" x14ac:dyDescent="0.35">
      <c r="A59">
        <v>161</v>
      </c>
      <c r="B59" t="s">
        <v>140</v>
      </c>
      <c r="C59">
        <v>1984</v>
      </c>
    </row>
    <row r="60" spans="1:3" x14ac:dyDescent="0.35">
      <c r="A60">
        <v>162</v>
      </c>
      <c r="B60" t="s">
        <v>141</v>
      </c>
      <c r="C60">
        <v>1950</v>
      </c>
    </row>
    <row r="61" spans="1:3" x14ac:dyDescent="0.35">
      <c r="A61">
        <v>163</v>
      </c>
      <c r="B61" t="s">
        <v>142</v>
      </c>
      <c r="C61">
        <v>1955</v>
      </c>
    </row>
    <row r="62" spans="1:3" x14ac:dyDescent="0.35">
      <c r="A62">
        <v>164</v>
      </c>
      <c r="B62" t="s">
        <v>143</v>
      </c>
      <c r="C62">
        <v>1965</v>
      </c>
    </row>
    <row r="63" spans="1:3" x14ac:dyDescent="0.35">
      <c r="A63">
        <v>165</v>
      </c>
      <c r="B63" t="s">
        <v>144</v>
      </c>
      <c r="C63">
        <v>1967</v>
      </c>
    </row>
    <row r="64" spans="1:3" x14ac:dyDescent="0.35">
      <c r="A64">
        <v>166</v>
      </c>
      <c r="B64" t="s">
        <v>145</v>
      </c>
      <c r="C64">
        <v>1946</v>
      </c>
    </row>
    <row r="65" spans="1:3" x14ac:dyDescent="0.35">
      <c r="A65">
        <v>167</v>
      </c>
      <c r="B65" t="s">
        <v>146</v>
      </c>
      <c r="C65">
        <v>1982</v>
      </c>
    </row>
    <row r="66" spans="1:3" x14ac:dyDescent="0.35">
      <c r="A66">
        <v>168</v>
      </c>
      <c r="B66" t="s">
        <v>147</v>
      </c>
      <c r="C66">
        <v>1956</v>
      </c>
    </row>
    <row r="67" spans="1:3" x14ac:dyDescent="0.35">
      <c r="A67">
        <v>169</v>
      </c>
      <c r="B67" t="s">
        <v>148</v>
      </c>
      <c r="C67">
        <v>1985</v>
      </c>
    </row>
    <row r="68" spans="1:3" x14ac:dyDescent="0.35">
      <c r="A68">
        <v>170</v>
      </c>
      <c r="B68" t="s">
        <v>149</v>
      </c>
      <c r="C68">
        <v>1991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404A-180D-44CE-A12B-DE3BFC4D94DA}">
  <dimension ref="A1:B86"/>
  <sheetViews>
    <sheetView topLeftCell="A69" workbookViewId="0">
      <selection activeCell="F4" sqref="F4"/>
    </sheetView>
  </sheetViews>
  <sheetFormatPr defaultRowHeight="14.5" x14ac:dyDescent="0.35"/>
  <cols>
    <col min="1" max="1" width="11.08984375" customWidth="1"/>
    <col min="2" max="2" width="11.7265625" customWidth="1"/>
  </cols>
  <sheetData>
    <row r="1" spans="1:2" x14ac:dyDescent="0.35">
      <c r="A1" t="s">
        <v>150</v>
      </c>
      <c r="B1" t="s">
        <v>151</v>
      </c>
    </row>
    <row r="2" spans="1:2" x14ac:dyDescent="0.35">
      <c r="A2">
        <v>101</v>
      </c>
      <c r="B2">
        <v>50</v>
      </c>
    </row>
    <row r="3" spans="1:2" x14ac:dyDescent="0.35">
      <c r="A3">
        <v>101</v>
      </c>
      <c r="B3">
        <v>51</v>
      </c>
    </row>
    <row r="4" spans="1:2" x14ac:dyDescent="0.35">
      <c r="A4">
        <v>102</v>
      </c>
      <c r="B4">
        <v>52</v>
      </c>
    </row>
    <row r="5" spans="1:2" x14ac:dyDescent="0.35">
      <c r="A5">
        <v>102</v>
      </c>
      <c r="B5">
        <v>53</v>
      </c>
    </row>
    <row r="6" spans="1:2" x14ac:dyDescent="0.35">
      <c r="A6">
        <v>103</v>
      </c>
      <c r="B6">
        <v>54</v>
      </c>
    </row>
    <row r="7" spans="1:2" x14ac:dyDescent="0.35">
      <c r="A7">
        <v>103</v>
      </c>
      <c r="B7">
        <v>55</v>
      </c>
    </row>
    <row r="8" spans="1:2" x14ac:dyDescent="0.35">
      <c r="A8">
        <v>103</v>
      </c>
      <c r="B8">
        <v>56</v>
      </c>
    </row>
    <row r="9" spans="1:2" x14ac:dyDescent="0.35">
      <c r="A9">
        <v>104</v>
      </c>
      <c r="B9">
        <v>54</v>
      </c>
    </row>
    <row r="10" spans="1:2" x14ac:dyDescent="0.35">
      <c r="A10">
        <v>104</v>
      </c>
      <c r="B10">
        <v>56</v>
      </c>
    </row>
    <row r="11" spans="1:2" x14ac:dyDescent="0.35">
      <c r="A11">
        <v>105</v>
      </c>
      <c r="B11">
        <v>54</v>
      </c>
    </row>
    <row r="12" spans="1:2" x14ac:dyDescent="0.35">
      <c r="A12">
        <v>105</v>
      </c>
      <c r="B12">
        <v>55</v>
      </c>
    </row>
    <row r="13" spans="1:2" x14ac:dyDescent="0.35">
      <c r="A13">
        <v>106</v>
      </c>
      <c r="B13">
        <v>57</v>
      </c>
    </row>
    <row r="14" spans="1:2" x14ac:dyDescent="0.35">
      <c r="A14">
        <v>106</v>
      </c>
      <c r="B14">
        <v>58</v>
      </c>
    </row>
    <row r="15" spans="1:2" x14ac:dyDescent="0.35">
      <c r="A15">
        <v>107</v>
      </c>
      <c r="B15">
        <v>59</v>
      </c>
    </row>
    <row r="16" spans="1:2" x14ac:dyDescent="0.35">
      <c r="A16">
        <v>107</v>
      </c>
      <c r="B16">
        <v>60</v>
      </c>
    </row>
    <row r="17" spans="1:2" x14ac:dyDescent="0.35">
      <c r="A17">
        <v>108</v>
      </c>
      <c r="B17">
        <v>61</v>
      </c>
    </row>
    <row r="18" spans="1:2" x14ac:dyDescent="0.35">
      <c r="A18">
        <v>108</v>
      </c>
      <c r="B18">
        <v>62</v>
      </c>
    </row>
    <row r="19" spans="1:2" x14ac:dyDescent="0.35">
      <c r="A19">
        <v>108</v>
      </c>
      <c r="B19">
        <v>63</v>
      </c>
    </row>
    <row r="20" spans="1:2" x14ac:dyDescent="0.35">
      <c r="A20">
        <v>109</v>
      </c>
      <c r="B20">
        <v>59</v>
      </c>
    </row>
    <row r="21" spans="1:2" x14ac:dyDescent="0.35">
      <c r="A21">
        <v>109</v>
      </c>
      <c r="B21">
        <v>57</v>
      </c>
    </row>
    <row r="22" spans="1:2" x14ac:dyDescent="0.35">
      <c r="A22">
        <v>109</v>
      </c>
      <c r="B22">
        <v>64</v>
      </c>
    </row>
    <row r="23" spans="1:2" x14ac:dyDescent="0.35">
      <c r="A23">
        <v>110</v>
      </c>
      <c r="B23">
        <v>65</v>
      </c>
    </row>
    <row r="24" spans="1:2" x14ac:dyDescent="0.35">
      <c r="A24">
        <v>110</v>
      </c>
      <c r="B24">
        <v>66</v>
      </c>
    </row>
    <row r="25" spans="1:2" x14ac:dyDescent="0.35">
      <c r="A25">
        <v>111</v>
      </c>
      <c r="B25">
        <v>67</v>
      </c>
    </row>
    <row r="26" spans="1:2" x14ac:dyDescent="0.35">
      <c r="A26">
        <v>111</v>
      </c>
      <c r="B26">
        <v>68</v>
      </c>
    </row>
    <row r="27" spans="1:2" x14ac:dyDescent="0.35">
      <c r="A27">
        <v>112</v>
      </c>
      <c r="B27">
        <v>69</v>
      </c>
    </row>
    <row r="28" spans="1:2" x14ac:dyDescent="0.35">
      <c r="A28">
        <v>112</v>
      </c>
      <c r="B28">
        <v>70</v>
      </c>
    </row>
    <row r="29" spans="1:2" x14ac:dyDescent="0.35">
      <c r="A29">
        <v>113</v>
      </c>
      <c r="B29">
        <v>71</v>
      </c>
    </row>
    <row r="30" spans="1:2" x14ac:dyDescent="0.35">
      <c r="A30">
        <v>113</v>
      </c>
      <c r="B30">
        <v>72</v>
      </c>
    </row>
    <row r="31" spans="1:2" x14ac:dyDescent="0.35">
      <c r="A31">
        <v>114</v>
      </c>
      <c r="B31">
        <v>73</v>
      </c>
    </row>
    <row r="32" spans="1:2" x14ac:dyDescent="0.35">
      <c r="A32">
        <v>114</v>
      </c>
      <c r="B32">
        <v>74</v>
      </c>
    </row>
    <row r="33" spans="1:2" x14ac:dyDescent="0.35">
      <c r="A33">
        <v>115</v>
      </c>
      <c r="B33">
        <v>75</v>
      </c>
    </row>
    <row r="34" spans="1:2" x14ac:dyDescent="0.35">
      <c r="A34">
        <v>115</v>
      </c>
      <c r="B34">
        <v>76</v>
      </c>
    </row>
    <row r="35" spans="1:2" x14ac:dyDescent="0.35">
      <c r="A35">
        <v>116</v>
      </c>
      <c r="B35">
        <v>77</v>
      </c>
    </row>
    <row r="36" spans="1:2" x14ac:dyDescent="0.35">
      <c r="A36">
        <v>116</v>
      </c>
      <c r="B36">
        <v>78</v>
      </c>
    </row>
    <row r="37" spans="1:2" x14ac:dyDescent="0.35">
      <c r="A37">
        <v>117</v>
      </c>
      <c r="B37">
        <v>69</v>
      </c>
    </row>
    <row r="38" spans="1:2" x14ac:dyDescent="0.35">
      <c r="A38">
        <v>117</v>
      </c>
      <c r="B38">
        <v>79</v>
      </c>
    </row>
    <row r="39" spans="1:2" x14ac:dyDescent="0.35">
      <c r="A39">
        <v>118</v>
      </c>
      <c r="B39">
        <v>80</v>
      </c>
    </row>
    <row r="40" spans="1:2" x14ac:dyDescent="0.35">
      <c r="A40">
        <v>118</v>
      </c>
      <c r="B40">
        <v>81</v>
      </c>
    </row>
    <row r="41" spans="1:2" x14ac:dyDescent="0.35">
      <c r="A41">
        <v>119</v>
      </c>
      <c r="B41">
        <v>82</v>
      </c>
    </row>
    <row r="42" spans="1:2" x14ac:dyDescent="0.35">
      <c r="A42">
        <v>119</v>
      </c>
      <c r="B42">
        <v>83</v>
      </c>
    </row>
    <row r="43" spans="1:2" x14ac:dyDescent="0.35">
      <c r="A43">
        <v>120</v>
      </c>
      <c r="B43">
        <v>84</v>
      </c>
    </row>
    <row r="44" spans="1:2" x14ac:dyDescent="0.35">
      <c r="A44">
        <v>120</v>
      </c>
      <c r="B44">
        <v>85</v>
      </c>
    </row>
    <row r="45" spans="1:2" x14ac:dyDescent="0.35">
      <c r="A45">
        <v>121</v>
      </c>
      <c r="B45">
        <v>86</v>
      </c>
    </row>
    <row r="46" spans="1:2" x14ac:dyDescent="0.35">
      <c r="A46">
        <v>121</v>
      </c>
      <c r="B46">
        <v>87</v>
      </c>
    </row>
    <row r="47" spans="1:2" x14ac:dyDescent="0.35">
      <c r="A47">
        <v>122</v>
      </c>
      <c r="B47">
        <v>88</v>
      </c>
    </row>
    <row r="48" spans="1:2" x14ac:dyDescent="0.35">
      <c r="A48">
        <v>122</v>
      </c>
      <c r="B48">
        <v>89</v>
      </c>
    </row>
    <row r="49" spans="1:2" x14ac:dyDescent="0.35">
      <c r="A49">
        <v>123</v>
      </c>
      <c r="B49">
        <v>90</v>
      </c>
    </row>
    <row r="50" spans="1:2" x14ac:dyDescent="0.35">
      <c r="A50">
        <v>123</v>
      </c>
      <c r="B50">
        <v>91</v>
      </c>
    </row>
    <row r="51" spans="1:2" x14ac:dyDescent="0.35">
      <c r="A51">
        <v>124</v>
      </c>
      <c r="B51">
        <v>92</v>
      </c>
    </row>
    <row r="52" spans="1:2" x14ac:dyDescent="0.35">
      <c r="A52">
        <v>124</v>
      </c>
      <c r="B52">
        <v>93</v>
      </c>
    </row>
    <row r="53" spans="1:2" x14ac:dyDescent="0.35">
      <c r="A53">
        <v>125</v>
      </c>
      <c r="B53">
        <v>94</v>
      </c>
    </row>
    <row r="54" spans="1:2" x14ac:dyDescent="0.35">
      <c r="A54">
        <v>125</v>
      </c>
      <c r="B54">
        <v>95</v>
      </c>
    </row>
    <row r="55" spans="1:2" x14ac:dyDescent="0.35">
      <c r="A55">
        <v>125</v>
      </c>
      <c r="B55">
        <v>54</v>
      </c>
    </row>
    <row r="56" spans="1:2" x14ac:dyDescent="0.35">
      <c r="A56">
        <v>126</v>
      </c>
      <c r="B56">
        <v>94</v>
      </c>
    </row>
    <row r="57" spans="1:2" x14ac:dyDescent="0.35">
      <c r="A57">
        <v>126</v>
      </c>
      <c r="B57">
        <v>95</v>
      </c>
    </row>
    <row r="58" spans="1:2" x14ac:dyDescent="0.35">
      <c r="A58">
        <v>126</v>
      </c>
      <c r="B58">
        <v>54</v>
      </c>
    </row>
    <row r="59" spans="1:2" x14ac:dyDescent="0.35">
      <c r="A59">
        <v>127</v>
      </c>
      <c r="B59">
        <v>150</v>
      </c>
    </row>
    <row r="60" spans="1:2" x14ac:dyDescent="0.35">
      <c r="A60">
        <v>127</v>
      </c>
      <c r="B60">
        <v>151</v>
      </c>
    </row>
    <row r="61" spans="1:2" x14ac:dyDescent="0.35">
      <c r="A61">
        <v>128</v>
      </c>
      <c r="B61">
        <v>61</v>
      </c>
    </row>
    <row r="62" spans="1:2" x14ac:dyDescent="0.35">
      <c r="A62">
        <v>128</v>
      </c>
      <c r="B62">
        <v>152</v>
      </c>
    </row>
    <row r="63" spans="1:2" x14ac:dyDescent="0.35">
      <c r="A63">
        <v>129</v>
      </c>
      <c r="B63">
        <v>51</v>
      </c>
    </row>
    <row r="64" spans="1:2" x14ac:dyDescent="0.35">
      <c r="A64">
        <v>129</v>
      </c>
      <c r="B64">
        <v>153</v>
      </c>
    </row>
    <row r="65" spans="1:2" x14ac:dyDescent="0.35">
      <c r="A65">
        <v>130</v>
      </c>
      <c r="B65">
        <v>61</v>
      </c>
    </row>
    <row r="66" spans="1:2" x14ac:dyDescent="0.35">
      <c r="A66">
        <v>130</v>
      </c>
      <c r="B66">
        <v>154</v>
      </c>
    </row>
    <row r="67" spans="1:2" x14ac:dyDescent="0.35">
      <c r="A67">
        <v>131</v>
      </c>
      <c r="B67">
        <v>155</v>
      </c>
    </row>
    <row r="68" spans="1:2" x14ac:dyDescent="0.35">
      <c r="A68">
        <v>131</v>
      </c>
      <c r="B68">
        <v>154</v>
      </c>
    </row>
    <row r="69" spans="1:2" x14ac:dyDescent="0.35">
      <c r="A69">
        <v>132</v>
      </c>
      <c r="B69">
        <v>156</v>
      </c>
    </row>
    <row r="70" spans="1:2" x14ac:dyDescent="0.35">
      <c r="A70">
        <v>132</v>
      </c>
      <c r="B70">
        <v>157</v>
      </c>
    </row>
    <row r="71" spans="1:2" x14ac:dyDescent="0.35">
      <c r="A71">
        <v>133</v>
      </c>
      <c r="B71">
        <v>158</v>
      </c>
    </row>
    <row r="72" spans="1:2" x14ac:dyDescent="0.35">
      <c r="A72">
        <v>133</v>
      </c>
      <c r="B72">
        <v>159</v>
      </c>
    </row>
    <row r="73" spans="1:2" x14ac:dyDescent="0.35">
      <c r="A73">
        <v>134</v>
      </c>
      <c r="B73">
        <v>160</v>
      </c>
    </row>
    <row r="74" spans="1:2" x14ac:dyDescent="0.35">
      <c r="A74">
        <v>134</v>
      </c>
      <c r="B74">
        <v>161</v>
      </c>
    </row>
    <row r="75" spans="1:2" x14ac:dyDescent="0.35">
      <c r="A75">
        <v>135</v>
      </c>
      <c r="B75">
        <v>162</v>
      </c>
    </row>
    <row r="76" spans="1:2" x14ac:dyDescent="0.35">
      <c r="A76">
        <v>135</v>
      </c>
      <c r="B76">
        <v>163</v>
      </c>
    </row>
    <row r="77" spans="1:2" x14ac:dyDescent="0.35">
      <c r="A77">
        <v>136</v>
      </c>
      <c r="B77">
        <v>164</v>
      </c>
    </row>
    <row r="78" spans="1:2" x14ac:dyDescent="0.35">
      <c r="A78">
        <v>136</v>
      </c>
      <c r="B78">
        <v>165</v>
      </c>
    </row>
    <row r="79" spans="1:2" x14ac:dyDescent="0.35">
      <c r="A79">
        <v>137</v>
      </c>
      <c r="B79">
        <v>95</v>
      </c>
    </row>
    <row r="80" spans="1:2" x14ac:dyDescent="0.35">
      <c r="A80">
        <v>137</v>
      </c>
      <c r="B80">
        <v>166</v>
      </c>
    </row>
    <row r="81" spans="1:2" x14ac:dyDescent="0.35">
      <c r="A81">
        <v>138</v>
      </c>
      <c r="B81">
        <v>95</v>
      </c>
    </row>
    <row r="82" spans="1:2" x14ac:dyDescent="0.35">
      <c r="A82">
        <v>138</v>
      </c>
      <c r="B82">
        <v>167</v>
      </c>
    </row>
    <row r="83" spans="1:2" x14ac:dyDescent="0.35">
      <c r="A83">
        <v>139</v>
      </c>
      <c r="B83">
        <v>164</v>
      </c>
    </row>
    <row r="84" spans="1:2" x14ac:dyDescent="0.35">
      <c r="A84">
        <v>139</v>
      </c>
      <c r="B84">
        <v>168</v>
      </c>
    </row>
    <row r="85" spans="1:2" x14ac:dyDescent="0.35">
      <c r="A85">
        <v>140</v>
      </c>
      <c r="B85">
        <v>169</v>
      </c>
    </row>
    <row r="86" spans="1:2" x14ac:dyDescent="0.35">
      <c r="A86">
        <v>140</v>
      </c>
      <c r="B86">
        <v>170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47ABD-E99A-43D0-B430-EE49AD55F631}">
  <dimension ref="A1:B9"/>
  <sheetViews>
    <sheetView workbookViewId="0">
      <selection activeCell="J15" sqref="J15"/>
    </sheetView>
  </sheetViews>
  <sheetFormatPr defaultRowHeight="14.5" x14ac:dyDescent="0.35"/>
  <sheetData>
    <row r="1" spans="1:2" x14ac:dyDescent="0.35">
      <c r="A1" t="s">
        <v>152</v>
      </c>
      <c r="B1" t="s">
        <v>153</v>
      </c>
    </row>
    <row r="2" spans="1:2" x14ac:dyDescent="0.35">
      <c r="A2">
        <v>1</v>
      </c>
      <c r="B2" t="s">
        <v>154</v>
      </c>
    </row>
    <row r="3" spans="1:2" x14ac:dyDescent="0.35">
      <c r="A3">
        <v>2</v>
      </c>
      <c r="B3" t="s">
        <v>155</v>
      </c>
    </row>
    <row r="4" spans="1:2" x14ac:dyDescent="0.35">
      <c r="A4">
        <v>3</v>
      </c>
      <c r="B4" t="s">
        <v>156</v>
      </c>
    </row>
    <row r="5" spans="1:2" x14ac:dyDescent="0.35">
      <c r="A5">
        <v>4</v>
      </c>
      <c r="B5" t="s">
        <v>157</v>
      </c>
    </row>
    <row r="6" spans="1:2" x14ac:dyDescent="0.35">
      <c r="A6">
        <v>5</v>
      </c>
      <c r="B6" t="s">
        <v>158</v>
      </c>
    </row>
    <row r="7" spans="1:2" x14ac:dyDescent="0.35">
      <c r="A7">
        <v>6</v>
      </c>
      <c r="B7" t="s">
        <v>159</v>
      </c>
    </row>
    <row r="8" spans="1:2" x14ac:dyDescent="0.35">
      <c r="A8">
        <v>7</v>
      </c>
      <c r="B8" t="s">
        <v>160</v>
      </c>
    </row>
    <row r="9" spans="1:2" x14ac:dyDescent="0.35">
      <c r="A9">
        <v>8</v>
      </c>
      <c r="B9" t="s">
        <v>161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E A A B Q S w M E F A A C A A g A g 5 y Q 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I O c k 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n J B Y j z C u D h 4 B A A D v A w A A E w A c A E Z v c m 1 1 b G F z L 1 N l Y 3 R p b 2 4 x L m 0 g o h g A K K A U A A A A A A A A A A A A A A A A A A A A A A A A A A A A r Z L P a 4 M w F M f v g v 9 D y C 4 t i F Q o p T B 6 W N 0 O h W 2 H t W O H U k r U N w 3 V Z M S X 0 i L + 7 4 u G w b p 6 6 M R c A u / 7 f n 2 + v B J i 5 F K Q t f 2 D e 9 d x n T J j C h K y Y V E O U 7 I g O a D r E P P W U q s Y T O T p F E P u h 1 o p E P g h 1 S G S 8 j A a V 9 t X V s C C 2 k q 6 q 7 e h F G h S d p 5 t c E f D j I m 0 a X 7 + A m o 6 t a n + R j F R f k p V h D L X h W j E c m S n e V V F X y Q / A l k 9 U o + s B M 6 m f p N Q e 6 S i S 5 2 k g M Q I a E J E 6 C I C 1 S p v c A S h o U N 5 F x x / w g g n b I O W J T 5 f C P X Y d b j o X P 2 3 U Q 8 x S t X b p 9 l w P r W L 7 L t 8 a u Z d M S + 5 w u w y 9 0 b i d p t 5 b + T 5 w K e x 5 8 k 1 s j X j r / I f w G D S m z C Y D I f 4 b G o 0 S 7 s p m 5 n l z U f 7 D V B L A Q I t A B Q A A g A I A I O c k F j w v z M Q p Q A A A P Y A A A A S A A A A A A A A A A A A A A A A A A A A A A B D b 2 5 m a W c v U G F j a 2 F n Z S 5 4 b W x Q S w E C L Q A U A A I A C A C D n J B Y D 8 r p q 6 Q A A A D p A A A A E w A A A A A A A A A A A A A A A A D x A A A A W 0 N v b n R l b n R f V H l w Z X N d L n h t b F B L A Q I t A B Q A A g A I A I O c k F i P M K 4 O H g E A A O 8 D A A A T A A A A A A A A A A A A A A A A A O I B A A B G b 3 J t d W x h c y 9 T Z W N 0 a W 9 u M S 5 t U E s F B g A A A A A D A A M A w g A A A E 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g A A A A A A A A T 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Q 8 L 0 l 0 Z W 1 Q Y X R o P j w v S X R l b U x v Y 2 F 0 a W 9 u P j x T d G F i b G V F b n R y a W V z P j x F b n R y e S B U e X B l P S J G a W x s U 3 R h d H V z I i B W Y W x 1 Z T 0 i c 0 N v b X B s Z X R l I i A v P j x F b n R y e S B U e X B l P S J C d W Z m Z X J O Z X h 0 U m V m c m V z a C I g V m F s d W U 9 I m w x I i A v P j x F b n R y e S B U e X B l P S J G a W x s Q 2 9 s d W 1 u T m F t Z X M i I F Z h b H V l P S J z W y Z x d W 9 0 O 0 1 v a X Z l I E l E J n F 1 b 3 Q 7 L C Z x d W 9 0 O 0 J 1 Z G d l d C A m c X V v d D s s J n F 1 b 3 Q 7 U m V 2 Z W 5 1 Z S Z x d W 9 0 O y w m c X V v d D t V b m l 0 J n F 1 b 3 Q 7 L C Z x d W 9 0 O 0 N 1 c n J l b m N 5 J n F 1 b 3 Q 7 X S I g L z 4 8 R W 5 0 c n k g V H l w Z T 0 i R m l s b E V u Y W J s Z W Q i I F Z h b H V l P S J s M S I g L z 4 8 R W 5 0 c n k g V H l w Z T 0 i R m l s b E N v b H V t b l R 5 c G V z I i B W Y W x 1 Z T 0 i c 0 F 3 V U Z C Z 1 k 9 I i A v P j x F b n R y e S B U e X B l P S J G a W x s T G F z d F V w Z G F 0 Z W Q i I F Z h b H V l P S J k M j A y N C 0 w N C 0 x N l Q w N T o z N z o 0 M C 4 0 O D A z N T I z W i I g L z 4 8 R W 5 0 c n k g V H l w Z T 0 i R m l s b E V y c m 9 y Q 2 9 1 b n Q i I F Z h b H V l P S J s M C I g L z 4 8 R W 5 0 c n k g V H l w Z T 0 i R m l s b E V y c m 9 y Q 2 9 k Z S I g V m F s d W U 9 I n N V b m t u b 3 d u I i A v P j x F b n R y e S B U e X B l P S J G a W x s Z W R D b 2 1 w b G V 0 Z V J l c 3 V s d F R v V 2 9 y a 3 N o Z W V 0 I i B W Y W x 1 Z T 0 i b D E i I C 8 + P E V u d H J 5 I F R 5 c G U 9 I k Z p b G x D b 3 V u d C I g V m F s d W U 9 I m w z O S I g L z 4 8 R W 5 0 c n k g V H l w Z T 0 i R m l s b F R v R G F 0 Y U 1 v Z G V s R W 5 h Y m x l Z C I g V m F s d W U 9 I m w w I i A v P j x F b n R y e S B U e X B l P S J J c 1 B y a X Z h d G U i I F Z h b H V l P S J s M C I g L z 4 8 R W 5 0 c n k g V H l w Z T 0 i U X V l c n l J R C I g V m F s d W U 9 I n N i N z Q 4 Y z E 2 Y S 1 k Y T A 5 L T Q 2 Z j k t O W E 4 N y 1 m Y j R h N T A 2 N j c y O T Q i I C 8 + P E V u d H J 5 I F R 5 c G U 9 I k F k Z G V k V G 9 E Y X R h T W 9 k Z W w i I F Z h b H V l P S J s M C I g L z 4 8 R W 5 0 c n k g V H l w Z T 0 i U m V z d W x 0 V H l w Z S I g V m F s d W U 9 I n N F e G N l c H R p b 2 4 i I C 8 + P E V u d H J 5 I F R 5 c G U 9 I k 5 h d m l n Y X R p b 2 5 T d G V w T m F t Z S I g V m F s d W U 9 I n N O Y X Z p Z 2 F 0 a W 9 u I i A v P j x F b n R y e S B U e X B l P S J G a W x s T 2 J q Z W N 0 V H l w Z S I g V m F s d W U 9 I n N U Y W J s Z S I g L z 4 8 R W 5 0 c n k g V H l w Z T 0 i T m F t Z V V w Z G F 0 Z W R B Z n R l c k Z p b G w i I F Z h b H V l P S J s M C I g L z 4 8 R W 5 0 c n k g V H l w Z T 0 i R m l s b F R h c m d l d C I g V m F s d W U 9 I n N U Y W J s Z T R f M S I g L z 4 8 R W 5 0 c n k g V H l w Z T 0 i U m V s Y X R p b 2 5 z a G l w S W 5 m b 0 N v b n R h a W 5 l c i I g V m F s d W U 9 I n N 7 J n F 1 b 3 Q 7 Y 2 9 s d W 1 u Q 2 9 1 b n Q m c X V v d D s 6 N S w m c X V v d D t r Z X l D b 2 x 1 b W 5 O Y W 1 l c y Z x d W 9 0 O z p b X S w m c X V v d D t x d W V y e V J l b G F 0 a W 9 u c 2 h p c H M m c X V v d D s 6 W 1 0 s J n F 1 b 3 Q 7 Y 2 9 s d W 1 u S W R l b n R p d G l l c y Z x d W 9 0 O z p b J n F 1 b 3 Q 7 U 2 V j d G l v b j E v V G F i b G U 0 L 0 N o Y W 5 n Z W Q g V H l w Z S 5 7 T W 9 p d m U g S U Q s M H 0 m c X V v d D s s J n F 1 b 3 Q 7 U 2 V j d G l v b j E v V G F i b G U 0 L 0 N o Y W 5 n Z W Q g V H l w Z S 5 7 Q n V k Z 2 V 0 I C w x f S Z x d W 9 0 O y w m c X V v d D t T Z W N 0 a W 9 u M S 9 U Y W J s Z T Q v Q 2 h h b m d l Z C B U e X B l L n t S Z X Z l b n V l L D J 9 J n F 1 b 3 Q 7 L C Z x d W 9 0 O 1 N l Y 3 R p b 2 4 x L 1 R h Y m x l N C 9 D a G F u Z 2 V k I F R 5 c G U u e 1 V u a X Q s M 3 0 m c X V v d D s s J n F 1 b 3 Q 7 U 2 V j d G l v b j E v V G F i b G U 0 L 0 N o Y W 5 n Z W Q g V H l w Z S 5 7 Q 3 V y c m V u Y 3 k s N H 0 m c X V v d D t d L C Z x d W 9 0 O 0 N v b H V t b k N v d W 5 0 J n F 1 b 3 Q 7 O j U s J n F 1 b 3 Q 7 S 2 V 5 Q 2 9 s d W 1 u T m F t Z X M m c X V v d D s 6 W 1 0 s J n F 1 b 3 Q 7 Q 2 9 s d W 1 u S W R l b n R p d G l l c y Z x d W 9 0 O z p b J n F 1 b 3 Q 7 U 2 V j d G l v b j E v V G F i b G U 0 L 0 N o Y W 5 n Z W Q g V H l w Z S 5 7 T W 9 p d m U g S U Q s M H 0 m c X V v d D s s J n F 1 b 3 Q 7 U 2 V j d G l v b j E v V G F i b G U 0 L 0 N o Y W 5 n Z W Q g V H l w Z S 5 7 Q n V k Z 2 V 0 I C w x f S Z x d W 9 0 O y w m c X V v d D t T Z W N 0 a W 9 u M S 9 U Y W J s Z T Q v Q 2 h h b m d l Z C B U e X B l L n t S Z X Z l b n V l L D J 9 J n F 1 b 3 Q 7 L C Z x d W 9 0 O 1 N l Y 3 R p b 2 4 x L 1 R h Y m x l N C 9 D a G F u Z 2 V k I F R 5 c G U u e 1 V u a X Q s M 3 0 m c X V v d D s s J n F 1 b 3 Q 7 U 2 V j d G l v b j E v V G F i b G U 0 L 0 N o Y W 5 n Z W Q g V H l w Z S 5 7 Q 3 V y c m V u Y 3 k s N H 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B Y 3 R v c j w v S X R l b V B h d G g + P C 9 J d G V t T G 9 j Y X R p b 2 4 + P F N 0 Y W J s Z U V u d H J p Z X M + P E V u d H J 5 I F R 5 c G U 9 I k Z p b G x T d G F 0 d X M i I F Z h b H V l P S J z Q 2 9 t c G x l d G U i I C 8 + P E V u d H J 5 I F R 5 c G U 9 I k J 1 Z m Z l c k 5 l e H R S Z W Z y Z X N o I i B W Y W x 1 Z T 0 i b D E i I C 8 + P E V u d H J 5 I F R 5 c G U 9 I k Z p b G x D b 2 x 1 b W 5 O Y W 1 l c y I g V m F s d W U 9 I n N b J n F 1 b 3 Q 7 Q W N 0 b 3 J f S U Q m c X V v d D s s J n F 1 b 3 Q 7 T m F t Z S Z x d W 9 0 O y w m c X V v d D t C a X J 0 a C Z x d W 9 0 O 1 0 i I C 8 + P E V u d H J 5 I F R 5 c G U 9 I k Z p b G x F b m F i b G V k I i B W Y W x 1 Z T 0 i b D E i I C 8 + P E V u d H J 5 I F R 5 c G U 9 I k Z p b G x D b 2 x 1 b W 5 U e X B l c y I g V m F s d W U 9 I n N B d 1 l E I i A v P j x F b n R y e S B U e X B l P S J G a W x s T G F z d F V w Z G F 0 Z W Q i I F Z h b H V l P S J k M j A y N C 0 w N C 0 x N l Q w N T o z O T o w O S 4 3 O T c 2 N T g 1 W i I g L z 4 8 R W 5 0 c n k g V H l w Z T 0 i R m l s b E V y c m 9 y Q 2 9 1 b n Q i I F Z h b H V l P S J s M C I g L z 4 8 R W 5 0 c n k g V H l w Z T 0 i R m l s b E V y c m 9 y Q 2 9 k Z S I g V m F s d W U 9 I n N V b m t u b 3 d u I i A v P j x F b n R y e S B U e X B l P S J G a W x s Z W R D b 2 1 w b G V 0 Z V J l c 3 V s d F R v V 2 9 y a 3 N o Z W V 0 I i B W Y W x 1 Z T 0 i b D E i I C 8 + P E V u d H J 5 I F R 5 c G U 9 I k Z p b G x D b 3 V u d C I g V m F s d W U 9 I m w 2 N y I g L z 4 8 R W 5 0 c n k g V H l w Z T 0 i R m l s b F R v R G F 0 Y U 1 v Z G V s R W 5 h Y m x l Z C I g V m F s d W U 9 I m w w I i A v P j x F b n R y e S B U e X B l P S J J c 1 B y a X Z h d G U i I F Z h b H V l P S J s M C I g L z 4 8 R W 5 0 c n k g V H l w Z T 0 i U X V l c n l J R C I g V m F s d W U 9 I n M z N T B h N j I y N C 1 j N 2 E 2 L T Q 4 M z E t O G F k O S 1 m M D I 4 Z T R j M W I 3 N z k i I C 8 + P E V u d H J 5 I F R 5 c G U 9 I k F k Z G V k V G 9 E Y X R h T W 9 k Z W w i I F Z h b H V l P S J s M C I g L z 4 8 R W 5 0 c n k g V H l w Z T 0 i U m V z d W x 0 V H l w Z S I g V m F s d W U 9 I n N F e G N l c H R p b 2 4 i I C 8 + P E V u d H J 5 I F R 5 c G U 9 I k 5 h d m l n Y X R p b 2 5 T d G V w T m F t Z S I g V m F s d W U 9 I n N O Y X Z p Z 2 F 0 a W 9 u I i A v P j x F b n R y e S B U e X B l P S J G a W x s T 2 J q Z W N 0 V H l w Z S I g V m F s d W U 9 I n N U Y W J s Z S I g L z 4 8 R W 5 0 c n k g V H l w Z T 0 i T m F t Z V V w Z G F 0 Z W R B Z n R l c k Z p b G w i I F Z h b H V l P S J s M C I g L z 4 8 R W 5 0 c n k g V H l w Z T 0 i R m l s b F R h c m d l d C I g V m F s d W U 9 I n N B Y 3 R v c i I g L z 4 8 R W 5 0 c n k g V H l w Z T 0 i U m V s Y X R p b 2 5 z a G l w S W 5 m b 0 N v b n R h a W 5 l c i I g V m F s d W U 9 I n N 7 J n F 1 b 3 Q 7 Y 2 9 s d W 1 u Q 2 9 1 b n Q m c X V v d D s 6 M y w m c X V v d D t r Z X l D b 2 x 1 b W 5 O Y W 1 l c y Z x d W 9 0 O z p b X S w m c X V v d D t x d W V y e V J l b G F 0 a W 9 u c 2 h p c H M m c X V v d D s 6 W 1 0 s J n F 1 b 3 Q 7 Y 2 9 s d W 1 u S W R l b n R p d G l l c y Z x d W 9 0 O z p b J n F 1 b 3 Q 7 U 2 V j d G l v b j E v Q W N 0 b 3 I v Q 2 h h b m d l Z C B U e X B l L n t B Y 3 R v c l 9 J R C w w f S Z x d W 9 0 O y w m c X V v d D t T Z W N 0 a W 9 u M S 9 B Y 3 R v c i 9 D a G F u Z 2 V k I F R 5 c G U u e 0 5 h b W U s M X 0 m c X V v d D s s J n F 1 b 3 Q 7 U 2 V j d G l v b j E v Q W N 0 b 3 I v Q 2 h h b m d l Z C B U e X B l L n t C a X J 0 a C w y f S Z x d W 9 0 O 1 0 s J n F 1 b 3 Q 7 Q 2 9 s d W 1 u Q 2 9 1 b n Q m c X V v d D s 6 M y w m c X V v d D t L Z X l D b 2 x 1 b W 5 O Y W 1 l c y Z x d W 9 0 O z p b X S w m c X V v d D t D b 2 x 1 b W 5 J Z G V u d G l 0 a W V z J n F 1 b 3 Q 7 O l s m c X V v d D t T Z W N 0 a W 9 u M S 9 B Y 3 R v c i 9 D a G F u Z 2 V k I F R 5 c G U u e 0 F j d G 9 y X 0 l E L D B 9 J n F 1 b 3 Q 7 L C Z x d W 9 0 O 1 N l Y 3 R p b 2 4 x L 0 F j d G 9 y L 0 N o Y W 5 n Z W Q g V H l w Z S 5 7 T m F t Z S w x f S Z x d W 9 0 O y w m c X V v d D t T Z W N 0 a W 9 u M S 9 B Y 3 R v c i 9 D a G F u Z 2 V k I F R 5 c G U u e 0 J p c n R o L D J 9 J n F 1 b 3 Q 7 X S w m c X V v d D t S Z W x h d G l v b n N o a X B J b m Z v J n F 1 b 3 Q 7 O l t d f S I g L z 4 8 L 1 N 0 Y W J s Z U V u d H J p Z X M + P C 9 J d G V t P j x J d G V t P j x J d G V t T G 9 j Y X R p b 2 4 + P E l 0 Z W 1 U e X B l P k Z v c m 1 1 b G E 8 L 0 l 0 Z W 1 U e X B l P j x J d G V t U G F 0 a D 5 T Z W N 0 a W 9 u M S 9 B Y 3 R v c i 9 T b 3 V y Y 2 U 8 L 0 l 0 Z W 1 Q Y X R o P j w v S X R l b U x v Y 2 F 0 a W 9 u P j x T d G F i b G V F b n R y a W V z I C 8 + P C 9 J d G V t P j x J d G V t P j x J d G V t T G 9 j Y X R p b 2 4 + P E l 0 Z W 1 U e X B l P k Z v c m 1 1 b G E 8 L 0 l 0 Z W 1 U e X B l P j x J d G V t U G F 0 a D 5 T Z W N 0 a W 9 u M S 9 B Y 3 R v c i 9 D a G F u Z 2 V k J T I w V H l w Z T w v S X R l b V B h d G g + P C 9 J d G V t T G 9 j Y X R p b 2 4 + P F N 0 Y W J s Z U V u d H J p Z X M g L z 4 8 L 0 l 0 Z W 0 + P E l 0 Z W 0 + P E l 0 Z W 1 M b 2 N h d G l v b j 4 8 S X R l b V R 5 c G U + R m 9 y b X V s Y T w v S X R l b V R 5 c G U + P E l 0 Z W 1 Q Y X R o P l N l Y 3 R p b 2 4 x L 1 R h Y m x l O D w v S X R l b V B h d G g + P C 9 J d G V t T G 9 j Y X R p b 2 4 + P F N 0 Y W J s Z U V u d H J p Z X M + P E V u d H J 5 I F R 5 c G U 9 I k Z p b G x T d G F 0 d X M i I F Z h b H V l P S J z Q 2 9 t c G x l d G U i I C 8 + P E V u d H J 5 I F R 5 c G U 9 I k J 1 Z m Z l c k 5 l e H R S Z W Z y Z X N o I i B W Y W x 1 Z T 0 i b D E i I C 8 + P E V u d H J 5 I F R 5 c G U 9 I k Z p b G x D b 2 x 1 b W 5 O Y W 1 l c y I g V m F s d W U 9 I n N b J n F 1 b 3 Q 7 T W 9 p d m V f a W Q m c X V v d D s s J n F 1 b 3 Q 7 Q W N 0 b 3 J f a W Q m c X V v d D t d I i A v P j x F b n R y e S B U e X B l P S J G a W x s R W 5 h Y m x l Z C I g V m F s d W U 9 I m w x I i A v P j x F b n R y e S B U e X B l P S J G a W x s Q 2 9 s d W 1 u V H l w Z X M i I F Z h b H V l P S J z Q X d N P S I g L z 4 8 R W 5 0 c n k g V H l w Z T 0 i R m l s b E x h c 3 R V c G R h d G V k I i B W Y W x 1 Z T 0 i Z D I w M j Q t M D Q t M T Z U M D U 6 M z k 6 N T Q u N j c 4 N z I x N V o i I C 8 + P E V u d H J 5 I F R 5 c G U 9 I k Z p b G x F c n J v c k N v d W 5 0 I i B W Y W x 1 Z T 0 i b D A i I C 8 + P E V u d H J 5 I F R 5 c G U 9 I k Z p b G x F c n J v c k N v Z G U i I F Z h b H V l P S J z V W 5 r b m 9 3 b i I g L z 4 8 R W 5 0 c n k g V H l w Z T 0 i R m l s b G V k Q 2 9 t c G x l d G V S Z X N 1 b H R U b 1 d v c m t z a G V l d C I g V m F s d W U 9 I m w x I i A v P j x F b n R y e S B U e X B l P S J G a W x s Q 2 9 1 b n Q i I F Z h b H V l P S J s O D U i I C 8 + P E V u d H J 5 I F R 5 c G U 9 I k Z p b G x U b 0 R h d G F N b 2 R l b E V u Y W J s Z W Q i I F Z h b H V l P S J s M C I g L z 4 8 R W 5 0 c n k g V H l w Z T 0 i S X N Q c m l 2 Y X R l I i B W Y W x 1 Z T 0 i b D A i I C 8 + P E V u d H J 5 I F R 5 c G U 9 I l F 1 Z X J 5 S U Q i I F Z h b H V l P S J z Z T M 2 O G Y 2 M W M t N W M 1 Z i 0 0 M T g w L W J k O W U t N j h l M z c 3 N z I 0 Z j U 4 I i A v P j x F b n R y e S B U e X B l P S J B Z G R l Z F R v R G F 0 Y U 1 v Z G V s I i B W Y W x 1 Z T 0 i b D A 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V G F i b G U 4 X z E i I C 8 + P E V u d H J 5 I F R 5 c G U 9 I l J l b G F 0 a W 9 u c 2 h p c E l u Z m 9 D b 2 5 0 Y W l u Z X I i I F Z h b H V l P S J z e y Z x d W 9 0 O 2 N v b H V t b k N v d W 5 0 J n F 1 b 3 Q 7 O j I s J n F 1 b 3 Q 7 a 2 V 5 Q 2 9 s d W 1 u T m F t Z X M m c X V v d D s 6 W 1 0 s J n F 1 b 3 Q 7 c X V l c n l S Z W x h d G l v b n N o a X B z J n F 1 b 3 Q 7 O l t d L C Z x d W 9 0 O 2 N v b H V t b k l k Z W 5 0 a X R p Z X M m c X V v d D s 6 W y Z x d W 9 0 O 1 N l Y 3 R p b 2 4 x L 1 R h Y m x l O C 9 D a G F u Z 2 V k I F R 5 c G U u e 0 1 v a X Z l X 2 l k L D B 9 J n F 1 b 3 Q 7 L C Z x d W 9 0 O 1 N l Y 3 R p b 2 4 x L 1 R h Y m x l O C 9 D a G F u Z 2 V k I F R 5 c G U u e 0 F j d G 9 y X 2 l k L D F 9 J n F 1 b 3 Q 7 X S w m c X V v d D t D b 2 x 1 b W 5 D b 3 V u d C Z x d W 9 0 O z o y L C Z x d W 9 0 O 0 t l e U N v b H V t b k 5 h b W V z J n F 1 b 3 Q 7 O l t d L C Z x d W 9 0 O 0 N v b H V t b k l k Z W 5 0 a X R p Z X M m c X V v d D s 6 W y Z x d W 9 0 O 1 N l Y 3 R p b 2 4 x L 1 R h Y m x l O C 9 D a G F u Z 2 V k I F R 5 c G U u e 0 1 v a X Z l X 2 l k L D B 9 J n F 1 b 3 Q 7 L C Z x d W 9 0 O 1 N l Y 3 R p b 2 4 x L 1 R h Y m x l O C 9 D a G F u Z 2 V k I F R 5 c G U u e 0 F j d G 9 y X 2 l k 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x M D w v S X R l b V B h d G g + P C 9 J d G V t T G 9 j Y X R p b 2 4 + P F N 0 Y W J s Z U V u d H J p Z X M + P E V u d H J 5 I F R 5 c G U 9 I k Z p b G x T d G F 0 d X M i I F Z h b H V l P S J z Q 2 9 t c G x l d G U i I C 8 + P E V u d H J 5 I F R 5 c G U 9 I k J 1 Z m Z l c k 5 l e H R S Z W Z y Z X N o I i B W Y W x 1 Z T 0 i b D E i I C 8 + P E V u d H J 5 I F R 5 c G U 9 I k Z p b G x D b 2 x 1 b W 5 O Y W 1 l c y I g V m F s d W U 9 I n N b J n F 1 b 3 Q 7 T G F u Z 3 V h Z 2 V f a W Q m c X V v d D s s J n F 1 b 3 Q 7 T m F t Z X M m c X V v d D t d I i A v P j x F b n R y e S B U e X B l P S J G a W x s R W 5 h Y m x l Z C I g V m F s d W U 9 I m w x I i A v P j x F b n R y e S B U e X B l P S J G a W x s Q 2 9 s d W 1 u V H l w Z X M i I F Z h b H V l P S J z Q X d Z P S I g L z 4 8 R W 5 0 c n k g V H l w Z T 0 i R m l s b E x h c 3 R V c G R h d G V k I i B W Y W x 1 Z T 0 i Z D I w M j Q t M D Q t M T Z U M D U 6 N D A 6 M T Y u N T E w N D U 0 M V o i I C 8 + P E V u d H J 5 I F R 5 c G U 9 I k Z p b G x F c n J v c k N v d W 5 0 I i B W Y W x 1 Z T 0 i b D A i I C 8 + P E V u d H J 5 I F R 5 c G U 9 I k Z p b G x F c n J v c k N v Z G U i I F Z h b H V l P S J z V W 5 r b m 9 3 b i I g L z 4 8 R W 5 0 c n k g V H l w Z T 0 i R m l s b G V k Q 2 9 t c G x l d G V S Z X N 1 b H R U b 1 d v c m t z a G V l d C I g V m F s d W U 9 I m w x I i A v P j x F b n R y e S B U e X B l P S J G a W x s Q 2 9 1 b n Q i I F Z h b H V l P S J s O C I g L z 4 8 R W 5 0 c n k g V H l w Z T 0 i R m l s b F R v R G F 0 Y U 1 v Z G V s R W 5 h Y m x l Z C I g V m F s d W U 9 I m w w I i A v P j x F b n R y e S B U e X B l P S J J c 1 B y a X Z h d G U i I F Z h b H V l P S J s M C I g L z 4 8 R W 5 0 c n k g V H l w Z T 0 i U X V l c n l J R C I g V m F s d W U 9 I n M z Z j U 4 Z j k x N i 0 1 M j A y L T Q z O D Y t Y m Q y Z i 1 m M G Y x Y 2 Y 4 Y z g 1 Y W E i I C 8 + P E V u d H J 5 I F R 5 c G U 9 I k F k Z G V k V G 9 E Y X R h T W 9 k Z W w i I F Z h b H V l P S J s M C I g L z 4 8 R W 5 0 c n k g V H l w Z T 0 i U m V z d W x 0 V H l w Z S I g V m F s d W U 9 I n N F e G N l c H R p b 2 4 i I C 8 + P E V u d H J 5 I F R 5 c G U 9 I k 5 h d m l n Y X R p b 2 5 T d G V w T m F t Z S I g V m F s d W U 9 I n N O Y X Z p Z 2 F 0 a W 9 u I i A v P j x F b n R y e S B U e X B l P S J G a W x s T 2 J q Z W N 0 V H l w Z S I g V m F s d W U 9 I n N U Y W J s Z S I g L z 4 8 R W 5 0 c n k g V H l w Z T 0 i T m F t Z V V w Z G F 0 Z W R B Z n R l c k Z p b G w i I F Z h b H V l P S J s M C I g L z 4 8 R W 5 0 c n k g V H l w Z T 0 i R m l s b F R h c m d l d C I g V m F s d W U 9 I n N U Y W J s Z T E w X z E i I C 8 + P E V u d H J 5 I F R 5 c G U 9 I l J l b G F 0 a W 9 u c 2 h p c E l u Z m 9 D b 2 5 0 Y W l u Z X I i I F Z h b H V l P S J z e y Z x d W 9 0 O 2 N v b H V t b k N v d W 5 0 J n F 1 b 3 Q 7 O j I s J n F 1 b 3 Q 7 a 2 V 5 Q 2 9 s d W 1 u T m F t Z X M m c X V v d D s 6 W 1 0 s J n F 1 b 3 Q 7 c X V l c n l S Z W x h d G l v b n N o a X B z J n F 1 b 3 Q 7 O l t d L C Z x d W 9 0 O 2 N v b H V t b k l k Z W 5 0 a X R p Z X M m c X V v d D s 6 W y Z x d W 9 0 O 1 N l Y 3 R p b 2 4 x L 1 R h Y m x l M T A v Q 2 h h b m d l Z C B U e X B l L n t M Y W 5 n d W F n Z V 9 p Z C w w f S Z x d W 9 0 O y w m c X V v d D t T Z W N 0 a W 9 u M S 9 U Y W J s Z T E w L 0 N o Y W 5 n Z W Q g V H l w Z S 5 7 T m F t Z X M s M X 0 m c X V v d D t d L C Z x d W 9 0 O 0 N v b H V t b k N v d W 5 0 J n F 1 b 3 Q 7 O j I s J n F 1 b 3 Q 7 S 2 V 5 Q 2 9 s d W 1 u T m F t Z X M m c X V v d D s 6 W 1 0 s J n F 1 b 3 Q 7 Q 2 9 s d W 1 u S W R l b n R p d G l l c y Z x d W 9 0 O z p b J n F 1 b 3 Q 7 U 2 V j d G l v b j E v V G F i b G U x M C 9 D a G F u Z 2 V k I F R 5 c G U u e 0 x h b m d 1 Y W d l X 2 l k L D B 9 J n F 1 b 3 Q 7 L C Z x d W 9 0 O 1 N l Y 3 R p b 2 4 x L 1 R h Y m x l M T A v Q 2 h h b m d l Z C B U e X B l L n t O Y W 1 l c y w x f S Z x d W 9 0 O 1 0 s J n F 1 b 3 Q 7 U m V s Y X R p b 2 5 z a G l w S W 5 m b y Z x d W 9 0 O z p b X X 0 i I C 8 + P C 9 T d G F i b G V F b n R y a W V z P j w v S X R l b T 4 8 S X R l b T 4 8 S X R l b U x v Y 2 F 0 a W 9 u P j x J d G V t V H l w Z T 5 G b 3 J t d W x h P C 9 J d G V t V H l w Z T 4 8 S X R l b V B h d G g + U 2 V j d G l v b j E v V G F i b G U x M C 9 T b 3 V y Y 2 U 8 L 0 l 0 Z W 1 Q Y X R o P j w v S X R l b U x v Y 2 F 0 a W 9 u P j x T d G F i b G V F b n R y a W V z I C 8 + P C 9 J d G V t P j x J d G V t P j x J d G V t T G 9 j Y X R p b 2 4 + P E l 0 Z W 1 U e X B l P k Z v c m 1 1 b G E 8 L 0 l 0 Z W 1 U e X B l P j x J d G V t U G F 0 a D 5 T Z W N 0 a W 9 u M S 9 U Y W J s Z T E w L 0 N o Y W 5 n Z W Q l M j B U e X B l P C 9 J d G V t U G F 0 a D 4 8 L 0 l 0 Z W 1 M b 2 N h d G l v b j 4 8 U 3 R h Y m x l R W 5 0 c m l l c y A v P j w v S X R l b T 4 8 L 0 l 0 Z W 1 z P j w v T G 9 j Y W x Q Y W N r Y W d l T W V 0 Y W R h d G F G a W x l P h Y A A A B Q S w U G A A A A A A A A A A A A A A A A A A A A A A A A J g E A A A E A A A D Q j J 3 f A R X R E Y x 6 A M B P w p f r A Q A A A H y d N p A B 5 u d L g J j H 8 m Y 2 m Z w A A A A A A g A A A A A A E G Y A A A A B A A A g A A A A 6 d c 6 P u g C F X K 1 O o o m w r 9 r w H P y D N G e r 7 s k d s m 3 U 6 + u b G k A A A A A D o A A A A A C A A A g A A A A 8 z + s H b N V H j l 0 W g J + a y U 6 l x q c i s G K l W Q Q 6 o H e t j B H k a 1 Q A A A A u P P W F C t h 9 j w f z / L O a v I V R X B 0 1 v e b j + M m p t 7 n a f r D R X 3 t O a e E J S V x I M b N u J N z d w R w J Y K u h 6 t J R 4 1 z y X X W 5 B r 2 z Y h A 4 s 5 L I Y c o 4 m i L f v J B T q N A A A A A O M g L U u y P m 9 L 3 d Q v k G p 2 7 t E Q q C H n V F N p p c o j p A a s O l a l F f l 5 f / f N 5 v K K k o x 8 P R C 5 9 N A 4 T / F n A i K J + 8 G g N X S Q r k A = = < / D a t a M a s h u p > 
</file>

<file path=customXml/itemProps1.xml><?xml version="1.0" encoding="utf-8"?>
<ds:datastoreItem xmlns:ds="http://schemas.openxmlformats.org/officeDocument/2006/customXml" ds:itemID="{D05FEE6E-AC86-4E62-B135-FCF3F50762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Movies</vt:lpstr>
      <vt:lpstr>Pivot Tables</vt:lpstr>
      <vt:lpstr>Dashboard</vt:lpstr>
      <vt:lpstr>Finance</vt:lpstr>
      <vt:lpstr>Actors</vt:lpstr>
      <vt:lpstr>Actors_id</vt:lpstr>
      <vt:lpstr>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yathiswar podatharupu</dc:creator>
  <cp:lastModifiedBy>yathiswar podatharupu</cp:lastModifiedBy>
  <dcterms:created xsi:type="dcterms:W3CDTF">2024-04-16T13:56:56Z</dcterms:created>
  <dcterms:modified xsi:type="dcterms:W3CDTF">2024-04-17T06:21:42Z</dcterms:modified>
</cp:coreProperties>
</file>