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ED6E3D75-AE73-41D1-A254-310E1C877195}" xr6:coauthVersionLast="47" xr6:coauthVersionMax="47" xr10:uidLastSave="{00000000-0000-0000-0000-000000000000}"/>
  <bookViews>
    <workbookView xWindow="-110" yWindow="-110" windowWidth="19420" windowHeight="1102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s>
  <definedNames>
    <definedName name="_xlnm._FilterDatabase" localSheetId="3" hidden="1">'3'!$J$5:$L$11</definedName>
    <definedName name="_xlnm._FilterDatabase" localSheetId="0" hidden="1">Data!$C$4:$G$4</definedName>
    <definedName name="_xlchart.v1.0" hidden="1">'6'!$K$5:$K$304</definedName>
    <definedName name="_xlchart.v1.1" hidden="1">'6'!$M$5:$M$304</definedName>
    <definedName name="_xlcn.WorksheetConnection_beginnerDAcourseblank.xlsxdata1" hidden="1">data[]</definedName>
    <definedName name="Slicer_Geography">#N/A</definedName>
    <definedName name="Slicer_Sales_Person">#N/A</definedName>
  </definedNames>
  <calcPr calcId="191029"/>
  <pivotCaches>
    <pivotCache cacheId="0" r:id="rId11"/>
    <pivotCache cacheId="1" r:id="rId12"/>
    <pivotCache cacheId="2" r:id="rId13"/>
  </pivotCaches>
  <extLst>
    <ext xmlns:x14="http://schemas.microsoft.com/office/spreadsheetml/2009/9/main" uri="{876F7934-8845-4945-9796-88D515C7AA90}">
      <x14:pivotCaches>
        <pivotCache cacheId="3"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6" i="10" l="1"/>
  <c r="J7" i="10"/>
  <c r="J8" i="10"/>
  <c r="J9" i="10"/>
  <c r="J10" i="10"/>
  <c r="J11" i="10"/>
  <c r="J12" i="10"/>
  <c r="J13" i="10"/>
  <c r="J14" i="10"/>
  <c r="J5" i="10"/>
  <c r="I6" i="10"/>
  <c r="K6" i="10" s="1"/>
  <c r="I7" i="10"/>
  <c r="K7" i="10" s="1"/>
  <c r="I8" i="10"/>
  <c r="K8" i="10" s="1"/>
  <c r="I9" i="10"/>
  <c r="K9" i="10" s="1"/>
  <c r="I10" i="10"/>
  <c r="K10" i="10" s="1"/>
  <c r="I11" i="10"/>
  <c r="K11" i="10" s="1"/>
  <c r="I12" i="10"/>
  <c r="K12" i="10" s="1"/>
  <c r="I13" i="10"/>
  <c r="K13" i="10" s="1"/>
  <c r="I14" i="10"/>
  <c r="K14" i="10" s="1"/>
  <c r="I5" i="10"/>
  <c r="K5" i="10" s="1"/>
  <c r="F15" i="10"/>
  <c r="F12" i="10"/>
  <c r="E15" i="10"/>
  <c r="E12" i="10"/>
  <c r="F8" i="10"/>
  <c r="H5" i="1" l="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L7" i="4"/>
  <c r="L6" i="4"/>
  <c r="L10" i="4"/>
  <c r="L9" i="4"/>
  <c r="L8" i="4"/>
  <c r="L11" i="4"/>
  <c r="K7" i="4"/>
  <c r="K6" i="4"/>
  <c r="K10" i="4"/>
  <c r="K9" i="4"/>
  <c r="K8" i="4"/>
  <c r="K11" i="4"/>
  <c r="E13" i="10" l="1"/>
  <c r="E14" i="10" s="1"/>
  <c r="F13" i="10"/>
  <c r="F14" i="10" s="1"/>
  <c r="F9" i="4"/>
  <c r="F7" i="4"/>
  <c r="F10" i="4"/>
  <c r="F11" i="4"/>
  <c r="F6" i="4"/>
  <c r="F8" i="4"/>
  <c r="D9" i="4"/>
  <c r="E9" i="4" s="1"/>
  <c r="D7" i="4"/>
  <c r="E7" i="4" s="1"/>
  <c r="D10" i="4"/>
  <c r="E10" i="4" s="1"/>
  <c r="D11" i="4"/>
  <c r="E11" i="4" s="1"/>
  <c r="D6" i="4"/>
  <c r="E6" i="4" s="1"/>
  <c r="D8" i="4"/>
  <c r="E8" i="4" s="1"/>
  <c r="D11" i="2"/>
  <c r="C11" i="2"/>
  <c r="D10" i="2"/>
  <c r="C10" i="2"/>
  <c r="D6" i="2"/>
  <c r="D7" i="2"/>
  <c r="C7" i="2"/>
  <c r="C6" i="2"/>
  <c r="D5" i="2"/>
  <c r="C5" i="2"/>
  <c r="D4" i="2"/>
  <c r="C4" i="2"/>
  <c r="C8" i="2" l="1"/>
  <c r="D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8BD28D-9970-4EDE-9010-18F0B99FDC5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D1057D7-6DF3-473D-AE43-FAB3738C0267}"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<sst xmlns="http://schemas.openxmlformats.org/spreadsheetml/2006/main" count="2892" uniqueCount="83">
  <si>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</si>
  <si>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</si>
  <si>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</si>
  <si>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</si>
  <si>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</si>
  <si>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</si>
  <si>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</si>
  <si>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</si>
  <si>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</si>
  <si>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</si>
  <si>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</si>
  <si>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</si>
  <si>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</si>
  <si>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</si>
  <si>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</si>
  <si>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</si>
  <si>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</si>
  <si>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</si>
  <si>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</si>
  <si>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</si>
  <si>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</si>
  <si>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</si>
  <si>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</si>
  <si>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</si>
  <si>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</si>
  <si>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</si>
  <si>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</si>
  <si>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</si>
  <si>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</si>
  <si>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</si>
  <si>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</si>
  <si>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</si>
  <si>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</si>
  <si>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</si>
  <si>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</si>
  <si>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</si>
  <si>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</si>
  <si>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</si>
  <si>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</si>
  <si>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</si>
  <si>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</si>
  <si>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</si>
  <si>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</si>
  <si>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</si>
  <si>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</si>
  <si>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</si>
  <si>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</si>
  <si>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</si>
  <si>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</si>
  <si>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</si>
  <si>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</si>
  <si>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</si>
  <si>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</si>
  <si>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</si>
  <si>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</si>
  <si>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Avgerage</t>
  </si>
  <si>
    <t>Median</t>
  </si>
  <si>
    <t>Min</t>
  </si>
  <si>
    <t>Max</t>
  </si>
  <si>
    <t>Range</t>
  </si>
  <si>
    <t>First Q</t>
  </si>
  <si>
    <t>Third Q</t>
  </si>
  <si>
    <t xml:space="preserve">Country </t>
  </si>
  <si>
    <t>Row Labels</t>
  </si>
  <si>
    <t>Sum of Amount</t>
  </si>
  <si>
    <t>Sum of Units</t>
  </si>
  <si>
    <t xml:space="preserve"> </t>
  </si>
  <si>
    <t>Grand Total</t>
  </si>
  <si>
    <t>Sales per unit</t>
  </si>
  <si>
    <t>**Lowest sales person by country</t>
  </si>
  <si>
    <t>Cost</t>
  </si>
  <si>
    <t>Profit</t>
  </si>
  <si>
    <t>Pick a country</t>
  </si>
  <si>
    <t>Countries</t>
  </si>
  <si>
    <t>Quick summary</t>
  </si>
  <si>
    <t>Number of transactions</t>
  </si>
  <si>
    <t>Total</t>
  </si>
  <si>
    <t>Average</t>
  </si>
  <si>
    <t>Sales</t>
  </si>
  <si>
    <t>Quantity</t>
  </si>
  <si>
    <t>By Sales Person</t>
  </si>
  <si>
    <t>Target Sales 12K+</t>
  </si>
  <si>
    <t>Excel Data Analysis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</si>
</sst>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43" formatCode="_(* #,##0.00_);_(* \(#,##0.00\);_(* &quot;-&quot;??_);_(@_)"/>
    <numFmt numFmtId="164" formatCode="&quot;$&quot;#,##0"/>
    <numFmt numFmtId="165" formatCode="\$#,##0.00;\(\$#,##0.00\);\$#,##0.00"/>
    <numFmt numFmtId="166" formatCode="_(&quot;$&quot;* #,##0_);_(&quot;$&quot;* \(#,##0\);_(&quot;$&quot;* &quot;-&quot;??_);_(@_)"/>
    <numFmt numFmtId="167" formatCode="\$#,##0;\(\$#,##0\);\$#,##0"/>
    <numFmt numFmtId="168" formatCode="_(* #,##0_);_(* \(#,##0\);_(* &quot;-&quot;??_);_(@_)"/>
  </numFmts>
  <fonts count="7" x14ac:knownFonts="1">
    <font>
      <sz val="11"/>
      <color theme="1"/>
      <name val="Calibri"/>
      <family val="2"/>
      <scheme val="minor"/>
    </font>
    <font>
      <sz val="28"/>
      <color theme="1"/>
      <name val="Segoe UI Light"/>
      <family val="2"/>
    </font>
    <font>
      <b/>
      <sz val="11"/>
      <color theme="1"/>
      <name val="Calibri"/>
      <family val="2"/>
      <scheme val="minor"/>
    </font>
    <font>
      <b/>
      <sz val="16"/>
      <color theme="0"/>
      <name val="Calibri"/>
      <family val="2"/>
      <scheme val="minor"/>
    </font>
    <font>
      <sz val="11"/>
      <color theme="0" tint="-0.499984740745262"/>
      <name val="Calibri"/>
      <family val="2"/>
      <scheme val="minor"/>
    </font>
    <font>
      <sz val="11"/>
      <color rgb="FFFF0000"/>
      <name val="Calibri"/>
      <family val="2"/>
      <scheme val="minor"/>
    </font>
    <font>
      <sz val="11"/>
      <color theme="1"/>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s>
  <borders count="5">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style="thin">
        <color auto="1"/>
      </top>
      <bottom style="thin">
        <color auto="1"/>
      </bottom>
      <diagonal/>
    </border>
    <border>
      <left/>
      <right/>
      <top style="thin">
        <color theme="0" tint="-0.14996795556505021"/>
      </top>
      <bottom style="thin">
        <color theme="0" tint="-0.14996795556505021"/>
      </bottom>
      <diagonal/>
    </border>
  </borders>
  <cellStyleXfs count="3">
    <xf numFmtId="0" fontId="0" fillId="0" borderId="0"/>
    <xf numFmtId="43" fontId="6" fillId="0" borderId="0" applyFont="0" applyFill="0" applyBorder="0" applyAlignment="0" applyProtection="0"/>
    <xf numFmtId="44" fontId="6" fillId="0" borderId="0" applyFont="0" applyFill="0" applyBorder="0" applyAlignment="0" applyProtection="0"/>
  </cellStyleXfs>
  <cellXfs count="4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2" fillId="4" borderId="3" xfId="0" applyFont="1" applyFill="1" applyBorder="1"/>
    <xf numFmtId="0" fontId="2" fillId="4" borderId="3" xfId="0" applyFont="1" applyFill="1" applyBorder="1" applyAlignment="1">
      <alignment horizontal="right"/>
    </xf>
    <xf numFmtId="0" fontId="0" fillId="0" borderId="3" xfId="0" applyBorder="1"/>
    <xf numFmtId="6" fontId="0" fillId="0" borderId="3" xfId="0" applyNumberFormat="1" applyBorder="1"/>
    <xf numFmtId="0" fontId="0" fillId="4" borderId="3" xfId="0" applyFill="1" applyBorder="1"/>
    <xf numFmtId="3" fontId="4" fillId="0" borderId="3" xfId="0" applyNumberFormat="1" applyFont="1" applyBorder="1"/>
    <xf numFmtId="0" fontId="2" fillId="0" borderId="3" xfId="0" applyFont="1" applyBorder="1"/>
    <xf numFmtId="0" fontId="2" fillId="0" borderId="3" xfId="0" applyFont="1" applyBorder="1" applyAlignment="1">
      <alignment horizontal="right"/>
    </xf>
    <xf numFmtId="0" fontId="0" fillId="0" borderId="2" xfId="0"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3" fillId="0" borderId="0" xfId="0" applyFont="1"/>
    <xf numFmtId="0" fontId="5" fillId="0" borderId="0" xfId="0" applyFont="1"/>
    <xf numFmtId="44" fontId="0" fillId="0" borderId="0" xfId="0" applyNumberFormat="1"/>
    <xf numFmtId="0" fontId="0" fillId="0" borderId="0" xfId="0" applyAlignment="1">
      <alignment horizontal="left" indent="1"/>
    </xf>
    <xf numFmtId="166" fontId="0" fillId="0" borderId="0" xfId="2" applyNumberFormat="1" applyFont="1"/>
    <xf numFmtId="167" fontId="0" fillId="0" borderId="0" xfId="0" applyNumberFormat="1"/>
    <xf numFmtId="0" fontId="0" fillId="0" borderId="0" xfId="2" applyNumberFormat="1" applyFont="1"/>
    <xf numFmtId="0" fontId="2" fillId="6" borderId="3" xfId="0" applyFont="1" applyFill="1" applyBorder="1"/>
    <xf numFmtId="0" fontId="2" fillId="6" borderId="3" xfId="0" applyFont="1" applyFill="1" applyBorder="1" applyAlignment="1">
      <alignment horizontal="right"/>
    </xf>
    <xf numFmtId="0" fontId="2" fillId="6" borderId="3" xfId="0" applyFont="1" applyFill="1" applyBorder="1" applyAlignment="1">
      <alignment horizontal="center"/>
    </xf>
    <xf numFmtId="166" fontId="0" fillId="0" borderId="3" xfId="2" applyNumberFormat="1" applyFont="1" applyBorder="1"/>
    <xf numFmtId="0" fontId="0" fillId="0" borderId="3" xfId="0" applyBorder="1" applyAlignment="1">
      <alignment horizontal="center"/>
    </xf>
    <xf numFmtId="0" fontId="2" fillId="5" borderId="3" xfId="0" applyFont="1" applyFill="1" applyBorder="1"/>
    <xf numFmtId="0" fontId="0" fillId="6" borderId="3" xfId="0" applyFill="1" applyBorder="1"/>
    <xf numFmtId="166" fontId="0" fillId="0" borderId="3" xfId="2" applyNumberFormat="1" applyFont="1" applyBorder="1" applyAlignment="1">
      <alignment horizontal="right"/>
    </xf>
    <xf numFmtId="168" fontId="0" fillId="0" borderId="3" xfId="1" applyNumberFormat="1" applyFont="1" applyBorder="1" applyAlignment="1">
      <alignment horizontal="right"/>
    </xf>
    <xf numFmtId="0" fontId="0" fillId="0" borderId="4" xfId="0" applyBorder="1"/>
    <xf numFmtId="0" fontId="2" fillId="0" borderId="4" xfId="0" applyFont="1" applyBorder="1"/>
  </cellXfs>
  <cellStyles count="3">
    <cellStyle name="Comma" xfId="1" builtinId="3"/>
    <cellStyle name="Currency" xfId="2" builtinId="4"/>
    <cellStyle name="Normal" xfId="0" builtinId="0"/>
  </cellStyles>
  <dxfs count="15">
    <dxf>
      <numFmt numFmtId="34" formatCode="_(&quot;$&quot;* #,##0.00_);_(&quot;$&quot;* \(#,##0.00\);_(&quot;$&quot;* &quot;-&quot;??_);_(@_)"/>
    </dxf>
    <dxf>
      <numFmt numFmtId="34" formatCode="_(&quot;$&quot;* #,##0.00_);_(&quot;$&quot;* \(#,##0.00\);_(&quot;$&quot;* &quot;-&quot;??_);_(@_)"/>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dxf>
    <dxf>
      <numFmt numFmtId="0" formatCode="General"/>
    </dxf>
    <dxf>
      <numFmt numFmtId="3" formatCode="#,##0"/>
    </dxf>
    <dxf>
      <numFmt numFmtId="166" formatCode="_(&quot;$&quot;* #,##0_);_(&quot;$&quot;* \(#,##0\);_(&quot;$&quot;* &quot;-&quot;??_);_(@_)"/>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'6'!$N$4</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'6'!$M$5:$M$304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'6'!$N$5:$N$304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3463-43E2-894F-E42CBE1195AE}"/>
            </c:ext>
          </c:extLst>
        </c:ser>
        <c:dLbls>
          <c:showLegendKey val="0"/>
          <c:showVal val="0"/>
          <c:showCatName val="0"/>
          <c:showSerName val="0"/>
          <c:showPercent val="0"/>
          <c:showBubbleSize val="0"/>
        </c:dLbls>
        <c:axId val="1510201104"/>
        <c:axId val="2110852976"/>
      </c:scatterChart>
      <c:valAx>
        <c:axId val="1510201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52976"/>
        <c:crosses val="autoZero"/>
        <c:crossBetween val="midCat"/>
      </c:valAx>
      <c:valAx>
        <c:axId val="2110852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201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57B36617-9CA5-446F-B472-C5EA84D07C9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478970</xdr:colOff>
      <xdr:row>2</xdr:row>
      <xdr:rowOff>43543</xdr:rowOff>
    </xdr:from>
    <xdr:to>
      <xdr:col>11</xdr:col>
      <xdr:colOff>305955</xdr:colOff>
      <xdr:row>11</xdr:row>
      <xdr:rowOff>150090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A18A569-6FD0-701A-F75B-52D2AB87CDD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893127" y="563088"/>
              <a:ext cx="1836222" cy="2571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127652</xdr:colOff>
      <xdr:row>2</xdr:row>
      <xdr:rowOff>166926</xdr:rowOff>
    </xdr:from>
    <xdr:to>
      <xdr:col>8</xdr:col>
      <xdr:colOff>432452</xdr:colOff>
      <xdr:row>17</xdr:row>
      <xdr:rowOff>147876</xdr:rowOff>
    </xdr:to>
    <xdr:graphicFrame macro="">
      <xdr:nvGraphicFramePr>
        <xdr:cNvPr id="2" name="Chart 1">
          <a:extLst>
            <a:ext uri="{FF2B5EF4-FFF2-40B4-BE49-F238E27FC236}">
              <a16:creationId xmlns:a16="http://schemas.microsoft.com/office/drawing/2014/main" id="{7F7DD285-3DE7-82FE-AF4C-6E7C5B018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388622</xdr:colOff>
      <xdr:row>2</xdr:row>
      <xdr:rowOff>170905</xdr:rowOff>
    </xdr:from>
    <xdr:to>
      <xdr:col>21</xdr:col>
      <xdr:colOff>120024</xdr:colOff>
      <xdr:row>17</xdr:row>
      <xdr:rowOff>112634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C772C16-DCE0-9D4F-7B55-4BB4E86020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135622" y="1072605"/>
              <a:ext cx="4582802" cy="270397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297898</xdr:colOff>
      <xdr:row>2</xdr:row>
      <xdr:rowOff>175867</xdr:rowOff>
    </xdr:from>
    <xdr:to>
      <xdr:col>7</xdr:col>
      <xdr:colOff>133350</xdr:colOff>
      <xdr:row>16</xdr:row>
      <xdr:rowOff>148949</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5D6AE51E-69D7-D80B-9D61-F64B0D0375D2}"/>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732420" y="104830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r Biton" refreshedDate="44888.324536342596" createdVersion="8" refreshedVersion="8" minRefreshableVersion="3" recordCount="300" xr:uid="{9D29C34B-055B-44CC-9F21-6F70F21BA414}">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3423287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88.339044444445" backgroundQuery="1" createdVersion="8" refreshedVersion="8" minRefreshableVersion="3" recordCount="0" supportSubquery="1" supportAdvancedDrill="1" xr:uid="{1FF45D56-206F-4243-9BDC-8537BCC42425}">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88.343233912034" backgroundQuery="1" createdVersion="8" refreshedVersion="8" minRefreshableVersion="3" recordCount="0" supportSubquery="1" supportAdvancedDrill="1" xr:uid="{B8D17BAB-9F36-4A12-9253-7CE3CEB96046}">
  <cacheSource type="external" connectionId="1"/>
  <cacheFields count="3">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Profit]" caption="Profit" numFmtId="0" hierarchy="11" level="32767"/>
    <cacheField name="[data].[Geography].[Geography]" caption="Geography" numFmtId="0" hierarchy="1" level="1">
      <sharedItems containsSemiMixedTypes="0" containsNonDate="0" containsString="0"/>
    </cacheField>
  </cacheFields>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oneField="1">
      <fieldsUsage count="1">
        <fieldUsage x="1"/>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tir Biton" refreshedDate="44888.343010185185" backgroundQuery="1" createdVersion="3" refreshedVersion="8" minRefreshableVersion="3" recordCount="0" supportSubquery="1" supportAdvancedDrill="1" xr:uid="{08680E11-C90E-43D6-8DF8-600E085FEE50}">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Profit]" caption="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7718222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69B3D9-9D63-45C4-B6A6-9F7602EFDCA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E10"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7EFFE-5836-4567-8B60-F420B100E75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D10"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C29174-DAF9-42DE-BAC1-147471EFF0FE}"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D4:E17"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formats count="1">
    <format dxfId="0">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FFC9BE-E618-4428-A4FF-A563AE23FF18}"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G4:H17"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formats count="1">
    <format dxfId="1">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C027B4-4953-4540-A334-94551A290AC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D25" firstHeaderRow="1" firstDataRow="1" firstDataCol="1"/>
  <pivotFields count="3">
    <pivotField axis="axisRow" allDrilled="1" subtotalTop="0" showAll="0" defaultSubtotal="0" defaultAttributeDrillState="1">
      <items count="20">
        <item x="1"/>
        <item x="4"/>
        <item x="6"/>
        <item x="7"/>
        <item x="10"/>
        <item x="11"/>
        <item x="12"/>
        <item x="14"/>
        <item x="15"/>
        <item x="16"/>
        <item x="17"/>
        <item x="18"/>
        <item x="19"/>
        <item x="0"/>
        <item x="2"/>
        <item x="9"/>
        <item x="3"/>
        <item x="5"/>
        <item x="8"/>
        <item x="13"/>
      </items>
    </pivotField>
    <pivotField dataField="1" subtotalTop="0" showAll="0" defaultSubtotal="0"/>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fld="1" subtotal="count" baseField="0" baseItem="0"/>
  </dataFields>
  <pivotHierarchies count="14">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9A4D08D-4428-41C1-83F8-05C80BD88B0B}" sourceName="Sales Person">
  <pivotTables>
    <pivotTable tabId="5" name="PivotTable1"/>
  </pivotTables>
  <data>
    <tabular pivotCacheId="1342328735">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3921148-84B9-42FD-A8F6-E47B94FE4017}" sourceName="[data].[Geography]">
  <pivotTables>
    <pivotTable tabId="9" name="PivotTable3"/>
  </pivotTables>
  <data>
    <olap pivotCacheId="1377182227">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D4CC0EC6-FE2F-447F-ADE9-0281E623BF29}" cache="Slicer_Sales_Person" caption="Sales Person" columnCount="2"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8C188E4-0CFA-4A7E-9B37-3E97D3568B95}"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4:AA26" totalsRowShown="0">
  <autoFilter ref="Z4:AA26" xr:uid="{6DAC1E92-D947-4232-891E-65555AD7A47E}"/>
  <tableColumns count="2">
    <tableColumn id="1" xr3:uid="{1B8963D1-E60F-4400-A175-651A513B826F}" name="Product"/>
    <tableColumn id="2" xr3:uid="{1798A7DA-FB9F-46D3-AA0A-B6BCA4A81AC3}" name="Cost per unit"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992110-2800-4F17-ADBB-E8883285C47D}" name="data" displayName="data" ref="C4:I304" totalsRowShown="0" headerRowDxfId="13">
  <tableColumns count="7">
    <tableColumn id="1" xr3:uid="{7F684D08-F50A-4C31-903C-1BAE8B42381E}" name="Sales Person"/>
    <tableColumn id="2" xr3:uid="{B282C0C8-17C7-4B52-BBDD-975CA52483D6}" name="Geography"/>
    <tableColumn id="3" xr3:uid="{ABE95597-1E29-4D05-A188-DBE8209D3DBC}" name="Product"/>
    <tableColumn id="4" xr3:uid="{05CCBDB5-941D-4702-9D90-7BA414214EBE}" name="Amount" dataDxfId="12" dataCellStyle="Currency"/>
    <tableColumn id="5" xr3:uid="{55436DCD-618E-4AF6-A936-A667BBD0E2A7}" name="Units" dataDxfId="11"/>
    <tableColumn id="6" xr3:uid="{A4FE6289-93FE-488A-AE7F-33C1BCFDE5B6}" name="Cost per unit" dataDxfId="10" dataCellStyle="Currency">
      <calculatedColumnFormula>VLOOKUP(data[[#This Row],[Product]],products[#All],2,FALSE)</calculatedColumnFormula>
    </tableColumn>
    <tableColumn id="7" xr3:uid="{DBF21CDF-BA16-45BF-B970-B18975745131}" name="Cost" dataDxfId="9" dataCellStyle="Currency">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8E2E8B-FF5F-45D7-811F-A27F3ABB08B0}" name="data5" displayName="data5" ref="C5:G305" totalsRowShown="0" headerRowDxfId="7">
  <autoFilter ref="C5:G305" xr:uid="{418E2E8B-FF5F-45D7-811F-A27F3ABB08B0}"/>
  <sortState xmlns:xlrd2="http://schemas.microsoft.com/office/spreadsheetml/2017/richdata2" ref="C6:G305">
    <sortCondition descending="1" ref="G5:G305"/>
  </sortState>
  <tableColumns count="5">
    <tableColumn id="1" xr3:uid="{4642B714-A078-4E28-9F8B-5D7080CA5E10}" name="Sales Person"/>
    <tableColumn id="2" xr3:uid="{35853A3A-C809-4F24-94BA-589C029744E4}" name="Geography"/>
    <tableColumn id="3" xr3:uid="{D785273F-8028-4369-A416-8EE2B4B48653}" name="Product"/>
    <tableColumn id="4" xr3:uid="{78E6AF4E-65D6-4472-AFBA-8C5AE10A3C06}" name="Amount" dataDxfId="6"/>
    <tableColumn id="5" xr3:uid="{770EA88A-6453-423D-8BFA-6C9AFB370675}"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F8EAFC-4E2C-48F3-AEC6-3231DCB93D73}" name="data4" displayName="data4" ref="J4:N304" totalsRowShown="0" headerRowDxfId="4">
  <autoFilter ref="J4:N304" xr:uid="{64F8EAFC-4E2C-48F3-AEC6-3231DCB93D73}"/>
  <tableColumns count="5">
    <tableColumn id="1" xr3:uid="{FC157B3F-9ED8-4DC0-8543-F8D8CEC02B4C}" name="Sales Person"/>
    <tableColumn id="2" xr3:uid="{89721A1B-990E-497A-99EE-AC7BCE9BE67F}" name="Geography"/>
    <tableColumn id="3" xr3:uid="{01E124F3-742D-4376-9C92-7A609C476BFB}" name="Product"/>
    <tableColumn id="4" xr3:uid="{70D70979-7AB0-4ACD-9A12-8DAC9E3D8363}" name="Amount" dataDxfId="3"/>
    <tableColumn id="5" xr3:uid="{27E05BFC-CF03-45BE-AB1B-92C373D6AB54}"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1"/>
  <sheetViews>
    <sheetView showGridLines="0" tabSelected="1" zoomScale="117" zoomScaleNormal="145" workbookViewId="0">
      <selection activeCell="E1" sqref="E1"/>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2.7265625" customWidth="1"/>
    <col min="8" max="8" width="13.26953125" customWidth="1"/>
    <col min="9" max="9" width="12.54296875" customWidth="1"/>
    <col min="11" max="11" width="3.81640625" customWidth="1"/>
    <col min="12" max="12" width="53.81640625" customWidth="1"/>
    <col min="26" max="26" width="21.81640625" bestFit="1" customWidth="1"/>
    <col min="27" max="27" width="14.36328125" customWidth="1"/>
    <col min="32" max="32" width="21.81640625" customWidth="1"/>
  </cols>
  <sheetData>
    <row r="1" spans="1:27" s="2" customFormat="1" ht="52.5" customHeight="1" x14ac:dyDescent="0.35">
      <c r="A1" s="1"/>
      <c r="C1" s="3" t="s">
        <v>82</v>
      </c>
    </row>
    <row r="4" spans="1:27" x14ac:dyDescent="0.35">
      <c r="C4" s="6" t="s">
        <v>11</v>
      </c>
      <c r="D4" s="6" t="s">
        <v>12</v>
      </c>
      <c r="E4" s="6" t="s">
        <v>0</v>
      </c>
      <c r="F4" s="10" t="s">
        <v>1</v>
      </c>
      <c r="G4" s="10" t="s">
        <v>49</v>
      </c>
      <c r="H4" s="6" t="s">
        <v>50</v>
      </c>
      <c r="I4" s="6" t="s">
        <v>70</v>
      </c>
      <c r="K4" s="9" t="s">
        <v>42</v>
      </c>
      <c r="L4" s="2"/>
      <c r="Z4" t="s">
        <v>0</v>
      </c>
      <c r="AA4" t="s">
        <v>50</v>
      </c>
    </row>
    <row r="5" spans="1:27" x14ac:dyDescent="0.35">
      <c r="C5" t="s">
        <v>40</v>
      </c>
      <c r="D5" t="s">
        <v>37</v>
      </c>
      <c r="E5" t="s">
        <v>30</v>
      </c>
      <c r="F5" s="29">
        <v>1624</v>
      </c>
      <c r="G5" s="5">
        <v>114</v>
      </c>
      <c r="H5" s="31">
        <f>VLOOKUP(data[[#This Row],[Product]],products[#All],2,FALSE)</f>
        <v>14.49</v>
      </c>
      <c r="I5" s="31">
        <f>data[[#This Row],[Cost per unit]]*data[[#This Row],[Units]]</f>
        <v>1651.8600000000001</v>
      </c>
      <c r="K5" s="7">
        <v>1</v>
      </c>
      <c r="L5" s="8" t="s">
        <v>43</v>
      </c>
      <c r="Z5" t="s">
        <v>13</v>
      </c>
      <c r="AA5" s="11">
        <v>9.33</v>
      </c>
    </row>
    <row r="6" spans="1:27" x14ac:dyDescent="0.35">
      <c r="C6" t="s">
        <v>8</v>
      </c>
      <c r="D6" t="s">
        <v>35</v>
      </c>
      <c r="E6" t="s">
        <v>32</v>
      </c>
      <c r="F6" s="29">
        <v>6706</v>
      </c>
      <c r="G6" s="5">
        <v>459</v>
      </c>
      <c r="H6" s="31">
        <f>VLOOKUP(data[[#This Row],[Product]],products[#All],2,FALSE)</f>
        <v>8.65</v>
      </c>
      <c r="I6" s="31">
        <f>data[[#This Row],[Cost per unit]]*data[[#This Row],[Units]]</f>
        <v>3970.3500000000004</v>
      </c>
      <c r="K6" s="7">
        <v>2</v>
      </c>
      <c r="L6" s="8" t="s">
        <v>52</v>
      </c>
      <c r="Z6" t="s">
        <v>14</v>
      </c>
      <c r="AA6" s="11">
        <v>11.7</v>
      </c>
    </row>
    <row r="7" spans="1:27" x14ac:dyDescent="0.35">
      <c r="C7" t="s">
        <v>9</v>
      </c>
      <c r="D7" t="s">
        <v>35</v>
      </c>
      <c r="E7" t="s">
        <v>4</v>
      </c>
      <c r="F7" s="29">
        <v>959</v>
      </c>
      <c r="G7" s="5">
        <v>147</v>
      </c>
      <c r="H7" s="31">
        <f>VLOOKUP(data[[#This Row],[Product]],products[#All],2,FALSE)</f>
        <v>11.88</v>
      </c>
      <c r="I7" s="31">
        <f>data[[#This Row],[Cost per unit]]*data[[#This Row],[Units]]</f>
        <v>1746.3600000000001</v>
      </c>
      <c r="K7" s="7">
        <v>3</v>
      </c>
      <c r="L7" s="8" t="s">
        <v>44</v>
      </c>
      <c r="Z7" t="s">
        <v>4</v>
      </c>
      <c r="AA7" s="11">
        <v>11.88</v>
      </c>
    </row>
    <row r="8" spans="1:27" x14ac:dyDescent="0.35">
      <c r="C8" t="s">
        <v>41</v>
      </c>
      <c r="D8" t="s">
        <v>36</v>
      </c>
      <c r="E8" t="s">
        <v>18</v>
      </c>
      <c r="F8" s="29">
        <v>9632</v>
      </c>
      <c r="G8" s="5">
        <v>288</v>
      </c>
      <c r="H8" s="31">
        <f>VLOOKUP(data[[#This Row],[Product]],products[#All],2,FALSE)</f>
        <v>6.47</v>
      </c>
      <c r="I8" s="31">
        <f>data[[#This Row],[Cost per unit]]*data[[#This Row],[Units]]</f>
        <v>1863.36</v>
      </c>
      <c r="K8" s="7">
        <v>4</v>
      </c>
      <c r="L8" s="8" t="s">
        <v>45</v>
      </c>
      <c r="Z8" t="s">
        <v>15</v>
      </c>
      <c r="AA8" s="11">
        <v>11.73</v>
      </c>
    </row>
    <row r="9" spans="1:27" x14ac:dyDescent="0.35">
      <c r="C9" t="s">
        <v>6</v>
      </c>
      <c r="D9" t="s">
        <v>39</v>
      </c>
      <c r="E9" t="s">
        <v>25</v>
      </c>
      <c r="F9" s="29">
        <v>2100</v>
      </c>
      <c r="G9" s="5">
        <v>414</v>
      </c>
      <c r="H9" s="31">
        <f>VLOOKUP(data[[#This Row],[Product]],products[#All],2,FALSE)</f>
        <v>13.15</v>
      </c>
      <c r="I9" s="31">
        <f>data[[#This Row],[Cost per unit]]*data[[#This Row],[Units]]</f>
        <v>5444.1</v>
      </c>
      <c r="K9" s="7">
        <v>5</v>
      </c>
      <c r="L9" s="8" t="s">
        <v>53</v>
      </c>
      <c r="Z9" t="s">
        <v>16</v>
      </c>
      <c r="AA9" s="11">
        <v>8.7899999999999991</v>
      </c>
    </row>
    <row r="10" spans="1:27" x14ac:dyDescent="0.35">
      <c r="C10" t="s">
        <v>40</v>
      </c>
      <c r="D10" t="s">
        <v>35</v>
      </c>
      <c r="E10" t="s">
        <v>33</v>
      </c>
      <c r="F10" s="29">
        <v>8869</v>
      </c>
      <c r="G10" s="5">
        <v>432</v>
      </c>
      <c r="H10" s="31">
        <f>VLOOKUP(data[[#This Row],[Product]],products[#All],2,FALSE)</f>
        <v>12.37</v>
      </c>
      <c r="I10" s="31">
        <f>data[[#This Row],[Cost per unit]]*data[[#This Row],[Units]]</f>
        <v>5343.8399999999992</v>
      </c>
      <c r="K10" s="7">
        <v>6</v>
      </c>
      <c r="L10" s="8" t="s">
        <v>54</v>
      </c>
      <c r="Z10" t="s">
        <v>17</v>
      </c>
      <c r="AA10" s="11">
        <v>3.11</v>
      </c>
    </row>
    <row r="11" spans="1:27" x14ac:dyDescent="0.35">
      <c r="C11" t="s">
        <v>6</v>
      </c>
      <c r="D11" t="s">
        <v>38</v>
      </c>
      <c r="E11" t="s">
        <v>31</v>
      </c>
      <c r="F11" s="29">
        <v>2681</v>
      </c>
      <c r="G11" s="5">
        <v>54</v>
      </c>
      <c r="H11" s="31">
        <f>VLOOKUP(data[[#This Row],[Product]],products[#All],2,FALSE)</f>
        <v>5.79</v>
      </c>
      <c r="I11" s="31">
        <f>data[[#This Row],[Cost per unit]]*data[[#This Row],[Units]]</f>
        <v>312.66000000000003</v>
      </c>
      <c r="K11" s="7">
        <v>7</v>
      </c>
      <c r="L11" s="8" t="s">
        <v>48</v>
      </c>
      <c r="Z11" t="s">
        <v>18</v>
      </c>
      <c r="AA11" s="11">
        <v>6.47</v>
      </c>
    </row>
    <row r="12" spans="1:27" x14ac:dyDescent="0.35">
      <c r="C12" t="s">
        <v>8</v>
      </c>
      <c r="D12" t="s">
        <v>35</v>
      </c>
      <c r="E12" t="s">
        <v>22</v>
      </c>
      <c r="F12" s="29">
        <v>5012</v>
      </c>
      <c r="G12" s="5">
        <v>210</v>
      </c>
      <c r="H12" s="31">
        <f>VLOOKUP(data[[#This Row],[Product]],products[#All],2,FALSE)</f>
        <v>9.77</v>
      </c>
      <c r="I12" s="31">
        <f>data[[#This Row],[Cost per unit]]*data[[#This Row],[Units]]</f>
        <v>2051.6999999999998</v>
      </c>
      <c r="K12" s="7">
        <v>8</v>
      </c>
      <c r="L12" s="8" t="s">
        <v>51</v>
      </c>
      <c r="Z12" t="s">
        <v>19</v>
      </c>
      <c r="AA12" s="11">
        <v>7.64</v>
      </c>
    </row>
    <row r="13" spans="1:27" x14ac:dyDescent="0.35">
      <c r="C13" t="s">
        <v>7</v>
      </c>
      <c r="D13" t="s">
        <v>38</v>
      </c>
      <c r="E13" t="s">
        <v>14</v>
      </c>
      <c r="F13" s="29">
        <v>1281</v>
      </c>
      <c r="G13" s="5">
        <v>75</v>
      </c>
      <c r="H13" s="31">
        <f>VLOOKUP(data[[#This Row],[Product]],products[#All],2,FALSE)</f>
        <v>11.7</v>
      </c>
      <c r="I13" s="31">
        <f>data[[#This Row],[Cost per unit]]*data[[#This Row],[Units]]</f>
        <v>877.5</v>
      </c>
      <c r="K13" s="7">
        <v>9</v>
      </c>
      <c r="L13" s="8" t="s">
        <v>46</v>
      </c>
      <c r="Z13" t="s">
        <v>20</v>
      </c>
      <c r="AA13" s="11">
        <v>10.62</v>
      </c>
    </row>
    <row r="14" spans="1:27" x14ac:dyDescent="0.35">
      <c r="C14" t="s">
        <v>5</v>
      </c>
      <c r="D14" t="s">
        <v>37</v>
      </c>
      <c r="E14" t="s">
        <v>14</v>
      </c>
      <c r="F14" s="29">
        <v>4991</v>
      </c>
      <c r="G14" s="5">
        <v>12</v>
      </c>
      <c r="H14" s="31">
        <f>VLOOKUP(data[[#This Row],[Product]],products[#All],2,FALSE)</f>
        <v>11.7</v>
      </c>
      <c r="I14" s="31">
        <f>data[[#This Row],[Cost per unit]]*data[[#This Row],[Units]]</f>
        <v>140.39999999999998</v>
      </c>
      <c r="K14" s="7">
        <v>10</v>
      </c>
      <c r="L14" s="8" t="s">
        <v>47</v>
      </c>
      <c r="Z14" t="s">
        <v>21</v>
      </c>
      <c r="AA14" s="11">
        <v>9</v>
      </c>
    </row>
    <row r="15" spans="1:27" x14ac:dyDescent="0.35">
      <c r="C15" t="s">
        <v>2</v>
      </c>
      <c r="D15" t="s">
        <v>39</v>
      </c>
      <c r="E15" t="s">
        <v>25</v>
      </c>
      <c r="F15" s="29">
        <v>1785</v>
      </c>
      <c r="G15" s="5">
        <v>462</v>
      </c>
      <c r="H15" s="31">
        <f>VLOOKUP(data[[#This Row],[Product]],products[#All],2,FALSE)</f>
        <v>13.15</v>
      </c>
      <c r="I15" s="31">
        <f>data[[#This Row],[Cost per unit]]*data[[#This Row],[Units]]</f>
        <v>6075.3</v>
      </c>
      <c r="Z15" t="s">
        <v>22</v>
      </c>
      <c r="AA15" s="11">
        <v>9.77</v>
      </c>
    </row>
    <row r="16" spans="1:27" x14ac:dyDescent="0.35">
      <c r="C16" t="s">
        <v>3</v>
      </c>
      <c r="D16" t="s">
        <v>37</v>
      </c>
      <c r="E16" t="s">
        <v>17</v>
      </c>
      <c r="F16" s="29">
        <v>3983</v>
      </c>
      <c r="G16" s="5">
        <v>144</v>
      </c>
      <c r="H16" s="31">
        <f>VLOOKUP(data[[#This Row],[Product]],products[#All],2,FALSE)</f>
        <v>3.11</v>
      </c>
      <c r="I16" s="31">
        <f>data[[#This Row],[Cost per unit]]*data[[#This Row],[Units]]</f>
        <v>447.84</v>
      </c>
      <c r="Z16" t="s">
        <v>23</v>
      </c>
      <c r="AA16" s="11">
        <v>6.49</v>
      </c>
    </row>
    <row r="17" spans="3:27" x14ac:dyDescent="0.35">
      <c r="C17" t="s">
        <v>9</v>
      </c>
      <c r="D17" t="s">
        <v>38</v>
      </c>
      <c r="E17" t="s">
        <v>16</v>
      </c>
      <c r="F17" s="29">
        <v>2646</v>
      </c>
      <c r="G17" s="5">
        <v>120</v>
      </c>
      <c r="H17" s="31">
        <f>VLOOKUP(data[[#This Row],[Product]],products[#All],2,FALSE)</f>
        <v>8.7899999999999991</v>
      </c>
      <c r="I17" s="31">
        <f>data[[#This Row],[Cost per unit]]*data[[#This Row],[Units]]</f>
        <v>1054.8</v>
      </c>
      <c r="Z17" t="s">
        <v>24</v>
      </c>
      <c r="AA17" s="11">
        <v>4.97</v>
      </c>
    </row>
    <row r="18" spans="3:27" x14ac:dyDescent="0.35">
      <c r="C18" t="s">
        <v>2</v>
      </c>
      <c r="D18" t="s">
        <v>34</v>
      </c>
      <c r="E18" t="s">
        <v>13</v>
      </c>
      <c r="F18" s="29">
        <v>252</v>
      </c>
      <c r="G18" s="5">
        <v>54</v>
      </c>
      <c r="H18" s="31">
        <f>VLOOKUP(data[[#This Row],[Product]],products[#All],2,FALSE)</f>
        <v>9.33</v>
      </c>
      <c r="I18" s="31">
        <f>data[[#This Row],[Cost per unit]]*data[[#This Row],[Units]]</f>
        <v>503.82</v>
      </c>
      <c r="Z18" t="s">
        <v>25</v>
      </c>
      <c r="AA18" s="11">
        <v>13.15</v>
      </c>
    </row>
    <row r="19" spans="3:27" x14ac:dyDescent="0.35">
      <c r="C19" t="s">
        <v>3</v>
      </c>
      <c r="D19" t="s">
        <v>35</v>
      </c>
      <c r="E19" t="s">
        <v>25</v>
      </c>
      <c r="F19" s="29">
        <v>2464</v>
      </c>
      <c r="G19" s="5">
        <v>234</v>
      </c>
      <c r="H19" s="31">
        <f>VLOOKUP(data[[#This Row],[Product]],products[#All],2,FALSE)</f>
        <v>13.15</v>
      </c>
      <c r="I19" s="31">
        <f>data[[#This Row],[Cost per unit]]*data[[#This Row],[Units]]</f>
        <v>3077.1</v>
      </c>
      <c r="Z19" t="s">
        <v>26</v>
      </c>
      <c r="AA19" s="11">
        <v>5.6</v>
      </c>
    </row>
    <row r="20" spans="3:27" x14ac:dyDescent="0.35">
      <c r="C20" t="s">
        <v>3</v>
      </c>
      <c r="D20" t="s">
        <v>35</v>
      </c>
      <c r="E20" t="s">
        <v>29</v>
      </c>
      <c r="F20" s="29">
        <v>2114</v>
      </c>
      <c r="G20" s="5">
        <v>66</v>
      </c>
      <c r="H20" s="31">
        <f>VLOOKUP(data[[#This Row],[Product]],products[#All],2,FALSE)</f>
        <v>7.16</v>
      </c>
      <c r="I20" s="31">
        <f>data[[#This Row],[Cost per unit]]*data[[#This Row],[Units]]</f>
        <v>472.56</v>
      </c>
      <c r="Z20" t="s">
        <v>27</v>
      </c>
      <c r="AA20" s="11">
        <v>16.73</v>
      </c>
    </row>
    <row r="21" spans="3:27" x14ac:dyDescent="0.35">
      <c r="C21" t="s">
        <v>6</v>
      </c>
      <c r="D21" t="s">
        <v>37</v>
      </c>
      <c r="E21" t="s">
        <v>31</v>
      </c>
      <c r="F21" s="29">
        <v>7693</v>
      </c>
      <c r="G21" s="5">
        <v>87</v>
      </c>
      <c r="H21" s="31">
        <f>VLOOKUP(data[[#This Row],[Product]],products[#All],2,FALSE)</f>
        <v>5.79</v>
      </c>
      <c r="I21" s="31">
        <f>data[[#This Row],[Cost per unit]]*data[[#This Row],[Units]]</f>
        <v>503.73</v>
      </c>
      <c r="Z21" t="s">
        <v>28</v>
      </c>
      <c r="AA21" s="11">
        <v>10.38</v>
      </c>
    </row>
    <row r="22" spans="3:27" x14ac:dyDescent="0.35">
      <c r="C22" t="s">
        <v>5</v>
      </c>
      <c r="D22" t="s">
        <v>34</v>
      </c>
      <c r="E22" t="s">
        <v>20</v>
      </c>
      <c r="F22" s="29">
        <v>15610</v>
      </c>
      <c r="G22" s="5">
        <v>339</v>
      </c>
      <c r="H22" s="31">
        <f>VLOOKUP(data[[#This Row],[Product]],products[#All],2,FALSE)</f>
        <v>10.62</v>
      </c>
      <c r="I22" s="31">
        <f>data[[#This Row],[Cost per unit]]*data[[#This Row],[Units]]</f>
        <v>3600.18</v>
      </c>
      <c r="Z22" t="s">
        <v>29</v>
      </c>
      <c r="AA22" s="11">
        <v>7.16</v>
      </c>
    </row>
    <row r="23" spans="3:27" x14ac:dyDescent="0.35">
      <c r="C23" t="s">
        <v>41</v>
      </c>
      <c r="D23" t="s">
        <v>34</v>
      </c>
      <c r="E23" t="s">
        <v>22</v>
      </c>
      <c r="F23" s="29">
        <v>336</v>
      </c>
      <c r="G23" s="5">
        <v>144</v>
      </c>
      <c r="H23" s="31">
        <f>VLOOKUP(data[[#This Row],[Product]],products[#All],2,FALSE)</f>
        <v>9.77</v>
      </c>
      <c r="I23" s="31">
        <f>data[[#This Row],[Cost per unit]]*data[[#This Row],[Units]]</f>
        <v>1406.8799999999999</v>
      </c>
      <c r="Z23" t="s">
        <v>30</v>
      </c>
      <c r="AA23" s="11">
        <v>14.49</v>
      </c>
    </row>
    <row r="24" spans="3:27" x14ac:dyDescent="0.35">
      <c r="C24" t="s">
        <v>2</v>
      </c>
      <c r="D24" t="s">
        <v>39</v>
      </c>
      <c r="E24" t="s">
        <v>20</v>
      </c>
      <c r="F24" s="29">
        <v>9443</v>
      </c>
      <c r="G24" s="5">
        <v>162</v>
      </c>
      <c r="H24" s="31">
        <f>VLOOKUP(data[[#This Row],[Product]],products[#All],2,FALSE)</f>
        <v>10.62</v>
      </c>
      <c r="I24" s="31">
        <f>data[[#This Row],[Cost per unit]]*data[[#This Row],[Units]]</f>
        <v>1720.4399999999998</v>
      </c>
      <c r="Z24" t="s">
        <v>31</v>
      </c>
      <c r="AA24" s="11">
        <v>5.79</v>
      </c>
    </row>
    <row r="25" spans="3:27" x14ac:dyDescent="0.35">
      <c r="C25" t="s">
        <v>9</v>
      </c>
      <c r="D25" t="s">
        <v>34</v>
      </c>
      <c r="E25" t="s">
        <v>23</v>
      </c>
      <c r="F25" s="29">
        <v>8155</v>
      </c>
      <c r="G25" s="5">
        <v>90</v>
      </c>
      <c r="H25" s="31">
        <f>VLOOKUP(data[[#This Row],[Product]],products[#All],2,FALSE)</f>
        <v>6.49</v>
      </c>
      <c r="I25" s="31">
        <f>data[[#This Row],[Cost per unit]]*data[[#This Row],[Units]]</f>
        <v>584.1</v>
      </c>
      <c r="Z25" t="s">
        <v>32</v>
      </c>
      <c r="AA25" s="11">
        <v>8.65</v>
      </c>
    </row>
    <row r="26" spans="3:27" x14ac:dyDescent="0.35">
      <c r="C26" t="s">
        <v>8</v>
      </c>
      <c r="D26" t="s">
        <v>38</v>
      </c>
      <c r="E26" t="s">
        <v>23</v>
      </c>
      <c r="F26" s="29">
        <v>1701</v>
      </c>
      <c r="G26" s="5">
        <v>234</v>
      </c>
      <c r="H26" s="31">
        <f>VLOOKUP(data[[#This Row],[Product]],products[#All],2,FALSE)</f>
        <v>6.49</v>
      </c>
      <c r="I26" s="31">
        <f>data[[#This Row],[Cost per unit]]*data[[#This Row],[Units]]</f>
        <v>1518.66</v>
      </c>
      <c r="Z26" t="s">
        <v>33</v>
      </c>
      <c r="AA26" s="11">
        <v>12.37</v>
      </c>
    </row>
    <row r="27" spans="3:27" x14ac:dyDescent="0.35">
      <c r="C27" t="s">
        <v>10</v>
      </c>
      <c r="D27" t="s">
        <v>38</v>
      </c>
      <c r="E27" t="s">
        <v>22</v>
      </c>
      <c r="F27" s="29">
        <v>2205</v>
      </c>
      <c r="G27" s="5">
        <v>141</v>
      </c>
      <c r="H27" s="31">
        <f>VLOOKUP(data[[#This Row],[Product]],products[#All],2,FALSE)</f>
        <v>9.77</v>
      </c>
      <c r="I27" s="31">
        <f>data[[#This Row],[Cost per unit]]*data[[#This Row],[Units]]</f>
        <v>1377.57</v>
      </c>
    </row>
    <row r="28" spans="3:27" x14ac:dyDescent="0.35">
      <c r="C28" t="s">
        <v>8</v>
      </c>
      <c r="D28" t="s">
        <v>37</v>
      </c>
      <c r="E28" t="s">
        <v>19</v>
      </c>
      <c r="F28" s="29">
        <v>1771</v>
      </c>
      <c r="G28" s="5">
        <v>204</v>
      </c>
      <c r="H28" s="31">
        <f>VLOOKUP(data[[#This Row],[Product]],products[#All],2,FALSE)</f>
        <v>7.64</v>
      </c>
      <c r="I28" s="31">
        <f>data[[#This Row],[Cost per unit]]*data[[#This Row],[Units]]</f>
        <v>1558.56</v>
      </c>
    </row>
    <row r="29" spans="3:27" x14ac:dyDescent="0.35">
      <c r="C29" t="s">
        <v>41</v>
      </c>
      <c r="D29" t="s">
        <v>35</v>
      </c>
      <c r="E29" t="s">
        <v>15</v>
      </c>
      <c r="F29" s="29">
        <v>2114</v>
      </c>
      <c r="G29" s="5">
        <v>186</v>
      </c>
      <c r="H29" s="31">
        <f>VLOOKUP(data[[#This Row],[Product]],products[#All],2,FALSE)</f>
        <v>11.73</v>
      </c>
      <c r="I29" s="31">
        <f>data[[#This Row],[Cost per unit]]*data[[#This Row],[Units]]</f>
        <v>2181.7800000000002</v>
      </c>
    </row>
    <row r="30" spans="3:27" x14ac:dyDescent="0.35">
      <c r="C30" t="s">
        <v>41</v>
      </c>
      <c r="D30" t="s">
        <v>36</v>
      </c>
      <c r="E30" t="s">
        <v>13</v>
      </c>
      <c r="F30" s="29">
        <v>10311</v>
      </c>
      <c r="G30" s="5">
        <v>231</v>
      </c>
      <c r="H30" s="31">
        <f>VLOOKUP(data[[#This Row],[Product]],products[#All],2,FALSE)</f>
        <v>9.33</v>
      </c>
      <c r="I30" s="31">
        <f>data[[#This Row],[Cost per unit]]*data[[#This Row],[Units]]</f>
        <v>2155.23</v>
      </c>
    </row>
    <row r="31" spans="3:27" x14ac:dyDescent="0.35">
      <c r="C31" t="s">
        <v>3</v>
      </c>
      <c r="D31" t="s">
        <v>39</v>
      </c>
      <c r="E31" t="s">
        <v>16</v>
      </c>
      <c r="F31" s="29">
        <v>21</v>
      </c>
      <c r="G31" s="5">
        <v>168</v>
      </c>
      <c r="H31" s="31">
        <f>VLOOKUP(data[[#This Row],[Product]],products[#All],2,FALSE)</f>
        <v>8.7899999999999991</v>
      </c>
      <c r="I31" s="31">
        <f>data[[#This Row],[Cost per unit]]*data[[#This Row],[Units]]</f>
        <v>1476.7199999999998</v>
      </c>
    </row>
    <row r="32" spans="3:27" x14ac:dyDescent="0.35">
      <c r="C32" t="s">
        <v>10</v>
      </c>
      <c r="D32" t="s">
        <v>35</v>
      </c>
      <c r="E32" t="s">
        <v>20</v>
      </c>
      <c r="F32" s="29">
        <v>1974</v>
      </c>
      <c r="G32" s="5">
        <v>195</v>
      </c>
      <c r="H32" s="31">
        <f>VLOOKUP(data[[#This Row],[Product]],products[#All],2,FALSE)</f>
        <v>10.62</v>
      </c>
      <c r="I32" s="31">
        <f>data[[#This Row],[Cost per unit]]*data[[#This Row],[Units]]</f>
        <v>2070.8999999999996</v>
      </c>
    </row>
    <row r="33" spans="3:9" x14ac:dyDescent="0.35">
      <c r="C33" t="s">
        <v>5</v>
      </c>
      <c r="D33" t="s">
        <v>36</v>
      </c>
      <c r="E33" t="s">
        <v>23</v>
      </c>
      <c r="F33" s="29">
        <v>6314</v>
      </c>
      <c r="G33" s="5">
        <v>15</v>
      </c>
      <c r="H33" s="31">
        <f>VLOOKUP(data[[#This Row],[Product]],products[#All],2,FALSE)</f>
        <v>6.49</v>
      </c>
      <c r="I33" s="31">
        <f>data[[#This Row],[Cost per unit]]*data[[#This Row],[Units]]</f>
        <v>97.350000000000009</v>
      </c>
    </row>
    <row r="34" spans="3:9" x14ac:dyDescent="0.35">
      <c r="C34" t="s">
        <v>10</v>
      </c>
      <c r="D34" t="s">
        <v>37</v>
      </c>
      <c r="E34" t="s">
        <v>23</v>
      </c>
      <c r="F34" s="29">
        <v>4683</v>
      </c>
      <c r="G34" s="5">
        <v>30</v>
      </c>
      <c r="H34" s="31">
        <f>VLOOKUP(data[[#This Row],[Product]],products[#All],2,FALSE)</f>
        <v>6.49</v>
      </c>
      <c r="I34" s="31">
        <f>data[[#This Row],[Cost per unit]]*data[[#This Row],[Units]]</f>
        <v>194.70000000000002</v>
      </c>
    </row>
    <row r="35" spans="3:9" x14ac:dyDescent="0.35">
      <c r="C35" t="s">
        <v>41</v>
      </c>
      <c r="D35" t="s">
        <v>37</v>
      </c>
      <c r="E35" t="s">
        <v>24</v>
      </c>
      <c r="F35" s="29">
        <v>6398</v>
      </c>
      <c r="G35" s="5">
        <v>102</v>
      </c>
      <c r="H35" s="31">
        <f>VLOOKUP(data[[#This Row],[Product]],products[#All],2,FALSE)</f>
        <v>4.97</v>
      </c>
      <c r="I35" s="31">
        <f>data[[#This Row],[Cost per unit]]*data[[#This Row],[Units]]</f>
        <v>506.94</v>
      </c>
    </row>
    <row r="36" spans="3:9" x14ac:dyDescent="0.35">
      <c r="C36" t="s">
        <v>2</v>
      </c>
      <c r="D36" t="s">
        <v>35</v>
      </c>
      <c r="E36" t="s">
        <v>19</v>
      </c>
      <c r="F36" s="29">
        <v>553</v>
      </c>
      <c r="G36" s="5">
        <v>15</v>
      </c>
      <c r="H36" s="31">
        <f>VLOOKUP(data[[#This Row],[Product]],products[#All],2,FALSE)</f>
        <v>7.64</v>
      </c>
      <c r="I36" s="31">
        <f>data[[#This Row],[Cost per unit]]*data[[#This Row],[Units]]</f>
        <v>114.6</v>
      </c>
    </row>
    <row r="37" spans="3:9" x14ac:dyDescent="0.35">
      <c r="C37" t="s">
        <v>8</v>
      </c>
      <c r="D37" t="s">
        <v>39</v>
      </c>
      <c r="E37" t="s">
        <v>30</v>
      </c>
      <c r="F37" s="29">
        <v>7021</v>
      </c>
      <c r="G37" s="5">
        <v>183</v>
      </c>
      <c r="H37" s="31">
        <f>VLOOKUP(data[[#This Row],[Product]],products[#All],2,FALSE)</f>
        <v>14.49</v>
      </c>
      <c r="I37" s="31">
        <f>data[[#This Row],[Cost per unit]]*data[[#This Row],[Units]]</f>
        <v>2651.67</v>
      </c>
    </row>
    <row r="38" spans="3:9" x14ac:dyDescent="0.35">
      <c r="C38" t="s">
        <v>40</v>
      </c>
      <c r="D38" t="s">
        <v>39</v>
      </c>
      <c r="E38" t="s">
        <v>22</v>
      </c>
      <c r="F38" s="29">
        <v>5817</v>
      </c>
      <c r="G38" s="5">
        <v>12</v>
      </c>
      <c r="H38" s="31">
        <f>VLOOKUP(data[[#This Row],[Product]],products[#All],2,FALSE)</f>
        <v>9.77</v>
      </c>
      <c r="I38" s="31">
        <f>data[[#This Row],[Cost per unit]]*data[[#This Row],[Units]]</f>
        <v>117.24</v>
      </c>
    </row>
    <row r="39" spans="3:9" x14ac:dyDescent="0.35">
      <c r="C39" t="s">
        <v>41</v>
      </c>
      <c r="D39" t="s">
        <v>39</v>
      </c>
      <c r="E39" t="s">
        <v>14</v>
      </c>
      <c r="F39" s="29">
        <v>3976</v>
      </c>
      <c r="G39" s="5">
        <v>72</v>
      </c>
      <c r="H39" s="31">
        <f>VLOOKUP(data[[#This Row],[Product]],products[#All],2,FALSE)</f>
        <v>11.7</v>
      </c>
      <c r="I39" s="31">
        <f>data[[#This Row],[Cost per unit]]*data[[#This Row],[Units]]</f>
        <v>842.4</v>
      </c>
    </row>
    <row r="40" spans="3:9" x14ac:dyDescent="0.35">
      <c r="C40" t="s">
        <v>6</v>
      </c>
      <c r="D40" t="s">
        <v>38</v>
      </c>
      <c r="E40" t="s">
        <v>27</v>
      </c>
      <c r="F40" s="29">
        <v>1134</v>
      </c>
      <c r="G40" s="5">
        <v>282</v>
      </c>
      <c r="H40" s="31">
        <f>VLOOKUP(data[[#This Row],[Product]],products[#All],2,FALSE)</f>
        <v>16.73</v>
      </c>
      <c r="I40" s="31">
        <f>data[[#This Row],[Cost per unit]]*data[[#This Row],[Units]]</f>
        <v>4717.8599999999997</v>
      </c>
    </row>
    <row r="41" spans="3:9" x14ac:dyDescent="0.35">
      <c r="C41" t="s">
        <v>2</v>
      </c>
      <c r="D41" t="s">
        <v>39</v>
      </c>
      <c r="E41" t="s">
        <v>28</v>
      </c>
      <c r="F41" s="29">
        <v>6027</v>
      </c>
      <c r="G41" s="5">
        <v>144</v>
      </c>
      <c r="H41" s="31">
        <f>VLOOKUP(data[[#This Row],[Product]],products[#All],2,FALSE)</f>
        <v>10.38</v>
      </c>
      <c r="I41" s="31">
        <f>data[[#This Row],[Cost per unit]]*data[[#This Row],[Units]]</f>
        <v>1494.72</v>
      </c>
    </row>
    <row r="42" spans="3:9" x14ac:dyDescent="0.35">
      <c r="C42" t="s">
        <v>6</v>
      </c>
      <c r="D42" t="s">
        <v>37</v>
      </c>
      <c r="E42" t="s">
        <v>16</v>
      </c>
      <c r="F42" s="29">
        <v>1904</v>
      </c>
      <c r="G42" s="5">
        <v>405</v>
      </c>
      <c r="H42" s="31">
        <f>VLOOKUP(data[[#This Row],[Product]],products[#All],2,FALSE)</f>
        <v>8.7899999999999991</v>
      </c>
      <c r="I42" s="31">
        <f>data[[#This Row],[Cost per unit]]*data[[#This Row],[Units]]</f>
        <v>3559.95</v>
      </c>
    </row>
    <row r="43" spans="3:9" x14ac:dyDescent="0.35">
      <c r="C43" t="s">
        <v>7</v>
      </c>
      <c r="D43" t="s">
        <v>34</v>
      </c>
      <c r="E43" t="s">
        <v>32</v>
      </c>
      <c r="F43" s="29">
        <v>3262</v>
      </c>
      <c r="G43" s="5">
        <v>75</v>
      </c>
      <c r="H43" s="31">
        <f>VLOOKUP(data[[#This Row],[Product]],products[#All],2,FALSE)</f>
        <v>8.65</v>
      </c>
      <c r="I43" s="31">
        <f>data[[#This Row],[Cost per unit]]*data[[#This Row],[Units]]</f>
        <v>648.75</v>
      </c>
    </row>
    <row r="44" spans="3:9" x14ac:dyDescent="0.35">
      <c r="C44" t="s">
        <v>40</v>
      </c>
      <c r="D44" t="s">
        <v>34</v>
      </c>
      <c r="E44" t="s">
        <v>27</v>
      </c>
      <c r="F44" s="29">
        <v>2289</v>
      </c>
      <c r="G44" s="5">
        <v>135</v>
      </c>
      <c r="H44" s="31">
        <f>VLOOKUP(data[[#This Row],[Product]],products[#All],2,FALSE)</f>
        <v>16.73</v>
      </c>
      <c r="I44" s="31">
        <f>data[[#This Row],[Cost per unit]]*data[[#This Row],[Units]]</f>
        <v>2258.5500000000002</v>
      </c>
    </row>
    <row r="45" spans="3:9" x14ac:dyDescent="0.35">
      <c r="C45" t="s">
        <v>5</v>
      </c>
      <c r="D45" t="s">
        <v>34</v>
      </c>
      <c r="E45" t="s">
        <v>27</v>
      </c>
      <c r="F45" s="29">
        <v>6986</v>
      </c>
      <c r="G45" s="5">
        <v>21</v>
      </c>
      <c r="H45" s="31">
        <f>VLOOKUP(data[[#This Row],[Product]],products[#All],2,FALSE)</f>
        <v>16.73</v>
      </c>
      <c r="I45" s="31">
        <f>data[[#This Row],[Cost per unit]]*data[[#This Row],[Units]]</f>
        <v>351.33</v>
      </c>
    </row>
    <row r="46" spans="3:9" x14ac:dyDescent="0.35">
      <c r="C46" t="s">
        <v>2</v>
      </c>
      <c r="D46" t="s">
        <v>38</v>
      </c>
      <c r="E46" t="s">
        <v>23</v>
      </c>
      <c r="F46" s="29">
        <v>4417</v>
      </c>
      <c r="G46" s="5">
        <v>153</v>
      </c>
      <c r="H46" s="31">
        <f>VLOOKUP(data[[#This Row],[Product]],products[#All],2,FALSE)</f>
        <v>6.49</v>
      </c>
      <c r="I46" s="31">
        <f>data[[#This Row],[Cost per unit]]*data[[#This Row],[Units]]</f>
        <v>992.97</v>
      </c>
    </row>
    <row r="47" spans="3:9" x14ac:dyDescent="0.35">
      <c r="C47" t="s">
        <v>6</v>
      </c>
      <c r="D47" t="s">
        <v>34</v>
      </c>
      <c r="E47" t="s">
        <v>15</v>
      </c>
      <c r="F47" s="29">
        <v>1442</v>
      </c>
      <c r="G47" s="5">
        <v>15</v>
      </c>
      <c r="H47" s="31">
        <f>VLOOKUP(data[[#This Row],[Product]],products[#All],2,FALSE)</f>
        <v>11.73</v>
      </c>
      <c r="I47" s="31">
        <f>data[[#This Row],[Cost per unit]]*data[[#This Row],[Units]]</f>
        <v>175.95000000000002</v>
      </c>
    </row>
    <row r="48" spans="3:9" x14ac:dyDescent="0.35">
      <c r="C48" t="s">
        <v>3</v>
      </c>
      <c r="D48" t="s">
        <v>35</v>
      </c>
      <c r="E48" t="s">
        <v>14</v>
      </c>
      <c r="F48" s="29">
        <v>2415</v>
      </c>
      <c r="G48" s="5">
        <v>255</v>
      </c>
      <c r="H48" s="31">
        <f>VLOOKUP(data[[#This Row],[Product]],products[#All],2,FALSE)</f>
        <v>11.7</v>
      </c>
      <c r="I48" s="31">
        <f>data[[#This Row],[Cost per unit]]*data[[#This Row],[Units]]</f>
        <v>2983.5</v>
      </c>
    </row>
    <row r="49" spans="3:9" x14ac:dyDescent="0.35">
      <c r="C49" t="s">
        <v>2</v>
      </c>
      <c r="D49" t="s">
        <v>37</v>
      </c>
      <c r="E49" t="s">
        <v>19</v>
      </c>
      <c r="F49" s="29">
        <v>238</v>
      </c>
      <c r="G49" s="5">
        <v>18</v>
      </c>
      <c r="H49" s="31">
        <f>VLOOKUP(data[[#This Row],[Product]],products[#All],2,FALSE)</f>
        <v>7.64</v>
      </c>
      <c r="I49" s="31">
        <f>data[[#This Row],[Cost per unit]]*data[[#This Row],[Units]]</f>
        <v>137.51999999999998</v>
      </c>
    </row>
    <row r="50" spans="3:9" x14ac:dyDescent="0.35">
      <c r="C50" t="s">
        <v>6</v>
      </c>
      <c r="D50" t="s">
        <v>37</v>
      </c>
      <c r="E50" t="s">
        <v>23</v>
      </c>
      <c r="F50" s="29">
        <v>4949</v>
      </c>
      <c r="G50" s="5">
        <v>189</v>
      </c>
      <c r="H50" s="31">
        <f>VLOOKUP(data[[#This Row],[Product]],products[#All],2,FALSE)</f>
        <v>6.49</v>
      </c>
      <c r="I50" s="31">
        <f>data[[#This Row],[Cost per unit]]*data[[#This Row],[Units]]</f>
        <v>1226.6100000000001</v>
      </c>
    </row>
    <row r="51" spans="3:9" x14ac:dyDescent="0.35">
      <c r="C51" t="s">
        <v>5</v>
      </c>
      <c r="D51" t="s">
        <v>38</v>
      </c>
      <c r="E51" t="s">
        <v>32</v>
      </c>
      <c r="F51" s="29">
        <v>5075</v>
      </c>
      <c r="G51" s="5">
        <v>21</v>
      </c>
      <c r="H51" s="31">
        <f>VLOOKUP(data[[#This Row],[Product]],products[#All],2,FALSE)</f>
        <v>8.65</v>
      </c>
      <c r="I51" s="31">
        <f>data[[#This Row],[Cost per unit]]*data[[#This Row],[Units]]</f>
        <v>181.65</v>
      </c>
    </row>
    <row r="52" spans="3:9" x14ac:dyDescent="0.35">
      <c r="C52" t="s">
        <v>3</v>
      </c>
      <c r="D52" t="s">
        <v>36</v>
      </c>
      <c r="E52" t="s">
        <v>16</v>
      </c>
      <c r="F52" s="29">
        <v>9198</v>
      </c>
      <c r="G52" s="5">
        <v>36</v>
      </c>
      <c r="H52" s="31">
        <f>VLOOKUP(data[[#This Row],[Product]],products[#All],2,FALSE)</f>
        <v>8.7899999999999991</v>
      </c>
      <c r="I52" s="31">
        <f>data[[#This Row],[Cost per unit]]*data[[#This Row],[Units]]</f>
        <v>316.43999999999994</v>
      </c>
    </row>
    <row r="53" spans="3:9" x14ac:dyDescent="0.35">
      <c r="C53" t="s">
        <v>6</v>
      </c>
      <c r="D53" t="s">
        <v>34</v>
      </c>
      <c r="E53" t="s">
        <v>29</v>
      </c>
      <c r="F53" s="29">
        <v>3339</v>
      </c>
      <c r="G53" s="5">
        <v>75</v>
      </c>
      <c r="H53" s="31">
        <f>VLOOKUP(data[[#This Row],[Product]],products[#All],2,FALSE)</f>
        <v>7.16</v>
      </c>
      <c r="I53" s="31">
        <f>data[[#This Row],[Cost per unit]]*data[[#This Row],[Units]]</f>
        <v>537</v>
      </c>
    </row>
    <row r="54" spans="3:9" x14ac:dyDescent="0.35">
      <c r="C54" t="s">
        <v>40</v>
      </c>
      <c r="D54" t="s">
        <v>34</v>
      </c>
      <c r="E54" t="s">
        <v>17</v>
      </c>
      <c r="F54" s="29">
        <v>5019</v>
      </c>
      <c r="G54" s="5">
        <v>156</v>
      </c>
      <c r="H54" s="31">
        <f>VLOOKUP(data[[#This Row],[Product]],products[#All],2,FALSE)</f>
        <v>3.11</v>
      </c>
      <c r="I54" s="31">
        <f>data[[#This Row],[Cost per unit]]*data[[#This Row],[Units]]</f>
        <v>485.15999999999997</v>
      </c>
    </row>
    <row r="55" spans="3:9" x14ac:dyDescent="0.35">
      <c r="C55" t="s">
        <v>5</v>
      </c>
      <c r="D55" t="s">
        <v>36</v>
      </c>
      <c r="E55" t="s">
        <v>16</v>
      </c>
      <c r="F55" s="29">
        <v>16184</v>
      </c>
      <c r="G55" s="5">
        <v>39</v>
      </c>
      <c r="H55" s="31">
        <f>VLOOKUP(data[[#This Row],[Product]],products[#All],2,FALSE)</f>
        <v>8.7899999999999991</v>
      </c>
      <c r="I55" s="31">
        <f>data[[#This Row],[Cost per unit]]*data[[#This Row],[Units]]</f>
        <v>342.80999999999995</v>
      </c>
    </row>
    <row r="56" spans="3:9" x14ac:dyDescent="0.35">
      <c r="C56" t="s">
        <v>6</v>
      </c>
      <c r="D56" t="s">
        <v>36</v>
      </c>
      <c r="E56" t="s">
        <v>21</v>
      </c>
      <c r="F56" s="29">
        <v>497</v>
      </c>
      <c r="G56" s="5">
        <v>63</v>
      </c>
      <c r="H56" s="31">
        <f>VLOOKUP(data[[#This Row],[Product]],products[#All],2,FALSE)</f>
        <v>9</v>
      </c>
      <c r="I56" s="31">
        <f>data[[#This Row],[Cost per unit]]*data[[#This Row],[Units]]</f>
        <v>567</v>
      </c>
    </row>
    <row r="57" spans="3:9" x14ac:dyDescent="0.35">
      <c r="C57" t="s">
        <v>2</v>
      </c>
      <c r="D57" t="s">
        <v>36</v>
      </c>
      <c r="E57" t="s">
        <v>29</v>
      </c>
      <c r="F57" s="29">
        <v>8211</v>
      </c>
      <c r="G57" s="5">
        <v>75</v>
      </c>
      <c r="H57" s="31">
        <f>VLOOKUP(data[[#This Row],[Product]],products[#All],2,FALSE)</f>
        <v>7.16</v>
      </c>
      <c r="I57" s="31">
        <f>data[[#This Row],[Cost per unit]]*data[[#This Row],[Units]]</f>
        <v>537</v>
      </c>
    </row>
    <row r="58" spans="3:9" x14ac:dyDescent="0.35">
      <c r="C58" t="s">
        <v>2</v>
      </c>
      <c r="D58" t="s">
        <v>38</v>
      </c>
      <c r="E58" t="s">
        <v>28</v>
      </c>
      <c r="F58" s="29">
        <v>6580</v>
      </c>
      <c r="G58" s="5">
        <v>183</v>
      </c>
      <c r="H58" s="31">
        <f>VLOOKUP(data[[#This Row],[Product]],products[#All],2,FALSE)</f>
        <v>10.38</v>
      </c>
      <c r="I58" s="31">
        <f>data[[#This Row],[Cost per unit]]*data[[#This Row],[Units]]</f>
        <v>1899.5400000000002</v>
      </c>
    </row>
    <row r="59" spans="3:9" x14ac:dyDescent="0.35">
      <c r="C59" t="s">
        <v>41</v>
      </c>
      <c r="D59" t="s">
        <v>35</v>
      </c>
      <c r="E59" t="s">
        <v>13</v>
      </c>
      <c r="F59" s="29">
        <v>4760</v>
      </c>
      <c r="G59" s="5">
        <v>69</v>
      </c>
      <c r="H59" s="31">
        <f>VLOOKUP(data[[#This Row],[Product]],products[#All],2,FALSE)</f>
        <v>9.33</v>
      </c>
      <c r="I59" s="31">
        <f>data[[#This Row],[Cost per unit]]*data[[#This Row],[Units]]</f>
        <v>643.77</v>
      </c>
    </row>
    <row r="60" spans="3:9" x14ac:dyDescent="0.35">
      <c r="C60" t="s">
        <v>40</v>
      </c>
      <c r="D60" t="s">
        <v>36</v>
      </c>
      <c r="E60" t="s">
        <v>25</v>
      </c>
      <c r="F60" s="29">
        <v>5439</v>
      </c>
      <c r="G60" s="5">
        <v>30</v>
      </c>
      <c r="H60" s="31">
        <f>VLOOKUP(data[[#This Row],[Product]],products[#All],2,FALSE)</f>
        <v>13.15</v>
      </c>
      <c r="I60" s="31">
        <f>data[[#This Row],[Cost per unit]]*data[[#This Row],[Units]]</f>
        <v>394.5</v>
      </c>
    </row>
    <row r="61" spans="3:9" x14ac:dyDescent="0.35">
      <c r="C61" t="s">
        <v>41</v>
      </c>
      <c r="D61" t="s">
        <v>34</v>
      </c>
      <c r="E61" t="s">
        <v>17</v>
      </c>
      <c r="F61" s="29">
        <v>1463</v>
      </c>
      <c r="G61" s="5">
        <v>39</v>
      </c>
      <c r="H61" s="31">
        <f>VLOOKUP(data[[#This Row],[Product]],products[#All],2,FALSE)</f>
        <v>3.11</v>
      </c>
      <c r="I61" s="31">
        <f>data[[#This Row],[Cost per unit]]*data[[#This Row],[Units]]</f>
        <v>121.28999999999999</v>
      </c>
    </row>
    <row r="62" spans="3:9" x14ac:dyDescent="0.35">
      <c r="C62" t="s">
        <v>3</v>
      </c>
      <c r="D62" t="s">
        <v>34</v>
      </c>
      <c r="E62" t="s">
        <v>32</v>
      </c>
      <c r="F62" s="29">
        <v>7777</v>
      </c>
      <c r="G62" s="5">
        <v>504</v>
      </c>
      <c r="H62" s="31">
        <f>VLOOKUP(data[[#This Row],[Product]],products[#All],2,FALSE)</f>
        <v>8.65</v>
      </c>
      <c r="I62" s="31">
        <f>data[[#This Row],[Cost per unit]]*data[[#This Row],[Units]]</f>
        <v>4359.6000000000004</v>
      </c>
    </row>
    <row r="63" spans="3:9" x14ac:dyDescent="0.35">
      <c r="C63" t="s">
        <v>9</v>
      </c>
      <c r="D63" t="s">
        <v>37</v>
      </c>
      <c r="E63" t="s">
        <v>29</v>
      </c>
      <c r="F63" s="29">
        <v>1085</v>
      </c>
      <c r="G63" s="5">
        <v>273</v>
      </c>
      <c r="H63" s="31">
        <f>VLOOKUP(data[[#This Row],[Product]],products[#All],2,FALSE)</f>
        <v>7.16</v>
      </c>
      <c r="I63" s="31">
        <f>data[[#This Row],[Cost per unit]]*data[[#This Row],[Units]]</f>
        <v>1954.68</v>
      </c>
    </row>
    <row r="64" spans="3:9" x14ac:dyDescent="0.35">
      <c r="C64" t="s">
        <v>5</v>
      </c>
      <c r="D64" t="s">
        <v>37</v>
      </c>
      <c r="E64" t="s">
        <v>31</v>
      </c>
      <c r="F64" s="29">
        <v>182</v>
      </c>
      <c r="G64" s="5">
        <v>48</v>
      </c>
      <c r="H64" s="31">
        <f>VLOOKUP(data[[#This Row],[Product]],products[#All],2,FALSE)</f>
        <v>5.79</v>
      </c>
      <c r="I64" s="31">
        <f>data[[#This Row],[Cost per unit]]*data[[#This Row],[Units]]</f>
        <v>277.92</v>
      </c>
    </row>
    <row r="65" spans="3:9" x14ac:dyDescent="0.35">
      <c r="C65" t="s">
        <v>6</v>
      </c>
      <c r="D65" t="s">
        <v>34</v>
      </c>
      <c r="E65" t="s">
        <v>27</v>
      </c>
      <c r="F65" s="29">
        <v>4242</v>
      </c>
      <c r="G65" s="5">
        <v>207</v>
      </c>
      <c r="H65" s="31">
        <f>VLOOKUP(data[[#This Row],[Product]],products[#All],2,FALSE)</f>
        <v>16.73</v>
      </c>
      <c r="I65" s="31">
        <f>data[[#This Row],[Cost per unit]]*data[[#This Row],[Units]]</f>
        <v>3463.11</v>
      </c>
    </row>
    <row r="66" spans="3:9" x14ac:dyDescent="0.35">
      <c r="C66" t="s">
        <v>6</v>
      </c>
      <c r="D66" t="s">
        <v>36</v>
      </c>
      <c r="E66" t="s">
        <v>32</v>
      </c>
      <c r="F66" s="29">
        <v>6118</v>
      </c>
      <c r="G66" s="5">
        <v>9</v>
      </c>
      <c r="H66" s="31">
        <f>VLOOKUP(data[[#This Row],[Product]],products[#All],2,FALSE)</f>
        <v>8.65</v>
      </c>
      <c r="I66" s="31">
        <f>data[[#This Row],[Cost per unit]]*data[[#This Row],[Units]]</f>
        <v>77.850000000000009</v>
      </c>
    </row>
    <row r="67" spans="3:9" x14ac:dyDescent="0.35">
      <c r="C67" t="s">
        <v>10</v>
      </c>
      <c r="D67" t="s">
        <v>36</v>
      </c>
      <c r="E67" t="s">
        <v>23</v>
      </c>
      <c r="F67" s="29">
        <v>2317</v>
      </c>
      <c r="G67" s="5">
        <v>261</v>
      </c>
      <c r="H67" s="31">
        <f>VLOOKUP(data[[#This Row],[Product]],products[#All],2,FALSE)</f>
        <v>6.49</v>
      </c>
      <c r="I67" s="31">
        <f>data[[#This Row],[Cost per unit]]*data[[#This Row],[Units]]</f>
        <v>1693.89</v>
      </c>
    </row>
    <row r="68" spans="3:9" x14ac:dyDescent="0.35">
      <c r="C68" t="s">
        <v>6</v>
      </c>
      <c r="D68" t="s">
        <v>38</v>
      </c>
      <c r="E68" t="s">
        <v>16</v>
      </c>
      <c r="F68" s="29">
        <v>938</v>
      </c>
      <c r="G68" s="5">
        <v>6</v>
      </c>
      <c r="H68" s="31">
        <f>VLOOKUP(data[[#This Row],[Product]],products[#All],2,FALSE)</f>
        <v>8.7899999999999991</v>
      </c>
      <c r="I68" s="31">
        <f>data[[#This Row],[Cost per unit]]*data[[#This Row],[Units]]</f>
        <v>52.739999999999995</v>
      </c>
    </row>
    <row r="69" spans="3:9" x14ac:dyDescent="0.35">
      <c r="C69" t="s">
        <v>8</v>
      </c>
      <c r="D69" t="s">
        <v>37</v>
      </c>
      <c r="E69" t="s">
        <v>15</v>
      </c>
      <c r="F69" s="29">
        <v>9709</v>
      </c>
      <c r="G69" s="5">
        <v>30</v>
      </c>
      <c r="H69" s="31">
        <f>VLOOKUP(data[[#This Row],[Product]],products[#All],2,FALSE)</f>
        <v>11.73</v>
      </c>
      <c r="I69" s="31">
        <f>data[[#This Row],[Cost per unit]]*data[[#This Row],[Units]]</f>
        <v>351.90000000000003</v>
      </c>
    </row>
    <row r="70" spans="3:9" x14ac:dyDescent="0.35">
      <c r="C70" t="s">
        <v>7</v>
      </c>
      <c r="D70" t="s">
        <v>34</v>
      </c>
      <c r="E70" t="s">
        <v>20</v>
      </c>
      <c r="F70" s="29">
        <v>2205</v>
      </c>
      <c r="G70" s="5">
        <v>138</v>
      </c>
      <c r="H70" s="31">
        <f>VLOOKUP(data[[#This Row],[Product]],products[#All],2,FALSE)</f>
        <v>10.62</v>
      </c>
      <c r="I70" s="31">
        <f>data[[#This Row],[Cost per unit]]*data[[#This Row],[Units]]</f>
        <v>1465.56</v>
      </c>
    </row>
    <row r="71" spans="3:9" x14ac:dyDescent="0.35">
      <c r="C71" t="s">
        <v>7</v>
      </c>
      <c r="D71" t="s">
        <v>37</v>
      </c>
      <c r="E71" t="s">
        <v>17</v>
      </c>
      <c r="F71" s="29">
        <v>4487</v>
      </c>
      <c r="G71" s="5">
        <v>111</v>
      </c>
      <c r="H71" s="31">
        <f>VLOOKUP(data[[#This Row],[Product]],products[#All],2,FALSE)</f>
        <v>3.11</v>
      </c>
      <c r="I71" s="31">
        <f>data[[#This Row],[Cost per unit]]*data[[#This Row],[Units]]</f>
        <v>345.21</v>
      </c>
    </row>
    <row r="72" spans="3:9" x14ac:dyDescent="0.35">
      <c r="C72" t="s">
        <v>5</v>
      </c>
      <c r="D72" t="s">
        <v>35</v>
      </c>
      <c r="E72" t="s">
        <v>18</v>
      </c>
      <c r="F72" s="29">
        <v>2415</v>
      </c>
      <c r="G72" s="5">
        <v>15</v>
      </c>
      <c r="H72" s="31">
        <f>VLOOKUP(data[[#This Row],[Product]],products[#All],2,FALSE)</f>
        <v>6.47</v>
      </c>
      <c r="I72" s="31">
        <f>data[[#This Row],[Cost per unit]]*data[[#This Row],[Units]]</f>
        <v>97.05</v>
      </c>
    </row>
    <row r="73" spans="3:9" x14ac:dyDescent="0.35">
      <c r="C73" t="s">
        <v>40</v>
      </c>
      <c r="D73" t="s">
        <v>34</v>
      </c>
      <c r="E73" t="s">
        <v>19</v>
      </c>
      <c r="F73" s="29">
        <v>4018</v>
      </c>
      <c r="G73" s="5">
        <v>162</v>
      </c>
      <c r="H73" s="31">
        <f>VLOOKUP(data[[#This Row],[Product]],products[#All],2,FALSE)</f>
        <v>7.64</v>
      </c>
      <c r="I73" s="31">
        <f>data[[#This Row],[Cost per unit]]*data[[#This Row],[Units]]</f>
        <v>1237.6799999999998</v>
      </c>
    </row>
    <row r="74" spans="3:9" x14ac:dyDescent="0.35">
      <c r="C74" t="s">
        <v>5</v>
      </c>
      <c r="D74" t="s">
        <v>34</v>
      </c>
      <c r="E74" t="s">
        <v>19</v>
      </c>
      <c r="F74" s="29">
        <v>861</v>
      </c>
      <c r="G74" s="5">
        <v>195</v>
      </c>
      <c r="H74" s="31">
        <f>VLOOKUP(data[[#This Row],[Product]],products[#All],2,FALSE)</f>
        <v>7.64</v>
      </c>
      <c r="I74" s="31">
        <f>data[[#This Row],[Cost per unit]]*data[[#This Row],[Units]]</f>
        <v>1489.8</v>
      </c>
    </row>
    <row r="75" spans="3:9" x14ac:dyDescent="0.35">
      <c r="C75" t="s">
        <v>10</v>
      </c>
      <c r="D75" t="s">
        <v>38</v>
      </c>
      <c r="E75" t="s">
        <v>14</v>
      </c>
      <c r="F75" s="29">
        <v>5586</v>
      </c>
      <c r="G75" s="5">
        <v>525</v>
      </c>
      <c r="H75" s="31">
        <f>VLOOKUP(data[[#This Row],[Product]],products[#All],2,FALSE)</f>
        <v>11.7</v>
      </c>
      <c r="I75" s="31">
        <f>data[[#This Row],[Cost per unit]]*data[[#This Row],[Units]]</f>
        <v>6142.5</v>
      </c>
    </row>
    <row r="76" spans="3:9" x14ac:dyDescent="0.35">
      <c r="C76" t="s">
        <v>7</v>
      </c>
      <c r="D76" t="s">
        <v>34</v>
      </c>
      <c r="E76" t="s">
        <v>33</v>
      </c>
      <c r="F76" s="29">
        <v>2226</v>
      </c>
      <c r="G76" s="5">
        <v>48</v>
      </c>
      <c r="H76" s="31">
        <f>VLOOKUP(data[[#This Row],[Product]],products[#All],2,FALSE)</f>
        <v>12.37</v>
      </c>
      <c r="I76" s="31">
        <f>data[[#This Row],[Cost per unit]]*data[[#This Row],[Units]]</f>
        <v>593.76</v>
      </c>
    </row>
    <row r="77" spans="3:9" x14ac:dyDescent="0.35">
      <c r="C77" t="s">
        <v>9</v>
      </c>
      <c r="D77" t="s">
        <v>34</v>
      </c>
      <c r="E77" t="s">
        <v>28</v>
      </c>
      <c r="F77" s="29">
        <v>14329</v>
      </c>
      <c r="G77" s="5">
        <v>150</v>
      </c>
      <c r="H77" s="31">
        <f>VLOOKUP(data[[#This Row],[Product]],products[#All],2,FALSE)</f>
        <v>10.38</v>
      </c>
      <c r="I77" s="31">
        <f>data[[#This Row],[Cost per unit]]*data[[#This Row],[Units]]</f>
        <v>1557.0000000000002</v>
      </c>
    </row>
    <row r="78" spans="3:9" x14ac:dyDescent="0.35">
      <c r="C78" t="s">
        <v>9</v>
      </c>
      <c r="D78" t="s">
        <v>34</v>
      </c>
      <c r="E78" t="s">
        <v>20</v>
      </c>
      <c r="F78" s="29">
        <v>8463</v>
      </c>
      <c r="G78" s="5">
        <v>492</v>
      </c>
      <c r="H78" s="31">
        <f>VLOOKUP(data[[#This Row],[Product]],products[#All],2,FALSE)</f>
        <v>10.62</v>
      </c>
      <c r="I78" s="31">
        <f>data[[#This Row],[Cost per unit]]*data[[#This Row],[Units]]</f>
        <v>5225.04</v>
      </c>
    </row>
    <row r="79" spans="3:9" x14ac:dyDescent="0.35">
      <c r="C79" t="s">
        <v>5</v>
      </c>
      <c r="D79" t="s">
        <v>34</v>
      </c>
      <c r="E79" t="s">
        <v>29</v>
      </c>
      <c r="F79" s="29">
        <v>2891</v>
      </c>
      <c r="G79" s="5">
        <v>102</v>
      </c>
      <c r="H79" s="31">
        <f>VLOOKUP(data[[#This Row],[Product]],products[#All],2,FALSE)</f>
        <v>7.16</v>
      </c>
      <c r="I79" s="31">
        <f>data[[#This Row],[Cost per unit]]*data[[#This Row],[Units]]</f>
        <v>730.32</v>
      </c>
    </row>
    <row r="80" spans="3:9" x14ac:dyDescent="0.35">
      <c r="C80" t="s">
        <v>3</v>
      </c>
      <c r="D80" t="s">
        <v>36</v>
      </c>
      <c r="E80" t="s">
        <v>23</v>
      </c>
      <c r="F80" s="29">
        <v>3773</v>
      </c>
      <c r="G80" s="5">
        <v>165</v>
      </c>
      <c r="H80" s="31">
        <f>VLOOKUP(data[[#This Row],[Product]],products[#All],2,FALSE)</f>
        <v>6.49</v>
      </c>
      <c r="I80" s="31">
        <f>data[[#This Row],[Cost per unit]]*data[[#This Row],[Units]]</f>
        <v>1070.8500000000001</v>
      </c>
    </row>
    <row r="81" spans="3:9" x14ac:dyDescent="0.35">
      <c r="C81" t="s">
        <v>41</v>
      </c>
      <c r="D81" t="s">
        <v>36</v>
      </c>
      <c r="E81" t="s">
        <v>28</v>
      </c>
      <c r="F81" s="29">
        <v>854</v>
      </c>
      <c r="G81" s="5">
        <v>309</v>
      </c>
      <c r="H81" s="31">
        <f>VLOOKUP(data[[#This Row],[Product]],products[#All],2,FALSE)</f>
        <v>10.38</v>
      </c>
      <c r="I81" s="31">
        <f>data[[#This Row],[Cost per unit]]*data[[#This Row],[Units]]</f>
        <v>3207.42</v>
      </c>
    </row>
    <row r="82" spans="3:9" x14ac:dyDescent="0.35">
      <c r="C82" t="s">
        <v>6</v>
      </c>
      <c r="D82" t="s">
        <v>36</v>
      </c>
      <c r="E82" t="s">
        <v>17</v>
      </c>
      <c r="F82" s="29">
        <v>4970</v>
      </c>
      <c r="G82" s="5">
        <v>156</v>
      </c>
      <c r="H82" s="31">
        <f>VLOOKUP(data[[#This Row],[Product]],products[#All],2,FALSE)</f>
        <v>3.11</v>
      </c>
      <c r="I82" s="31">
        <f>data[[#This Row],[Cost per unit]]*data[[#This Row],[Units]]</f>
        <v>485.15999999999997</v>
      </c>
    </row>
    <row r="83" spans="3:9" x14ac:dyDescent="0.35">
      <c r="C83" t="s">
        <v>9</v>
      </c>
      <c r="D83" t="s">
        <v>35</v>
      </c>
      <c r="E83" t="s">
        <v>26</v>
      </c>
      <c r="F83" s="29">
        <v>98</v>
      </c>
      <c r="G83" s="5">
        <v>159</v>
      </c>
      <c r="H83" s="31">
        <f>VLOOKUP(data[[#This Row],[Product]],products[#All],2,FALSE)</f>
        <v>5.6</v>
      </c>
      <c r="I83" s="31">
        <f>data[[#This Row],[Cost per unit]]*data[[#This Row],[Units]]</f>
        <v>890.4</v>
      </c>
    </row>
    <row r="84" spans="3:9" x14ac:dyDescent="0.35">
      <c r="C84" t="s">
        <v>5</v>
      </c>
      <c r="D84" t="s">
        <v>35</v>
      </c>
      <c r="E84" t="s">
        <v>15</v>
      </c>
      <c r="F84" s="29">
        <v>13391</v>
      </c>
      <c r="G84" s="5">
        <v>201</v>
      </c>
      <c r="H84" s="31">
        <f>VLOOKUP(data[[#This Row],[Product]],products[#All],2,FALSE)</f>
        <v>11.73</v>
      </c>
      <c r="I84" s="31">
        <f>data[[#This Row],[Cost per unit]]*data[[#This Row],[Units]]</f>
        <v>2357.73</v>
      </c>
    </row>
    <row r="85" spans="3:9" x14ac:dyDescent="0.35">
      <c r="C85" t="s">
        <v>8</v>
      </c>
      <c r="D85" t="s">
        <v>39</v>
      </c>
      <c r="E85" t="s">
        <v>31</v>
      </c>
      <c r="F85" s="29">
        <v>8890</v>
      </c>
      <c r="G85" s="5">
        <v>210</v>
      </c>
      <c r="H85" s="31">
        <f>VLOOKUP(data[[#This Row],[Product]],products[#All],2,FALSE)</f>
        <v>5.79</v>
      </c>
      <c r="I85" s="31">
        <f>data[[#This Row],[Cost per unit]]*data[[#This Row],[Units]]</f>
        <v>1215.9000000000001</v>
      </c>
    </row>
    <row r="86" spans="3:9" x14ac:dyDescent="0.35">
      <c r="C86" t="s">
        <v>2</v>
      </c>
      <c r="D86" t="s">
        <v>38</v>
      </c>
      <c r="E86" t="s">
        <v>13</v>
      </c>
      <c r="F86" s="29">
        <v>56</v>
      </c>
      <c r="G86" s="5">
        <v>51</v>
      </c>
      <c r="H86" s="31">
        <f>VLOOKUP(data[[#This Row],[Product]],products[#All],2,FALSE)</f>
        <v>9.33</v>
      </c>
      <c r="I86" s="31">
        <f>data[[#This Row],[Cost per unit]]*data[[#This Row],[Units]]</f>
        <v>475.83</v>
      </c>
    </row>
    <row r="87" spans="3:9" x14ac:dyDescent="0.35">
      <c r="C87" t="s">
        <v>3</v>
      </c>
      <c r="D87" t="s">
        <v>36</v>
      </c>
      <c r="E87" t="s">
        <v>25</v>
      </c>
      <c r="F87" s="29">
        <v>3339</v>
      </c>
      <c r="G87" s="5">
        <v>39</v>
      </c>
      <c r="H87" s="31">
        <f>VLOOKUP(data[[#This Row],[Product]],products[#All],2,FALSE)</f>
        <v>13.15</v>
      </c>
      <c r="I87" s="31">
        <f>data[[#This Row],[Cost per unit]]*data[[#This Row],[Units]]</f>
        <v>512.85</v>
      </c>
    </row>
    <row r="88" spans="3:9" x14ac:dyDescent="0.35">
      <c r="C88" t="s">
        <v>10</v>
      </c>
      <c r="D88" t="s">
        <v>35</v>
      </c>
      <c r="E88" t="s">
        <v>18</v>
      </c>
      <c r="F88" s="29">
        <v>3808</v>
      </c>
      <c r="G88" s="5">
        <v>279</v>
      </c>
      <c r="H88" s="31">
        <f>VLOOKUP(data[[#This Row],[Product]],products[#All],2,FALSE)</f>
        <v>6.47</v>
      </c>
      <c r="I88" s="31">
        <f>data[[#This Row],[Cost per unit]]*data[[#This Row],[Units]]</f>
        <v>1805.1299999999999</v>
      </c>
    </row>
    <row r="89" spans="3:9" x14ac:dyDescent="0.35">
      <c r="C89" t="s">
        <v>10</v>
      </c>
      <c r="D89" t="s">
        <v>38</v>
      </c>
      <c r="E89" t="s">
        <v>13</v>
      </c>
      <c r="F89" s="29">
        <v>63</v>
      </c>
      <c r="G89" s="5">
        <v>123</v>
      </c>
      <c r="H89" s="31">
        <f>VLOOKUP(data[[#This Row],[Product]],products[#All],2,FALSE)</f>
        <v>9.33</v>
      </c>
      <c r="I89" s="31">
        <f>data[[#This Row],[Cost per unit]]*data[[#This Row],[Units]]</f>
        <v>1147.5899999999999</v>
      </c>
    </row>
    <row r="90" spans="3:9" x14ac:dyDescent="0.35">
      <c r="C90" t="s">
        <v>2</v>
      </c>
      <c r="D90" t="s">
        <v>39</v>
      </c>
      <c r="E90" t="s">
        <v>27</v>
      </c>
      <c r="F90" s="29">
        <v>7812</v>
      </c>
      <c r="G90" s="5">
        <v>81</v>
      </c>
      <c r="H90" s="31">
        <f>VLOOKUP(data[[#This Row],[Product]],products[#All],2,FALSE)</f>
        <v>16.73</v>
      </c>
      <c r="I90" s="31">
        <f>data[[#This Row],[Cost per unit]]*data[[#This Row],[Units]]</f>
        <v>1355.13</v>
      </c>
    </row>
    <row r="91" spans="3:9" x14ac:dyDescent="0.35">
      <c r="C91" t="s">
        <v>40</v>
      </c>
      <c r="D91" t="s">
        <v>37</v>
      </c>
      <c r="E91" t="s">
        <v>19</v>
      </c>
      <c r="F91" s="29">
        <v>7693</v>
      </c>
      <c r="G91" s="5">
        <v>21</v>
      </c>
      <c r="H91" s="31">
        <f>VLOOKUP(data[[#This Row],[Product]],products[#All],2,FALSE)</f>
        <v>7.64</v>
      </c>
      <c r="I91" s="31">
        <f>data[[#This Row],[Cost per unit]]*data[[#This Row],[Units]]</f>
        <v>160.44</v>
      </c>
    </row>
    <row r="92" spans="3:9" x14ac:dyDescent="0.35">
      <c r="C92" t="s">
        <v>3</v>
      </c>
      <c r="D92" t="s">
        <v>36</v>
      </c>
      <c r="E92" t="s">
        <v>28</v>
      </c>
      <c r="F92" s="29">
        <v>973</v>
      </c>
      <c r="G92" s="5">
        <v>162</v>
      </c>
      <c r="H92" s="31">
        <f>VLOOKUP(data[[#This Row],[Product]],products[#All],2,FALSE)</f>
        <v>10.38</v>
      </c>
      <c r="I92" s="31">
        <f>data[[#This Row],[Cost per unit]]*data[[#This Row],[Units]]</f>
        <v>1681.5600000000002</v>
      </c>
    </row>
    <row r="93" spans="3:9" x14ac:dyDescent="0.35">
      <c r="C93" t="s">
        <v>10</v>
      </c>
      <c r="D93" t="s">
        <v>35</v>
      </c>
      <c r="E93" t="s">
        <v>21</v>
      </c>
      <c r="F93" s="29">
        <v>567</v>
      </c>
      <c r="G93" s="5">
        <v>228</v>
      </c>
      <c r="H93" s="31">
        <f>VLOOKUP(data[[#This Row],[Product]],products[#All],2,FALSE)</f>
        <v>9</v>
      </c>
      <c r="I93" s="31">
        <f>data[[#This Row],[Cost per unit]]*data[[#This Row],[Units]]</f>
        <v>2052</v>
      </c>
    </row>
    <row r="94" spans="3:9" x14ac:dyDescent="0.35">
      <c r="C94" t="s">
        <v>10</v>
      </c>
      <c r="D94" t="s">
        <v>36</v>
      </c>
      <c r="E94" t="s">
        <v>29</v>
      </c>
      <c r="F94" s="29">
        <v>2471</v>
      </c>
      <c r="G94" s="5">
        <v>342</v>
      </c>
      <c r="H94" s="31">
        <f>VLOOKUP(data[[#This Row],[Product]],products[#All],2,FALSE)</f>
        <v>7.16</v>
      </c>
      <c r="I94" s="31">
        <f>data[[#This Row],[Cost per unit]]*data[[#This Row],[Units]]</f>
        <v>2448.7200000000003</v>
      </c>
    </row>
    <row r="95" spans="3:9" x14ac:dyDescent="0.35">
      <c r="C95" t="s">
        <v>5</v>
      </c>
      <c r="D95" t="s">
        <v>38</v>
      </c>
      <c r="E95" t="s">
        <v>13</v>
      </c>
      <c r="F95" s="29">
        <v>7189</v>
      </c>
      <c r="G95" s="5">
        <v>54</v>
      </c>
      <c r="H95" s="31">
        <f>VLOOKUP(data[[#This Row],[Product]],products[#All],2,FALSE)</f>
        <v>9.33</v>
      </c>
      <c r="I95" s="31">
        <f>data[[#This Row],[Cost per unit]]*data[[#This Row],[Units]]</f>
        <v>503.82</v>
      </c>
    </row>
    <row r="96" spans="3:9" x14ac:dyDescent="0.35">
      <c r="C96" t="s">
        <v>41</v>
      </c>
      <c r="D96" t="s">
        <v>35</v>
      </c>
      <c r="E96" t="s">
        <v>28</v>
      </c>
      <c r="F96" s="29">
        <v>7455</v>
      </c>
      <c r="G96" s="5">
        <v>216</v>
      </c>
      <c r="H96" s="31">
        <f>VLOOKUP(data[[#This Row],[Product]],products[#All],2,FALSE)</f>
        <v>10.38</v>
      </c>
      <c r="I96" s="31">
        <f>data[[#This Row],[Cost per unit]]*data[[#This Row],[Units]]</f>
        <v>2242.0800000000004</v>
      </c>
    </row>
    <row r="97" spans="3:9" x14ac:dyDescent="0.35">
      <c r="C97" t="s">
        <v>3</v>
      </c>
      <c r="D97" t="s">
        <v>34</v>
      </c>
      <c r="E97" t="s">
        <v>26</v>
      </c>
      <c r="F97" s="29">
        <v>3108</v>
      </c>
      <c r="G97" s="5">
        <v>54</v>
      </c>
      <c r="H97" s="31">
        <f>VLOOKUP(data[[#This Row],[Product]],products[#All],2,FALSE)</f>
        <v>5.6</v>
      </c>
      <c r="I97" s="31">
        <f>data[[#This Row],[Cost per unit]]*data[[#This Row],[Units]]</f>
        <v>302.39999999999998</v>
      </c>
    </row>
    <row r="98" spans="3:9" x14ac:dyDescent="0.35">
      <c r="C98" t="s">
        <v>6</v>
      </c>
      <c r="D98" t="s">
        <v>38</v>
      </c>
      <c r="E98" t="s">
        <v>25</v>
      </c>
      <c r="F98" s="29">
        <v>469</v>
      </c>
      <c r="G98" s="5">
        <v>75</v>
      </c>
      <c r="H98" s="31">
        <f>VLOOKUP(data[[#This Row],[Product]],products[#All],2,FALSE)</f>
        <v>13.15</v>
      </c>
      <c r="I98" s="31">
        <f>data[[#This Row],[Cost per unit]]*data[[#This Row],[Units]]</f>
        <v>986.25</v>
      </c>
    </row>
    <row r="99" spans="3:9" x14ac:dyDescent="0.35">
      <c r="C99" t="s">
        <v>9</v>
      </c>
      <c r="D99" t="s">
        <v>37</v>
      </c>
      <c r="E99" t="s">
        <v>23</v>
      </c>
      <c r="F99" s="29">
        <v>2737</v>
      </c>
      <c r="G99" s="5">
        <v>93</v>
      </c>
      <c r="H99" s="31">
        <f>VLOOKUP(data[[#This Row],[Product]],products[#All],2,FALSE)</f>
        <v>6.49</v>
      </c>
      <c r="I99" s="31">
        <f>data[[#This Row],[Cost per unit]]*data[[#This Row],[Units]]</f>
        <v>603.57000000000005</v>
      </c>
    </row>
    <row r="100" spans="3:9" x14ac:dyDescent="0.35">
      <c r="C100" t="s">
        <v>9</v>
      </c>
      <c r="D100" t="s">
        <v>37</v>
      </c>
      <c r="E100" t="s">
        <v>25</v>
      </c>
      <c r="F100" s="29">
        <v>4305</v>
      </c>
      <c r="G100" s="5">
        <v>156</v>
      </c>
      <c r="H100" s="31">
        <f>VLOOKUP(data[[#This Row],[Product]],products[#All],2,FALSE)</f>
        <v>13.15</v>
      </c>
      <c r="I100" s="31">
        <f>data[[#This Row],[Cost per unit]]*data[[#This Row],[Units]]</f>
        <v>2051.4</v>
      </c>
    </row>
    <row r="101" spans="3:9" x14ac:dyDescent="0.35">
      <c r="C101" t="s">
        <v>9</v>
      </c>
      <c r="D101" t="s">
        <v>38</v>
      </c>
      <c r="E101" t="s">
        <v>17</v>
      </c>
      <c r="F101" s="29">
        <v>2408</v>
      </c>
      <c r="G101" s="5">
        <v>9</v>
      </c>
      <c r="H101" s="31">
        <f>VLOOKUP(data[[#This Row],[Product]],products[#All],2,FALSE)</f>
        <v>3.11</v>
      </c>
      <c r="I101" s="31">
        <f>data[[#This Row],[Cost per unit]]*data[[#This Row],[Units]]</f>
        <v>27.99</v>
      </c>
    </row>
    <row r="102" spans="3:9" x14ac:dyDescent="0.35">
      <c r="C102" t="s">
        <v>3</v>
      </c>
      <c r="D102" t="s">
        <v>36</v>
      </c>
      <c r="E102" t="s">
        <v>19</v>
      </c>
      <c r="F102" s="29">
        <v>1281</v>
      </c>
      <c r="G102" s="5">
        <v>18</v>
      </c>
      <c r="H102" s="31">
        <f>VLOOKUP(data[[#This Row],[Product]],products[#All],2,FALSE)</f>
        <v>7.64</v>
      </c>
      <c r="I102" s="31">
        <f>data[[#This Row],[Cost per unit]]*data[[#This Row],[Units]]</f>
        <v>137.51999999999998</v>
      </c>
    </row>
    <row r="103" spans="3:9" x14ac:dyDescent="0.35">
      <c r="C103" t="s">
        <v>40</v>
      </c>
      <c r="D103" t="s">
        <v>35</v>
      </c>
      <c r="E103" t="s">
        <v>32</v>
      </c>
      <c r="F103" s="29">
        <v>12348</v>
      </c>
      <c r="G103" s="5">
        <v>234</v>
      </c>
      <c r="H103" s="31">
        <f>VLOOKUP(data[[#This Row],[Product]],products[#All],2,FALSE)</f>
        <v>8.65</v>
      </c>
      <c r="I103" s="31">
        <f>data[[#This Row],[Cost per unit]]*data[[#This Row],[Units]]</f>
        <v>2024.1000000000001</v>
      </c>
    </row>
    <row r="104" spans="3:9" x14ac:dyDescent="0.35">
      <c r="C104" t="s">
        <v>3</v>
      </c>
      <c r="D104" t="s">
        <v>34</v>
      </c>
      <c r="E104" t="s">
        <v>28</v>
      </c>
      <c r="F104" s="29">
        <v>3689</v>
      </c>
      <c r="G104" s="5">
        <v>312</v>
      </c>
      <c r="H104" s="31">
        <f>VLOOKUP(data[[#This Row],[Product]],products[#All],2,FALSE)</f>
        <v>10.38</v>
      </c>
      <c r="I104" s="31">
        <f>data[[#This Row],[Cost per unit]]*data[[#This Row],[Units]]</f>
        <v>3238.5600000000004</v>
      </c>
    </row>
    <row r="105" spans="3:9" x14ac:dyDescent="0.35">
      <c r="C105" t="s">
        <v>7</v>
      </c>
      <c r="D105" t="s">
        <v>36</v>
      </c>
      <c r="E105" t="s">
        <v>19</v>
      </c>
      <c r="F105" s="29">
        <v>2870</v>
      </c>
      <c r="G105" s="5">
        <v>300</v>
      </c>
      <c r="H105" s="31">
        <f>VLOOKUP(data[[#This Row],[Product]],products[#All],2,FALSE)</f>
        <v>7.64</v>
      </c>
      <c r="I105" s="31">
        <f>data[[#This Row],[Cost per unit]]*data[[#This Row],[Units]]</f>
        <v>2292</v>
      </c>
    </row>
    <row r="106" spans="3:9" x14ac:dyDescent="0.35">
      <c r="C106" t="s">
        <v>2</v>
      </c>
      <c r="D106" t="s">
        <v>36</v>
      </c>
      <c r="E106" t="s">
        <v>27</v>
      </c>
      <c r="F106" s="29">
        <v>798</v>
      </c>
      <c r="G106" s="5">
        <v>519</v>
      </c>
      <c r="H106" s="31">
        <f>VLOOKUP(data[[#This Row],[Product]],products[#All],2,FALSE)</f>
        <v>16.73</v>
      </c>
      <c r="I106" s="31">
        <f>data[[#This Row],[Cost per unit]]*data[[#This Row],[Units]]</f>
        <v>8682.8700000000008</v>
      </c>
    </row>
    <row r="107" spans="3:9" x14ac:dyDescent="0.35">
      <c r="C107" t="s">
        <v>41</v>
      </c>
      <c r="D107" t="s">
        <v>37</v>
      </c>
      <c r="E107" t="s">
        <v>21</v>
      </c>
      <c r="F107" s="29">
        <v>2933</v>
      </c>
      <c r="G107" s="5">
        <v>9</v>
      </c>
      <c r="H107" s="31">
        <f>VLOOKUP(data[[#This Row],[Product]],products[#All],2,FALSE)</f>
        <v>9</v>
      </c>
      <c r="I107" s="31">
        <f>data[[#This Row],[Cost per unit]]*data[[#This Row],[Units]]</f>
        <v>81</v>
      </c>
    </row>
    <row r="108" spans="3:9" x14ac:dyDescent="0.35">
      <c r="C108" t="s">
        <v>5</v>
      </c>
      <c r="D108" t="s">
        <v>35</v>
      </c>
      <c r="E108" t="s">
        <v>4</v>
      </c>
      <c r="F108" s="29">
        <v>2744</v>
      </c>
      <c r="G108" s="5">
        <v>9</v>
      </c>
      <c r="H108" s="31">
        <f>VLOOKUP(data[[#This Row],[Product]],products[#All],2,FALSE)</f>
        <v>11.88</v>
      </c>
      <c r="I108" s="31">
        <f>data[[#This Row],[Cost per unit]]*data[[#This Row],[Units]]</f>
        <v>106.92</v>
      </c>
    </row>
    <row r="109" spans="3:9" x14ac:dyDescent="0.35">
      <c r="C109" t="s">
        <v>40</v>
      </c>
      <c r="D109" t="s">
        <v>36</v>
      </c>
      <c r="E109" t="s">
        <v>33</v>
      </c>
      <c r="F109" s="29">
        <v>9772</v>
      </c>
      <c r="G109" s="5">
        <v>90</v>
      </c>
      <c r="H109" s="31">
        <f>VLOOKUP(data[[#This Row],[Product]],products[#All],2,FALSE)</f>
        <v>12.37</v>
      </c>
      <c r="I109" s="31">
        <f>data[[#This Row],[Cost per unit]]*data[[#This Row],[Units]]</f>
        <v>1113.3</v>
      </c>
    </row>
    <row r="110" spans="3:9" x14ac:dyDescent="0.35">
      <c r="C110" t="s">
        <v>7</v>
      </c>
      <c r="D110" t="s">
        <v>34</v>
      </c>
      <c r="E110" t="s">
        <v>25</v>
      </c>
      <c r="F110" s="29">
        <v>1568</v>
      </c>
      <c r="G110" s="5">
        <v>96</v>
      </c>
      <c r="H110" s="31">
        <f>VLOOKUP(data[[#This Row],[Product]],products[#All],2,FALSE)</f>
        <v>13.15</v>
      </c>
      <c r="I110" s="31">
        <f>data[[#This Row],[Cost per unit]]*data[[#This Row],[Units]]</f>
        <v>1262.4000000000001</v>
      </c>
    </row>
    <row r="111" spans="3:9" x14ac:dyDescent="0.35">
      <c r="C111" t="s">
        <v>2</v>
      </c>
      <c r="D111" t="s">
        <v>36</v>
      </c>
      <c r="E111" t="s">
        <v>16</v>
      </c>
      <c r="F111" s="29">
        <v>11417</v>
      </c>
      <c r="G111" s="5">
        <v>21</v>
      </c>
      <c r="H111" s="31">
        <f>VLOOKUP(data[[#This Row],[Product]],products[#All],2,FALSE)</f>
        <v>8.7899999999999991</v>
      </c>
      <c r="I111" s="31">
        <f>data[[#This Row],[Cost per unit]]*data[[#This Row],[Units]]</f>
        <v>184.58999999999997</v>
      </c>
    </row>
    <row r="112" spans="3:9" x14ac:dyDescent="0.35">
      <c r="C112" t="s">
        <v>40</v>
      </c>
      <c r="D112" t="s">
        <v>34</v>
      </c>
      <c r="E112" t="s">
        <v>26</v>
      </c>
      <c r="F112" s="29">
        <v>6748</v>
      </c>
      <c r="G112" s="5">
        <v>48</v>
      </c>
      <c r="H112" s="31">
        <f>VLOOKUP(data[[#This Row],[Product]],products[#All],2,FALSE)</f>
        <v>5.6</v>
      </c>
      <c r="I112" s="31">
        <f>data[[#This Row],[Cost per unit]]*data[[#This Row],[Units]]</f>
        <v>268.79999999999995</v>
      </c>
    </row>
    <row r="113" spans="3:9" x14ac:dyDescent="0.35">
      <c r="C113" t="s">
        <v>10</v>
      </c>
      <c r="D113" t="s">
        <v>36</v>
      </c>
      <c r="E113" t="s">
        <v>27</v>
      </c>
      <c r="F113" s="29">
        <v>1407</v>
      </c>
      <c r="G113" s="5">
        <v>72</v>
      </c>
      <c r="H113" s="31">
        <f>VLOOKUP(data[[#This Row],[Product]],products[#All],2,FALSE)</f>
        <v>16.73</v>
      </c>
      <c r="I113" s="31">
        <f>data[[#This Row],[Cost per unit]]*data[[#This Row],[Units]]</f>
        <v>1204.56</v>
      </c>
    </row>
    <row r="114" spans="3:9" x14ac:dyDescent="0.35">
      <c r="C114" t="s">
        <v>8</v>
      </c>
      <c r="D114" t="s">
        <v>35</v>
      </c>
      <c r="E114" t="s">
        <v>29</v>
      </c>
      <c r="F114" s="29">
        <v>2023</v>
      </c>
      <c r="G114" s="5">
        <v>168</v>
      </c>
      <c r="H114" s="31">
        <f>VLOOKUP(data[[#This Row],[Product]],products[#All],2,FALSE)</f>
        <v>7.16</v>
      </c>
      <c r="I114" s="31">
        <f>data[[#This Row],[Cost per unit]]*data[[#This Row],[Units]]</f>
        <v>1202.8800000000001</v>
      </c>
    </row>
    <row r="115" spans="3:9" x14ac:dyDescent="0.35">
      <c r="C115" t="s">
        <v>5</v>
      </c>
      <c r="D115" t="s">
        <v>39</v>
      </c>
      <c r="E115" t="s">
        <v>26</v>
      </c>
      <c r="F115" s="29">
        <v>5236</v>
      </c>
      <c r="G115" s="5">
        <v>51</v>
      </c>
      <c r="H115" s="31">
        <f>VLOOKUP(data[[#This Row],[Product]],products[#All],2,FALSE)</f>
        <v>5.6</v>
      </c>
      <c r="I115" s="31">
        <f>data[[#This Row],[Cost per unit]]*data[[#This Row],[Units]]</f>
        <v>285.59999999999997</v>
      </c>
    </row>
    <row r="116" spans="3:9" x14ac:dyDescent="0.35">
      <c r="C116" t="s">
        <v>41</v>
      </c>
      <c r="D116" t="s">
        <v>36</v>
      </c>
      <c r="E116" t="s">
        <v>19</v>
      </c>
      <c r="F116" s="29">
        <v>1925</v>
      </c>
      <c r="G116" s="5">
        <v>192</v>
      </c>
      <c r="H116" s="31">
        <f>VLOOKUP(data[[#This Row],[Product]],products[#All],2,FALSE)</f>
        <v>7.64</v>
      </c>
      <c r="I116" s="31">
        <f>data[[#This Row],[Cost per unit]]*data[[#This Row],[Units]]</f>
        <v>1466.8799999999999</v>
      </c>
    </row>
    <row r="117" spans="3:9" x14ac:dyDescent="0.35">
      <c r="C117" t="s">
        <v>7</v>
      </c>
      <c r="D117" t="s">
        <v>37</v>
      </c>
      <c r="E117" t="s">
        <v>14</v>
      </c>
      <c r="F117" s="29">
        <v>6608</v>
      </c>
      <c r="G117" s="5">
        <v>225</v>
      </c>
      <c r="H117" s="31">
        <f>VLOOKUP(data[[#This Row],[Product]],products[#All],2,FALSE)</f>
        <v>11.7</v>
      </c>
      <c r="I117" s="31">
        <f>data[[#This Row],[Cost per unit]]*data[[#This Row],[Units]]</f>
        <v>2632.5</v>
      </c>
    </row>
    <row r="118" spans="3:9" x14ac:dyDescent="0.35">
      <c r="C118" t="s">
        <v>6</v>
      </c>
      <c r="D118" t="s">
        <v>34</v>
      </c>
      <c r="E118" t="s">
        <v>26</v>
      </c>
      <c r="F118" s="29">
        <v>8008</v>
      </c>
      <c r="G118" s="5">
        <v>456</v>
      </c>
      <c r="H118" s="31">
        <f>VLOOKUP(data[[#This Row],[Product]],products[#All],2,FALSE)</f>
        <v>5.6</v>
      </c>
      <c r="I118" s="31">
        <f>data[[#This Row],[Cost per unit]]*data[[#This Row],[Units]]</f>
        <v>2553.6</v>
      </c>
    </row>
    <row r="119" spans="3:9" x14ac:dyDescent="0.35">
      <c r="C119" t="s">
        <v>10</v>
      </c>
      <c r="D119" t="s">
        <v>34</v>
      </c>
      <c r="E119" t="s">
        <v>25</v>
      </c>
      <c r="F119" s="29">
        <v>1428</v>
      </c>
      <c r="G119" s="5">
        <v>93</v>
      </c>
      <c r="H119" s="31">
        <f>VLOOKUP(data[[#This Row],[Product]],products[#All],2,FALSE)</f>
        <v>13.15</v>
      </c>
      <c r="I119" s="31">
        <f>data[[#This Row],[Cost per unit]]*data[[#This Row],[Units]]</f>
        <v>1222.95</v>
      </c>
    </row>
    <row r="120" spans="3:9" x14ac:dyDescent="0.35">
      <c r="C120" t="s">
        <v>6</v>
      </c>
      <c r="D120" t="s">
        <v>34</v>
      </c>
      <c r="E120" t="s">
        <v>4</v>
      </c>
      <c r="F120" s="29">
        <v>525</v>
      </c>
      <c r="G120" s="5">
        <v>48</v>
      </c>
      <c r="H120" s="31">
        <f>VLOOKUP(data[[#This Row],[Product]],products[#All],2,FALSE)</f>
        <v>11.88</v>
      </c>
      <c r="I120" s="31">
        <f>data[[#This Row],[Cost per unit]]*data[[#This Row],[Units]]</f>
        <v>570.24</v>
      </c>
    </row>
    <row r="121" spans="3:9" x14ac:dyDescent="0.35">
      <c r="C121" t="s">
        <v>6</v>
      </c>
      <c r="D121" t="s">
        <v>37</v>
      </c>
      <c r="E121" t="s">
        <v>18</v>
      </c>
      <c r="F121" s="29">
        <v>1505</v>
      </c>
      <c r="G121" s="5">
        <v>102</v>
      </c>
      <c r="H121" s="31">
        <f>VLOOKUP(data[[#This Row],[Product]],products[#All],2,FALSE)</f>
        <v>6.47</v>
      </c>
      <c r="I121" s="31">
        <f>data[[#This Row],[Cost per unit]]*data[[#This Row],[Units]]</f>
        <v>659.93999999999994</v>
      </c>
    </row>
    <row r="122" spans="3:9" x14ac:dyDescent="0.35">
      <c r="C122" t="s">
        <v>7</v>
      </c>
      <c r="D122" t="s">
        <v>35</v>
      </c>
      <c r="E122" t="s">
        <v>30</v>
      </c>
      <c r="F122" s="29">
        <v>6755</v>
      </c>
      <c r="G122" s="5">
        <v>252</v>
      </c>
      <c r="H122" s="31">
        <f>VLOOKUP(data[[#This Row],[Product]],products[#All],2,FALSE)</f>
        <v>14.49</v>
      </c>
      <c r="I122" s="31">
        <f>data[[#This Row],[Cost per unit]]*data[[#This Row],[Units]]</f>
        <v>3651.48</v>
      </c>
    </row>
    <row r="123" spans="3:9" x14ac:dyDescent="0.35">
      <c r="C123" t="s">
        <v>2</v>
      </c>
      <c r="D123" t="s">
        <v>37</v>
      </c>
      <c r="E123" t="s">
        <v>18</v>
      </c>
      <c r="F123" s="29">
        <v>11571</v>
      </c>
      <c r="G123" s="5">
        <v>138</v>
      </c>
      <c r="H123" s="31">
        <f>VLOOKUP(data[[#This Row],[Product]],products[#All],2,FALSE)</f>
        <v>6.47</v>
      </c>
      <c r="I123" s="31">
        <f>data[[#This Row],[Cost per unit]]*data[[#This Row],[Units]]</f>
        <v>892.86</v>
      </c>
    </row>
    <row r="124" spans="3:9" x14ac:dyDescent="0.35">
      <c r="C124" t="s">
        <v>40</v>
      </c>
      <c r="D124" t="s">
        <v>38</v>
      </c>
      <c r="E124" t="s">
        <v>25</v>
      </c>
      <c r="F124" s="29">
        <v>2541</v>
      </c>
      <c r="G124" s="5">
        <v>90</v>
      </c>
      <c r="H124" s="31">
        <f>VLOOKUP(data[[#This Row],[Product]],products[#All],2,FALSE)</f>
        <v>13.15</v>
      </c>
      <c r="I124" s="31">
        <f>data[[#This Row],[Cost per unit]]*data[[#This Row],[Units]]</f>
        <v>1183.5</v>
      </c>
    </row>
    <row r="125" spans="3:9" x14ac:dyDescent="0.35">
      <c r="C125" t="s">
        <v>41</v>
      </c>
      <c r="D125" t="s">
        <v>37</v>
      </c>
      <c r="E125" t="s">
        <v>30</v>
      </c>
      <c r="F125" s="29">
        <v>1526</v>
      </c>
      <c r="G125" s="5">
        <v>240</v>
      </c>
      <c r="H125" s="31">
        <f>VLOOKUP(data[[#This Row],[Product]],products[#All],2,FALSE)</f>
        <v>14.49</v>
      </c>
      <c r="I125" s="31">
        <f>data[[#This Row],[Cost per unit]]*data[[#This Row],[Units]]</f>
        <v>3477.6</v>
      </c>
    </row>
    <row r="126" spans="3:9" x14ac:dyDescent="0.35">
      <c r="C126" t="s">
        <v>40</v>
      </c>
      <c r="D126" t="s">
        <v>38</v>
      </c>
      <c r="E126" t="s">
        <v>4</v>
      </c>
      <c r="F126" s="29">
        <v>6125</v>
      </c>
      <c r="G126" s="5">
        <v>102</v>
      </c>
      <c r="H126" s="31">
        <f>VLOOKUP(data[[#This Row],[Product]],products[#All],2,FALSE)</f>
        <v>11.88</v>
      </c>
      <c r="I126" s="31">
        <f>data[[#This Row],[Cost per unit]]*data[[#This Row],[Units]]</f>
        <v>1211.76</v>
      </c>
    </row>
    <row r="127" spans="3:9" x14ac:dyDescent="0.35">
      <c r="C127" t="s">
        <v>41</v>
      </c>
      <c r="D127" t="s">
        <v>35</v>
      </c>
      <c r="E127" t="s">
        <v>27</v>
      </c>
      <c r="F127" s="29">
        <v>847</v>
      </c>
      <c r="G127" s="5">
        <v>129</v>
      </c>
      <c r="H127" s="31">
        <f>VLOOKUP(data[[#This Row],[Product]],products[#All],2,FALSE)</f>
        <v>16.73</v>
      </c>
      <c r="I127" s="31">
        <f>data[[#This Row],[Cost per unit]]*data[[#This Row],[Units]]</f>
        <v>2158.17</v>
      </c>
    </row>
    <row r="128" spans="3:9" x14ac:dyDescent="0.35">
      <c r="C128" t="s">
        <v>8</v>
      </c>
      <c r="D128" t="s">
        <v>35</v>
      </c>
      <c r="E128" t="s">
        <v>27</v>
      </c>
      <c r="F128" s="29">
        <v>4753</v>
      </c>
      <c r="G128" s="5">
        <v>300</v>
      </c>
      <c r="H128" s="31">
        <f>VLOOKUP(data[[#This Row],[Product]],products[#All],2,FALSE)</f>
        <v>16.73</v>
      </c>
      <c r="I128" s="31">
        <f>data[[#This Row],[Cost per unit]]*data[[#This Row],[Units]]</f>
        <v>5019</v>
      </c>
    </row>
    <row r="129" spans="3:9" x14ac:dyDescent="0.35">
      <c r="C129" t="s">
        <v>6</v>
      </c>
      <c r="D129" t="s">
        <v>38</v>
      </c>
      <c r="E129" t="s">
        <v>33</v>
      </c>
      <c r="F129" s="29">
        <v>959</v>
      </c>
      <c r="G129" s="5">
        <v>135</v>
      </c>
      <c r="H129" s="31">
        <f>VLOOKUP(data[[#This Row],[Product]],products[#All],2,FALSE)</f>
        <v>12.37</v>
      </c>
      <c r="I129" s="31">
        <f>data[[#This Row],[Cost per unit]]*data[[#This Row],[Units]]</f>
        <v>1669.9499999999998</v>
      </c>
    </row>
    <row r="130" spans="3:9" x14ac:dyDescent="0.35">
      <c r="C130" t="s">
        <v>7</v>
      </c>
      <c r="D130" t="s">
        <v>35</v>
      </c>
      <c r="E130" t="s">
        <v>24</v>
      </c>
      <c r="F130" s="29">
        <v>2793</v>
      </c>
      <c r="G130" s="5">
        <v>114</v>
      </c>
      <c r="H130" s="31">
        <f>VLOOKUP(data[[#This Row],[Product]],products[#All],2,FALSE)</f>
        <v>4.97</v>
      </c>
      <c r="I130" s="31">
        <f>data[[#This Row],[Cost per unit]]*data[[#This Row],[Units]]</f>
        <v>566.57999999999993</v>
      </c>
    </row>
    <row r="131" spans="3:9" x14ac:dyDescent="0.35">
      <c r="C131" t="s">
        <v>7</v>
      </c>
      <c r="D131" t="s">
        <v>35</v>
      </c>
      <c r="E131" t="s">
        <v>14</v>
      </c>
      <c r="F131" s="29">
        <v>4606</v>
      </c>
      <c r="G131" s="5">
        <v>63</v>
      </c>
      <c r="H131" s="31">
        <f>VLOOKUP(data[[#This Row],[Product]],products[#All],2,FALSE)</f>
        <v>11.7</v>
      </c>
      <c r="I131" s="31">
        <f>data[[#This Row],[Cost per unit]]*data[[#This Row],[Units]]</f>
        <v>737.09999999999991</v>
      </c>
    </row>
    <row r="132" spans="3:9" x14ac:dyDescent="0.35">
      <c r="C132" t="s">
        <v>7</v>
      </c>
      <c r="D132" t="s">
        <v>36</v>
      </c>
      <c r="E132" t="s">
        <v>29</v>
      </c>
      <c r="F132" s="29">
        <v>5551</v>
      </c>
      <c r="G132" s="5">
        <v>252</v>
      </c>
      <c r="H132" s="31">
        <f>VLOOKUP(data[[#This Row],[Product]],products[#All],2,FALSE)</f>
        <v>7.16</v>
      </c>
      <c r="I132" s="31">
        <f>data[[#This Row],[Cost per unit]]*data[[#This Row],[Units]]</f>
        <v>1804.32</v>
      </c>
    </row>
    <row r="133" spans="3:9" x14ac:dyDescent="0.35">
      <c r="C133" t="s">
        <v>10</v>
      </c>
      <c r="D133" t="s">
        <v>36</v>
      </c>
      <c r="E133" t="s">
        <v>32</v>
      </c>
      <c r="F133" s="29">
        <v>6657</v>
      </c>
      <c r="G133" s="5">
        <v>303</v>
      </c>
      <c r="H133" s="31">
        <f>VLOOKUP(data[[#This Row],[Product]],products[#All],2,FALSE)</f>
        <v>8.65</v>
      </c>
      <c r="I133" s="31">
        <f>data[[#This Row],[Cost per unit]]*data[[#This Row],[Units]]</f>
        <v>2620.9500000000003</v>
      </c>
    </row>
    <row r="134" spans="3:9" x14ac:dyDescent="0.35">
      <c r="C134" t="s">
        <v>7</v>
      </c>
      <c r="D134" t="s">
        <v>39</v>
      </c>
      <c r="E134" t="s">
        <v>17</v>
      </c>
      <c r="F134" s="29">
        <v>4438</v>
      </c>
      <c r="G134" s="5">
        <v>246</v>
      </c>
      <c r="H134" s="31">
        <f>VLOOKUP(data[[#This Row],[Product]],products[#All],2,FALSE)</f>
        <v>3.11</v>
      </c>
      <c r="I134" s="31">
        <f>data[[#This Row],[Cost per unit]]*data[[#This Row],[Units]]</f>
        <v>765.06</v>
      </c>
    </row>
    <row r="135" spans="3:9" x14ac:dyDescent="0.35">
      <c r="C135" t="s">
        <v>8</v>
      </c>
      <c r="D135" t="s">
        <v>38</v>
      </c>
      <c r="E135" t="s">
        <v>22</v>
      </c>
      <c r="F135" s="29">
        <v>168</v>
      </c>
      <c r="G135" s="5">
        <v>84</v>
      </c>
      <c r="H135" s="31">
        <f>VLOOKUP(data[[#This Row],[Product]],products[#All],2,FALSE)</f>
        <v>9.77</v>
      </c>
      <c r="I135" s="31">
        <f>data[[#This Row],[Cost per unit]]*data[[#This Row],[Units]]</f>
        <v>820.68</v>
      </c>
    </row>
    <row r="136" spans="3:9" x14ac:dyDescent="0.35">
      <c r="C136" t="s">
        <v>7</v>
      </c>
      <c r="D136" t="s">
        <v>34</v>
      </c>
      <c r="E136" t="s">
        <v>17</v>
      </c>
      <c r="F136" s="29">
        <v>7777</v>
      </c>
      <c r="G136" s="5">
        <v>39</v>
      </c>
      <c r="H136" s="31">
        <f>VLOOKUP(data[[#This Row],[Product]],products[#All],2,FALSE)</f>
        <v>3.11</v>
      </c>
      <c r="I136" s="31">
        <f>data[[#This Row],[Cost per unit]]*data[[#This Row],[Units]]</f>
        <v>121.28999999999999</v>
      </c>
    </row>
    <row r="137" spans="3:9" x14ac:dyDescent="0.35">
      <c r="C137" t="s">
        <v>5</v>
      </c>
      <c r="D137" t="s">
        <v>36</v>
      </c>
      <c r="E137" t="s">
        <v>17</v>
      </c>
      <c r="F137" s="29">
        <v>3339</v>
      </c>
      <c r="G137" s="5">
        <v>348</v>
      </c>
      <c r="H137" s="31">
        <f>VLOOKUP(data[[#This Row],[Product]],products[#All],2,FALSE)</f>
        <v>3.11</v>
      </c>
      <c r="I137" s="31">
        <f>data[[#This Row],[Cost per unit]]*data[[#This Row],[Units]]</f>
        <v>1082.28</v>
      </c>
    </row>
    <row r="138" spans="3:9" x14ac:dyDescent="0.35">
      <c r="C138" t="s">
        <v>7</v>
      </c>
      <c r="D138" t="s">
        <v>37</v>
      </c>
      <c r="E138" t="s">
        <v>33</v>
      </c>
      <c r="F138" s="29">
        <v>6391</v>
      </c>
      <c r="G138" s="5">
        <v>48</v>
      </c>
      <c r="H138" s="31">
        <f>VLOOKUP(data[[#This Row],[Product]],products[#All],2,FALSE)</f>
        <v>12.37</v>
      </c>
      <c r="I138" s="31">
        <f>data[[#This Row],[Cost per unit]]*data[[#This Row],[Units]]</f>
        <v>593.76</v>
      </c>
    </row>
    <row r="139" spans="3:9" x14ac:dyDescent="0.35">
      <c r="C139" t="s">
        <v>5</v>
      </c>
      <c r="D139" t="s">
        <v>37</v>
      </c>
      <c r="E139" t="s">
        <v>22</v>
      </c>
      <c r="F139" s="29">
        <v>518</v>
      </c>
      <c r="G139" s="5">
        <v>75</v>
      </c>
      <c r="H139" s="31">
        <f>VLOOKUP(data[[#This Row],[Product]],products[#All],2,FALSE)</f>
        <v>9.77</v>
      </c>
      <c r="I139" s="31">
        <f>data[[#This Row],[Cost per unit]]*data[[#This Row],[Units]]</f>
        <v>732.75</v>
      </c>
    </row>
    <row r="140" spans="3:9" x14ac:dyDescent="0.35">
      <c r="C140" t="s">
        <v>7</v>
      </c>
      <c r="D140" t="s">
        <v>38</v>
      </c>
      <c r="E140" t="s">
        <v>28</v>
      </c>
      <c r="F140" s="29">
        <v>5677</v>
      </c>
      <c r="G140" s="5">
        <v>258</v>
      </c>
      <c r="H140" s="31">
        <f>VLOOKUP(data[[#This Row],[Product]],products[#All],2,FALSE)</f>
        <v>10.38</v>
      </c>
      <c r="I140" s="31">
        <f>data[[#This Row],[Cost per unit]]*data[[#This Row],[Units]]</f>
        <v>2678.0400000000004</v>
      </c>
    </row>
    <row r="141" spans="3:9" x14ac:dyDescent="0.35">
      <c r="C141" t="s">
        <v>6</v>
      </c>
      <c r="D141" t="s">
        <v>39</v>
      </c>
      <c r="E141" t="s">
        <v>17</v>
      </c>
      <c r="F141" s="29">
        <v>6048</v>
      </c>
      <c r="G141" s="5">
        <v>27</v>
      </c>
      <c r="H141" s="31">
        <f>VLOOKUP(data[[#This Row],[Product]],products[#All],2,FALSE)</f>
        <v>3.11</v>
      </c>
      <c r="I141" s="31">
        <f>data[[#This Row],[Cost per unit]]*data[[#This Row],[Units]]</f>
        <v>83.97</v>
      </c>
    </row>
    <row r="142" spans="3:9" x14ac:dyDescent="0.35">
      <c r="C142" t="s">
        <v>8</v>
      </c>
      <c r="D142" t="s">
        <v>38</v>
      </c>
      <c r="E142" t="s">
        <v>32</v>
      </c>
      <c r="F142" s="29">
        <v>3752</v>
      </c>
      <c r="G142" s="5">
        <v>213</v>
      </c>
      <c r="H142" s="31">
        <f>VLOOKUP(data[[#This Row],[Product]],products[#All],2,FALSE)</f>
        <v>8.65</v>
      </c>
      <c r="I142" s="31">
        <f>data[[#This Row],[Cost per unit]]*data[[#This Row],[Units]]</f>
        <v>1842.45</v>
      </c>
    </row>
    <row r="143" spans="3:9" x14ac:dyDescent="0.35">
      <c r="C143" t="s">
        <v>5</v>
      </c>
      <c r="D143" t="s">
        <v>35</v>
      </c>
      <c r="E143" t="s">
        <v>29</v>
      </c>
      <c r="F143" s="29">
        <v>4480</v>
      </c>
      <c r="G143" s="5">
        <v>357</v>
      </c>
      <c r="H143" s="31">
        <f>VLOOKUP(data[[#This Row],[Product]],products[#All],2,FALSE)</f>
        <v>7.16</v>
      </c>
      <c r="I143" s="31">
        <f>data[[#This Row],[Cost per unit]]*data[[#This Row],[Units]]</f>
        <v>2556.12</v>
      </c>
    </row>
    <row r="144" spans="3:9" x14ac:dyDescent="0.35">
      <c r="C144" t="s">
        <v>9</v>
      </c>
      <c r="D144" t="s">
        <v>37</v>
      </c>
      <c r="E144" t="s">
        <v>4</v>
      </c>
      <c r="F144" s="29">
        <v>259</v>
      </c>
      <c r="G144" s="5">
        <v>207</v>
      </c>
      <c r="H144" s="31">
        <f>VLOOKUP(data[[#This Row],[Product]],products[#All],2,FALSE)</f>
        <v>11.88</v>
      </c>
      <c r="I144" s="31">
        <f>data[[#This Row],[Cost per unit]]*data[[#This Row],[Units]]</f>
        <v>2459.1600000000003</v>
      </c>
    </row>
    <row r="145" spans="3:9" x14ac:dyDescent="0.35">
      <c r="C145" t="s">
        <v>8</v>
      </c>
      <c r="D145" t="s">
        <v>37</v>
      </c>
      <c r="E145" t="s">
        <v>30</v>
      </c>
      <c r="F145" s="29">
        <v>42</v>
      </c>
      <c r="G145" s="5">
        <v>150</v>
      </c>
      <c r="H145" s="31">
        <f>VLOOKUP(data[[#This Row],[Product]],products[#All],2,FALSE)</f>
        <v>14.49</v>
      </c>
      <c r="I145" s="31">
        <f>data[[#This Row],[Cost per unit]]*data[[#This Row],[Units]]</f>
        <v>2173.5</v>
      </c>
    </row>
    <row r="146" spans="3:9" x14ac:dyDescent="0.35">
      <c r="C146" t="s">
        <v>41</v>
      </c>
      <c r="D146" t="s">
        <v>36</v>
      </c>
      <c r="E146" t="s">
        <v>26</v>
      </c>
      <c r="F146" s="29">
        <v>98</v>
      </c>
      <c r="G146" s="5">
        <v>204</v>
      </c>
      <c r="H146" s="31">
        <f>VLOOKUP(data[[#This Row],[Product]],products[#All],2,FALSE)</f>
        <v>5.6</v>
      </c>
      <c r="I146" s="31">
        <f>data[[#This Row],[Cost per unit]]*data[[#This Row],[Units]]</f>
        <v>1142.3999999999999</v>
      </c>
    </row>
    <row r="147" spans="3:9" x14ac:dyDescent="0.35">
      <c r="C147" t="s">
        <v>7</v>
      </c>
      <c r="D147" t="s">
        <v>35</v>
      </c>
      <c r="E147" t="s">
        <v>27</v>
      </c>
      <c r="F147" s="29">
        <v>2478</v>
      </c>
      <c r="G147" s="5">
        <v>21</v>
      </c>
      <c r="H147" s="31">
        <f>VLOOKUP(data[[#This Row],[Product]],products[#All],2,FALSE)</f>
        <v>16.73</v>
      </c>
      <c r="I147" s="31">
        <f>data[[#This Row],[Cost per unit]]*data[[#This Row],[Units]]</f>
        <v>351.33</v>
      </c>
    </row>
    <row r="148" spans="3:9" x14ac:dyDescent="0.35">
      <c r="C148" t="s">
        <v>41</v>
      </c>
      <c r="D148" t="s">
        <v>34</v>
      </c>
      <c r="E148" t="s">
        <v>33</v>
      </c>
      <c r="F148" s="29">
        <v>7847</v>
      </c>
      <c r="G148" s="5">
        <v>174</v>
      </c>
      <c r="H148" s="31">
        <f>VLOOKUP(data[[#This Row],[Product]],products[#All],2,FALSE)</f>
        <v>12.37</v>
      </c>
      <c r="I148" s="31">
        <f>data[[#This Row],[Cost per unit]]*data[[#This Row],[Units]]</f>
        <v>2152.3799999999997</v>
      </c>
    </row>
    <row r="149" spans="3:9" x14ac:dyDescent="0.35">
      <c r="C149" t="s">
        <v>2</v>
      </c>
      <c r="D149" t="s">
        <v>37</v>
      </c>
      <c r="E149" t="s">
        <v>17</v>
      </c>
      <c r="F149" s="29">
        <v>9926</v>
      </c>
      <c r="G149" s="5">
        <v>201</v>
      </c>
      <c r="H149" s="31">
        <f>VLOOKUP(data[[#This Row],[Product]],products[#All],2,FALSE)</f>
        <v>3.11</v>
      </c>
      <c r="I149" s="31">
        <f>data[[#This Row],[Cost per unit]]*data[[#This Row],[Units]]</f>
        <v>625.11</v>
      </c>
    </row>
    <row r="150" spans="3:9" x14ac:dyDescent="0.35">
      <c r="C150" t="s">
        <v>8</v>
      </c>
      <c r="D150" t="s">
        <v>38</v>
      </c>
      <c r="E150" t="s">
        <v>13</v>
      </c>
      <c r="F150" s="29">
        <v>819</v>
      </c>
      <c r="G150" s="5">
        <v>510</v>
      </c>
      <c r="H150" s="31">
        <f>VLOOKUP(data[[#This Row],[Product]],products[#All],2,FALSE)</f>
        <v>9.33</v>
      </c>
      <c r="I150" s="31">
        <f>data[[#This Row],[Cost per unit]]*data[[#This Row],[Units]]</f>
        <v>4758.3</v>
      </c>
    </row>
    <row r="151" spans="3:9" x14ac:dyDescent="0.35">
      <c r="C151" t="s">
        <v>6</v>
      </c>
      <c r="D151" t="s">
        <v>39</v>
      </c>
      <c r="E151" t="s">
        <v>29</v>
      </c>
      <c r="F151" s="29">
        <v>3052</v>
      </c>
      <c r="G151" s="5">
        <v>378</v>
      </c>
      <c r="H151" s="31">
        <f>VLOOKUP(data[[#This Row],[Product]],products[#All],2,FALSE)</f>
        <v>7.16</v>
      </c>
      <c r="I151" s="31">
        <f>data[[#This Row],[Cost per unit]]*data[[#This Row],[Units]]</f>
        <v>2706.48</v>
      </c>
    </row>
    <row r="152" spans="3:9" x14ac:dyDescent="0.35">
      <c r="C152" t="s">
        <v>9</v>
      </c>
      <c r="D152" t="s">
        <v>34</v>
      </c>
      <c r="E152" t="s">
        <v>21</v>
      </c>
      <c r="F152" s="29">
        <v>6832</v>
      </c>
      <c r="G152" s="5">
        <v>27</v>
      </c>
      <c r="H152" s="31">
        <f>VLOOKUP(data[[#This Row],[Product]],products[#All],2,FALSE)</f>
        <v>9</v>
      </c>
      <c r="I152" s="31">
        <f>data[[#This Row],[Cost per unit]]*data[[#This Row],[Units]]</f>
        <v>243</v>
      </c>
    </row>
    <row r="153" spans="3:9" x14ac:dyDescent="0.35">
      <c r="C153" t="s">
        <v>2</v>
      </c>
      <c r="D153" t="s">
        <v>39</v>
      </c>
      <c r="E153" t="s">
        <v>16</v>
      </c>
      <c r="F153" s="29">
        <v>2016</v>
      </c>
      <c r="G153" s="5">
        <v>117</v>
      </c>
      <c r="H153" s="31">
        <f>VLOOKUP(data[[#This Row],[Product]],products[#All],2,FALSE)</f>
        <v>8.7899999999999991</v>
      </c>
      <c r="I153" s="31">
        <f>data[[#This Row],[Cost per unit]]*data[[#This Row],[Units]]</f>
        <v>1028.4299999999998</v>
      </c>
    </row>
    <row r="154" spans="3:9" x14ac:dyDescent="0.35">
      <c r="C154" t="s">
        <v>6</v>
      </c>
      <c r="D154" t="s">
        <v>38</v>
      </c>
      <c r="E154" t="s">
        <v>21</v>
      </c>
      <c r="F154" s="29">
        <v>7322</v>
      </c>
      <c r="G154" s="5">
        <v>36</v>
      </c>
      <c r="H154" s="31">
        <f>VLOOKUP(data[[#This Row],[Product]],products[#All],2,FALSE)</f>
        <v>9</v>
      </c>
      <c r="I154" s="31">
        <f>data[[#This Row],[Cost per unit]]*data[[#This Row],[Units]]</f>
        <v>324</v>
      </c>
    </row>
    <row r="155" spans="3:9" x14ac:dyDescent="0.35">
      <c r="C155" t="s">
        <v>8</v>
      </c>
      <c r="D155" t="s">
        <v>35</v>
      </c>
      <c r="E155" t="s">
        <v>33</v>
      </c>
      <c r="F155" s="29">
        <v>357</v>
      </c>
      <c r="G155" s="5">
        <v>126</v>
      </c>
      <c r="H155" s="31">
        <f>VLOOKUP(data[[#This Row],[Product]],products[#All],2,FALSE)</f>
        <v>12.37</v>
      </c>
      <c r="I155" s="31">
        <f>data[[#This Row],[Cost per unit]]*data[[#This Row],[Units]]</f>
        <v>1558.62</v>
      </c>
    </row>
    <row r="156" spans="3:9" x14ac:dyDescent="0.35">
      <c r="C156" t="s">
        <v>9</v>
      </c>
      <c r="D156" t="s">
        <v>39</v>
      </c>
      <c r="E156" t="s">
        <v>25</v>
      </c>
      <c r="F156" s="29">
        <v>3192</v>
      </c>
      <c r="G156" s="5">
        <v>72</v>
      </c>
      <c r="H156" s="31">
        <f>VLOOKUP(data[[#This Row],[Product]],products[#All],2,FALSE)</f>
        <v>13.15</v>
      </c>
      <c r="I156" s="31">
        <f>data[[#This Row],[Cost per unit]]*data[[#This Row],[Units]]</f>
        <v>946.80000000000007</v>
      </c>
    </row>
    <row r="157" spans="3:9" x14ac:dyDescent="0.35">
      <c r="C157" t="s">
        <v>7</v>
      </c>
      <c r="D157" t="s">
        <v>36</v>
      </c>
      <c r="E157" t="s">
        <v>22</v>
      </c>
      <c r="F157" s="29">
        <v>8435</v>
      </c>
      <c r="G157" s="5">
        <v>42</v>
      </c>
      <c r="H157" s="31">
        <f>VLOOKUP(data[[#This Row],[Product]],products[#All],2,FALSE)</f>
        <v>9.77</v>
      </c>
      <c r="I157" s="31">
        <f>data[[#This Row],[Cost per unit]]*data[[#This Row],[Units]]</f>
        <v>410.34</v>
      </c>
    </row>
    <row r="158" spans="3:9" x14ac:dyDescent="0.35">
      <c r="C158" t="s">
        <v>40</v>
      </c>
      <c r="D158" t="s">
        <v>39</v>
      </c>
      <c r="E158" t="s">
        <v>29</v>
      </c>
      <c r="F158" s="29">
        <v>0</v>
      </c>
      <c r="G158" s="5">
        <v>135</v>
      </c>
      <c r="H158" s="31">
        <f>VLOOKUP(data[[#This Row],[Product]],products[#All],2,FALSE)</f>
        <v>7.16</v>
      </c>
      <c r="I158" s="31">
        <f>data[[#This Row],[Cost per unit]]*data[[#This Row],[Units]]</f>
        <v>966.6</v>
      </c>
    </row>
    <row r="159" spans="3:9" x14ac:dyDescent="0.35">
      <c r="C159" t="s">
        <v>7</v>
      </c>
      <c r="D159" t="s">
        <v>34</v>
      </c>
      <c r="E159" t="s">
        <v>24</v>
      </c>
      <c r="F159" s="29">
        <v>8862</v>
      </c>
      <c r="G159" s="5">
        <v>189</v>
      </c>
      <c r="H159" s="31">
        <f>VLOOKUP(data[[#This Row],[Product]],products[#All],2,FALSE)</f>
        <v>4.97</v>
      </c>
      <c r="I159" s="31">
        <f>data[[#This Row],[Cost per unit]]*data[[#This Row],[Units]]</f>
        <v>939.32999999999993</v>
      </c>
    </row>
    <row r="160" spans="3:9" x14ac:dyDescent="0.35">
      <c r="C160" t="s">
        <v>6</v>
      </c>
      <c r="D160" t="s">
        <v>37</v>
      </c>
      <c r="E160" t="s">
        <v>28</v>
      </c>
      <c r="F160" s="29">
        <v>3556</v>
      </c>
      <c r="G160" s="5">
        <v>459</v>
      </c>
      <c r="H160" s="31">
        <f>VLOOKUP(data[[#This Row],[Product]],products[#All],2,FALSE)</f>
        <v>10.38</v>
      </c>
      <c r="I160" s="31">
        <f>data[[#This Row],[Cost per unit]]*data[[#This Row],[Units]]</f>
        <v>4764.42</v>
      </c>
    </row>
    <row r="161" spans="3:9" x14ac:dyDescent="0.35">
      <c r="C161" t="s">
        <v>5</v>
      </c>
      <c r="D161" t="s">
        <v>34</v>
      </c>
      <c r="E161" t="s">
        <v>15</v>
      </c>
      <c r="F161" s="29">
        <v>7280</v>
      </c>
      <c r="G161" s="5">
        <v>201</v>
      </c>
      <c r="H161" s="31">
        <f>VLOOKUP(data[[#This Row],[Product]],products[#All],2,FALSE)</f>
        <v>11.73</v>
      </c>
      <c r="I161" s="31">
        <f>data[[#This Row],[Cost per unit]]*data[[#This Row],[Units]]</f>
        <v>2357.73</v>
      </c>
    </row>
    <row r="162" spans="3:9" x14ac:dyDescent="0.35">
      <c r="C162" t="s">
        <v>6</v>
      </c>
      <c r="D162" t="s">
        <v>34</v>
      </c>
      <c r="E162" t="s">
        <v>30</v>
      </c>
      <c r="F162" s="29">
        <v>3402</v>
      </c>
      <c r="G162" s="5">
        <v>366</v>
      </c>
      <c r="H162" s="31">
        <f>VLOOKUP(data[[#This Row],[Product]],products[#All],2,FALSE)</f>
        <v>14.49</v>
      </c>
      <c r="I162" s="31">
        <f>data[[#This Row],[Cost per unit]]*data[[#This Row],[Units]]</f>
        <v>5303.34</v>
      </c>
    </row>
    <row r="163" spans="3:9" x14ac:dyDescent="0.35">
      <c r="C163" t="s">
        <v>3</v>
      </c>
      <c r="D163" t="s">
        <v>37</v>
      </c>
      <c r="E163" t="s">
        <v>29</v>
      </c>
      <c r="F163" s="29">
        <v>4592</v>
      </c>
      <c r="G163" s="5">
        <v>324</v>
      </c>
      <c r="H163" s="31">
        <f>VLOOKUP(data[[#This Row],[Product]],products[#All],2,FALSE)</f>
        <v>7.16</v>
      </c>
      <c r="I163" s="31">
        <f>data[[#This Row],[Cost per unit]]*data[[#This Row],[Units]]</f>
        <v>2319.84</v>
      </c>
    </row>
    <row r="164" spans="3:9" x14ac:dyDescent="0.35">
      <c r="C164" t="s">
        <v>9</v>
      </c>
      <c r="D164" t="s">
        <v>35</v>
      </c>
      <c r="E164" t="s">
        <v>15</v>
      </c>
      <c r="F164" s="29">
        <v>7833</v>
      </c>
      <c r="G164" s="5">
        <v>243</v>
      </c>
      <c r="H164" s="31">
        <f>VLOOKUP(data[[#This Row],[Product]],products[#All],2,FALSE)</f>
        <v>11.73</v>
      </c>
      <c r="I164" s="31">
        <f>data[[#This Row],[Cost per unit]]*data[[#This Row],[Units]]</f>
        <v>2850.3900000000003</v>
      </c>
    </row>
    <row r="165" spans="3:9" x14ac:dyDescent="0.35">
      <c r="C165" t="s">
        <v>2</v>
      </c>
      <c r="D165" t="s">
        <v>39</v>
      </c>
      <c r="E165" t="s">
        <v>21</v>
      </c>
      <c r="F165" s="29">
        <v>7651</v>
      </c>
      <c r="G165" s="5">
        <v>213</v>
      </c>
      <c r="H165" s="31">
        <f>VLOOKUP(data[[#This Row],[Product]],products[#All],2,FALSE)</f>
        <v>9</v>
      </c>
      <c r="I165" s="31">
        <f>data[[#This Row],[Cost per unit]]*data[[#This Row],[Units]]</f>
        <v>1917</v>
      </c>
    </row>
    <row r="166" spans="3:9" x14ac:dyDescent="0.35">
      <c r="C166" t="s">
        <v>40</v>
      </c>
      <c r="D166" t="s">
        <v>35</v>
      </c>
      <c r="E166" t="s">
        <v>30</v>
      </c>
      <c r="F166" s="29">
        <v>2275</v>
      </c>
      <c r="G166" s="5">
        <v>447</v>
      </c>
      <c r="H166" s="31">
        <f>VLOOKUP(data[[#This Row],[Product]],products[#All],2,FALSE)</f>
        <v>14.49</v>
      </c>
      <c r="I166" s="31">
        <f>data[[#This Row],[Cost per unit]]*data[[#This Row],[Units]]</f>
        <v>6477.03</v>
      </c>
    </row>
    <row r="167" spans="3:9" x14ac:dyDescent="0.35">
      <c r="C167" t="s">
        <v>40</v>
      </c>
      <c r="D167" t="s">
        <v>38</v>
      </c>
      <c r="E167" t="s">
        <v>13</v>
      </c>
      <c r="F167" s="29">
        <v>5670</v>
      </c>
      <c r="G167" s="5">
        <v>297</v>
      </c>
      <c r="H167" s="31">
        <f>VLOOKUP(data[[#This Row],[Product]],products[#All],2,FALSE)</f>
        <v>9.33</v>
      </c>
      <c r="I167" s="31">
        <f>data[[#This Row],[Cost per unit]]*data[[#This Row],[Units]]</f>
        <v>2771.01</v>
      </c>
    </row>
    <row r="168" spans="3:9" x14ac:dyDescent="0.35">
      <c r="C168" t="s">
        <v>7</v>
      </c>
      <c r="D168" t="s">
        <v>35</v>
      </c>
      <c r="E168" t="s">
        <v>16</v>
      </c>
      <c r="F168" s="29">
        <v>2135</v>
      </c>
      <c r="G168" s="5">
        <v>27</v>
      </c>
      <c r="H168" s="31">
        <f>VLOOKUP(data[[#This Row],[Product]],products[#All],2,FALSE)</f>
        <v>8.7899999999999991</v>
      </c>
      <c r="I168" s="31">
        <f>data[[#This Row],[Cost per unit]]*data[[#This Row],[Units]]</f>
        <v>237.32999999999998</v>
      </c>
    </row>
    <row r="169" spans="3:9" x14ac:dyDescent="0.35">
      <c r="C169" t="s">
        <v>40</v>
      </c>
      <c r="D169" t="s">
        <v>34</v>
      </c>
      <c r="E169" t="s">
        <v>23</v>
      </c>
      <c r="F169" s="29">
        <v>2779</v>
      </c>
      <c r="G169" s="5">
        <v>75</v>
      </c>
      <c r="H169" s="31">
        <f>VLOOKUP(data[[#This Row],[Product]],products[#All],2,FALSE)</f>
        <v>6.49</v>
      </c>
      <c r="I169" s="31">
        <f>data[[#This Row],[Cost per unit]]*data[[#This Row],[Units]]</f>
        <v>486.75</v>
      </c>
    </row>
    <row r="170" spans="3:9" x14ac:dyDescent="0.35">
      <c r="C170" t="s">
        <v>10</v>
      </c>
      <c r="D170" t="s">
        <v>39</v>
      </c>
      <c r="E170" t="s">
        <v>33</v>
      </c>
      <c r="F170" s="29">
        <v>12950</v>
      </c>
      <c r="G170" s="5">
        <v>30</v>
      </c>
      <c r="H170" s="31">
        <f>VLOOKUP(data[[#This Row],[Product]],products[#All],2,FALSE)</f>
        <v>12.37</v>
      </c>
      <c r="I170" s="31">
        <f>data[[#This Row],[Cost per unit]]*data[[#This Row],[Units]]</f>
        <v>371.09999999999997</v>
      </c>
    </row>
    <row r="171" spans="3:9" x14ac:dyDescent="0.35">
      <c r="C171" t="s">
        <v>7</v>
      </c>
      <c r="D171" t="s">
        <v>36</v>
      </c>
      <c r="E171" t="s">
        <v>18</v>
      </c>
      <c r="F171" s="29">
        <v>2646</v>
      </c>
      <c r="G171" s="5">
        <v>177</v>
      </c>
      <c r="H171" s="31">
        <f>VLOOKUP(data[[#This Row],[Product]],products[#All],2,FALSE)</f>
        <v>6.47</v>
      </c>
      <c r="I171" s="31">
        <f>data[[#This Row],[Cost per unit]]*data[[#This Row],[Units]]</f>
        <v>1145.19</v>
      </c>
    </row>
    <row r="172" spans="3:9" x14ac:dyDescent="0.35">
      <c r="C172" t="s">
        <v>40</v>
      </c>
      <c r="D172" t="s">
        <v>34</v>
      </c>
      <c r="E172" t="s">
        <v>33</v>
      </c>
      <c r="F172" s="29">
        <v>3794</v>
      </c>
      <c r="G172" s="5">
        <v>159</v>
      </c>
      <c r="H172" s="31">
        <f>VLOOKUP(data[[#This Row],[Product]],products[#All],2,FALSE)</f>
        <v>12.37</v>
      </c>
      <c r="I172" s="31">
        <f>data[[#This Row],[Cost per unit]]*data[[#This Row],[Units]]</f>
        <v>1966.83</v>
      </c>
    </row>
    <row r="173" spans="3:9" x14ac:dyDescent="0.35">
      <c r="C173" t="s">
        <v>3</v>
      </c>
      <c r="D173" t="s">
        <v>35</v>
      </c>
      <c r="E173" t="s">
        <v>33</v>
      </c>
      <c r="F173" s="29">
        <v>819</v>
      </c>
      <c r="G173" s="5">
        <v>306</v>
      </c>
      <c r="H173" s="31">
        <f>VLOOKUP(data[[#This Row],[Product]],products[#All],2,FALSE)</f>
        <v>12.37</v>
      </c>
      <c r="I173" s="31">
        <f>data[[#This Row],[Cost per unit]]*data[[#This Row],[Units]]</f>
        <v>3785.22</v>
      </c>
    </row>
    <row r="174" spans="3:9" x14ac:dyDescent="0.35">
      <c r="C174" t="s">
        <v>3</v>
      </c>
      <c r="D174" t="s">
        <v>34</v>
      </c>
      <c r="E174" t="s">
        <v>20</v>
      </c>
      <c r="F174" s="29">
        <v>2583</v>
      </c>
      <c r="G174" s="5">
        <v>18</v>
      </c>
      <c r="H174" s="31">
        <f>VLOOKUP(data[[#This Row],[Product]],products[#All],2,FALSE)</f>
        <v>10.62</v>
      </c>
      <c r="I174" s="31">
        <f>data[[#This Row],[Cost per unit]]*data[[#This Row],[Units]]</f>
        <v>191.16</v>
      </c>
    </row>
    <row r="175" spans="3:9" x14ac:dyDescent="0.35">
      <c r="C175" t="s">
        <v>7</v>
      </c>
      <c r="D175" t="s">
        <v>35</v>
      </c>
      <c r="E175" t="s">
        <v>19</v>
      </c>
      <c r="F175" s="29">
        <v>4585</v>
      </c>
      <c r="G175" s="5">
        <v>240</v>
      </c>
      <c r="H175" s="31">
        <f>VLOOKUP(data[[#This Row],[Product]],products[#All],2,FALSE)</f>
        <v>7.64</v>
      </c>
      <c r="I175" s="31">
        <f>data[[#This Row],[Cost per unit]]*data[[#This Row],[Units]]</f>
        <v>1833.6</v>
      </c>
    </row>
    <row r="176" spans="3:9" x14ac:dyDescent="0.35">
      <c r="C176" t="s">
        <v>5</v>
      </c>
      <c r="D176" t="s">
        <v>34</v>
      </c>
      <c r="E176" t="s">
        <v>33</v>
      </c>
      <c r="F176" s="29">
        <v>1652</v>
      </c>
      <c r="G176" s="5">
        <v>93</v>
      </c>
      <c r="H176" s="31">
        <f>VLOOKUP(data[[#This Row],[Product]],products[#All],2,FALSE)</f>
        <v>12.37</v>
      </c>
      <c r="I176" s="31">
        <f>data[[#This Row],[Cost per unit]]*data[[#This Row],[Units]]</f>
        <v>1150.4099999999999</v>
      </c>
    </row>
    <row r="177" spans="3:9" x14ac:dyDescent="0.35">
      <c r="C177" t="s">
        <v>10</v>
      </c>
      <c r="D177" t="s">
        <v>34</v>
      </c>
      <c r="E177" t="s">
        <v>26</v>
      </c>
      <c r="F177" s="29">
        <v>4991</v>
      </c>
      <c r="G177" s="5">
        <v>9</v>
      </c>
      <c r="H177" s="31">
        <f>VLOOKUP(data[[#This Row],[Product]],products[#All],2,FALSE)</f>
        <v>5.6</v>
      </c>
      <c r="I177" s="31">
        <f>data[[#This Row],[Cost per unit]]*data[[#This Row],[Units]]</f>
        <v>50.4</v>
      </c>
    </row>
    <row r="178" spans="3:9" x14ac:dyDescent="0.35">
      <c r="C178" t="s">
        <v>8</v>
      </c>
      <c r="D178" t="s">
        <v>34</v>
      </c>
      <c r="E178" t="s">
        <v>16</v>
      </c>
      <c r="F178" s="29">
        <v>2009</v>
      </c>
      <c r="G178" s="5">
        <v>219</v>
      </c>
      <c r="H178" s="31">
        <f>VLOOKUP(data[[#This Row],[Product]],products[#All],2,FALSE)</f>
        <v>8.7899999999999991</v>
      </c>
      <c r="I178" s="31">
        <f>data[[#This Row],[Cost per unit]]*data[[#This Row],[Units]]</f>
        <v>1925.0099999999998</v>
      </c>
    </row>
    <row r="179" spans="3:9" x14ac:dyDescent="0.35">
      <c r="C179" t="s">
        <v>2</v>
      </c>
      <c r="D179" t="s">
        <v>39</v>
      </c>
      <c r="E179" t="s">
        <v>22</v>
      </c>
      <c r="F179" s="29">
        <v>1568</v>
      </c>
      <c r="G179" s="5">
        <v>141</v>
      </c>
      <c r="H179" s="31">
        <f>VLOOKUP(data[[#This Row],[Product]],products[#All],2,FALSE)</f>
        <v>9.77</v>
      </c>
      <c r="I179" s="31">
        <f>data[[#This Row],[Cost per unit]]*data[[#This Row],[Units]]</f>
        <v>1377.57</v>
      </c>
    </row>
    <row r="180" spans="3:9" x14ac:dyDescent="0.35">
      <c r="C180" t="s">
        <v>41</v>
      </c>
      <c r="D180" t="s">
        <v>37</v>
      </c>
      <c r="E180" t="s">
        <v>20</v>
      </c>
      <c r="F180" s="29">
        <v>3388</v>
      </c>
      <c r="G180" s="5">
        <v>123</v>
      </c>
      <c r="H180" s="31">
        <f>VLOOKUP(data[[#This Row],[Product]],products[#All],2,FALSE)</f>
        <v>10.62</v>
      </c>
      <c r="I180" s="31">
        <f>data[[#This Row],[Cost per unit]]*data[[#This Row],[Units]]</f>
        <v>1306.26</v>
      </c>
    </row>
    <row r="181" spans="3:9" x14ac:dyDescent="0.35">
      <c r="C181" t="s">
        <v>40</v>
      </c>
      <c r="D181" t="s">
        <v>38</v>
      </c>
      <c r="E181" t="s">
        <v>24</v>
      </c>
      <c r="F181" s="29">
        <v>623</v>
      </c>
      <c r="G181" s="5">
        <v>51</v>
      </c>
      <c r="H181" s="31">
        <f>VLOOKUP(data[[#This Row],[Product]],products[#All],2,FALSE)</f>
        <v>4.97</v>
      </c>
      <c r="I181" s="31">
        <f>data[[#This Row],[Cost per unit]]*data[[#This Row],[Units]]</f>
        <v>253.47</v>
      </c>
    </row>
    <row r="182" spans="3:9" x14ac:dyDescent="0.35">
      <c r="C182" t="s">
        <v>6</v>
      </c>
      <c r="D182" t="s">
        <v>36</v>
      </c>
      <c r="E182" t="s">
        <v>4</v>
      </c>
      <c r="F182" s="29">
        <v>10073</v>
      </c>
      <c r="G182" s="5">
        <v>120</v>
      </c>
      <c r="H182" s="31">
        <f>VLOOKUP(data[[#This Row],[Product]],products[#All],2,FALSE)</f>
        <v>11.88</v>
      </c>
      <c r="I182" s="31">
        <f>data[[#This Row],[Cost per unit]]*data[[#This Row],[Units]]</f>
        <v>1425.6000000000001</v>
      </c>
    </row>
    <row r="183" spans="3:9" x14ac:dyDescent="0.35">
      <c r="C183" t="s">
        <v>8</v>
      </c>
      <c r="D183" t="s">
        <v>39</v>
      </c>
      <c r="E183" t="s">
        <v>26</v>
      </c>
      <c r="F183" s="29">
        <v>1561</v>
      </c>
      <c r="G183" s="5">
        <v>27</v>
      </c>
      <c r="H183" s="31">
        <f>VLOOKUP(data[[#This Row],[Product]],products[#All],2,FALSE)</f>
        <v>5.6</v>
      </c>
      <c r="I183" s="31">
        <f>data[[#This Row],[Cost per unit]]*data[[#This Row],[Units]]</f>
        <v>151.19999999999999</v>
      </c>
    </row>
    <row r="184" spans="3:9" x14ac:dyDescent="0.35">
      <c r="C184" t="s">
        <v>9</v>
      </c>
      <c r="D184" t="s">
        <v>36</v>
      </c>
      <c r="E184" t="s">
        <v>27</v>
      </c>
      <c r="F184" s="29">
        <v>11522</v>
      </c>
      <c r="G184" s="5">
        <v>204</v>
      </c>
      <c r="H184" s="31">
        <f>VLOOKUP(data[[#This Row],[Product]],products[#All],2,FALSE)</f>
        <v>16.73</v>
      </c>
      <c r="I184" s="31">
        <f>data[[#This Row],[Cost per unit]]*data[[#This Row],[Units]]</f>
        <v>3412.92</v>
      </c>
    </row>
    <row r="185" spans="3:9" x14ac:dyDescent="0.35">
      <c r="C185" t="s">
        <v>6</v>
      </c>
      <c r="D185" t="s">
        <v>38</v>
      </c>
      <c r="E185" t="s">
        <v>13</v>
      </c>
      <c r="F185" s="29">
        <v>2317</v>
      </c>
      <c r="G185" s="5">
        <v>123</v>
      </c>
      <c r="H185" s="31">
        <f>VLOOKUP(data[[#This Row],[Product]],products[#All],2,FALSE)</f>
        <v>9.33</v>
      </c>
      <c r="I185" s="31">
        <f>data[[#This Row],[Cost per unit]]*data[[#This Row],[Units]]</f>
        <v>1147.5899999999999</v>
      </c>
    </row>
    <row r="186" spans="3:9" x14ac:dyDescent="0.35">
      <c r="C186" t="s">
        <v>10</v>
      </c>
      <c r="D186" t="s">
        <v>37</v>
      </c>
      <c r="E186" t="s">
        <v>28</v>
      </c>
      <c r="F186" s="29">
        <v>3059</v>
      </c>
      <c r="G186" s="5">
        <v>27</v>
      </c>
      <c r="H186" s="31">
        <f>VLOOKUP(data[[#This Row],[Product]],products[#All],2,FALSE)</f>
        <v>10.38</v>
      </c>
      <c r="I186" s="31">
        <f>data[[#This Row],[Cost per unit]]*data[[#This Row],[Units]]</f>
        <v>280.26000000000005</v>
      </c>
    </row>
    <row r="187" spans="3:9" x14ac:dyDescent="0.35">
      <c r="C187" t="s">
        <v>41</v>
      </c>
      <c r="D187" t="s">
        <v>37</v>
      </c>
      <c r="E187" t="s">
        <v>26</v>
      </c>
      <c r="F187" s="29">
        <v>2324</v>
      </c>
      <c r="G187" s="5">
        <v>177</v>
      </c>
      <c r="H187" s="31">
        <f>VLOOKUP(data[[#This Row],[Product]],products[#All],2,FALSE)</f>
        <v>5.6</v>
      </c>
      <c r="I187" s="31">
        <f>data[[#This Row],[Cost per unit]]*data[[#This Row],[Units]]</f>
        <v>991.19999999999993</v>
      </c>
    </row>
    <row r="188" spans="3:9" x14ac:dyDescent="0.35">
      <c r="C188" t="s">
        <v>3</v>
      </c>
      <c r="D188" t="s">
        <v>39</v>
      </c>
      <c r="E188" t="s">
        <v>26</v>
      </c>
      <c r="F188" s="29">
        <v>4956</v>
      </c>
      <c r="G188" s="5">
        <v>171</v>
      </c>
      <c r="H188" s="31">
        <f>VLOOKUP(data[[#This Row],[Product]],products[#All],2,FALSE)</f>
        <v>5.6</v>
      </c>
      <c r="I188" s="31">
        <f>data[[#This Row],[Cost per unit]]*data[[#This Row],[Units]]</f>
        <v>957.59999999999991</v>
      </c>
    </row>
    <row r="189" spans="3:9" x14ac:dyDescent="0.35">
      <c r="C189" t="s">
        <v>10</v>
      </c>
      <c r="D189" t="s">
        <v>34</v>
      </c>
      <c r="E189" t="s">
        <v>19</v>
      </c>
      <c r="F189" s="29">
        <v>5355</v>
      </c>
      <c r="G189" s="5">
        <v>204</v>
      </c>
      <c r="H189" s="31">
        <f>VLOOKUP(data[[#This Row],[Product]],products[#All],2,FALSE)</f>
        <v>7.64</v>
      </c>
      <c r="I189" s="31">
        <f>data[[#This Row],[Cost per unit]]*data[[#This Row],[Units]]</f>
        <v>1558.56</v>
      </c>
    </row>
    <row r="190" spans="3:9" x14ac:dyDescent="0.35">
      <c r="C190" t="s">
        <v>3</v>
      </c>
      <c r="D190" t="s">
        <v>34</v>
      </c>
      <c r="E190" t="s">
        <v>14</v>
      </c>
      <c r="F190" s="29">
        <v>7259</v>
      </c>
      <c r="G190" s="5">
        <v>276</v>
      </c>
      <c r="H190" s="31">
        <f>VLOOKUP(data[[#This Row],[Product]],products[#All],2,FALSE)</f>
        <v>11.7</v>
      </c>
      <c r="I190" s="31">
        <f>data[[#This Row],[Cost per unit]]*data[[#This Row],[Units]]</f>
        <v>3229.2</v>
      </c>
    </row>
    <row r="191" spans="3:9" x14ac:dyDescent="0.35">
      <c r="C191" t="s">
        <v>8</v>
      </c>
      <c r="D191" t="s">
        <v>37</v>
      </c>
      <c r="E191" t="s">
        <v>26</v>
      </c>
      <c r="F191" s="29">
        <v>6279</v>
      </c>
      <c r="G191" s="5">
        <v>45</v>
      </c>
      <c r="H191" s="31">
        <f>VLOOKUP(data[[#This Row],[Product]],products[#All],2,FALSE)</f>
        <v>5.6</v>
      </c>
      <c r="I191" s="31">
        <f>data[[#This Row],[Cost per unit]]*data[[#This Row],[Units]]</f>
        <v>251.99999999999997</v>
      </c>
    </row>
    <row r="192" spans="3:9" x14ac:dyDescent="0.35">
      <c r="C192" t="s">
        <v>40</v>
      </c>
      <c r="D192" t="s">
        <v>38</v>
      </c>
      <c r="E192" t="s">
        <v>29</v>
      </c>
      <c r="F192" s="29">
        <v>2541</v>
      </c>
      <c r="G192" s="5">
        <v>45</v>
      </c>
      <c r="H192" s="31">
        <f>VLOOKUP(data[[#This Row],[Product]],products[#All],2,FALSE)</f>
        <v>7.16</v>
      </c>
      <c r="I192" s="31">
        <f>data[[#This Row],[Cost per unit]]*data[[#This Row],[Units]]</f>
        <v>322.2</v>
      </c>
    </row>
    <row r="193" spans="3:9" x14ac:dyDescent="0.35">
      <c r="C193" t="s">
        <v>6</v>
      </c>
      <c r="D193" t="s">
        <v>35</v>
      </c>
      <c r="E193" t="s">
        <v>27</v>
      </c>
      <c r="F193" s="29">
        <v>3864</v>
      </c>
      <c r="G193" s="5">
        <v>177</v>
      </c>
      <c r="H193" s="31">
        <f>VLOOKUP(data[[#This Row],[Product]],products[#All],2,FALSE)</f>
        <v>16.73</v>
      </c>
      <c r="I193" s="31">
        <f>data[[#This Row],[Cost per unit]]*data[[#This Row],[Units]]</f>
        <v>2961.21</v>
      </c>
    </row>
    <row r="194" spans="3:9" x14ac:dyDescent="0.35">
      <c r="C194" t="s">
        <v>5</v>
      </c>
      <c r="D194" t="s">
        <v>36</v>
      </c>
      <c r="E194" t="s">
        <v>13</v>
      </c>
      <c r="F194" s="29">
        <v>6146</v>
      </c>
      <c r="G194" s="5">
        <v>63</v>
      </c>
      <c r="H194" s="31">
        <f>VLOOKUP(data[[#This Row],[Product]],products[#All],2,FALSE)</f>
        <v>9.33</v>
      </c>
      <c r="I194" s="31">
        <f>data[[#This Row],[Cost per unit]]*data[[#This Row],[Units]]</f>
        <v>587.79</v>
      </c>
    </row>
    <row r="195" spans="3:9" x14ac:dyDescent="0.35">
      <c r="C195" t="s">
        <v>9</v>
      </c>
      <c r="D195" t="s">
        <v>39</v>
      </c>
      <c r="E195" t="s">
        <v>18</v>
      </c>
      <c r="F195" s="29">
        <v>2639</v>
      </c>
      <c r="G195" s="5">
        <v>204</v>
      </c>
      <c r="H195" s="31">
        <f>VLOOKUP(data[[#This Row],[Product]],products[#All],2,FALSE)</f>
        <v>6.47</v>
      </c>
      <c r="I195" s="31">
        <f>data[[#This Row],[Cost per unit]]*data[[#This Row],[Units]]</f>
        <v>1319.8799999999999</v>
      </c>
    </row>
    <row r="196" spans="3:9" x14ac:dyDescent="0.35">
      <c r="C196" t="s">
        <v>8</v>
      </c>
      <c r="D196" t="s">
        <v>37</v>
      </c>
      <c r="E196" t="s">
        <v>22</v>
      </c>
      <c r="F196" s="29">
        <v>1890</v>
      </c>
      <c r="G196" s="5">
        <v>195</v>
      </c>
      <c r="H196" s="31">
        <f>VLOOKUP(data[[#This Row],[Product]],products[#All],2,FALSE)</f>
        <v>9.77</v>
      </c>
      <c r="I196" s="31">
        <f>data[[#This Row],[Cost per unit]]*data[[#This Row],[Units]]</f>
        <v>1905.1499999999999</v>
      </c>
    </row>
    <row r="197" spans="3:9" x14ac:dyDescent="0.35">
      <c r="C197" t="s">
        <v>7</v>
      </c>
      <c r="D197" t="s">
        <v>34</v>
      </c>
      <c r="E197" t="s">
        <v>14</v>
      </c>
      <c r="F197" s="29">
        <v>1932</v>
      </c>
      <c r="G197" s="5">
        <v>369</v>
      </c>
      <c r="H197" s="31">
        <f>VLOOKUP(data[[#This Row],[Product]],products[#All],2,FALSE)</f>
        <v>11.7</v>
      </c>
      <c r="I197" s="31">
        <f>data[[#This Row],[Cost per unit]]*data[[#This Row],[Units]]</f>
        <v>4317.3</v>
      </c>
    </row>
    <row r="198" spans="3:9" x14ac:dyDescent="0.35">
      <c r="C198" t="s">
        <v>3</v>
      </c>
      <c r="D198" t="s">
        <v>34</v>
      </c>
      <c r="E198" t="s">
        <v>25</v>
      </c>
      <c r="F198" s="29">
        <v>6300</v>
      </c>
      <c r="G198" s="5">
        <v>42</v>
      </c>
      <c r="H198" s="31">
        <f>VLOOKUP(data[[#This Row],[Product]],products[#All],2,FALSE)</f>
        <v>13.15</v>
      </c>
      <c r="I198" s="31">
        <f>data[[#This Row],[Cost per unit]]*data[[#This Row],[Units]]</f>
        <v>552.30000000000007</v>
      </c>
    </row>
    <row r="199" spans="3:9" x14ac:dyDescent="0.35">
      <c r="C199" t="s">
        <v>6</v>
      </c>
      <c r="D199" t="s">
        <v>37</v>
      </c>
      <c r="E199" t="s">
        <v>30</v>
      </c>
      <c r="F199" s="29">
        <v>560</v>
      </c>
      <c r="G199" s="5">
        <v>81</v>
      </c>
      <c r="H199" s="31">
        <f>VLOOKUP(data[[#This Row],[Product]],products[#All],2,FALSE)</f>
        <v>14.49</v>
      </c>
      <c r="I199" s="31">
        <f>data[[#This Row],[Cost per unit]]*data[[#This Row],[Units]]</f>
        <v>1173.69</v>
      </c>
    </row>
    <row r="200" spans="3:9" x14ac:dyDescent="0.35">
      <c r="C200" t="s">
        <v>9</v>
      </c>
      <c r="D200" t="s">
        <v>37</v>
      </c>
      <c r="E200" t="s">
        <v>26</v>
      </c>
      <c r="F200" s="29">
        <v>2856</v>
      </c>
      <c r="G200" s="5">
        <v>246</v>
      </c>
      <c r="H200" s="31">
        <f>VLOOKUP(data[[#This Row],[Product]],products[#All],2,FALSE)</f>
        <v>5.6</v>
      </c>
      <c r="I200" s="31">
        <f>data[[#This Row],[Cost per unit]]*data[[#This Row],[Units]]</f>
        <v>1377.6</v>
      </c>
    </row>
    <row r="201" spans="3:9" x14ac:dyDescent="0.35">
      <c r="C201" t="s">
        <v>9</v>
      </c>
      <c r="D201" t="s">
        <v>34</v>
      </c>
      <c r="E201" t="s">
        <v>17</v>
      </c>
      <c r="F201" s="29">
        <v>707</v>
      </c>
      <c r="G201" s="5">
        <v>174</v>
      </c>
      <c r="H201" s="31">
        <f>VLOOKUP(data[[#This Row],[Product]],products[#All],2,FALSE)</f>
        <v>3.11</v>
      </c>
      <c r="I201" s="31">
        <f>data[[#This Row],[Cost per unit]]*data[[#This Row],[Units]]</f>
        <v>541.14</v>
      </c>
    </row>
    <row r="202" spans="3:9" x14ac:dyDescent="0.35">
      <c r="C202" t="s">
        <v>8</v>
      </c>
      <c r="D202" t="s">
        <v>35</v>
      </c>
      <c r="E202" t="s">
        <v>30</v>
      </c>
      <c r="F202" s="29">
        <v>3598</v>
      </c>
      <c r="G202" s="5">
        <v>81</v>
      </c>
      <c r="H202" s="31">
        <f>VLOOKUP(data[[#This Row],[Product]],products[#All],2,FALSE)</f>
        <v>14.49</v>
      </c>
      <c r="I202" s="31">
        <f>data[[#This Row],[Cost per unit]]*data[[#This Row],[Units]]</f>
        <v>1173.69</v>
      </c>
    </row>
    <row r="203" spans="3:9" x14ac:dyDescent="0.35">
      <c r="C203" t="s">
        <v>40</v>
      </c>
      <c r="D203" t="s">
        <v>35</v>
      </c>
      <c r="E203" t="s">
        <v>22</v>
      </c>
      <c r="F203" s="29">
        <v>6853</v>
      </c>
      <c r="G203" s="5">
        <v>372</v>
      </c>
      <c r="H203" s="31">
        <f>VLOOKUP(data[[#This Row],[Product]],products[#All],2,FALSE)</f>
        <v>9.77</v>
      </c>
      <c r="I203" s="31">
        <f>data[[#This Row],[Cost per unit]]*data[[#This Row],[Units]]</f>
        <v>3634.44</v>
      </c>
    </row>
    <row r="204" spans="3:9" x14ac:dyDescent="0.35">
      <c r="C204" t="s">
        <v>40</v>
      </c>
      <c r="D204" t="s">
        <v>35</v>
      </c>
      <c r="E204" t="s">
        <v>16</v>
      </c>
      <c r="F204" s="29">
        <v>4725</v>
      </c>
      <c r="G204" s="5">
        <v>174</v>
      </c>
      <c r="H204" s="31">
        <f>VLOOKUP(data[[#This Row],[Product]],products[#All],2,FALSE)</f>
        <v>8.7899999999999991</v>
      </c>
      <c r="I204" s="31">
        <f>data[[#This Row],[Cost per unit]]*data[[#This Row],[Units]]</f>
        <v>1529.4599999999998</v>
      </c>
    </row>
    <row r="205" spans="3:9" x14ac:dyDescent="0.35">
      <c r="C205" t="s">
        <v>41</v>
      </c>
      <c r="D205" t="s">
        <v>36</v>
      </c>
      <c r="E205" t="s">
        <v>32</v>
      </c>
      <c r="F205" s="29">
        <v>10304</v>
      </c>
      <c r="G205" s="5">
        <v>84</v>
      </c>
      <c r="H205" s="31">
        <f>VLOOKUP(data[[#This Row],[Product]],products[#All],2,FALSE)</f>
        <v>8.65</v>
      </c>
      <c r="I205" s="31">
        <f>data[[#This Row],[Cost per unit]]*data[[#This Row],[Units]]</f>
        <v>726.6</v>
      </c>
    </row>
    <row r="206" spans="3:9" x14ac:dyDescent="0.35">
      <c r="C206" t="s">
        <v>41</v>
      </c>
      <c r="D206" t="s">
        <v>34</v>
      </c>
      <c r="E206" t="s">
        <v>16</v>
      </c>
      <c r="F206" s="29">
        <v>1274</v>
      </c>
      <c r="G206" s="5">
        <v>225</v>
      </c>
      <c r="H206" s="31">
        <f>VLOOKUP(data[[#This Row],[Product]],products[#All],2,FALSE)</f>
        <v>8.7899999999999991</v>
      </c>
      <c r="I206" s="31">
        <f>data[[#This Row],[Cost per unit]]*data[[#This Row],[Units]]</f>
        <v>1977.7499999999998</v>
      </c>
    </row>
    <row r="207" spans="3:9" x14ac:dyDescent="0.35">
      <c r="C207" t="s">
        <v>5</v>
      </c>
      <c r="D207" t="s">
        <v>36</v>
      </c>
      <c r="E207" t="s">
        <v>30</v>
      </c>
      <c r="F207" s="29">
        <v>1526</v>
      </c>
      <c r="G207" s="5">
        <v>105</v>
      </c>
      <c r="H207" s="31">
        <f>VLOOKUP(data[[#This Row],[Product]],products[#All],2,FALSE)</f>
        <v>14.49</v>
      </c>
      <c r="I207" s="31">
        <f>data[[#This Row],[Cost per unit]]*data[[#This Row],[Units]]</f>
        <v>1521.45</v>
      </c>
    </row>
    <row r="208" spans="3:9" x14ac:dyDescent="0.35">
      <c r="C208" t="s">
        <v>40</v>
      </c>
      <c r="D208" t="s">
        <v>39</v>
      </c>
      <c r="E208" t="s">
        <v>28</v>
      </c>
      <c r="F208" s="29">
        <v>3101</v>
      </c>
      <c r="G208" s="5">
        <v>225</v>
      </c>
      <c r="H208" s="31">
        <f>VLOOKUP(data[[#This Row],[Product]],products[#All],2,FALSE)</f>
        <v>10.38</v>
      </c>
      <c r="I208" s="31">
        <f>data[[#This Row],[Cost per unit]]*data[[#This Row],[Units]]</f>
        <v>2335.5</v>
      </c>
    </row>
    <row r="209" spans="3:9" x14ac:dyDescent="0.35">
      <c r="C209" t="s">
        <v>2</v>
      </c>
      <c r="D209" t="s">
        <v>37</v>
      </c>
      <c r="E209" t="s">
        <v>14</v>
      </c>
      <c r="F209" s="29">
        <v>1057</v>
      </c>
      <c r="G209" s="5">
        <v>54</v>
      </c>
      <c r="H209" s="31">
        <f>VLOOKUP(data[[#This Row],[Product]],products[#All],2,FALSE)</f>
        <v>11.7</v>
      </c>
      <c r="I209" s="31">
        <f>data[[#This Row],[Cost per unit]]*data[[#This Row],[Units]]</f>
        <v>631.79999999999995</v>
      </c>
    </row>
    <row r="210" spans="3:9" x14ac:dyDescent="0.35">
      <c r="C210" t="s">
        <v>7</v>
      </c>
      <c r="D210" t="s">
        <v>37</v>
      </c>
      <c r="E210" t="s">
        <v>26</v>
      </c>
      <c r="F210" s="29">
        <v>5306</v>
      </c>
      <c r="G210" s="5">
        <v>0</v>
      </c>
      <c r="H210" s="31">
        <f>VLOOKUP(data[[#This Row],[Product]],products[#All],2,FALSE)</f>
        <v>5.6</v>
      </c>
      <c r="I210" s="31">
        <f>data[[#This Row],[Cost per unit]]*data[[#This Row],[Units]]</f>
        <v>0</v>
      </c>
    </row>
    <row r="211" spans="3:9" x14ac:dyDescent="0.35">
      <c r="C211" t="s">
        <v>5</v>
      </c>
      <c r="D211" t="s">
        <v>39</v>
      </c>
      <c r="E211" t="s">
        <v>24</v>
      </c>
      <c r="F211" s="29">
        <v>4018</v>
      </c>
      <c r="G211" s="5">
        <v>171</v>
      </c>
      <c r="H211" s="31">
        <f>VLOOKUP(data[[#This Row],[Product]],products[#All],2,FALSE)</f>
        <v>4.97</v>
      </c>
      <c r="I211" s="31">
        <f>data[[#This Row],[Cost per unit]]*data[[#This Row],[Units]]</f>
        <v>849.87</v>
      </c>
    </row>
    <row r="212" spans="3:9" x14ac:dyDescent="0.35">
      <c r="C212" t="s">
        <v>9</v>
      </c>
      <c r="D212" t="s">
        <v>34</v>
      </c>
      <c r="E212" t="s">
        <v>16</v>
      </c>
      <c r="F212" s="29">
        <v>938</v>
      </c>
      <c r="G212" s="5">
        <v>189</v>
      </c>
      <c r="H212" s="31">
        <f>VLOOKUP(data[[#This Row],[Product]],products[#All],2,FALSE)</f>
        <v>8.7899999999999991</v>
      </c>
      <c r="I212" s="31">
        <f>data[[#This Row],[Cost per unit]]*data[[#This Row],[Units]]</f>
        <v>1661.31</v>
      </c>
    </row>
    <row r="213" spans="3:9" x14ac:dyDescent="0.35">
      <c r="C213" t="s">
        <v>7</v>
      </c>
      <c r="D213" t="s">
        <v>38</v>
      </c>
      <c r="E213" t="s">
        <v>18</v>
      </c>
      <c r="F213" s="29">
        <v>1778</v>
      </c>
      <c r="G213" s="5">
        <v>270</v>
      </c>
      <c r="H213" s="31">
        <f>VLOOKUP(data[[#This Row],[Product]],products[#All],2,FALSE)</f>
        <v>6.47</v>
      </c>
      <c r="I213" s="31">
        <f>data[[#This Row],[Cost per unit]]*data[[#This Row],[Units]]</f>
        <v>1746.8999999999999</v>
      </c>
    </row>
    <row r="214" spans="3:9" x14ac:dyDescent="0.35">
      <c r="C214" t="s">
        <v>6</v>
      </c>
      <c r="D214" t="s">
        <v>39</v>
      </c>
      <c r="E214" t="s">
        <v>30</v>
      </c>
      <c r="F214" s="29">
        <v>1638</v>
      </c>
      <c r="G214" s="5">
        <v>63</v>
      </c>
      <c r="H214" s="31">
        <f>VLOOKUP(data[[#This Row],[Product]],products[#All],2,FALSE)</f>
        <v>14.49</v>
      </c>
      <c r="I214" s="31">
        <f>data[[#This Row],[Cost per unit]]*data[[#This Row],[Units]]</f>
        <v>912.87</v>
      </c>
    </row>
    <row r="215" spans="3:9" x14ac:dyDescent="0.35">
      <c r="C215" t="s">
        <v>41</v>
      </c>
      <c r="D215" t="s">
        <v>38</v>
      </c>
      <c r="E215" t="s">
        <v>25</v>
      </c>
      <c r="F215" s="29">
        <v>154</v>
      </c>
      <c r="G215" s="5">
        <v>21</v>
      </c>
      <c r="H215" s="31">
        <f>VLOOKUP(data[[#This Row],[Product]],products[#All],2,FALSE)</f>
        <v>13.15</v>
      </c>
      <c r="I215" s="31">
        <f>data[[#This Row],[Cost per unit]]*data[[#This Row],[Units]]</f>
        <v>276.15000000000003</v>
      </c>
    </row>
    <row r="216" spans="3:9" x14ac:dyDescent="0.35">
      <c r="C216" t="s">
        <v>7</v>
      </c>
      <c r="D216" t="s">
        <v>37</v>
      </c>
      <c r="E216" t="s">
        <v>22</v>
      </c>
      <c r="F216" s="29">
        <v>9835</v>
      </c>
      <c r="G216" s="5">
        <v>207</v>
      </c>
      <c r="H216" s="31">
        <f>VLOOKUP(data[[#This Row],[Product]],products[#All],2,FALSE)</f>
        <v>9.77</v>
      </c>
      <c r="I216" s="31">
        <f>data[[#This Row],[Cost per unit]]*data[[#This Row],[Units]]</f>
        <v>2022.3899999999999</v>
      </c>
    </row>
    <row r="217" spans="3:9" x14ac:dyDescent="0.35">
      <c r="C217" t="s">
        <v>9</v>
      </c>
      <c r="D217" t="s">
        <v>37</v>
      </c>
      <c r="E217" t="s">
        <v>20</v>
      </c>
      <c r="F217" s="29">
        <v>7273</v>
      </c>
      <c r="G217" s="5">
        <v>96</v>
      </c>
      <c r="H217" s="31">
        <f>VLOOKUP(data[[#This Row],[Product]],products[#All],2,FALSE)</f>
        <v>10.62</v>
      </c>
      <c r="I217" s="31">
        <f>data[[#This Row],[Cost per unit]]*data[[#This Row],[Units]]</f>
        <v>1019.52</v>
      </c>
    </row>
    <row r="218" spans="3:9" x14ac:dyDescent="0.35">
      <c r="C218" t="s">
        <v>5</v>
      </c>
      <c r="D218" t="s">
        <v>39</v>
      </c>
      <c r="E218" t="s">
        <v>22</v>
      </c>
      <c r="F218" s="29">
        <v>6909</v>
      </c>
      <c r="G218" s="5">
        <v>81</v>
      </c>
      <c r="H218" s="31">
        <f>VLOOKUP(data[[#This Row],[Product]],products[#All],2,FALSE)</f>
        <v>9.77</v>
      </c>
      <c r="I218" s="31">
        <f>data[[#This Row],[Cost per unit]]*data[[#This Row],[Units]]</f>
        <v>791.37</v>
      </c>
    </row>
    <row r="219" spans="3:9" x14ac:dyDescent="0.35">
      <c r="C219" t="s">
        <v>9</v>
      </c>
      <c r="D219" t="s">
        <v>39</v>
      </c>
      <c r="E219" t="s">
        <v>24</v>
      </c>
      <c r="F219" s="29">
        <v>3920</v>
      </c>
      <c r="G219" s="5">
        <v>306</v>
      </c>
      <c r="H219" s="31">
        <f>VLOOKUP(data[[#This Row],[Product]],products[#All],2,FALSE)</f>
        <v>4.97</v>
      </c>
      <c r="I219" s="31">
        <f>data[[#This Row],[Cost per unit]]*data[[#This Row],[Units]]</f>
        <v>1520.82</v>
      </c>
    </row>
    <row r="220" spans="3:9" x14ac:dyDescent="0.35">
      <c r="C220" t="s">
        <v>10</v>
      </c>
      <c r="D220" t="s">
        <v>39</v>
      </c>
      <c r="E220" t="s">
        <v>21</v>
      </c>
      <c r="F220" s="29">
        <v>4858</v>
      </c>
      <c r="G220" s="5">
        <v>279</v>
      </c>
      <c r="H220" s="31">
        <f>VLOOKUP(data[[#This Row],[Product]],products[#All],2,FALSE)</f>
        <v>9</v>
      </c>
      <c r="I220" s="31">
        <f>data[[#This Row],[Cost per unit]]*data[[#This Row],[Units]]</f>
        <v>2511</v>
      </c>
    </row>
    <row r="221" spans="3:9" x14ac:dyDescent="0.35">
      <c r="C221" t="s">
        <v>2</v>
      </c>
      <c r="D221" t="s">
        <v>38</v>
      </c>
      <c r="E221" t="s">
        <v>4</v>
      </c>
      <c r="F221" s="29">
        <v>3549</v>
      </c>
      <c r="G221" s="5">
        <v>3</v>
      </c>
      <c r="H221" s="31">
        <f>VLOOKUP(data[[#This Row],[Product]],products[#All],2,FALSE)</f>
        <v>11.88</v>
      </c>
      <c r="I221" s="31">
        <f>data[[#This Row],[Cost per unit]]*data[[#This Row],[Units]]</f>
        <v>35.64</v>
      </c>
    </row>
    <row r="222" spans="3:9" x14ac:dyDescent="0.35">
      <c r="C222" t="s">
        <v>7</v>
      </c>
      <c r="D222" t="s">
        <v>39</v>
      </c>
      <c r="E222" t="s">
        <v>27</v>
      </c>
      <c r="F222" s="29">
        <v>966</v>
      </c>
      <c r="G222" s="5">
        <v>198</v>
      </c>
      <c r="H222" s="31">
        <f>VLOOKUP(data[[#This Row],[Product]],products[#All],2,FALSE)</f>
        <v>16.73</v>
      </c>
      <c r="I222" s="31">
        <f>data[[#This Row],[Cost per unit]]*data[[#This Row],[Units]]</f>
        <v>3312.54</v>
      </c>
    </row>
    <row r="223" spans="3:9" x14ac:dyDescent="0.35">
      <c r="C223" t="s">
        <v>5</v>
      </c>
      <c r="D223" t="s">
        <v>39</v>
      </c>
      <c r="E223" t="s">
        <v>18</v>
      </c>
      <c r="F223" s="29">
        <v>385</v>
      </c>
      <c r="G223" s="5">
        <v>249</v>
      </c>
      <c r="H223" s="31">
        <f>VLOOKUP(data[[#This Row],[Product]],products[#All],2,FALSE)</f>
        <v>6.47</v>
      </c>
      <c r="I223" s="31">
        <f>data[[#This Row],[Cost per unit]]*data[[#This Row],[Units]]</f>
        <v>1611.03</v>
      </c>
    </row>
    <row r="224" spans="3:9" x14ac:dyDescent="0.35">
      <c r="C224" t="s">
        <v>6</v>
      </c>
      <c r="D224" t="s">
        <v>34</v>
      </c>
      <c r="E224" t="s">
        <v>16</v>
      </c>
      <c r="F224" s="29">
        <v>2219</v>
      </c>
      <c r="G224" s="5">
        <v>75</v>
      </c>
      <c r="H224" s="31">
        <f>VLOOKUP(data[[#This Row],[Product]],products[#All],2,FALSE)</f>
        <v>8.7899999999999991</v>
      </c>
      <c r="I224" s="31">
        <f>data[[#This Row],[Cost per unit]]*data[[#This Row],[Units]]</f>
        <v>659.24999999999989</v>
      </c>
    </row>
    <row r="225" spans="3:9" x14ac:dyDescent="0.35">
      <c r="C225" t="s">
        <v>9</v>
      </c>
      <c r="D225" t="s">
        <v>36</v>
      </c>
      <c r="E225" t="s">
        <v>32</v>
      </c>
      <c r="F225" s="29">
        <v>2954</v>
      </c>
      <c r="G225" s="5">
        <v>189</v>
      </c>
      <c r="H225" s="31">
        <f>VLOOKUP(data[[#This Row],[Product]],products[#All],2,FALSE)</f>
        <v>8.65</v>
      </c>
      <c r="I225" s="31">
        <f>data[[#This Row],[Cost per unit]]*data[[#This Row],[Units]]</f>
        <v>1634.8500000000001</v>
      </c>
    </row>
    <row r="226" spans="3:9" x14ac:dyDescent="0.35">
      <c r="C226" t="s">
        <v>7</v>
      </c>
      <c r="D226" t="s">
        <v>36</v>
      </c>
      <c r="E226" t="s">
        <v>32</v>
      </c>
      <c r="F226" s="29">
        <v>280</v>
      </c>
      <c r="G226" s="5">
        <v>87</v>
      </c>
      <c r="H226" s="31">
        <f>VLOOKUP(data[[#This Row],[Product]],products[#All],2,FALSE)</f>
        <v>8.65</v>
      </c>
      <c r="I226" s="31">
        <f>data[[#This Row],[Cost per unit]]*data[[#This Row],[Units]]</f>
        <v>752.55000000000007</v>
      </c>
    </row>
    <row r="227" spans="3:9" x14ac:dyDescent="0.35">
      <c r="C227" t="s">
        <v>41</v>
      </c>
      <c r="D227" t="s">
        <v>36</v>
      </c>
      <c r="E227" t="s">
        <v>30</v>
      </c>
      <c r="F227" s="29">
        <v>6118</v>
      </c>
      <c r="G227" s="5">
        <v>174</v>
      </c>
      <c r="H227" s="31">
        <f>VLOOKUP(data[[#This Row],[Product]],products[#All],2,FALSE)</f>
        <v>14.49</v>
      </c>
      <c r="I227" s="31">
        <f>data[[#This Row],[Cost per unit]]*data[[#This Row],[Units]]</f>
        <v>2521.2600000000002</v>
      </c>
    </row>
    <row r="228" spans="3:9" x14ac:dyDescent="0.35">
      <c r="C228" t="s">
        <v>2</v>
      </c>
      <c r="D228" t="s">
        <v>39</v>
      </c>
      <c r="E228" t="s">
        <v>15</v>
      </c>
      <c r="F228" s="29">
        <v>4802</v>
      </c>
      <c r="G228" s="5">
        <v>36</v>
      </c>
      <c r="H228" s="31">
        <f>VLOOKUP(data[[#This Row],[Product]],products[#All],2,FALSE)</f>
        <v>11.73</v>
      </c>
      <c r="I228" s="31">
        <f>data[[#This Row],[Cost per unit]]*data[[#This Row],[Units]]</f>
        <v>422.28000000000003</v>
      </c>
    </row>
    <row r="229" spans="3:9" x14ac:dyDescent="0.35">
      <c r="C229" t="s">
        <v>9</v>
      </c>
      <c r="D229" t="s">
        <v>38</v>
      </c>
      <c r="E229" t="s">
        <v>24</v>
      </c>
      <c r="F229" s="29">
        <v>4137</v>
      </c>
      <c r="G229" s="5">
        <v>60</v>
      </c>
      <c r="H229" s="31">
        <f>VLOOKUP(data[[#This Row],[Product]],products[#All],2,FALSE)</f>
        <v>4.97</v>
      </c>
      <c r="I229" s="31">
        <f>data[[#This Row],[Cost per unit]]*data[[#This Row],[Units]]</f>
        <v>298.2</v>
      </c>
    </row>
    <row r="230" spans="3:9" x14ac:dyDescent="0.35">
      <c r="C230" t="s">
        <v>3</v>
      </c>
      <c r="D230" t="s">
        <v>35</v>
      </c>
      <c r="E230" t="s">
        <v>23</v>
      </c>
      <c r="F230" s="29">
        <v>2023</v>
      </c>
      <c r="G230" s="5">
        <v>78</v>
      </c>
      <c r="H230" s="31">
        <f>VLOOKUP(data[[#This Row],[Product]],products[#All],2,FALSE)</f>
        <v>6.49</v>
      </c>
      <c r="I230" s="31">
        <f>data[[#This Row],[Cost per unit]]*data[[#This Row],[Units]]</f>
        <v>506.22</v>
      </c>
    </row>
    <row r="231" spans="3:9" x14ac:dyDescent="0.35">
      <c r="C231" t="s">
        <v>9</v>
      </c>
      <c r="D231" t="s">
        <v>36</v>
      </c>
      <c r="E231" t="s">
        <v>30</v>
      </c>
      <c r="F231" s="29">
        <v>9051</v>
      </c>
      <c r="G231" s="5">
        <v>57</v>
      </c>
      <c r="H231" s="31">
        <f>VLOOKUP(data[[#This Row],[Product]],products[#All],2,FALSE)</f>
        <v>14.49</v>
      </c>
      <c r="I231" s="31">
        <f>data[[#This Row],[Cost per unit]]*data[[#This Row],[Units]]</f>
        <v>825.93000000000006</v>
      </c>
    </row>
    <row r="232" spans="3:9" x14ac:dyDescent="0.35">
      <c r="C232" t="s">
        <v>9</v>
      </c>
      <c r="D232" t="s">
        <v>37</v>
      </c>
      <c r="E232" t="s">
        <v>28</v>
      </c>
      <c r="F232" s="29">
        <v>2919</v>
      </c>
      <c r="G232" s="5">
        <v>45</v>
      </c>
      <c r="H232" s="31">
        <f>VLOOKUP(data[[#This Row],[Product]],products[#All],2,FALSE)</f>
        <v>10.38</v>
      </c>
      <c r="I232" s="31">
        <f>data[[#This Row],[Cost per unit]]*data[[#This Row],[Units]]</f>
        <v>467.1</v>
      </c>
    </row>
    <row r="233" spans="3:9" x14ac:dyDescent="0.35">
      <c r="C233" t="s">
        <v>41</v>
      </c>
      <c r="D233" t="s">
        <v>38</v>
      </c>
      <c r="E233" t="s">
        <v>22</v>
      </c>
      <c r="F233" s="29">
        <v>5915</v>
      </c>
      <c r="G233" s="5">
        <v>3</v>
      </c>
      <c r="H233" s="31">
        <f>VLOOKUP(data[[#This Row],[Product]],products[#All],2,FALSE)</f>
        <v>9.77</v>
      </c>
      <c r="I233" s="31">
        <f>data[[#This Row],[Cost per unit]]*data[[#This Row],[Units]]</f>
        <v>29.31</v>
      </c>
    </row>
    <row r="234" spans="3:9" x14ac:dyDescent="0.35">
      <c r="C234" t="s">
        <v>10</v>
      </c>
      <c r="D234" t="s">
        <v>35</v>
      </c>
      <c r="E234" t="s">
        <v>15</v>
      </c>
      <c r="F234" s="29">
        <v>2562</v>
      </c>
      <c r="G234" s="5">
        <v>6</v>
      </c>
      <c r="H234" s="31">
        <f>VLOOKUP(data[[#This Row],[Product]],products[#All],2,FALSE)</f>
        <v>11.73</v>
      </c>
      <c r="I234" s="31">
        <f>data[[#This Row],[Cost per unit]]*data[[#This Row],[Units]]</f>
        <v>70.38</v>
      </c>
    </row>
    <row r="235" spans="3:9" x14ac:dyDescent="0.35">
      <c r="C235" t="s">
        <v>5</v>
      </c>
      <c r="D235" t="s">
        <v>37</v>
      </c>
      <c r="E235" t="s">
        <v>25</v>
      </c>
      <c r="F235" s="29">
        <v>8813</v>
      </c>
      <c r="G235" s="5">
        <v>21</v>
      </c>
      <c r="H235" s="31">
        <f>VLOOKUP(data[[#This Row],[Product]],products[#All],2,FALSE)</f>
        <v>13.15</v>
      </c>
      <c r="I235" s="31">
        <f>data[[#This Row],[Cost per unit]]*data[[#This Row],[Units]]</f>
        <v>276.15000000000003</v>
      </c>
    </row>
    <row r="236" spans="3:9" x14ac:dyDescent="0.35">
      <c r="C236" t="s">
        <v>5</v>
      </c>
      <c r="D236" t="s">
        <v>36</v>
      </c>
      <c r="E236" t="s">
        <v>18</v>
      </c>
      <c r="F236" s="29">
        <v>6111</v>
      </c>
      <c r="G236" s="5">
        <v>3</v>
      </c>
      <c r="H236" s="31">
        <f>VLOOKUP(data[[#This Row],[Product]],products[#All],2,FALSE)</f>
        <v>6.47</v>
      </c>
      <c r="I236" s="31">
        <f>data[[#This Row],[Cost per unit]]*data[[#This Row],[Units]]</f>
        <v>19.41</v>
      </c>
    </row>
    <row r="237" spans="3:9" x14ac:dyDescent="0.35">
      <c r="C237" t="s">
        <v>8</v>
      </c>
      <c r="D237" t="s">
        <v>34</v>
      </c>
      <c r="E237" t="s">
        <v>31</v>
      </c>
      <c r="F237" s="29">
        <v>3507</v>
      </c>
      <c r="G237" s="5">
        <v>288</v>
      </c>
      <c r="H237" s="31">
        <f>VLOOKUP(data[[#This Row],[Product]],products[#All],2,FALSE)</f>
        <v>5.79</v>
      </c>
      <c r="I237" s="31">
        <f>data[[#This Row],[Cost per unit]]*data[[#This Row],[Units]]</f>
        <v>1667.52</v>
      </c>
    </row>
    <row r="238" spans="3:9" x14ac:dyDescent="0.35">
      <c r="C238" t="s">
        <v>6</v>
      </c>
      <c r="D238" t="s">
        <v>36</v>
      </c>
      <c r="E238" t="s">
        <v>13</v>
      </c>
      <c r="F238" s="29">
        <v>4319</v>
      </c>
      <c r="G238" s="5">
        <v>30</v>
      </c>
      <c r="H238" s="31">
        <f>VLOOKUP(data[[#This Row],[Product]],products[#All],2,FALSE)</f>
        <v>9.33</v>
      </c>
      <c r="I238" s="31">
        <f>data[[#This Row],[Cost per unit]]*data[[#This Row],[Units]]</f>
        <v>279.89999999999998</v>
      </c>
    </row>
    <row r="239" spans="3:9" x14ac:dyDescent="0.35">
      <c r="C239" t="s">
        <v>40</v>
      </c>
      <c r="D239" t="s">
        <v>38</v>
      </c>
      <c r="E239" t="s">
        <v>26</v>
      </c>
      <c r="F239" s="29">
        <v>609</v>
      </c>
      <c r="G239" s="5">
        <v>87</v>
      </c>
      <c r="H239" s="31">
        <f>VLOOKUP(data[[#This Row],[Product]],products[#All],2,FALSE)</f>
        <v>5.6</v>
      </c>
      <c r="I239" s="31">
        <f>data[[#This Row],[Cost per unit]]*data[[#This Row],[Units]]</f>
        <v>487.2</v>
      </c>
    </row>
    <row r="240" spans="3:9" x14ac:dyDescent="0.35">
      <c r="C240" t="s">
        <v>40</v>
      </c>
      <c r="D240" t="s">
        <v>39</v>
      </c>
      <c r="E240" t="s">
        <v>27</v>
      </c>
      <c r="F240" s="29">
        <v>6370</v>
      </c>
      <c r="G240" s="5">
        <v>30</v>
      </c>
      <c r="H240" s="31">
        <f>VLOOKUP(data[[#This Row],[Product]],products[#All],2,FALSE)</f>
        <v>16.73</v>
      </c>
      <c r="I240" s="31">
        <f>data[[#This Row],[Cost per unit]]*data[[#This Row],[Units]]</f>
        <v>501.90000000000003</v>
      </c>
    </row>
    <row r="241" spans="3:9" x14ac:dyDescent="0.35">
      <c r="C241" t="s">
        <v>5</v>
      </c>
      <c r="D241" t="s">
        <v>38</v>
      </c>
      <c r="E241" t="s">
        <v>19</v>
      </c>
      <c r="F241" s="29">
        <v>5474</v>
      </c>
      <c r="G241" s="5">
        <v>168</v>
      </c>
      <c r="H241" s="31">
        <f>VLOOKUP(data[[#This Row],[Product]],products[#All],2,FALSE)</f>
        <v>7.64</v>
      </c>
      <c r="I241" s="31">
        <f>data[[#This Row],[Cost per unit]]*data[[#This Row],[Units]]</f>
        <v>1283.52</v>
      </c>
    </row>
    <row r="242" spans="3:9" x14ac:dyDescent="0.35">
      <c r="C242" t="s">
        <v>40</v>
      </c>
      <c r="D242" t="s">
        <v>36</v>
      </c>
      <c r="E242" t="s">
        <v>27</v>
      </c>
      <c r="F242" s="29">
        <v>3164</v>
      </c>
      <c r="G242" s="5">
        <v>306</v>
      </c>
      <c r="H242" s="31">
        <f>VLOOKUP(data[[#This Row],[Product]],products[#All],2,FALSE)</f>
        <v>16.73</v>
      </c>
      <c r="I242" s="31">
        <f>data[[#This Row],[Cost per unit]]*data[[#This Row],[Units]]</f>
        <v>5119.38</v>
      </c>
    </row>
    <row r="243" spans="3:9" x14ac:dyDescent="0.35">
      <c r="C243" t="s">
        <v>6</v>
      </c>
      <c r="D243" t="s">
        <v>35</v>
      </c>
      <c r="E243" t="s">
        <v>4</v>
      </c>
      <c r="F243" s="29">
        <v>1302</v>
      </c>
      <c r="G243" s="5">
        <v>402</v>
      </c>
      <c r="H243" s="31">
        <f>VLOOKUP(data[[#This Row],[Product]],products[#All],2,FALSE)</f>
        <v>11.88</v>
      </c>
      <c r="I243" s="31">
        <f>data[[#This Row],[Cost per unit]]*data[[#This Row],[Units]]</f>
        <v>4775.76</v>
      </c>
    </row>
    <row r="244" spans="3:9" x14ac:dyDescent="0.35">
      <c r="C244" t="s">
        <v>3</v>
      </c>
      <c r="D244" t="s">
        <v>37</v>
      </c>
      <c r="E244" t="s">
        <v>28</v>
      </c>
      <c r="F244" s="29">
        <v>7308</v>
      </c>
      <c r="G244" s="5">
        <v>327</v>
      </c>
      <c r="H244" s="31">
        <f>VLOOKUP(data[[#This Row],[Product]],products[#All],2,FALSE)</f>
        <v>10.38</v>
      </c>
      <c r="I244" s="31">
        <f>data[[#This Row],[Cost per unit]]*data[[#This Row],[Units]]</f>
        <v>3394.26</v>
      </c>
    </row>
    <row r="245" spans="3:9" x14ac:dyDescent="0.35">
      <c r="C245" t="s">
        <v>40</v>
      </c>
      <c r="D245" t="s">
        <v>37</v>
      </c>
      <c r="E245" t="s">
        <v>27</v>
      </c>
      <c r="F245" s="29">
        <v>6132</v>
      </c>
      <c r="G245" s="5">
        <v>93</v>
      </c>
      <c r="H245" s="31">
        <f>VLOOKUP(data[[#This Row],[Product]],products[#All],2,FALSE)</f>
        <v>16.73</v>
      </c>
      <c r="I245" s="31">
        <f>data[[#This Row],[Cost per unit]]*data[[#This Row],[Units]]</f>
        <v>1555.89</v>
      </c>
    </row>
    <row r="246" spans="3:9" x14ac:dyDescent="0.35">
      <c r="C246" t="s">
        <v>10</v>
      </c>
      <c r="D246" t="s">
        <v>35</v>
      </c>
      <c r="E246" t="s">
        <v>14</v>
      </c>
      <c r="F246" s="29">
        <v>3472</v>
      </c>
      <c r="G246" s="5">
        <v>96</v>
      </c>
      <c r="H246" s="31">
        <f>VLOOKUP(data[[#This Row],[Product]],products[#All],2,FALSE)</f>
        <v>11.7</v>
      </c>
      <c r="I246" s="31">
        <f>data[[#This Row],[Cost per unit]]*data[[#This Row],[Units]]</f>
        <v>1123.1999999999998</v>
      </c>
    </row>
    <row r="247" spans="3:9" x14ac:dyDescent="0.35">
      <c r="C247" t="s">
        <v>8</v>
      </c>
      <c r="D247" t="s">
        <v>39</v>
      </c>
      <c r="E247" t="s">
        <v>18</v>
      </c>
      <c r="F247" s="29">
        <v>9660</v>
      </c>
      <c r="G247" s="5">
        <v>27</v>
      </c>
      <c r="H247" s="31">
        <f>VLOOKUP(data[[#This Row],[Product]],products[#All],2,FALSE)</f>
        <v>6.47</v>
      </c>
      <c r="I247" s="31">
        <f>data[[#This Row],[Cost per unit]]*data[[#This Row],[Units]]</f>
        <v>174.69</v>
      </c>
    </row>
    <row r="248" spans="3:9" x14ac:dyDescent="0.35">
      <c r="C248" t="s">
        <v>9</v>
      </c>
      <c r="D248" t="s">
        <v>38</v>
      </c>
      <c r="E248" t="s">
        <v>26</v>
      </c>
      <c r="F248" s="29">
        <v>2436</v>
      </c>
      <c r="G248" s="5">
        <v>99</v>
      </c>
      <c r="H248" s="31">
        <f>VLOOKUP(data[[#This Row],[Product]],products[#All],2,FALSE)</f>
        <v>5.6</v>
      </c>
      <c r="I248" s="31">
        <f>data[[#This Row],[Cost per unit]]*data[[#This Row],[Units]]</f>
        <v>554.4</v>
      </c>
    </row>
    <row r="249" spans="3:9" x14ac:dyDescent="0.35">
      <c r="C249" t="s">
        <v>9</v>
      </c>
      <c r="D249" t="s">
        <v>38</v>
      </c>
      <c r="E249" t="s">
        <v>33</v>
      </c>
      <c r="F249" s="29">
        <v>9506</v>
      </c>
      <c r="G249" s="5">
        <v>87</v>
      </c>
      <c r="H249" s="31">
        <f>VLOOKUP(data[[#This Row],[Product]],products[#All],2,FALSE)</f>
        <v>12.37</v>
      </c>
      <c r="I249" s="31">
        <f>data[[#This Row],[Cost per unit]]*data[[#This Row],[Units]]</f>
        <v>1076.1899999999998</v>
      </c>
    </row>
    <row r="250" spans="3:9" x14ac:dyDescent="0.35">
      <c r="C250" t="s">
        <v>10</v>
      </c>
      <c r="D250" t="s">
        <v>37</v>
      </c>
      <c r="E250" t="s">
        <v>21</v>
      </c>
      <c r="F250" s="29">
        <v>245</v>
      </c>
      <c r="G250" s="5">
        <v>288</v>
      </c>
      <c r="H250" s="31">
        <f>VLOOKUP(data[[#This Row],[Product]],products[#All],2,FALSE)</f>
        <v>9</v>
      </c>
      <c r="I250" s="31">
        <f>data[[#This Row],[Cost per unit]]*data[[#This Row],[Units]]</f>
        <v>2592</v>
      </c>
    </row>
    <row r="251" spans="3:9" x14ac:dyDescent="0.35">
      <c r="C251" t="s">
        <v>8</v>
      </c>
      <c r="D251" t="s">
        <v>35</v>
      </c>
      <c r="E251" t="s">
        <v>20</v>
      </c>
      <c r="F251" s="29">
        <v>2702</v>
      </c>
      <c r="G251" s="5">
        <v>363</v>
      </c>
      <c r="H251" s="31">
        <f>VLOOKUP(data[[#This Row],[Product]],products[#All],2,FALSE)</f>
        <v>10.62</v>
      </c>
      <c r="I251" s="31">
        <f>data[[#This Row],[Cost per unit]]*data[[#This Row],[Units]]</f>
        <v>3855.0599999999995</v>
      </c>
    </row>
    <row r="252" spans="3:9" x14ac:dyDescent="0.35">
      <c r="C252" t="s">
        <v>10</v>
      </c>
      <c r="D252" t="s">
        <v>34</v>
      </c>
      <c r="E252" t="s">
        <v>17</v>
      </c>
      <c r="F252" s="29">
        <v>700</v>
      </c>
      <c r="G252" s="5">
        <v>87</v>
      </c>
      <c r="H252" s="31">
        <f>VLOOKUP(data[[#This Row],[Product]],products[#All],2,FALSE)</f>
        <v>3.11</v>
      </c>
      <c r="I252" s="31">
        <f>data[[#This Row],[Cost per unit]]*data[[#This Row],[Units]]</f>
        <v>270.57</v>
      </c>
    </row>
    <row r="253" spans="3:9" x14ac:dyDescent="0.35">
      <c r="C253" t="s">
        <v>6</v>
      </c>
      <c r="D253" t="s">
        <v>34</v>
      </c>
      <c r="E253" t="s">
        <v>17</v>
      </c>
      <c r="F253" s="29">
        <v>3759</v>
      </c>
      <c r="G253" s="5">
        <v>150</v>
      </c>
      <c r="H253" s="31">
        <f>VLOOKUP(data[[#This Row],[Product]],products[#All],2,FALSE)</f>
        <v>3.11</v>
      </c>
      <c r="I253" s="31">
        <f>data[[#This Row],[Cost per unit]]*data[[#This Row],[Units]]</f>
        <v>466.5</v>
      </c>
    </row>
    <row r="254" spans="3:9" x14ac:dyDescent="0.35">
      <c r="C254" t="s">
        <v>2</v>
      </c>
      <c r="D254" t="s">
        <v>35</v>
      </c>
      <c r="E254" t="s">
        <v>17</v>
      </c>
      <c r="F254" s="29">
        <v>1589</v>
      </c>
      <c r="G254" s="5">
        <v>303</v>
      </c>
      <c r="H254" s="31">
        <f>VLOOKUP(data[[#This Row],[Product]],products[#All],2,FALSE)</f>
        <v>3.11</v>
      </c>
      <c r="I254" s="31">
        <f>data[[#This Row],[Cost per unit]]*data[[#This Row],[Units]]</f>
        <v>942.32999999999993</v>
      </c>
    </row>
    <row r="255" spans="3:9" x14ac:dyDescent="0.35">
      <c r="C255" t="s">
        <v>7</v>
      </c>
      <c r="D255" t="s">
        <v>35</v>
      </c>
      <c r="E255" t="s">
        <v>28</v>
      </c>
      <c r="F255" s="29">
        <v>5194</v>
      </c>
      <c r="G255" s="5">
        <v>288</v>
      </c>
      <c r="H255" s="31">
        <f>VLOOKUP(data[[#This Row],[Product]],products[#All],2,FALSE)</f>
        <v>10.38</v>
      </c>
      <c r="I255" s="31">
        <f>data[[#This Row],[Cost per unit]]*data[[#This Row],[Units]]</f>
        <v>2989.44</v>
      </c>
    </row>
    <row r="256" spans="3:9" x14ac:dyDescent="0.35">
      <c r="C256" t="s">
        <v>10</v>
      </c>
      <c r="D256" t="s">
        <v>36</v>
      </c>
      <c r="E256" t="s">
        <v>13</v>
      </c>
      <c r="F256" s="29">
        <v>945</v>
      </c>
      <c r="G256" s="5">
        <v>75</v>
      </c>
      <c r="H256" s="31">
        <f>VLOOKUP(data[[#This Row],[Product]],products[#All],2,FALSE)</f>
        <v>9.33</v>
      </c>
      <c r="I256" s="31">
        <f>data[[#This Row],[Cost per unit]]*data[[#This Row],[Units]]</f>
        <v>699.75</v>
      </c>
    </row>
    <row r="257" spans="3:9" x14ac:dyDescent="0.35">
      <c r="C257" t="s">
        <v>40</v>
      </c>
      <c r="D257" t="s">
        <v>38</v>
      </c>
      <c r="E257" t="s">
        <v>31</v>
      </c>
      <c r="F257" s="29">
        <v>1988</v>
      </c>
      <c r="G257" s="5">
        <v>39</v>
      </c>
      <c r="H257" s="31">
        <f>VLOOKUP(data[[#This Row],[Product]],products[#All],2,FALSE)</f>
        <v>5.79</v>
      </c>
      <c r="I257" s="31">
        <f>data[[#This Row],[Cost per unit]]*data[[#This Row],[Units]]</f>
        <v>225.81</v>
      </c>
    </row>
    <row r="258" spans="3:9" x14ac:dyDescent="0.35">
      <c r="C258" t="s">
        <v>6</v>
      </c>
      <c r="D258" t="s">
        <v>34</v>
      </c>
      <c r="E258" t="s">
        <v>32</v>
      </c>
      <c r="F258" s="29">
        <v>6734</v>
      </c>
      <c r="G258" s="5">
        <v>123</v>
      </c>
      <c r="H258" s="31">
        <f>VLOOKUP(data[[#This Row],[Product]],products[#All],2,FALSE)</f>
        <v>8.65</v>
      </c>
      <c r="I258" s="31">
        <f>data[[#This Row],[Cost per unit]]*data[[#This Row],[Units]]</f>
        <v>1063.95</v>
      </c>
    </row>
    <row r="259" spans="3:9" x14ac:dyDescent="0.35">
      <c r="C259" t="s">
        <v>40</v>
      </c>
      <c r="D259" t="s">
        <v>36</v>
      </c>
      <c r="E259" t="s">
        <v>4</v>
      </c>
      <c r="F259" s="29">
        <v>217</v>
      </c>
      <c r="G259" s="5">
        <v>36</v>
      </c>
      <c r="H259" s="31">
        <f>VLOOKUP(data[[#This Row],[Product]],products[#All],2,FALSE)</f>
        <v>11.88</v>
      </c>
      <c r="I259" s="31">
        <f>data[[#This Row],[Cost per unit]]*data[[#This Row],[Units]]</f>
        <v>427.68</v>
      </c>
    </row>
    <row r="260" spans="3:9" x14ac:dyDescent="0.35">
      <c r="C260" t="s">
        <v>5</v>
      </c>
      <c r="D260" t="s">
        <v>34</v>
      </c>
      <c r="E260" t="s">
        <v>22</v>
      </c>
      <c r="F260" s="29">
        <v>6279</v>
      </c>
      <c r="G260" s="5">
        <v>237</v>
      </c>
      <c r="H260" s="31">
        <f>VLOOKUP(data[[#This Row],[Product]],products[#All],2,FALSE)</f>
        <v>9.77</v>
      </c>
      <c r="I260" s="31">
        <f>data[[#This Row],[Cost per unit]]*data[[#This Row],[Units]]</f>
        <v>2315.4899999999998</v>
      </c>
    </row>
    <row r="261" spans="3:9" x14ac:dyDescent="0.35">
      <c r="C261" t="s">
        <v>40</v>
      </c>
      <c r="D261" t="s">
        <v>36</v>
      </c>
      <c r="E261" t="s">
        <v>13</v>
      </c>
      <c r="F261" s="29">
        <v>4424</v>
      </c>
      <c r="G261" s="5">
        <v>201</v>
      </c>
      <c r="H261" s="31">
        <f>VLOOKUP(data[[#This Row],[Product]],products[#All],2,FALSE)</f>
        <v>9.33</v>
      </c>
      <c r="I261" s="31">
        <f>data[[#This Row],[Cost per unit]]*data[[#This Row],[Units]]</f>
        <v>1875.33</v>
      </c>
    </row>
    <row r="262" spans="3:9" x14ac:dyDescent="0.35">
      <c r="C262" t="s">
        <v>2</v>
      </c>
      <c r="D262" t="s">
        <v>36</v>
      </c>
      <c r="E262" t="s">
        <v>17</v>
      </c>
      <c r="F262" s="29">
        <v>189</v>
      </c>
      <c r="G262" s="5">
        <v>48</v>
      </c>
      <c r="H262" s="31">
        <f>VLOOKUP(data[[#This Row],[Product]],products[#All],2,FALSE)</f>
        <v>3.11</v>
      </c>
      <c r="I262" s="31">
        <f>data[[#This Row],[Cost per unit]]*data[[#This Row],[Units]]</f>
        <v>149.28</v>
      </c>
    </row>
    <row r="263" spans="3:9" x14ac:dyDescent="0.35">
      <c r="C263" t="s">
        <v>5</v>
      </c>
      <c r="D263" t="s">
        <v>35</v>
      </c>
      <c r="E263" t="s">
        <v>22</v>
      </c>
      <c r="F263" s="29">
        <v>490</v>
      </c>
      <c r="G263" s="5">
        <v>84</v>
      </c>
      <c r="H263" s="31">
        <f>VLOOKUP(data[[#This Row],[Product]],products[#All],2,FALSE)</f>
        <v>9.77</v>
      </c>
      <c r="I263" s="31">
        <f>data[[#This Row],[Cost per unit]]*data[[#This Row],[Units]]</f>
        <v>820.68</v>
      </c>
    </row>
    <row r="264" spans="3:9" x14ac:dyDescent="0.35">
      <c r="C264" t="s">
        <v>8</v>
      </c>
      <c r="D264" t="s">
        <v>37</v>
      </c>
      <c r="E264" t="s">
        <v>21</v>
      </c>
      <c r="F264" s="29">
        <v>434</v>
      </c>
      <c r="G264" s="5">
        <v>87</v>
      </c>
      <c r="H264" s="31">
        <f>VLOOKUP(data[[#This Row],[Product]],products[#All],2,FALSE)</f>
        <v>9</v>
      </c>
      <c r="I264" s="31">
        <f>data[[#This Row],[Cost per unit]]*data[[#This Row],[Units]]</f>
        <v>783</v>
      </c>
    </row>
    <row r="265" spans="3:9" x14ac:dyDescent="0.35">
      <c r="C265" t="s">
        <v>7</v>
      </c>
      <c r="D265" t="s">
        <v>38</v>
      </c>
      <c r="E265" t="s">
        <v>30</v>
      </c>
      <c r="F265" s="29">
        <v>10129</v>
      </c>
      <c r="G265" s="5">
        <v>312</v>
      </c>
      <c r="H265" s="31">
        <f>VLOOKUP(data[[#This Row],[Product]],products[#All],2,FALSE)</f>
        <v>14.49</v>
      </c>
      <c r="I265" s="31">
        <f>data[[#This Row],[Cost per unit]]*data[[#This Row],[Units]]</f>
        <v>4520.88</v>
      </c>
    </row>
    <row r="266" spans="3:9" x14ac:dyDescent="0.35">
      <c r="C266" t="s">
        <v>3</v>
      </c>
      <c r="D266" t="s">
        <v>39</v>
      </c>
      <c r="E266" t="s">
        <v>28</v>
      </c>
      <c r="F266" s="29">
        <v>1652</v>
      </c>
      <c r="G266" s="5">
        <v>102</v>
      </c>
      <c r="H266" s="31">
        <f>VLOOKUP(data[[#This Row],[Product]],products[#All],2,FALSE)</f>
        <v>10.38</v>
      </c>
      <c r="I266" s="31">
        <f>data[[#This Row],[Cost per unit]]*data[[#This Row],[Units]]</f>
        <v>1058.76</v>
      </c>
    </row>
    <row r="267" spans="3:9" x14ac:dyDescent="0.35">
      <c r="C267" t="s">
        <v>8</v>
      </c>
      <c r="D267" t="s">
        <v>38</v>
      </c>
      <c r="E267" t="s">
        <v>21</v>
      </c>
      <c r="F267" s="29">
        <v>6433</v>
      </c>
      <c r="G267" s="5">
        <v>78</v>
      </c>
      <c r="H267" s="31">
        <f>VLOOKUP(data[[#This Row],[Product]],products[#All],2,FALSE)</f>
        <v>9</v>
      </c>
      <c r="I267" s="31">
        <f>data[[#This Row],[Cost per unit]]*data[[#This Row],[Units]]</f>
        <v>702</v>
      </c>
    </row>
    <row r="268" spans="3:9" x14ac:dyDescent="0.35">
      <c r="C268" t="s">
        <v>3</v>
      </c>
      <c r="D268" t="s">
        <v>34</v>
      </c>
      <c r="E268" t="s">
        <v>23</v>
      </c>
      <c r="F268" s="29">
        <v>2212</v>
      </c>
      <c r="G268" s="5">
        <v>117</v>
      </c>
      <c r="H268" s="31">
        <f>VLOOKUP(data[[#This Row],[Product]],products[#All],2,FALSE)</f>
        <v>6.49</v>
      </c>
      <c r="I268" s="31">
        <f>data[[#This Row],[Cost per unit]]*data[[#This Row],[Units]]</f>
        <v>759.33</v>
      </c>
    </row>
    <row r="269" spans="3:9" x14ac:dyDescent="0.35">
      <c r="C269" t="s">
        <v>41</v>
      </c>
      <c r="D269" t="s">
        <v>35</v>
      </c>
      <c r="E269" t="s">
        <v>19</v>
      </c>
      <c r="F269" s="29">
        <v>609</v>
      </c>
      <c r="G269" s="5">
        <v>99</v>
      </c>
      <c r="H269" s="31">
        <f>VLOOKUP(data[[#This Row],[Product]],products[#All],2,FALSE)</f>
        <v>7.64</v>
      </c>
      <c r="I269" s="31">
        <f>data[[#This Row],[Cost per unit]]*data[[#This Row],[Units]]</f>
        <v>756.36</v>
      </c>
    </row>
    <row r="270" spans="3:9" x14ac:dyDescent="0.35">
      <c r="C270" t="s">
        <v>40</v>
      </c>
      <c r="D270" t="s">
        <v>35</v>
      </c>
      <c r="E270" t="s">
        <v>24</v>
      </c>
      <c r="F270" s="29">
        <v>1638</v>
      </c>
      <c r="G270" s="5">
        <v>48</v>
      </c>
      <c r="H270" s="31">
        <f>VLOOKUP(data[[#This Row],[Product]],products[#All],2,FALSE)</f>
        <v>4.97</v>
      </c>
      <c r="I270" s="31">
        <f>data[[#This Row],[Cost per unit]]*data[[#This Row],[Units]]</f>
        <v>238.56</v>
      </c>
    </row>
    <row r="271" spans="3:9" x14ac:dyDescent="0.35">
      <c r="C271" t="s">
        <v>7</v>
      </c>
      <c r="D271" t="s">
        <v>34</v>
      </c>
      <c r="E271" t="s">
        <v>15</v>
      </c>
      <c r="F271" s="29">
        <v>3829</v>
      </c>
      <c r="G271" s="5">
        <v>24</v>
      </c>
      <c r="H271" s="31">
        <f>VLOOKUP(data[[#This Row],[Product]],products[#All],2,FALSE)</f>
        <v>11.73</v>
      </c>
      <c r="I271" s="31">
        <f>data[[#This Row],[Cost per unit]]*data[[#This Row],[Units]]</f>
        <v>281.52</v>
      </c>
    </row>
    <row r="272" spans="3:9" x14ac:dyDescent="0.35">
      <c r="C272" t="s">
        <v>40</v>
      </c>
      <c r="D272" t="s">
        <v>39</v>
      </c>
      <c r="E272" t="s">
        <v>15</v>
      </c>
      <c r="F272" s="29">
        <v>5775</v>
      </c>
      <c r="G272" s="5">
        <v>42</v>
      </c>
      <c r="H272" s="31">
        <f>VLOOKUP(data[[#This Row],[Product]],products[#All],2,FALSE)</f>
        <v>11.73</v>
      </c>
      <c r="I272" s="31">
        <f>data[[#This Row],[Cost per unit]]*data[[#This Row],[Units]]</f>
        <v>492.66</v>
      </c>
    </row>
    <row r="273" spans="3:9" x14ac:dyDescent="0.35">
      <c r="C273" t="s">
        <v>6</v>
      </c>
      <c r="D273" t="s">
        <v>35</v>
      </c>
      <c r="E273" t="s">
        <v>20</v>
      </c>
      <c r="F273" s="29">
        <v>1071</v>
      </c>
      <c r="G273" s="5">
        <v>270</v>
      </c>
      <c r="H273" s="31">
        <f>VLOOKUP(data[[#This Row],[Product]],products[#All],2,FALSE)</f>
        <v>10.62</v>
      </c>
      <c r="I273" s="31">
        <f>data[[#This Row],[Cost per unit]]*data[[#This Row],[Units]]</f>
        <v>2867.3999999999996</v>
      </c>
    </row>
    <row r="274" spans="3:9" x14ac:dyDescent="0.35">
      <c r="C274" t="s">
        <v>8</v>
      </c>
      <c r="D274" t="s">
        <v>36</v>
      </c>
      <c r="E274" t="s">
        <v>23</v>
      </c>
      <c r="F274" s="29">
        <v>5019</v>
      </c>
      <c r="G274" s="5">
        <v>150</v>
      </c>
      <c r="H274" s="31">
        <f>VLOOKUP(data[[#This Row],[Product]],products[#All],2,FALSE)</f>
        <v>6.49</v>
      </c>
      <c r="I274" s="31">
        <f>data[[#This Row],[Cost per unit]]*data[[#This Row],[Units]]</f>
        <v>973.5</v>
      </c>
    </row>
    <row r="275" spans="3:9" x14ac:dyDescent="0.35">
      <c r="C275" t="s">
        <v>2</v>
      </c>
      <c r="D275" t="s">
        <v>37</v>
      </c>
      <c r="E275" t="s">
        <v>15</v>
      </c>
      <c r="F275" s="29">
        <v>2863</v>
      </c>
      <c r="G275" s="5">
        <v>42</v>
      </c>
      <c r="H275" s="31">
        <f>VLOOKUP(data[[#This Row],[Product]],products[#All],2,FALSE)</f>
        <v>11.73</v>
      </c>
      <c r="I275" s="31">
        <f>data[[#This Row],[Cost per unit]]*data[[#This Row],[Units]]</f>
        <v>492.66</v>
      </c>
    </row>
    <row r="276" spans="3:9" x14ac:dyDescent="0.35">
      <c r="C276" t="s">
        <v>40</v>
      </c>
      <c r="D276" t="s">
        <v>35</v>
      </c>
      <c r="E276" t="s">
        <v>29</v>
      </c>
      <c r="F276" s="29">
        <v>1617</v>
      </c>
      <c r="G276" s="5">
        <v>126</v>
      </c>
      <c r="H276" s="31">
        <f>VLOOKUP(data[[#This Row],[Product]],products[#All],2,FALSE)</f>
        <v>7.16</v>
      </c>
      <c r="I276" s="31">
        <f>data[[#This Row],[Cost per unit]]*data[[#This Row],[Units]]</f>
        <v>902.16</v>
      </c>
    </row>
    <row r="277" spans="3:9" x14ac:dyDescent="0.35">
      <c r="C277" t="s">
        <v>6</v>
      </c>
      <c r="D277" t="s">
        <v>37</v>
      </c>
      <c r="E277" t="s">
        <v>26</v>
      </c>
      <c r="F277" s="29">
        <v>6818</v>
      </c>
      <c r="G277" s="5">
        <v>6</v>
      </c>
      <c r="H277" s="31">
        <f>VLOOKUP(data[[#This Row],[Product]],products[#All],2,FALSE)</f>
        <v>5.6</v>
      </c>
      <c r="I277" s="31">
        <f>data[[#This Row],[Cost per unit]]*data[[#This Row],[Units]]</f>
        <v>33.599999999999994</v>
      </c>
    </row>
    <row r="278" spans="3:9" x14ac:dyDescent="0.35">
      <c r="C278" t="s">
        <v>3</v>
      </c>
      <c r="D278" t="s">
        <v>35</v>
      </c>
      <c r="E278" t="s">
        <v>15</v>
      </c>
      <c r="F278" s="29">
        <v>6657</v>
      </c>
      <c r="G278" s="5">
        <v>276</v>
      </c>
      <c r="H278" s="31">
        <f>VLOOKUP(data[[#This Row],[Product]],products[#All],2,FALSE)</f>
        <v>11.73</v>
      </c>
      <c r="I278" s="31">
        <f>data[[#This Row],[Cost per unit]]*data[[#This Row],[Units]]</f>
        <v>3237.48</v>
      </c>
    </row>
    <row r="279" spans="3:9" x14ac:dyDescent="0.35">
      <c r="C279" t="s">
        <v>3</v>
      </c>
      <c r="D279" t="s">
        <v>34</v>
      </c>
      <c r="E279" t="s">
        <v>17</v>
      </c>
      <c r="F279" s="29">
        <v>2919</v>
      </c>
      <c r="G279" s="5">
        <v>93</v>
      </c>
      <c r="H279" s="31">
        <f>VLOOKUP(data[[#This Row],[Product]],products[#All],2,FALSE)</f>
        <v>3.11</v>
      </c>
      <c r="I279" s="31">
        <f>data[[#This Row],[Cost per unit]]*data[[#This Row],[Units]]</f>
        <v>289.22999999999996</v>
      </c>
    </row>
    <row r="280" spans="3:9" x14ac:dyDescent="0.35">
      <c r="C280" t="s">
        <v>2</v>
      </c>
      <c r="D280" t="s">
        <v>36</v>
      </c>
      <c r="E280" t="s">
        <v>31</v>
      </c>
      <c r="F280" s="29">
        <v>3094</v>
      </c>
      <c r="G280" s="5">
        <v>246</v>
      </c>
      <c r="H280" s="31">
        <f>VLOOKUP(data[[#This Row],[Product]],products[#All],2,FALSE)</f>
        <v>5.79</v>
      </c>
      <c r="I280" s="31">
        <f>data[[#This Row],[Cost per unit]]*data[[#This Row],[Units]]</f>
        <v>1424.34</v>
      </c>
    </row>
    <row r="281" spans="3:9" x14ac:dyDescent="0.35">
      <c r="C281" t="s">
        <v>6</v>
      </c>
      <c r="D281" t="s">
        <v>39</v>
      </c>
      <c r="E281" t="s">
        <v>24</v>
      </c>
      <c r="F281" s="29">
        <v>2989</v>
      </c>
      <c r="G281" s="5">
        <v>3</v>
      </c>
      <c r="H281" s="31">
        <f>VLOOKUP(data[[#This Row],[Product]],products[#All],2,FALSE)</f>
        <v>4.97</v>
      </c>
      <c r="I281" s="31">
        <f>data[[#This Row],[Cost per unit]]*data[[#This Row],[Units]]</f>
        <v>14.91</v>
      </c>
    </row>
    <row r="282" spans="3:9" x14ac:dyDescent="0.35">
      <c r="C282" t="s">
        <v>8</v>
      </c>
      <c r="D282" t="s">
        <v>38</v>
      </c>
      <c r="E282" t="s">
        <v>27</v>
      </c>
      <c r="F282" s="29">
        <v>2268</v>
      </c>
      <c r="G282" s="5">
        <v>63</v>
      </c>
      <c r="H282" s="31">
        <f>VLOOKUP(data[[#This Row],[Product]],products[#All],2,FALSE)</f>
        <v>16.73</v>
      </c>
      <c r="I282" s="31">
        <f>data[[#This Row],[Cost per unit]]*data[[#This Row],[Units]]</f>
        <v>1053.99</v>
      </c>
    </row>
    <row r="283" spans="3:9" x14ac:dyDescent="0.35">
      <c r="C283" t="s">
        <v>5</v>
      </c>
      <c r="D283" t="s">
        <v>35</v>
      </c>
      <c r="E283" t="s">
        <v>31</v>
      </c>
      <c r="F283" s="29">
        <v>4753</v>
      </c>
      <c r="G283" s="5">
        <v>246</v>
      </c>
      <c r="H283" s="31">
        <f>VLOOKUP(data[[#This Row],[Product]],products[#All],2,FALSE)</f>
        <v>5.79</v>
      </c>
      <c r="I283" s="31">
        <f>data[[#This Row],[Cost per unit]]*data[[#This Row],[Units]]</f>
        <v>1424.34</v>
      </c>
    </row>
    <row r="284" spans="3:9" x14ac:dyDescent="0.35">
      <c r="C284" t="s">
        <v>2</v>
      </c>
      <c r="D284" t="s">
        <v>34</v>
      </c>
      <c r="E284" t="s">
        <v>19</v>
      </c>
      <c r="F284" s="29">
        <v>7511</v>
      </c>
      <c r="G284" s="5">
        <v>120</v>
      </c>
      <c r="H284" s="31">
        <f>VLOOKUP(data[[#This Row],[Product]],products[#All],2,FALSE)</f>
        <v>7.64</v>
      </c>
      <c r="I284" s="31">
        <f>data[[#This Row],[Cost per unit]]*data[[#This Row],[Units]]</f>
        <v>916.8</v>
      </c>
    </row>
    <row r="285" spans="3:9" x14ac:dyDescent="0.35">
      <c r="C285" t="s">
        <v>2</v>
      </c>
      <c r="D285" t="s">
        <v>38</v>
      </c>
      <c r="E285" t="s">
        <v>31</v>
      </c>
      <c r="F285" s="29">
        <v>4326</v>
      </c>
      <c r="G285" s="5">
        <v>348</v>
      </c>
      <c r="H285" s="31">
        <f>VLOOKUP(data[[#This Row],[Product]],products[#All],2,FALSE)</f>
        <v>5.79</v>
      </c>
      <c r="I285" s="31">
        <f>data[[#This Row],[Cost per unit]]*data[[#This Row],[Units]]</f>
        <v>2014.92</v>
      </c>
    </row>
    <row r="286" spans="3:9" x14ac:dyDescent="0.35">
      <c r="C286" t="s">
        <v>41</v>
      </c>
      <c r="D286" t="s">
        <v>34</v>
      </c>
      <c r="E286" t="s">
        <v>23</v>
      </c>
      <c r="F286" s="29">
        <v>4935</v>
      </c>
      <c r="G286" s="5">
        <v>126</v>
      </c>
      <c r="H286" s="31">
        <f>VLOOKUP(data[[#This Row],[Product]],products[#All],2,FALSE)</f>
        <v>6.49</v>
      </c>
      <c r="I286" s="31">
        <f>data[[#This Row],[Cost per unit]]*data[[#This Row],[Units]]</f>
        <v>817.74</v>
      </c>
    </row>
    <row r="287" spans="3:9" x14ac:dyDescent="0.35">
      <c r="C287" t="s">
        <v>6</v>
      </c>
      <c r="D287" t="s">
        <v>35</v>
      </c>
      <c r="E287" t="s">
        <v>30</v>
      </c>
      <c r="F287" s="29">
        <v>4781</v>
      </c>
      <c r="G287" s="5">
        <v>123</v>
      </c>
      <c r="H287" s="31">
        <f>VLOOKUP(data[[#This Row],[Product]],products[#All],2,FALSE)</f>
        <v>14.49</v>
      </c>
      <c r="I287" s="31">
        <f>data[[#This Row],[Cost per unit]]*data[[#This Row],[Units]]</f>
        <v>1782.27</v>
      </c>
    </row>
    <row r="288" spans="3:9" x14ac:dyDescent="0.35">
      <c r="C288" t="s">
        <v>5</v>
      </c>
      <c r="D288" t="s">
        <v>38</v>
      </c>
      <c r="E288" t="s">
        <v>25</v>
      </c>
      <c r="F288" s="29">
        <v>7483</v>
      </c>
      <c r="G288" s="5">
        <v>45</v>
      </c>
      <c r="H288" s="31">
        <f>VLOOKUP(data[[#This Row],[Product]],products[#All],2,FALSE)</f>
        <v>13.15</v>
      </c>
      <c r="I288" s="31">
        <f>data[[#This Row],[Cost per unit]]*data[[#This Row],[Units]]</f>
        <v>591.75</v>
      </c>
    </row>
    <row r="289" spans="3:9" x14ac:dyDescent="0.35">
      <c r="C289" t="s">
        <v>10</v>
      </c>
      <c r="D289" t="s">
        <v>38</v>
      </c>
      <c r="E289" t="s">
        <v>4</v>
      </c>
      <c r="F289" s="29">
        <v>6860</v>
      </c>
      <c r="G289" s="5">
        <v>126</v>
      </c>
      <c r="H289" s="31">
        <f>VLOOKUP(data[[#This Row],[Product]],products[#All],2,FALSE)</f>
        <v>11.88</v>
      </c>
      <c r="I289" s="31">
        <f>data[[#This Row],[Cost per unit]]*data[[#This Row],[Units]]</f>
        <v>1496.88</v>
      </c>
    </row>
    <row r="290" spans="3:9" x14ac:dyDescent="0.35">
      <c r="C290" t="s">
        <v>40</v>
      </c>
      <c r="D290" t="s">
        <v>37</v>
      </c>
      <c r="E290" t="s">
        <v>29</v>
      </c>
      <c r="F290" s="29">
        <v>9002</v>
      </c>
      <c r="G290" s="5">
        <v>72</v>
      </c>
      <c r="H290" s="31">
        <f>VLOOKUP(data[[#This Row],[Product]],products[#All],2,FALSE)</f>
        <v>7.16</v>
      </c>
      <c r="I290" s="31">
        <f>data[[#This Row],[Cost per unit]]*data[[#This Row],[Units]]</f>
        <v>515.52</v>
      </c>
    </row>
    <row r="291" spans="3:9" x14ac:dyDescent="0.35">
      <c r="C291" t="s">
        <v>6</v>
      </c>
      <c r="D291" t="s">
        <v>36</v>
      </c>
      <c r="E291" t="s">
        <v>29</v>
      </c>
      <c r="F291" s="29">
        <v>1400</v>
      </c>
      <c r="G291" s="5">
        <v>135</v>
      </c>
      <c r="H291" s="31">
        <f>VLOOKUP(data[[#This Row],[Product]],products[#All],2,FALSE)</f>
        <v>7.16</v>
      </c>
      <c r="I291" s="31">
        <f>data[[#This Row],[Cost per unit]]*data[[#This Row],[Units]]</f>
        <v>966.6</v>
      </c>
    </row>
    <row r="292" spans="3:9" x14ac:dyDescent="0.35">
      <c r="C292" t="s">
        <v>10</v>
      </c>
      <c r="D292" t="s">
        <v>34</v>
      </c>
      <c r="E292" t="s">
        <v>22</v>
      </c>
      <c r="F292" s="29">
        <v>4053</v>
      </c>
      <c r="G292" s="5">
        <v>24</v>
      </c>
      <c r="H292" s="31">
        <f>VLOOKUP(data[[#This Row],[Product]],products[#All],2,FALSE)</f>
        <v>9.77</v>
      </c>
      <c r="I292" s="31">
        <f>data[[#This Row],[Cost per unit]]*data[[#This Row],[Units]]</f>
        <v>234.48</v>
      </c>
    </row>
    <row r="293" spans="3:9" x14ac:dyDescent="0.35">
      <c r="C293" t="s">
        <v>7</v>
      </c>
      <c r="D293" t="s">
        <v>36</v>
      </c>
      <c r="E293" t="s">
        <v>31</v>
      </c>
      <c r="F293" s="29">
        <v>2149</v>
      </c>
      <c r="G293" s="5">
        <v>117</v>
      </c>
      <c r="H293" s="31">
        <f>VLOOKUP(data[[#This Row],[Product]],products[#All],2,FALSE)</f>
        <v>5.79</v>
      </c>
      <c r="I293" s="31">
        <f>data[[#This Row],[Cost per unit]]*data[[#This Row],[Units]]</f>
        <v>677.43</v>
      </c>
    </row>
    <row r="294" spans="3:9" x14ac:dyDescent="0.35">
      <c r="C294" t="s">
        <v>3</v>
      </c>
      <c r="D294" t="s">
        <v>39</v>
      </c>
      <c r="E294" t="s">
        <v>29</v>
      </c>
      <c r="F294" s="29">
        <v>3640</v>
      </c>
      <c r="G294" s="5">
        <v>51</v>
      </c>
      <c r="H294" s="31">
        <f>VLOOKUP(data[[#This Row],[Product]],products[#All],2,FALSE)</f>
        <v>7.16</v>
      </c>
      <c r="I294" s="31">
        <f>data[[#This Row],[Cost per unit]]*data[[#This Row],[Units]]</f>
        <v>365.16</v>
      </c>
    </row>
    <row r="295" spans="3:9" x14ac:dyDescent="0.35">
      <c r="C295" t="s">
        <v>2</v>
      </c>
      <c r="D295" t="s">
        <v>39</v>
      </c>
      <c r="E295" t="s">
        <v>23</v>
      </c>
      <c r="F295" s="29">
        <v>630</v>
      </c>
      <c r="G295" s="5">
        <v>36</v>
      </c>
      <c r="H295" s="31">
        <f>VLOOKUP(data[[#This Row],[Product]],products[#All],2,FALSE)</f>
        <v>6.49</v>
      </c>
      <c r="I295" s="31">
        <f>data[[#This Row],[Cost per unit]]*data[[#This Row],[Units]]</f>
        <v>233.64000000000001</v>
      </c>
    </row>
    <row r="296" spans="3:9" x14ac:dyDescent="0.35">
      <c r="C296" t="s">
        <v>9</v>
      </c>
      <c r="D296" t="s">
        <v>35</v>
      </c>
      <c r="E296" t="s">
        <v>27</v>
      </c>
      <c r="F296" s="29">
        <v>2429</v>
      </c>
      <c r="G296" s="5">
        <v>144</v>
      </c>
      <c r="H296" s="31">
        <f>VLOOKUP(data[[#This Row],[Product]],products[#All],2,FALSE)</f>
        <v>16.73</v>
      </c>
      <c r="I296" s="31">
        <f>data[[#This Row],[Cost per unit]]*data[[#This Row],[Units]]</f>
        <v>2409.12</v>
      </c>
    </row>
    <row r="297" spans="3:9" x14ac:dyDescent="0.35">
      <c r="C297" t="s">
        <v>9</v>
      </c>
      <c r="D297" t="s">
        <v>36</v>
      </c>
      <c r="E297" t="s">
        <v>25</v>
      </c>
      <c r="F297" s="29">
        <v>2142</v>
      </c>
      <c r="G297" s="5">
        <v>114</v>
      </c>
      <c r="H297" s="31">
        <f>VLOOKUP(data[[#This Row],[Product]],products[#All],2,FALSE)</f>
        <v>13.15</v>
      </c>
      <c r="I297" s="31">
        <f>data[[#This Row],[Cost per unit]]*data[[#This Row],[Units]]</f>
        <v>1499.1000000000001</v>
      </c>
    </row>
    <row r="298" spans="3:9" x14ac:dyDescent="0.35">
      <c r="C298" t="s">
        <v>7</v>
      </c>
      <c r="D298" t="s">
        <v>37</v>
      </c>
      <c r="E298" t="s">
        <v>30</v>
      </c>
      <c r="F298" s="29">
        <v>6454</v>
      </c>
      <c r="G298" s="5">
        <v>54</v>
      </c>
      <c r="H298" s="31">
        <f>VLOOKUP(data[[#This Row],[Product]],products[#All],2,FALSE)</f>
        <v>14.49</v>
      </c>
      <c r="I298" s="31">
        <f>data[[#This Row],[Cost per unit]]*data[[#This Row],[Units]]</f>
        <v>782.46</v>
      </c>
    </row>
    <row r="299" spans="3:9" x14ac:dyDescent="0.35">
      <c r="C299" t="s">
        <v>7</v>
      </c>
      <c r="D299" t="s">
        <v>37</v>
      </c>
      <c r="E299" t="s">
        <v>16</v>
      </c>
      <c r="F299" s="29">
        <v>4487</v>
      </c>
      <c r="G299" s="5">
        <v>333</v>
      </c>
      <c r="H299" s="31">
        <f>VLOOKUP(data[[#This Row],[Product]],products[#All],2,FALSE)</f>
        <v>8.7899999999999991</v>
      </c>
      <c r="I299" s="31">
        <f>data[[#This Row],[Cost per unit]]*data[[#This Row],[Units]]</f>
        <v>2927.0699999999997</v>
      </c>
    </row>
    <row r="300" spans="3:9" x14ac:dyDescent="0.35">
      <c r="C300" t="s">
        <v>3</v>
      </c>
      <c r="D300" t="s">
        <v>37</v>
      </c>
      <c r="E300" t="s">
        <v>4</v>
      </c>
      <c r="F300" s="29">
        <v>938</v>
      </c>
      <c r="G300" s="5">
        <v>366</v>
      </c>
      <c r="H300" s="31">
        <f>VLOOKUP(data[[#This Row],[Product]],products[#All],2,FALSE)</f>
        <v>11.88</v>
      </c>
      <c r="I300" s="31">
        <f>data[[#This Row],[Cost per unit]]*data[[#This Row],[Units]]</f>
        <v>4348.08</v>
      </c>
    </row>
    <row r="301" spans="3:9" x14ac:dyDescent="0.35">
      <c r="C301" t="s">
        <v>3</v>
      </c>
      <c r="D301" t="s">
        <v>38</v>
      </c>
      <c r="E301" t="s">
        <v>26</v>
      </c>
      <c r="F301" s="29">
        <v>8841</v>
      </c>
      <c r="G301" s="5">
        <v>303</v>
      </c>
      <c r="H301" s="31">
        <f>VLOOKUP(data[[#This Row],[Product]],products[#All],2,FALSE)</f>
        <v>5.6</v>
      </c>
      <c r="I301" s="31">
        <f>data[[#This Row],[Cost per unit]]*data[[#This Row],[Units]]</f>
        <v>1696.8</v>
      </c>
    </row>
    <row r="302" spans="3:9" x14ac:dyDescent="0.35">
      <c r="C302" t="s">
        <v>2</v>
      </c>
      <c r="D302" t="s">
        <v>39</v>
      </c>
      <c r="E302" t="s">
        <v>33</v>
      </c>
      <c r="F302" s="29">
        <v>4018</v>
      </c>
      <c r="G302" s="5">
        <v>126</v>
      </c>
      <c r="H302" s="31">
        <f>VLOOKUP(data[[#This Row],[Product]],products[#All],2,FALSE)</f>
        <v>12.37</v>
      </c>
      <c r="I302" s="31">
        <f>data[[#This Row],[Cost per unit]]*data[[#This Row],[Units]]</f>
        <v>1558.62</v>
      </c>
    </row>
    <row r="303" spans="3:9" x14ac:dyDescent="0.35">
      <c r="C303" t="s">
        <v>41</v>
      </c>
      <c r="D303" t="s">
        <v>37</v>
      </c>
      <c r="E303" t="s">
        <v>15</v>
      </c>
      <c r="F303" s="29">
        <v>714</v>
      </c>
      <c r="G303" s="5">
        <v>231</v>
      </c>
      <c r="H303" s="31">
        <f>VLOOKUP(data[[#This Row],[Product]],products[#All],2,FALSE)</f>
        <v>11.73</v>
      </c>
      <c r="I303" s="31">
        <f>data[[#This Row],[Cost per unit]]*data[[#This Row],[Units]]</f>
        <v>2709.63</v>
      </c>
    </row>
    <row r="304" spans="3:9" x14ac:dyDescent="0.35">
      <c r="C304" t="s">
        <v>9</v>
      </c>
      <c r="D304" t="s">
        <v>38</v>
      </c>
      <c r="E304" t="s">
        <v>25</v>
      </c>
      <c r="F304" s="29">
        <v>3850</v>
      </c>
      <c r="G304" s="5">
        <v>102</v>
      </c>
      <c r="H304" s="31">
        <f>VLOOKUP(data[[#This Row],[Product]],products[#All],2,FALSE)</f>
        <v>13.15</v>
      </c>
      <c r="I304" s="31">
        <f>data[[#This Row],[Cost per unit]]*data[[#This Row],[Units]]</f>
        <v>1341.3</v>
      </c>
    </row>
    <row r="305" spans="6:7" x14ac:dyDescent="0.35">
      <c r="F305" s="4"/>
      <c r="G305" s="5"/>
    </row>
    <row r="306" spans="6:7" x14ac:dyDescent="0.35">
      <c r="F306" s="4"/>
      <c r="G306" s="5"/>
    </row>
    <row r="307" spans="6:7" x14ac:dyDescent="0.35">
      <c r="F307" s="4"/>
      <c r="G307" s="5"/>
    </row>
    <row r="308" spans="6:7" x14ac:dyDescent="0.35">
      <c r="F308" s="4"/>
      <c r="G308" s="5"/>
    </row>
    <row r="309" spans="6:7" x14ac:dyDescent="0.35">
      <c r="F309" s="4"/>
      <c r="G309" s="5"/>
    </row>
    <row r="310" spans="6:7" x14ac:dyDescent="0.35">
      <c r="F310" s="4"/>
      <c r="G310" s="5"/>
    </row>
    <row r="311" spans="6:7" x14ac:dyDescent="0.35">
      <c r="F311" s="4"/>
      <c r="G311" s="5"/>
    </row>
    <row r="312" spans="6:7" x14ac:dyDescent="0.35">
      <c r="F312" s="4"/>
      <c r="G312" s="5"/>
    </row>
    <row r="313" spans="6:7" x14ac:dyDescent="0.35">
      <c r="F313" s="4"/>
      <c r="G313" s="5"/>
    </row>
    <row r="314" spans="6:7" x14ac:dyDescent="0.35">
      <c r="F314" s="4"/>
      <c r="G314" s="5"/>
    </row>
    <row r="315" spans="6:7" x14ac:dyDescent="0.35">
      <c r="F315" s="4"/>
      <c r="G315" s="5"/>
    </row>
    <row r="316" spans="6:7" x14ac:dyDescent="0.35">
      <c r="F316" s="4"/>
      <c r="G316" s="5"/>
    </row>
    <row r="317" spans="6:7" x14ac:dyDescent="0.35">
      <c r="F317" s="4"/>
      <c r="G317" s="5"/>
    </row>
    <row r="318" spans="6:7" x14ac:dyDescent="0.35">
      <c r="F318" s="4"/>
      <c r="G318" s="5"/>
    </row>
    <row r="319" spans="6:7" x14ac:dyDescent="0.35">
      <c r="F319" s="4"/>
      <c r="G319" s="5"/>
    </row>
    <row r="320" spans="6:7"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8D56-C028-4F74-9557-CFEA638292C3}">
  <dimension ref="A1:AA15"/>
  <sheetViews>
    <sheetView showGridLines="0" zoomScale="117" workbookViewId="0">
      <selection activeCell="G8" sqref="G8"/>
    </sheetView>
  </sheetViews>
  <sheetFormatPr defaultRowHeight="14.5" x14ac:dyDescent="0.35"/>
  <cols>
    <col min="1" max="1" width="2.90625" customWidth="1"/>
    <col min="2" max="2" width="12.7265625" customWidth="1"/>
    <col min="5" max="5" width="12.81640625" customWidth="1"/>
    <col min="6" max="6" width="12.26953125" customWidth="1"/>
    <col min="7" max="7" width="14.7265625" customWidth="1"/>
    <col min="8" max="8" width="16.90625" customWidth="1"/>
    <col min="9" max="9" width="15.90625" customWidth="1"/>
    <col min="10" max="10" width="16.453125" customWidth="1"/>
    <col min="11" max="11" width="12.1796875" customWidth="1"/>
    <col min="12" max="12" width="11.26953125" customWidth="1"/>
    <col min="13" max="13" width="19.7265625" customWidth="1"/>
  </cols>
  <sheetData>
    <row r="1" spans="1:27" ht="54.5" customHeight="1" x14ac:dyDescent="0.35">
      <c r="A1" s="1"/>
      <c r="B1" s="2"/>
      <c r="C1" s="2"/>
      <c r="D1" s="3" t="s">
        <v>46</v>
      </c>
      <c r="E1" s="3"/>
      <c r="F1" s="2"/>
      <c r="G1" s="2"/>
      <c r="H1" s="2"/>
      <c r="I1" s="2"/>
      <c r="J1" s="2"/>
      <c r="K1" s="2"/>
      <c r="L1" s="2"/>
      <c r="M1" s="2"/>
      <c r="N1" s="2"/>
      <c r="O1" s="2"/>
      <c r="P1" s="2"/>
      <c r="Q1" s="2"/>
      <c r="R1" s="2"/>
      <c r="S1" s="2"/>
      <c r="T1" s="2"/>
      <c r="U1" s="2"/>
      <c r="V1" s="2"/>
      <c r="W1" s="2"/>
      <c r="X1" s="2"/>
      <c r="Y1" s="2"/>
      <c r="Z1" s="2"/>
      <c r="AA1" s="2"/>
    </row>
    <row r="4" spans="1:27" x14ac:dyDescent="0.35">
      <c r="B4" s="18" t="s">
        <v>73</v>
      </c>
      <c r="D4" s="18" t="s">
        <v>72</v>
      </c>
      <c r="E4" s="14"/>
      <c r="F4" s="37" t="s">
        <v>35</v>
      </c>
      <c r="H4" s="32" t="s">
        <v>80</v>
      </c>
      <c r="I4" s="33" t="s">
        <v>1</v>
      </c>
      <c r="J4" s="33" t="s">
        <v>49</v>
      </c>
      <c r="K4" s="34" t="s">
        <v>81</v>
      </c>
    </row>
    <row r="5" spans="1:27" x14ac:dyDescent="0.35">
      <c r="B5" s="14" t="s">
        <v>38</v>
      </c>
      <c r="H5" s="14" t="s">
        <v>2</v>
      </c>
      <c r="I5" s="35">
        <f>SUMIFS(data[Amount],data[Sales Person],$H5,data[Geography],$F$4)</f>
        <v>2142</v>
      </c>
      <c r="J5" s="14">
        <f>SUMIFS(data[Units],data[Sales Person],$H5,data[Geography],$F$4)</f>
        <v>318</v>
      </c>
      <c r="K5" s="36">
        <f>IF(I5&gt;12000,1,-1)</f>
        <v>-1</v>
      </c>
    </row>
    <row r="6" spans="1:27" x14ac:dyDescent="0.35">
      <c r="B6" s="14" t="s">
        <v>36</v>
      </c>
      <c r="H6" s="14" t="s">
        <v>8</v>
      </c>
      <c r="I6" s="35">
        <f>SUMIFS(data[Amount],data[Sales Person],$H6,data[Geography],$F$4)</f>
        <v>25151</v>
      </c>
      <c r="J6" s="14">
        <f>SUMIFS(data[Units],data[Sales Person],$H6,data[Geography],$F$4)</f>
        <v>1707</v>
      </c>
      <c r="K6" s="36">
        <f t="shared" ref="K6:K14" si="0">IF(I6&gt;12000,1,-1)</f>
        <v>1</v>
      </c>
    </row>
    <row r="7" spans="1:27" x14ac:dyDescent="0.35">
      <c r="B7" s="14" t="s">
        <v>34</v>
      </c>
      <c r="D7" s="32" t="s">
        <v>74</v>
      </c>
      <c r="E7" s="38"/>
      <c r="F7" s="38"/>
      <c r="H7" s="14" t="s">
        <v>41</v>
      </c>
      <c r="I7" s="35">
        <f>SUMIFS(data[Amount],data[Sales Person],$H7,data[Geography],$F$4)</f>
        <v>15785</v>
      </c>
      <c r="J7" s="14">
        <f>SUMIFS(data[Units],data[Sales Person],$H7,data[Geography],$F$4)</f>
        <v>699</v>
      </c>
      <c r="K7" s="36">
        <f t="shared" si="0"/>
        <v>1</v>
      </c>
    </row>
    <row r="8" spans="1:27" x14ac:dyDescent="0.35">
      <c r="B8" s="14" t="s">
        <v>37</v>
      </c>
      <c r="D8" s="14" t="s">
        <v>75</v>
      </c>
      <c r="E8" s="14"/>
      <c r="F8" s="14">
        <f>COUNTIFS(data[Geography],F4)</f>
        <v>53</v>
      </c>
      <c r="H8" s="14" t="s">
        <v>7</v>
      </c>
      <c r="I8" s="35">
        <f>SUMIFS(data[Amount],data[Sales Person],$H8,data[Geography],$F$4)</f>
        <v>28546</v>
      </c>
      <c r="J8" s="14">
        <f>SUMIFS(data[Units],data[Sales Person],$H8,data[Geography],$F$4)</f>
        <v>1005</v>
      </c>
      <c r="K8" s="36">
        <f t="shared" si="0"/>
        <v>1</v>
      </c>
    </row>
    <row r="9" spans="1:27" x14ac:dyDescent="0.35">
      <c r="B9" s="14" t="s">
        <v>39</v>
      </c>
      <c r="H9" s="14" t="s">
        <v>6</v>
      </c>
      <c r="I9" s="35">
        <f>SUMIFS(data[Amount],data[Sales Person],$H9,data[Geography],$F$4)</f>
        <v>11018</v>
      </c>
      <c r="J9" s="14">
        <f>SUMIFS(data[Units],data[Sales Person],$H9,data[Geography],$F$4)</f>
        <v>972</v>
      </c>
      <c r="K9" s="36">
        <f t="shared" si="0"/>
        <v>-1</v>
      </c>
    </row>
    <row r="10" spans="1:27" x14ac:dyDescent="0.35">
      <c r="B10" s="14" t="s">
        <v>35</v>
      </c>
      <c r="H10" s="14" t="s">
        <v>5</v>
      </c>
      <c r="I10" s="35">
        <f>SUMIFS(data[Amount],data[Sales Person],$H10,data[Geography],$F$4)</f>
        <v>28273</v>
      </c>
      <c r="J10" s="14">
        <f>SUMIFS(data[Units],data[Sales Person],$H10,data[Geography],$F$4)</f>
        <v>912</v>
      </c>
      <c r="K10" s="36">
        <f t="shared" si="0"/>
        <v>1</v>
      </c>
    </row>
    <row r="11" spans="1:27" x14ac:dyDescent="0.35">
      <c r="D11" s="38"/>
      <c r="E11" s="33" t="s">
        <v>76</v>
      </c>
      <c r="F11" s="33" t="s">
        <v>77</v>
      </c>
      <c r="H11" s="14" t="s">
        <v>3</v>
      </c>
      <c r="I11" s="35">
        <f>SUMIFS(data[Amount],data[Sales Person],$H11,data[Geography],$F$4)</f>
        <v>16492</v>
      </c>
      <c r="J11" s="14">
        <f>SUMIFS(data[Units],data[Sales Person],$H11,data[Geography],$F$4)</f>
        <v>1215</v>
      </c>
      <c r="K11" s="36">
        <f t="shared" si="0"/>
        <v>1</v>
      </c>
    </row>
    <row r="12" spans="1:27" x14ac:dyDescent="0.35">
      <c r="D12" s="14" t="s">
        <v>78</v>
      </c>
      <c r="E12" s="39">
        <f>SUMIFS(data[Amount],data[Geography],$F$4)</f>
        <v>189434</v>
      </c>
      <c r="F12" s="39">
        <f>AVERAGEIFS(data[Amount],data[Geography],$F$4)</f>
        <v>3574.2264150943397</v>
      </c>
      <c r="H12" s="14" t="s">
        <v>9</v>
      </c>
      <c r="I12" s="35">
        <f>SUMIFS(data[Amount],data[Sales Person],$H12,data[Geography],$F$4)</f>
        <v>11319</v>
      </c>
      <c r="J12" s="14">
        <f>SUMIFS(data[Units],data[Sales Person],$H12,data[Geography],$F$4)</f>
        <v>693</v>
      </c>
      <c r="K12" s="36">
        <f t="shared" si="0"/>
        <v>-1</v>
      </c>
    </row>
    <row r="13" spans="1:27" x14ac:dyDescent="0.35">
      <c r="D13" s="14" t="s">
        <v>70</v>
      </c>
      <c r="E13" s="39">
        <f>SUMIFS(data[Cost],data[Geography],$F$4)</f>
        <v>107216.28</v>
      </c>
      <c r="F13" s="39">
        <f>AVERAGEIFS(data[Cost],data[Geography],$F$4)</f>
        <v>2022.9486792452831</v>
      </c>
      <c r="H13" s="14" t="s">
        <v>10</v>
      </c>
      <c r="I13" s="35">
        <f>SUMIFS(data[Amount],data[Sales Person],$H13,data[Geography],$F$4)</f>
        <v>12383</v>
      </c>
      <c r="J13" s="14">
        <f>SUMIFS(data[Units],data[Sales Person],$H13,data[Geography],$F$4)</f>
        <v>804</v>
      </c>
      <c r="K13" s="36">
        <f t="shared" si="0"/>
        <v>1</v>
      </c>
    </row>
    <row r="14" spans="1:27" x14ac:dyDescent="0.35">
      <c r="D14" s="14" t="s">
        <v>71</v>
      </c>
      <c r="E14" s="39">
        <f>E12-E13</f>
        <v>82217.72</v>
      </c>
      <c r="F14" s="39">
        <f>F12-F13</f>
        <v>1551.2777358490566</v>
      </c>
      <c r="H14" s="14" t="s">
        <v>40</v>
      </c>
      <c r="I14" s="35">
        <f>SUMIFS(data[Amount],data[Sales Person],$H14,data[Geography],$F$4)</f>
        <v>38325</v>
      </c>
      <c r="J14" s="14">
        <f>SUMIFS(data[Units],data[Sales Person],$H14,data[Geography],$F$4)</f>
        <v>1833</v>
      </c>
      <c r="K14" s="36">
        <f t="shared" si="0"/>
        <v>1</v>
      </c>
    </row>
    <row r="15" spans="1:27" x14ac:dyDescent="0.35">
      <c r="D15" s="14" t="s">
        <v>79</v>
      </c>
      <c r="E15" s="40">
        <f>SUMIFS(data[Units],data[Geography],$F$4)</f>
        <v>10158</v>
      </c>
      <c r="F15" s="40">
        <f>AVERAGEIFS(data[Units],data[Geography],$F$4)</f>
        <v>191.66037735849056</v>
      </c>
    </row>
  </sheetData>
  <sortState xmlns:xlrd2="http://schemas.microsoft.com/office/spreadsheetml/2017/richdata2" ref="H5:H14">
    <sortCondition ref="H5:H14"/>
  </sortState>
  <conditionalFormatting sqref="I5:I14">
    <cfRule type="dataBar" priority="3">
      <dataBar>
        <cfvo type="min"/>
        <cfvo type="max"/>
        <color rgb="FF638EC6"/>
      </dataBar>
      <extLst>
        <ext xmlns:x14="http://schemas.microsoft.com/office/spreadsheetml/2009/9/main" uri="{B025F937-C7B1-47D3-B67F-A62EFF666E3E}">
          <x14:id>{DF15BB3B-CC2F-48D3-9016-83484480083C}</x14:id>
        </ext>
      </extLst>
    </cfRule>
  </conditionalFormatting>
  <dataValidations count="1">
    <dataValidation type="list" allowBlank="1" showInputMessage="1" showErrorMessage="1" sqref="F4" xr:uid="{C7A33E20-E424-4776-BE5B-B1398F282C0F}">
      <formula1>$B$5:$B$10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F15BB3B-CC2F-48D3-9016-83484480083C}">
            <x14:dataBar minLength="0" maxLength="100" gradient="0">
              <x14:cfvo type="autoMin"/>
              <x14:cfvo type="autoMax"/>
              <x14:negativeFillColor rgb="FFFF0000"/>
              <x14:axisColor rgb="FF000000"/>
            </x14:dataBar>
          </x14:cfRule>
          <xm:sqref>I5:I14</xm:sqref>
        </x14:conditionalFormatting>
        <x14:conditionalFormatting xmlns:xm="http://schemas.microsoft.com/office/excel/2006/main">
          <x14:cfRule type="iconSet" priority="1" id="{2F450630-E064-4A3E-A169-20DA0CC374F4}">
            <x14:iconSet iconSet="3Symbols" showValue="0" custom="1">
              <x14:cfvo type="percent">
                <xm:f>0</xm:f>
              </x14:cfvo>
              <x14:cfvo type="num">
                <xm:f>0</xm:f>
              </x14:cfvo>
              <x14:cfvo type="num">
                <xm:f>1</xm:f>
              </x14:cfvo>
              <x14:cfIcon iconSet="3Symbols" iconId="0"/>
              <x14:cfIcon iconSet="NoIcons" iconId="0"/>
              <x14:cfIcon iconSet="3Symbols" iconId="2"/>
            </x14:iconSet>
          </x14:cfRule>
          <xm:sqref>K4:K14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EACDF-62B9-460F-8A68-E7B3C45F990B}">
  <dimension ref="A1:AA11"/>
  <sheetViews>
    <sheetView showGridLines="0" zoomScale="117" workbookViewId="0">
      <selection activeCell="I9" sqref="I9"/>
    </sheetView>
  </sheetViews>
  <sheetFormatPr defaultRowHeight="14.5" x14ac:dyDescent="0.35"/>
  <cols>
    <col min="1" max="1" width="3.26953125" customWidth="1"/>
  </cols>
  <sheetData>
    <row r="1" spans="1:27" ht="47" customHeight="1" x14ac:dyDescent="0.35">
      <c r="A1" s="1"/>
      <c r="B1" s="2"/>
      <c r="C1" s="3" t="s">
        <v>43</v>
      </c>
      <c r="D1" s="2"/>
      <c r="E1" s="2"/>
      <c r="F1" s="2"/>
      <c r="G1" s="2"/>
      <c r="H1" s="2"/>
      <c r="I1" s="2"/>
      <c r="J1" s="2"/>
      <c r="K1" s="2"/>
      <c r="L1" s="2"/>
      <c r="M1" s="2"/>
      <c r="N1" s="2"/>
      <c r="O1" s="2"/>
      <c r="P1" s="2"/>
      <c r="Q1" s="2"/>
      <c r="R1" s="2"/>
      <c r="S1" s="2"/>
      <c r="T1" s="2"/>
      <c r="U1" s="2"/>
      <c r="V1" s="2"/>
      <c r="W1" s="2"/>
      <c r="X1" s="2"/>
      <c r="Y1" s="2"/>
      <c r="Z1" s="2"/>
      <c r="AA1" s="2"/>
    </row>
    <row r="3" spans="1:27" x14ac:dyDescent="0.35">
      <c r="B3" s="41"/>
      <c r="C3" s="42" t="s">
        <v>1</v>
      </c>
      <c r="D3" s="42" t="s">
        <v>49</v>
      </c>
    </row>
    <row r="4" spans="1:27" x14ac:dyDescent="0.35">
      <c r="B4" s="42" t="s">
        <v>55</v>
      </c>
      <c r="C4" s="41">
        <f>AVERAGE(data[Amount])</f>
        <v>4136.2299999999996</v>
      </c>
      <c r="D4" s="41">
        <f>AVERAGE(data[Units])</f>
        <v>152.19999999999999</v>
      </c>
    </row>
    <row r="5" spans="1:27" x14ac:dyDescent="0.35">
      <c r="B5" s="42" t="s">
        <v>56</v>
      </c>
      <c r="C5" s="41">
        <f>MEDIAN(data[Amount])</f>
        <v>3437</v>
      </c>
      <c r="D5" s="41">
        <f>MEDIAN(data[Units])</f>
        <v>124.5</v>
      </c>
    </row>
    <row r="6" spans="1:27" x14ac:dyDescent="0.35">
      <c r="B6" s="42" t="s">
        <v>57</v>
      </c>
      <c r="C6" s="41">
        <f>MIN(data[Amount])</f>
        <v>0</v>
      </c>
      <c r="D6" s="41">
        <f>MIN(data[Units])</f>
        <v>0</v>
      </c>
    </row>
    <row r="7" spans="1:27" x14ac:dyDescent="0.35">
      <c r="B7" s="42" t="s">
        <v>58</v>
      </c>
      <c r="C7" s="41">
        <f>MAX(data[Amount])</f>
        <v>16184</v>
      </c>
      <c r="D7" s="41">
        <f>MAX(data[Units])</f>
        <v>525</v>
      </c>
    </row>
    <row r="8" spans="1:27" x14ac:dyDescent="0.35">
      <c r="B8" s="42" t="s">
        <v>59</v>
      </c>
      <c r="C8" s="41">
        <f>C7-C6</f>
        <v>16184</v>
      </c>
      <c r="D8" s="41">
        <f>D7-D6</f>
        <v>525</v>
      </c>
    </row>
    <row r="9" spans="1:27" x14ac:dyDescent="0.35">
      <c r="B9" s="42"/>
      <c r="C9" s="41"/>
      <c r="D9" s="41"/>
    </row>
    <row r="10" spans="1:27" x14ac:dyDescent="0.35">
      <c r="B10" s="42" t="s">
        <v>60</v>
      </c>
      <c r="C10" s="41">
        <f>_xlfn.PERCENTILE.EXC(data[Amount],0.25)</f>
        <v>1652</v>
      </c>
      <c r="D10" s="41">
        <f>_xlfn.PERCENTILE.EXC(data[Units],0.25)</f>
        <v>54</v>
      </c>
    </row>
    <row r="11" spans="1:27" x14ac:dyDescent="0.35">
      <c r="B11" s="42" t="s">
        <v>61</v>
      </c>
      <c r="C11" s="41">
        <f>_xlfn.PERCENTILE.EXC(data[Amount],0.75)</f>
        <v>6245.75</v>
      </c>
      <c r="D11" s="41">
        <f>_xlfn.PERCENTILE.EXC(data[Units],0.75)</f>
        <v>223.5</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98DC-E04B-493C-9827-5AAC51920B42}">
  <dimension ref="A1:AC305"/>
  <sheetViews>
    <sheetView workbookViewId="0">
      <selection activeCell="C2" sqref="C2"/>
    </sheetView>
  </sheetViews>
  <sheetFormatPr defaultRowHeight="14.5" x14ac:dyDescent="0.35"/>
  <cols>
    <col min="1" max="2" width="3.36328125" customWidth="1"/>
    <col min="3" max="3" width="17.453125" customWidth="1"/>
    <col min="4" max="4" width="14.7265625" customWidth="1"/>
    <col min="5" max="5" width="21.81640625" bestFit="1" customWidth="1"/>
    <col min="6" max="6" width="13.54296875" customWidth="1"/>
    <col min="7" max="7" width="11.7265625" customWidth="1"/>
  </cols>
  <sheetData>
    <row r="1" spans="1:29" ht="52.5" customHeight="1" x14ac:dyDescent="0.35">
      <c r="A1" s="1"/>
      <c r="B1" s="2"/>
      <c r="C1" s="2"/>
      <c r="D1" s="3" t="s">
        <v>52</v>
      </c>
      <c r="E1" s="3"/>
      <c r="F1" s="2"/>
      <c r="G1" s="2"/>
      <c r="H1" s="2"/>
      <c r="I1" s="2"/>
      <c r="J1" s="2"/>
      <c r="K1" s="2"/>
      <c r="L1" s="2"/>
      <c r="M1" s="2"/>
      <c r="N1" s="2"/>
      <c r="O1" s="2"/>
      <c r="P1" s="2"/>
      <c r="Q1" s="2"/>
      <c r="R1" s="2"/>
      <c r="S1" s="2"/>
      <c r="T1" s="2"/>
      <c r="U1" s="2"/>
      <c r="V1" s="2"/>
      <c r="W1" s="2"/>
      <c r="X1" s="2"/>
      <c r="Y1" s="2"/>
      <c r="Z1" s="2"/>
      <c r="AA1" s="2"/>
      <c r="AB1" s="2"/>
      <c r="AC1" s="2"/>
    </row>
    <row r="5" spans="1:29" x14ac:dyDescent="0.35">
      <c r="C5" s="6" t="s">
        <v>11</v>
      </c>
      <c r="D5" s="6" t="s">
        <v>12</v>
      </c>
      <c r="E5" s="6" t="s">
        <v>0</v>
      </c>
      <c r="F5" s="10" t="s">
        <v>1</v>
      </c>
      <c r="G5" s="10" t="s">
        <v>49</v>
      </c>
    </row>
    <row r="6" spans="1:29" x14ac:dyDescent="0.35">
      <c r="C6" t="s">
        <v>10</v>
      </c>
      <c r="D6" t="s">
        <v>38</v>
      </c>
      <c r="E6" t="s">
        <v>14</v>
      </c>
      <c r="F6" s="4">
        <v>5586</v>
      </c>
      <c r="G6" s="5">
        <v>525</v>
      </c>
    </row>
    <row r="7" spans="1:29" x14ac:dyDescent="0.35">
      <c r="C7" t="s">
        <v>2</v>
      </c>
      <c r="D7" t="s">
        <v>36</v>
      </c>
      <c r="E7" t="s">
        <v>27</v>
      </c>
      <c r="F7" s="4">
        <v>798</v>
      </c>
      <c r="G7" s="5">
        <v>519</v>
      </c>
    </row>
    <row r="8" spans="1:29" x14ac:dyDescent="0.35">
      <c r="C8" t="s">
        <v>8</v>
      </c>
      <c r="D8" t="s">
        <v>38</v>
      </c>
      <c r="E8" t="s">
        <v>13</v>
      </c>
      <c r="F8" s="4">
        <v>819</v>
      </c>
      <c r="G8" s="5">
        <v>510</v>
      </c>
    </row>
    <row r="9" spans="1:29" x14ac:dyDescent="0.35">
      <c r="C9" t="s">
        <v>3</v>
      </c>
      <c r="D9" t="s">
        <v>34</v>
      </c>
      <c r="E9" t="s">
        <v>32</v>
      </c>
      <c r="F9" s="4">
        <v>7777</v>
      </c>
      <c r="G9" s="5">
        <v>504</v>
      </c>
    </row>
    <row r="10" spans="1:29" x14ac:dyDescent="0.35">
      <c r="C10" t="s">
        <v>9</v>
      </c>
      <c r="D10" t="s">
        <v>34</v>
      </c>
      <c r="E10" t="s">
        <v>20</v>
      </c>
      <c r="F10" s="4">
        <v>8463</v>
      </c>
      <c r="G10" s="5">
        <v>492</v>
      </c>
    </row>
    <row r="11" spans="1:29" x14ac:dyDescent="0.35">
      <c r="C11" t="s">
        <v>2</v>
      </c>
      <c r="D11" t="s">
        <v>39</v>
      </c>
      <c r="E11" t="s">
        <v>25</v>
      </c>
      <c r="F11" s="4">
        <v>1785</v>
      </c>
      <c r="G11" s="5">
        <v>462</v>
      </c>
    </row>
    <row r="12" spans="1:29" x14ac:dyDescent="0.35">
      <c r="C12" t="s">
        <v>8</v>
      </c>
      <c r="D12" t="s">
        <v>35</v>
      </c>
      <c r="E12" t="s">
        <v>32</v>
      </c>
      <c r="F12" s="4">
        <v>6706</v>
      </c>
      <c r="G12" s="5">
        <v>459</v>
      </c>
    </row>
    <row r="13" spans="1:29" x14ac:dyDescent="0.35">
      <c r="C13" t="s">
        <v>6</v>
      </c>
      <c r="D13" t="s">
        <v>37</v>
      </c>
      <c r="E13" t="s">
        <v>28</v>
      </c>
      <c r="F13" s="4">
        <v>3556</v>
      </c>
      <c r="G13" s="5">
        <v>459</v>
      </c>
    </row>
    <row r="14" spans="1:29" x14ac:dyDescent="0.35">
      <c r="C14" t="s">
        <v>6</v>
      </c>
      <c r="D14" t="s">
        <v>34</v>
      </c>
      <c r="E14" t="s">
        <v>26</v>
      </c>
      <c r="F14" s="4">
        <v>8008</v>
      </c>
      <c r="G14" s="5">
        <v>456</v>
      </c>
    </row>
    <row r="15" spans="1:29" x14ac:dyDescent="0.35">
      <c r="C15" t="s">
        <v>40</v>
      </c>
      <c r="D15" t="s">
        <v>35</v>
      </c>
      <c r="E15" t="s">
        <v>30</v>
      </c>
      <c r="F15" s="4">
        <v>2275</v>
      </c>
      <c r="G15" s="5">
        <v>447</v>
      </c>
    </row>
    <row r="16" spans="1:29" x14ac:dyDescent="0.35">
      <c r="C16" t="s">
        <v>40</v>
      </c>
      <c r="D16" t="s">
        <v>35</v>
      </c>
      <c r="E16" t="s">
        <v>33</v>
      </c>
      <c r="F16" s="4">
        <v>8869</v>
      </c>
      <c r="G16" s="5">
        <v>432</v>
      </c>
    </row>
    <row r="17" spans="3:7" x14ac:dyDescent="0.35">
      <c r="C17" t="s">
        <v>6</v>
      </c>
      <c r="D17" t="s">
        <v>39</v>
      </c>
      <c r="E17" t="s">
        <v>25</v>
      </c>
      <c r="F17" s="4">
        <v>2100</v>
      </c>
      <c r="G17" s="5">
        <v>414</v>
      </c>
    </row>
    <row r="18" spans="3:7" x14ac:dyDescent="0.35">
      <c r="C18" t="s">
        <v>6</v>
      </c>
      <c r="D18" t="s">
        <v>37</v>
      </c>
      <c r="E18" t="s">
        <v>16</v>
      </c>
      <c r="F18" s="4">
        <v>1904</v>
      </c>
      <c r="G18" s="5">
        <v>405</v>
      </c>
    </row>
    <row r="19" spans="3:7" x14ac:dyDescent="0.35">
      <c r="C19" t="s">
        <v>6</v>
      </c>
      <c r="D19" t="s">
        <v>35</v>
      </c>
      <c r="E19" t="s">
        <v>4</v>
      </c>
      <c r="F19" s="4">
        <v>1302</v>
      </c>
      <c r="G19" s="5">
        <v>402</v>
      </c>
    </row>
    <row r="20" spans="3:7" x14ac:dyDescent="0.35">
      <c r="C20" t="s">
        <v>6</v>
      </c>
      <c r="D20" t="s">
        <v>39</v>
      </c>
      <c r="E20" t="s">
        <v>29</v>
      </c>
      <c r="F20" s="4">
        <v>3052</v>
      </c>
      <c r="G20" s="5">
        <v>378</v>
      </c>
    </row>
    <row r="21" spans="3:7" x14ac:dyDescent="0.35">
      <c r="C21" t="s">
        <v>40</v>
      </c>
      <c r="D21" t="s">
        <v>35</v>
      </c>
      <c r="E21" t="s">
        <v>22</v>
      </c>
      <c r="F21" s="4">
        <v>6853</v>
      </c>
      <c r="G21" s="5">
        <v>372</v>
      </c>
    </row>
    <row r="22" spans="3:7" x14ac:dyDescent="0.35">
      <c r="C22" t="s">
        <v>7</v>
      </c>
      <c r="D22" t="s">
        <v>34</v>
      </c>
      <c r="E22" t="s">
        <v>14</v>
      </c>
      <c r="F22" s="4">
        <v>1932</v>
      </c>
      <c r="G22" s="5">
        <v>369</v>
      </c>
    </row>
    <row r="23" spans="3:7" x14ac:dyDescent="0.35">
      <c r="C23" t="s">
        <v>6</v>
      </c>
      <c r="D23" t="s">
        <v>34</v>
      </c>
      <c r="E23" t="s">
        <v>30</v>
      </c>
      <c r="F23" s="4">
        <v>3402</v>
      </c>
      <c r="G23" s="5">
        <v>366</v>
      </c>
    </row>
    <row r="24" spans="3:7" x14ac:dyDescent="0.35">
      <c r="C24" t="s">
        <v>3</v>
      </c>
      <c r="D24" t="s">
        <v>37</v>
      </c>
      <c r="E24" t="s">
        <v>4</v>
      </c>
      <c r="F24" s="4">
        <v>938</v>
      </c>
      <c r="G24" s="5">
        <v>366</v>
      </c>
    </row>
    <row r="25" spans="3:7" x14ac:dyDescent="0.35">
      <c r="C25" t="s">
        <v>8</v>
      </c>
      <c r="D25" t="s">
        <v>35</v>
      </c>
      <c r="E25" t="s">
        <v>20</v>
      </c>
      <c r="F25" s="4">
        <v>2702</v>
      </c>
      <c r="G25" s="5">
        <v>363</v>
      </c>
    </row>
    <row r="26" spans="3:7" x14ac:dyDescent="0.35">
      <c r="C26" t="s">
        <v>5</v>
      </c>
      <c r="D26" t="s">
        <v>35</v>
      </c>
      <c r="E26" t="s">
        <v>29</v>
      </c>
      <c r="F26" s="4">
        <v>4480</v>
      </c>
      <c r="G26" s="5">
        <v>357</v>
      </c>
    </row>
    <row r="27" spans="3:7" x14ac:dyDescent="0.35">
      <c r="C27" t="s">
        <v>2</v>
      </c>
      <c r="D27" t="s">
        <v>38</v>
      </c>
      <c r="E27" t="s">
        <v>31</v>
      </c>
      <c r="F27" s="4">
        <v>4326</v>
      </c>
      <c r="G27" s="5">
        <v>348</v>
      </c>
    </row>
    <row r="28" spans="3:7" x14ac:dyDescent="0.35">
      <c r="C28" t="s">
        <v>5</v>
      </c>
      <c r="D28" t="s">
        <v>36</v>
      </c>
      <c r="E28" t="s">
        <v>17</v>
      </c>
      <c r="F28" s="4">
        <v>3339</v>
      </c>
      <c r="G28" s="5">
        <v>348</v>
      </c>
    </row>
    <row r="29" spans="3:7" x14ac:dyDescent="0.35">
      <c r="C29" t="s">
        <v>10</v>
      </c>
      <c r="D29" t="s">
        <v>36</v>
      </c>
      <c r="E29" t="s">
        <v>29</v>
      </c>
      <c r="F29" s="4">
        <v>2471</v>
      </c>
      <c r="G29" s="5">
        <v>342</v>
      </c>
    </row>
    <row r="30" spans="3:7" x14ac:dyDescent="0.35">
      <c r="C30" t="s">
        <v>5</v>
      </c>
      <c r="D30" t="s">
        <v>34</v>
      </c>
      <c r="E30" t="s">
        <v>20</v>
      </c>
      <c r="F30" s="4">
        <v>15610</v>
      </c>
      <c r="G30" s="5">
        <v>339</v>
      </c>
    </row>
    <row r="31" spans="3:7" x14ac:dyDescent="0.35">
      <c r="C31" t="s">
        <v>7</v>
      </c>
      <c r="D31" t="s">
        <v>37</v>
      </c>
      <c r="E31" t="s">
        <v>16</v>
      </c>
      <c r="F31" s="4">
        <v>4487</v>
      </c>
      <c r="G31" s="5">
        <v>333</v>
      </c>
    </row>
    <row r="32" spans="3:7" x14ac:dyDescent="0.35">
      <c r="C32" t="s">
        <v>3</v>
      </c>
      <c r="D32" t="s">
        <v>37</v>
      </c>
      <c r="E32" t="s">
        <v>28</v>
      </c>
      <c r="F32" s="4">
        <v>7308</v>
      </c>
      <c r="G32" s="5">
        <v>327</v>
      </c>
    </row>
    <row r="33" spans="3:7" x14ac:dyDescent="0.35">
      <c r="C33" t="s">
        <v>3</v>
      </c>
      <c r="D33" t="s">
        <v>37</v>
      </c>
      <c r="E33" t="s">
        <v>29</v>
      </c>
      <c r="F33" s="4">
        <v>4592</v>
      </c>
      <c r="G33" s="5">
        <v>324</v>
      </c>
    </row>
    <row r="34" spans="3:7" x14ac:dyDescent="0.35">
      <c r="C34" t="s">
        <v>7</v>
      </c>
      <c r="D34" t="s">
        <v>38</v>
      </c>
      <c r="E34" t="s">
        <v>30</v>
      </c>
      <c r="F34" s="4">
        <v>10129</v>
      </c>
      <c r="G34" s="5">
        <v>312</v>
      </c>
    </row>
    <row r="35" spans="3:7" x14ac:dyDescent="0.35">
      <c r="C35" t="s">
        <v>3</v>
      </c>
      <c r="D35" t="s">
        <v>34</v>
      </c>
      <c r="E35" t="s">
        <v>28</v>
      </c>
      <c r="F35" s="4">
        <v>3689</v>
      </c>
      <c r="G35" s="5">
        <v>312</v>
      </c>
    </row>
    <row r="36" spans="3:7" x14ac:dyDescent="0.35">
      <c r="C36" t="s">
        <v>41</v>
      </c>
      <c r="D36" t="s">
        <v>36</v>
      </c>
      <c r="E36" t="s">
        <v>28</v>
      </c>
      <c r="F36" s="4">
        <v>854</v>
      </c>
      <c r="G36" s="5">
        <v>309</v>
      </c>
    </row>
    <row r="37" spans="3:7" x14ac:dyDescent="0.35">
      <c r="C37" t="s">
        <v>9</v>
      </c>
      <c r="D37" t="s">
        <v>39</v>
      </c>
      <c r="E37" t="s">
        <v>24</v>
      </c>
      <c r="F37" s="4">
        <v>3920</v>
      </c>
      <c r="G37" s="5">
        <v>306</v>
      </c>
    </row>
    <row r="38" spans="3:7" x14ac:dyDescent="0.35">
      <c r="C38" t="s">
        <v>40</v>
      </c>
      <c r="D38" t="s">
        <v>36</v>
      </c>
      <c r="E38" t="s">
        <v>27</v>
      </c>
      <c r="F38" s="4">
        <v>3164</v>
      </c>
      <c r="G38" s="5">
        <v>306</v>
      </c>
    </row>
    <row r="39" spans="3:7" x14ac:dyDescent="0.35">
      <c r="C39" t="s">
        <v>3</v>
      </c>
      <c r="D39" t="s">
        <v>35</v>
      </c>
      <c r="E39" t="s">
        <v>33</v>
      </c>
      <c r="F39" s="4">
        <v>819</v>
      </c>
      <c r="G39" s="5">
        <v>306</v>
      </c>
    </row>
    <row r="40" spans="3:7" x14ac:dyDescent="0.35">
      <c r="C40" t="s">
        <v>3</v>
      </c>
      <c r="D40" t="s">
        <v>38</v>
      </c>
      <c r="E40" t="s">
        <v>26</v>
      </c>
      <c r="F40" s="4">
        <v>8841</v>
      </c>
      <c r="G40" s="5">
        <v>303</v>
      </c>
    </row>
    <row r="41" spans="3:7" x14ac:dyDescent="0.35">
      <c r="C41" t="s">
        <v>10</v>
      </c>
      <c r="D41" t="s">
        <v>36</v>
      </c>
      <c r="E41" t="s">
        <v>32</v>
      </c>
      <c r="F41" s="4">
        <v>6657</v>
      </c>
      <c r="G41" s="5">
        <v>303</v>
      </c>
    </row>
    <row r="42" spans="3:7" x14ac:dyDescent="0.35">
      <c r="C42" t="s">
        <v>2</v>
      </c>
      <c r="D42" t="s">
        <v>35</v>
      </c>
      <c r="E42" t="s">
        <v>17</v>
      </c>
      <c r="F42" s="4">
        <v>1589</v>
      </c>
      <c r="G42" s="5">
        <v>303</v>
      </c>
    </row>
    <row r="43" spans="3:7" x14ac:dyDescent="0.35">
      <c r="C43" t="s">
        <v>8</v>
      </c>
      <c r="D43" t="s">
        <v>35</v>
      </c>
      <c r="E43" t="s">
        <v>27</v>
      </c>
      <c r="F43" s="4">
        <v>4753</v>
      </c>
      <c r="G43" s="5">
        <v>300</v>
      </c>
    </row>
    <row r="44" spans="3:7" x14ac:dyDescent="0.35">
      <c r="C44" t="s">
        <v>7</v>
      </c>
      <c r="D44" t="s">
        <v>36</v>
      </c>
      <c r="E44" t="s">
        <v>19</v>
      </c>
      <c r="F44" s="4">
        <v>2870</v>
      </c>
      <c r="G44" s="5">
        <v>300</v>
      </c>
    </row>
    <row r="45" spans="3:7" x14ac:dyDescent="0.35">
      <c r="C45" t="s">
        <v>40</v>
      </c>
      <c r="D45" t="s">
        <v>38</v>
      </c>
      <c r="E45" t="s">
        <v>13</v>
      </c>
      <c r="F45" s="4">
        <v>5670</v>
      </c>
      <c r="G45" s="5">
        <v>297</v>
      </c>
    </row>
    <row r="46" spans="3:7" x14ac:dyDescent="0.35">
      <c r="C46" t="s">
        <v>41</v>
      </c>
      <c r="D46" t="s">
        <v>36</v>
      </c>
      <c r="E46" t="s">
        <v>18</v>
      </c>
      <c r="F46" s="4">
        <v>9632</v>
      </c>
      <c r="G46" s="5">
        <v>288</v>
      </c>
    </row>
    <row r="47" spans="3:7" x14ac:dyDescent="0.35">
      <c r="C47" t="s">
        <v>7</v>
      </c>
      <c r="D47" t="s">
        <v>35</v>
      </c>
      <c r="E47" t="s">
        <v>28</v>
      </c>
      <c r="F47" s="4">
        <v>5194</v>
      </c>
      <c r="G47" s="5">
        <v>288</v>
      </c>
    </row>
    <row r="48" spans="3:7" x14ac:dyDescent="0.35">
      <c r="C48" t="s">
        <v>8</v>
      </c>
      <c r="D48" t="s">
        <v>34</v>
      </c>
      <c r="E48" t="s">
        <v>31</v>
      </c>
      <c r="F48" s="4">
        <v>3507</v>
      </c>
      <c r="G48" s="5">
        <v>288</v>
      </c>
    </row>
    <row r="49" spans="3:7" x14ac:dyDescent="0.35">
      <c r="C49" t="s">
        <v>10</v>
      </c>
      <c r="D49" t="s">
        <v>37</v>
      </c>
      <c r="E49" t="s">
        <v>21</v>
      </c>
      <c r="F49" s="4">
        <v>245</v>
      </c>
      <c r="G49" s="5">
        <v>288</v>
      </c>
    </row>
    <row r="50" spans="3:7" x14ac:dyDescent="0.35">
      <c r="C50" t="s">
        <v>6</v>
      </c>
      <c r="D50" t="s">
        <v>38</v>
      </c>
      <c r="E50" t="s">
        <v>27</v>
      </c>
      <c r="F50" s="4">
        <v>1134</v>
      </c>
      <c r="G50" s="5">
        <v>282</v>
      </c>
    </row>
    <row r="51" spans="3:7" x14ac:dyDescent="0.35">
      <c r="C51" t="s">
        <v>10</v>
      </c>
      <c r="D51" t="s">
        <v>39</v>
      </c>
      <c r="E51" t="s">
        <v>21</v>
      </c>
      <c r="F51" s="4">
        <v>4858</v>
      </c>
      <c r="G51" s="5">
        <v>279</v>
      </c>
    </row>
    <row r="52" spans="3:7" x14ac:dyDescent="0.35">
      <c r="C52" t="s">
        <v>10</v>
      </c>
      <c r="D52" t="s">
        <v>35</v>
      </c>
      <c r="E52" t="s">
        <v>18</v>
      </c>
      <c r="F52" s="4">
        <v>3808</v>
      </c>
      <c r="G52" s="5">
        <v>279</v>
      </c>
    </row>
    <row r="53" spans="3:7" x14ac:dyDescent="0.35">
      <c r="C53" t="s">
        <v>3</v>
      </c>
      <c r="D53" t="s">
        <v>34</v>
      </c>
      <c r="E53" t="s">
        <v>14</v>
      </c>
      <c r="F53" s="4">
        <v>7259</v>
      </c>
      <c r="G53" s="5">
        <v>276</v>
      </c>
    </row>
    <row r="54" spans="3:7" x14ac:dyDescent="0.35">
      <c r="C54" t="s">
        <v>3</v>
      </c>
      <c r="D54" t="s">
        <v>35</v>
      </c>
      <c r="E54" t="s">
        <v>15</v>
      </c>
      <c r="F54" s="4">
        <v>6657</v>
      </c>
      <c r="G54" s="5">
        <v>276</v>
      </c>
    </row>
    <row r="55" spans="3:7" x14ac:dyDescent="0.35">
      <c r="C55" t="s">
        <v>9</v>
      </c>
      <c r="D55" t="s">
        <v>37</v>
      </c>
      <c r="E55" t="s">
        <v>29</v>
      </c>
      <c r="F55" s="4">
        <v>1085</v>
      </c>
      <c r="G55" s="5">
        <v>273</v>
      </c>
    </row>
    <row r="56" spans="3:7" x14ac:dyDescent="0.35">
      <c r="C56" t="s">
        <v>7</v>
      </c>
      <c r="D56" t="s">
        <v>38</v>
      </c>
      <c r="E56" t="s">
        <v>18</v>
      </c>
      <c r="F56" s="4">
        <v>1778</v>
      </c>
      <c r="G56" s="5">
        <v>270</v>
      </c>
    </row>
    <row r="57" spans="3:7" x14ac:dyDescent="0.35">
      <c r="C57" t="s">
        <v>6</v>
      </c>
      <c r="D57" t="s">
        <v>35</v>
      </c>
      <c r="E57" t="s">
        <v>20</v>
      </c>
      <c r="F57" s="4">
        <v>1071</v>
      </c>
      <c r="G57" s="5">
        <v>270</v>
      </c>
    </row>
    <row r="58" spans="3:7" x14ac:dyDescent="0.35">
      <c r="C58" t="s">
        <v>10</v>
      </c>
      <c r="D58" t="s">
        <v>36</v>
      </c>
      <c r="E58" t="s">
        <v>23</v>
      </c>
      <c r="F58" s="4">
        <v>2317</v>
      </c>
      <c r="G58" s="5">
        <v>261</v>
      </c>
    </row>
    <row r="59" spans="3:7" x14ac:dyDescent="0.35">
      <c r="C59" t="s">
        <v>7</v>
      </c>
      <c r="D59" t="s">
        <v>38</v>
      </c>
      <c r="E59" t="s">
        <v>28</v>
      </c>
      <c r="F59" s="4">
        <v>5677</v>
      </c>
      <c r="G59" s="5">
        <v>258</v>
      </c>
    </row>
    <row r="60" spans="3:7" x14ac:dyDescent="0.35">
      <c r="C60" t="s">
        <v>3</v>
      </c>
      <c r="D60" t="s">
        <v>35</v>
      </c>
      <c r="E60" t="s">
        <v>14</v>
      </c>
      <c r="F60" s="4">
        <v>2415</v>
      </c>
      <c r="G60" s="5">
        <v>255</v>
      </c>
    </row>
    <row r="61" spans="3:7" x14ac:dyDescent="0.35">
      <c r="C61" t="s">
        <v>7</v>
      </c>
      <c r="D61" t="s">
        <v>35</v>
      </c>
      <c r="E61" t="s">
        <v>30</v>
      </c>
      <c r="F61" s="4">
        <v>6755</v>
      </c>
      <c r="G61" s="5">
        <v>252</v>
      </c>
    </row>
    <row r="62" spans="3:7" x14ac:dyDescent="0.35">
      <c r="C62" t="s">
        <v>7</v>
      </c>
      <c r="D62" t="s">
        <v>36</v>
      </c>
      <c r="E62" t="s">
        <v>29</v>
      </c>
      <c r="F62" s="4">
        <v>5551</v>
      </c>
      <c r="G62" s="5">
        <v>252</v>
      </c>
    </row>
    <row r="63" spans="3:7" x14ac:dyDescent="0.35">
      <c r="C63" t="s">
        <v>5</v>
      </c>
      <c r="D63" t="s">
        <v>39</v>
      </c>
      <c r="E63" t="s">
        <v>18</v>
      </c>
      <c r="F63" s="4">
        <v>385</v>
      </c>
      <c r="G63" s="5">
        <v>249</v>
      </c>
    </row>
    <row r="64" spans="3:7" x14ac:dyDescent="0.35">
      <c r="C64" t="s">
        <v>5</v>
      </c>
      <c r="D64" t="s">
        <v>35</v>
      </c>
      <c r="E64" t="s">
        <v>31</v>
      </c>
      <c r="F64" s="4">
        <v>4753</v>
      </c>
      <c r="G64" s="5">
        <v>246</v>
      </c>
    </row>
    <row r="65" spans="3:7" x14ac:dyDescent="0.35">
      <c r="C65" t="s">
        <v>7</v>
      </c>
      <c r="D65" t="s">
        <v>39</v>
      </c>
      <c r="E65" t="s">
        <v>17</v>
      </c>
      <c r="F65" s="4">
        <v>4438</v>
      </c>
      <c r="G65" s="5">
        <v>246</v>
      </c>
    </row>
    <row r="66" spans="3:7" x14ac:dyDescent="0.35">
      <c r="C66" t="s">
        <v>2</v>
      </c>
      <c r="D66" t="s">
        <v>36</v>
      </c>
      <c r="E66" t="s">
        <v>31</v>
      </c>
      <c r="F66" s="4">
        <v>3094</v>
      </c>
      <c r="G66" s="5">
        <v>246</v>
      </c>
    </row>
    <row r="67" spans="3:7" x14ac:dyDescent="0.35">
      <c r="C67" t="s">
        <v>9</v>
      </c>
      <c r="D67" t="s">
        <v>37</v>
      </c>
      <c r="E67" t="s">
        <v>26</v>
      </c>
      <c r="F67" s="4">
        <v>2856</v>
      </c>
      <c r="G67" s="5">
        <v>246</v>
      </c>
    </row>
    <row r="68" spans="3:7" x14ac:dyDescent="0.35">
      <c r="C68" t="s">
        <v>9</v>
      </c>
      <c r="D68" t="s">
        <v>35</v>
      </c>
      <c r="E68" t="s">
        <v>15</v>
      </c>
      <c r="F68" s="4">
        <v>7833</v>
      </c>
      <c r="G68" s="5">
        <v>243</v>
      </c>
    </row>
    <row r="69" spans="3:7" x14ac:dyDescent="0.35">
      <c r="C69" t="s">
        <v>7</v>
      </c>
      <c r="D69" t="s">
        <v>35</v>
      </c>
      <c r="E69" t="s">
        <v>19</v>
      </c>
      <c r="F69" s="4">
        <v>4585</v>
      </c>
      <c r="G69" s="5">
        <v>240</v>
      </c>
    </row>
    <row r="70" spans="3:7" x14ac:dyDescent="0.35">
      <c r="C70" t="s">
        <v>41</v>
      </c>
      <c r="D70" t="s">
        <v>37</v>
      </c>
      <c r="E70" t="s">
        <v>30</v>
      </c>
      <c r="F70" s="4">
        <v>1526</v>
      </c>
      <c r="G70" s="5">
        <v>240</v>
      </c>
    </row>
    <row r="71" spans="3:7" x14ac:dyDescent="0.35">
      <c r="C71" t="s">
        <v>5</v>
      </c>
      <c r="D71" t="s">
        <v>34</v>
      </c>
      <c r="E71" t="s">
        <v>22</v>
      </c>
      <c r="F71" s="4">
        <v>6279</v>
      </c>
      <c r="G71" s="5">
        <v>237</v>
      </c>
    </row>
    <row r="72" spans="3:7" x14ac:dyDescent="0.35">
      <c r="C72" t="s">
        <v>40</v>
      </c>
      <c r="D72" t="s">
        <v>35</v>
      </c>
      <c r="E72" t="s">
        <v>32</v>
      </c>
      <c r="F72" s="4">
        <v>12348</v>
      </c>
      <c r="G72" s="5">
        <v>234</v>
      </c>
    </row>
    <row r="73" spans="3:7" x14ac:dyDescent="0.35">
      <c r="C73" t="s">
        <v>3</v>
      </c>
      <c r="D73" t="s">
        <v>35</v>
      </c>
      <c r="E73" t="s">
        <v>25</v>
      </c>
      <c r="F73" s="4">
        <v>2464</v>
      </c>
      <c r="G73" s="5">
        <v>234</v>
      </c>
    </row>
    <row r="74" spans="3:7" x14ac:dyDescent="0.35">
      <c r="C74" t="s">
        <v>8</v>
      </c>
      <c r="D74" t="s">
        <v>38</v>
      </c>
      <c r="E74" t="s">
        <v>23</v>
      </c>
      <c r="F74" s="4">
        <v>1701</v>
      </c>
      <c r="G74" s="5">
        <v>234</v>
      </c>
    </row>
    <row r="75" spans="3:7" x14ac:dyDescent="0.35">
      <c r="C75" t="s">
        <v>41</v>
      </c>
      <c r="D75" t="s">
        <v>36</v>
      </c>
      <c r="E75" t="s">
        <v>13</v>
      </c>
      <c r="F75" s="4">
        <v>10311</v>
      </c>
      <c r="G75" s="5">
        <v>231</v>
      </c>
    </row>
    <row r="76" spans="3:7" x14ac:dyDescent="0.35">
      <c r="C76" t="s">
        <v>41</v>
      </c>
      <c r="D76" t="s">
        <v>37</v>
      </c>
      <c r="E76" t="s">
        <v>15</v>
      </c>
      <c r="F76" s="4">
        <v>714</v>
      </c>
      <c r="G76" s="5">
        <v>231</v>
      </c>
    </row>
    <row r="77" spans="3:7" x14ac:dyDescent="0.35">
      <c r="C77" t="s">
        <v>10</v>
      </c>
      <c r="D77" t="s">
        <v>35</v>
      </c>
      <c r="E77" t="s">
        <v>21</v>
      </c>
      <c r="F77" s="4">
        <v>567</v>
      </c>
      <c r="G77" s="5">
        <v>228</v>
      </c>
    </row>
    <row r="78" spans="3:7" x14ac:dyDescent="0.35">
      <c r="C78" t="s">
        <v>7</v>
      </c>
      <c r="D78" t="s">
        <v>37</v>
      </c>
      <c r="E78" t="s">
        <v>14</v>
      </c>
      <c r="F78" s="4">
        <v>6608</v>
      </c>
      <c r="G78" s="5">
        <v>225</v>
      </c>
    </row>
    <row r="79" spans="3:7" x14ac:dyDescent="0.35">
      <c r="C79" t="s">
        <v>40</v>
      </c>
      <c r="D79" t="s">
        <v>39</v>
      </c>
      <c r="E79" t="s">
        <v>28</v>
      </c>
      <c r="F79" s="4">
        <v>3101</v>
      </c>
      <c r="G79" s="5">
        <v>225</v>
      </c>
    </row>
    <row r="80" spans="3:7" x14ac:dyDescent="0.35">
      <c r="C80" t="s">
        <v>41</v>
      </c>
      <c r="D80" t="s">
        <v>34</v>
      </c>
      <c r="E80" t="s">
        <v>16</v>
      </c>
      <c r="F80" s="4">
        <v>1274</v>
      </c>
      <c r="G80" s="5">
        <v>225</v>
      </c>
    </row>
    <row r="81" spans="3:7" x14ac:dyDescent="0.35">
      <c r="C81" t="s">
        <v>8</v>
      </c>
      <c r="D81" t="s">
        <v>34</v>
      </c>
      <c r="E81" t="s">
        <v>16</v>
      </c>
      <c r="F81" s="4">
        <v>2009</v>
      </c>
      <c r="G81" s="5">
        <v>219</v>
      </c>
    </row>
    <row r="82" spans="3:7" x14ac:dyDescent="0.35">
      <c r="C82" t="s">
        <v>41</v>
      </c>
      <c r="D82" t="s">
        <v>35</v>
      </c>
      <c r="E82" t="s">
        <v>28</v>
      </c>
      <c r="F82" s="4">
        <v>7455</v>
      </c>
      <c r="G82" s="5">
        <v>216</v>
      </c>
    </row>
    <row r="83" spans="3:7" x14ac:dyDescent="0.35">
      <c r="C83" t="s">
        <v>2</v>
      </c>
      <c r="D83" t="s">
        <v>39</v>
      </c>
      <c r="E83" t="s">
        <v>21</v>
      </c>
      <c r="F83" s="4">
        <v>7651</v>
      </c>
      <c r="G83" s="5">
        <v>213</v>
      </c>
    </row>
    <row r="84" spans="3:7" x14ac:dyDescent="0.35">
      <c r="C84" t="s">
        <v>8</v>
      </c>
      <c r="D84" t="s">
        <v>38</v>
      </c>
      <c r="E84" t="s">
        <v>32</v>
      </c>
      <c r="F84" s="4">
        <v>3752</v>
      </c>
      <c r="G84" s="5">
        <v>213</v>
      </c>
    </row>
    <row r="85" spans="3:7" x14ac:dyDescent="0.35">
      <c r="C85" t="s">
        <v>8</v>
      </c>
      <c r="D85" t="s">
        <v>39</v>
      </c>
      <c r="E85" t="s">
        <v>31</v>
      </c>
      <c r="F85" s="4">
        <v>8890</v>
      </c>
      <c r="G85" s="5">
        <v>210</v>
      </c>
    </row>
    <row r="86" spans="3:7" x14ac:dyDescent="0.35">
      <c r="C86" t="s">
        <v>8</v>
      </c>
      <c r="D86" t="s">
        <v>35</v>
      </c>
      <c r="E86" t="s">
        <v>22</v>
      </c>
      <c r="F86" s="4">
        <v>5012</v>
      </c>
      <c r="G86" s="5">
        <v>210</v>
      </c>
    </row>
    <row r="87" spans="3:7" x14ac:dyDescent="0.35">
      <c r="C87" t="s">
        <v>7</v>
      </c>
      <c r="D87" t="s">
        <v>37</v>
      </c>
      <c r="E87" t="s">
        <v>22</v>
      </c>
      <c r="F87" s="4">
        <v>9835</v>
      </c>
      <c r="G87" s="5">
        <v>207</v>
      </c>
    </row>
    <row r="88" spans="3:7" x14ac:dyDescent="0.35">
      <c r="C88" t="s">
        <v>6</v>
      </c>
      <c r="D88" t="s">
        <v>34</v>
      </c>
      <c r="E88" t="s">
        <v>27</v>
      </c>
      <c r="F88" s="4">
        <v>4242</v>
      </c>
      <c r="G88" s="5">
        <v>207</v>
      </c>
    </row>
    <row r="89" spans="3:7" x14ac:dyDescent="0.35">
      <c r="C89" t="s">
        <v>9</v>
      </c>
      <c r="D89" t="s">
        <v>37</v>
      </c>
      <c r="E89" t="s">
        <v>4</v>
      </c>
      <c r="F89" s="4">
        <v>259</v>
      </c>
      <c r="G89" s="5">
        <v>207</v>
      </c>
    </row>
    <row r="90" spans="3:7" x14ac:dyDescent="0.35">
      <c r="C90" t="s">
        <v>9</v>
      </c>
      <c r="D90" t="s">
        <v>36</v>
      </c>
      <c r="E90" t="s">
        <v>27</v>
      </c>
      <c r="F90" s="4">
        <v>11522</v>
      </c>
      <c r="G90" s="5">
        <v>204</v>
      </c>
    </row>
    <row r="91" spans="3:7" x14ac:dyDescent="0.35">
      <c r="C91" t="s">
        <v>10</v>
      </c>
      <c r="D91" t="s">
        <v>34</v>
      </c>
      <c r="E91" t="s">
        <v>19</v>
      </c>
      <c r="F91" s="4">
        <v>5355</v>
      </c>
      <c r="G91" s="5">
        <v>204</v>
      </c>
    </row>
    <row r="92" spans="3:7" x14ac:dyDescent="0.35">
      <c r="C92" t="s">
        <v>9</v>
      </c>
      <c r="D92" t="s">
        <v>39</v>
      </c>
      <c r="E92" t="s">
        <v>18</v>
      </c>
      <c r="F92" s="4">
        <v>2639</v>
      </c>
      <c r="G92" s="5">
        <v>204</v>
      </c>
    </row>
    <row r="93" spans="3:7" x14ac:dyDescent="0.35">
      <c r="C93" t="s">
        <v>8</v>
      </c>
      <c r="D93" t="s">
        <v>37</v>
      </c>
      <c r="E93" t="s">
        <v>19</v>
      </c>
      <c r="F93" s="4">
        <v>1771</v>
      </c>
      <c r="G93" s="5">
        <v>204</v>
      </c>
    </row>
    <row r="94" spans="3:7" x14ac:dyDescent="0.35">
      <c r="C94" t="s">
        <v>41</v>
      </c>
      <c r="D94" t="s">
        <v>36</v>
      </c>
      <c r="E94" t="s">
        <v>26</v>
      </c>
      <c r="F94" s="4">
        <v>98</v>
      </c>
      <c r="G94" s="5">
        <v>204</v>
      </c>
    </row>
    <row r="95" spans="3:7" x14ac:dyDescent="0.35">
      <c r="C95" t="s">
        <v>5</v>
      </c>
      <c r="D95" t="s">
        <v>35</v>
      </c>
      <c r="E95" t="s">
        <v>15</v>
      </c>
      <c r="F95" s="4">
        <v>13391</v>
      </c>
      <c r="G95" s="5">
        <v>201</v>
      </c>
    </row>
    <row r="96" spans="3:7" x14ac:dyDescent="0.35">
      <c r="C96" t="s">
        <v>2</v>
      </c>
      <c r="D96" t="s">
        <v>37</v>
      </c>
      <c r="E96" t="s">
        <v>17</v>
      </c>
      <c r="F96" s="4">
        <v>9926</v>
      </c>
      <c r="G96" s="5">
        <v>201</v>
      </c>
    </row>
    <row r="97" spans="3:7" x14ac:dyDescent="0.35">
      <c r="C97" t="s">
        <v>5</v>
      </c>
      <c r="D97" t="s">
        <v>34</v>
      </c>
      <c r="E97" t="s">
        <v>15</v>
      </c>
      <c r="F97" s="4">
        <v>7280</v>
      </c>
      <c r="G97" s="5">
        <v>201</v>
      </c>
    </row>
    <row r="98" spans="3:7" x14ac:dyDescent="0.35">
      <c r="C98" t="s">
        <v>40</v>
      </c>
      <c r="D98" t="s">
        <v>36</v>
      </c>
      <c r="E98" t="s">
        <v>13</v>
      </c>
      <c r="F98" s="4">
        <v>4424</v>
      </c>
      <c r="G98" s="5">
        <v>201</v>
      </c>
    </row>
    <row r="99" spans="3:7" x14ac:dyDescent="0.35">
      <c r="C99" t="s">
        <v>7</v>
      </c>
      <c r="D99" t="s">
        <v>39</v>
      </c>
      <c r="E99" t="s">
        <v>27</v>
      </c>
      <c r="F99" s="4">
        <v>966</v>
      </c>
      <c r="G99" s="5">
        <v>198</v>
      </c>
    </row>
    <row r="100" spans="3:7" x14ac:dyDescent="0.35">
      <c r="C100" t="s">
        <v>10</v>
      </c>
      <c r="D100" t="s">
        <v>35</v>
      </c>
      <c r="E100" t="s">
        <v>20</v>
      </c>
      <c r="F100" s="4">
        <v>1974</v>
      </c>
      <c r="G100" s="5">
        <v>195</v>
      </c>
    </row>
    <row r="101" spans="3:7" x14ac:dyDescent="0.35">
      <c r="C101" t="s">
        <v>8</v>
      </c>
      <c r="D101" t="s">
        <v>37</v>
      </c>
      <c r="E101" t="s">
        <v>22</v>
      </c>
      <c r="F101" s="4">
        <v>1890</v>
      </c>
      <c r="G101" s="5">
        <v>195</v>
      </c>
    </row>
    <row r="102" spans="3:7" x14ac:dyDescent="0.35">
      <c r="C102" t="s">
        <v>5</v>
      </c>
      <c r="D102" t="s">
        <v>34</v>
      </c>
      <c r="E102" t="s">
        <v>19</v>
      </c>
      <c r="F102" s="4">
        <v>861</v>
      </c>
      <c r="G102" s="5">
        <v>195</v>
      </c>
    </row>
    <row r="103" spans="3:7" x14ac:dyDescent="0.35">
      <c r="C103" t="s">
        <v>41</v>
      </c>
      <c r="D103" t="s">
        <v>36</v>
      </c>
      <c r="E103" t="s">
        <v>19</v>
      </c>
      <c r="F103" s="4">
        <v>1925</v>
      </c>
      <c r="G103" s="5">
        <v>192</v>
      </c>
    </row>
    <row r="104" spans="3:7" x14ac:dyDescent="0.35">
      <c r="C104" t="s">
        <v>7</v>
      </c>
      <c r="D104" t="s">
        <v>34</v>
      </c>
      <c r="E104" t="s">
        <v>24</v>
      </c>
      <c r="F104" s="4">
        <v>8862</v>
      </c>
      <c r="G104" s="5">
        <v>189</v>
      </c>
    </row>
    <row r="105" spans="3:7" x14ac:dyDescent="0.35">
      <c r="C105" t="s">
        <v>6</v>
      </c>
      <c r="D105" t="s">
        <v>37</v>
      </c>
      <c r="E105" t="s">
        <v>23</v>
      </c>
      <c r="F105" s="4">
        <v>4949</v>
      </c>
      <c r="G105" s="5">
        <v>189</v>
      </c>
    </row>
    <row r="106" spans="3:7" x14ac:dyDescent="0.35">
      <c r="C106" t="s">
        <v>9</v>
      </c>
      <c r="D106" t="s">
        <v>36</v>
      </c>
      <c r="E106" t="s">
        <v>32</v>
      </c>
      <c r="F106" s="4">
        <v>2954</v>
      </c>
      <c r="G106" s="5">
        <v>189</v>
      </c>
    </row>
    <row r="107" spans="3:7" x14ac:dyDescent="0.35">
      <c r="C107" t="s">
        <v>9</v>
      </c>
      <c r="D107" t="s">
        <v>34</v>
      </c>
      <c r="E107" t="s">
        <v>16</v>
      </c>
      <c r="F107" s="4">
        <v>938</v>
      </c>
      <c r="G107" s="5">
        <v>189</v>
      </c>
    </row>
    <row r="108" spans="3:7" x14ac:dyDescent="0.35">
      <c r="C108" t="s">
        <v>41</v>
      </c>
      <c r="D108" t="s">
        <v>35</v>
      </c>
      <c r="E108" t="s">
        <v>15</v>
      </c>
      <c r="F108" s="4">
        <v>2114</v>
      </c>
      <c r="G108" s="5">
        <v>186</v>
      </c>
    </row>
    <row r="109" spans="3:7" x14ac:dyDescent="0.35">
      <c r="C109" t="s">
        <v>8</v>
      </c>
      <c r="D109" t="s">
        <v>39</v>
      </c>
      <c r="E109" t="s">
        <v>30</v>
      </c>
      <c r="F109" s="4">
        <v>7021</v>
      </c>
      <c r="G109" s="5">
        <v>183</v>
      </c>
    </row>
    <row r="110" spans="3:7" x14ac:dyDescent="0.35">
      <c r="C110" t="s">
        <v>2</v>
      </c>
      <c r="D110" t="s">
        <v>38</v>
      </c>
      <c r="E110" t="s">
        <v>28</v>
      </c>
      <c r="F110" s="4">
        <v>6580</v>
      </c>
      <c r="G110" s="5">
        <v>183</v>
      </c>
    </row>
    <row r="111" spans="3:7" x14ac:dyDescent="0.35">
      <c r="C111" t="s">
        <v>6</v>
      </c>
      <c r="D111" t="s">
        <v>35</v>
      </c>
      <c r="E111" t="s">
        <v>27</v>
      </c>
      <c r="F111" s="4">
        <v>3864</v>
      </c>
      <c r="G111" s="5">
        <v>177</v>
      </c>
    </row>
    <row r="112" spans="3:7" x14ac:dyDescent="0.35">
      <c r="C112" t="s">
        <v>7</v>
      </c>
      <c r="D112" t="s">
        <v>36</v>
      </c>
      <c r="E112" t="s">
        <v>18</v>
      </c>
      <c r="F112" s="4">
        <v>2646</v>
      </c>
      <c r="G112" s="5">
        <v>177</v>
      </c>
    </row>
    <row r="113" spans="3:7" x14ac:dyDescent="0.35">
      <c r="C113" t="s">
        <v>41</v>
      </c>
      <c r="D113" t="s">
        <v>37</v>
      </c>
      <c r="E113" t="s">
        <v>26</v>
      </c>
      <c r="F113" s="4">
        <v>2324</v>
      </c>
      <c r="G113" s="5">
        <v>177</v>
      </c>
    </row>
    <row r="114" spans="3:7" x14ac:dyDescent="0.35">
      <c r="C114" t="s">
        <v>41</v>
      </c>
      <c r="D114" t="s">
        <v>34</v>
      </c>
      <c r="E114" t="s">
        <v>33</v>
      </c>
      <c r="F114" s="4">
        <v>7847</v>
      </c>
      <c r="G114" s="5">
        <v>174</v>
      </c>
    </row>
    <row r="115" spans="3:7" x14ac:dyDescent="0.35">
      <c r="C115" t="s">
        <v>41</v>
      </c>
      <c r="D115" t="s">
        <v>36</v>
      </c>
      <c r="E115" t="s">
        <v>30</v>
      </c>
      <c r="F115" s="4">
        <v>6118</v>
      </c>
      <c r="G115" s="5">
        <v>174</v>
      </c>
    </row>
    <row r="116" spans="3:7" x14ac:dyDescent="0.35">
      <c r="C116" t="s">
        <v>40</v>
      </c>
      <c r="D116" t="s">
        <v>35</v>
      </c>
      <c r="E116" t="s">
        <v>16</v>
      </c>
      <c r="F116" s="4">
        <v>4725</v>
      </c>
      <c r="G116" s="5">
        <v>174</v>
      </c>
    </row>
    <row r="117" spans="3:7" x14ac:dyDescent="0.35">
      <c r="C117" t="s">
        <v>9</v>
      </c>
      <c r="D117" t="s">
        <v>34</v>
      </c>
      <c r="E117" t="s">
        <v>17</v>
      </c>
      <c r="F117" s="4">
        <v>707</v>
      </c>
      <c r="G117" s="5">
        <v>174</v>
      </c>
    </row>
    <row r="118" spans="3:7" x14ac:dyDescent="0.35">
      <c r="C118" t="s">
        <v>3</v>
      </c>
      <c r="D118" t="s">
        <v>39</v>
      </c>
      <c r="E118" t="s">
        <v>26</v>
      </c>
      <c r="F118" s="4">
        <v>4956</v>
      </c>
      <c r="G118" s="5">
        <v>171</v>
      </c>
    </row>
    <row r="119" spans="3:7" x14ac:dyDescent="0.35">
      <c r="C119" t="s">
        <v>5</v>
      </c>
      <c r="D119" t="s">
        <v>39</v>
      </c>
      <c r="E119" t="s">
        <v>24</v>
      </c>
      <c r="F119" s="4">
        <v>4018</v>
      </c>
      <c r="G119" s="5">
        <v>171</v>
      </c>
    </row>
    <row r="120" spans="3:7" x14ac:dyDescent="0.35">
      <c r="C120" t="s">
        <v>5</v>
      </c>
      <c r="D120" t="s">
        <v>38</v>
      </c>
      <c r="E120" t="s">
        <v>19</v>
      </c>
      <c r="F120" s="4">
        <v>5474</v>
      </c>
      <c r="G120" s="5">
        <v>168</v>
      </c>
    </row>
    <row r="121" spans="3:7" x14ac:dyDescent="0.35">
      <c r="C121" t="s">
        <v>8</v>
      </c>
      <c r="D121" t="s">
        <v>35</v>
      </c>
      <c r="E121" t="s">
        <v>29</v>
      </c>
      <c r="F121" s="4">
        <v>2023</v>
      </c>
      <c r="G121" s="5">
        <v>168</v>
      </c>
    </row>
    <row r="122" spans="3:7" x14ac:dyDescent="0.35">
      <c r="C122" t="s">
        <v>3</v>
      </c>
      <c r="D122" t="s">
        <v>39</v>
      </c>
      <c r="E122" t="s">
        <v>16</v>
      </c>
      <c r="F122" s="4">
        <v>21</v>
      </c>
      <c r="G122" s="5">
        <v>168</v>
      </c>
    </row>
    <row r="123" spans="3:7" x14ac:dyDescent="0.35">
      <c r="C123" t="s">
        <v>3</v>
      </c>
      <c r="D123" t="s">
        <v>36</v>
      </c>
      <c r="E123" t="s">
        <v>23</v>
      </c>
      <c r="F123" s="4">
        <v>3773</v>
      </c>
      <c r="G123" s="5">
        <v>165</v>
      </c>
    </row>
    <row r="124" spans="3:7" x14ac:dyDescent="0.35">
      <c r="C124" t="s">
        <v>2</v>
      </c>
      <c r="D124" t="s">
        <v>39</v>
      </c>
      <c r="E124" t="s">
        <v>20</v>
      </c>
      <c r="F124" s="4">
        <v>9443</v>
      </c>
      <c r="G124" s="5">
        <v>162</v>
      </c>
    </row>
    <row r="125" spans="3:7" x14ac:dyDescent="0.35">
      <c r="C125" t="s">
        <v>40</v>
      </c>
      <c r="D125" t="s">
        <v>34</v>
      </c>
      <c r="E125" t="s">
        <v>19</v>
      </c>
      <c r="F125" s="4">
        <v>4018</v>
      </c>
      <c r="G125" s="5">
        <v>162</v>
      </c>
    </row>
    <row r="126" spans="3:7" x14ac:dyDescent="0.35">
      <c r="C126" t="s">
        <v>3</v>
      </c>
      <c r="D126" t="s">
        <v>36</v>
      </c>
      <c r="E126" t="s">
        <v>28</v>
      </c>
      <c r="F126" s="4">
        <v>973</v>
      </c>
      <c r="G126" s="5">
        <v>162</v>
      </c>
    </row>
    <row r="127" spans="3:7" x14ac:dyDescent="0.35">
      <c r="C127" t="s">
        <v>40</v>
      </c>
      <c r="D127" t="s">
        <v>34</v>
      </c>
      <c r="E127" t="s">
        <v>33</v>
      </c>
      <c r="F127" s="4">
        <v>3794</v>
      </c>
      <c r="G127" s="5">
        <v>159</v>
      </c>
    </row>
    <row r="128" spans="3:7" x14ac:dyDescent="0.35">
      <c r="C128" t="s">
        <v>9</v>
      </c>
      <c r="D128" t="s">
        <v>35</v>
      </c>
      <c r="E128" t="s">
        <v>26</v>
      </c>
      <c r="F128" s="4">
        <v>98</v>
      </c>
      <c r="G128" s="5">
        <v>159</v>
      </c>
    </row>
    <row r="129" spans="3:7" x14ac:dyDescent="0.35">
      <c r="C129" t="s">
        <v>40</v>
      </c>
      <c r="D129" t="s">
        <v>34</v>
      </c>
      <c r="E129" t="s">
        <v>17</v>
      </c>
      <c r="F129" s="4">
        <v>5019</v>
      </c>
      <c r="G129" s="5">
        <v>156</v>
      </c>
    </row>
    <row r="130" spans="3:7" x14ac:dyDescent="0.35">
      <c r="C130" t="s">
        <v>6</v>
      </c>
      <c r="D130" t="s">
        <v>36</v>
      </c>
      <c r="E130" t="s">
        <v>17</v>
      </c>
      <c r="F130" s="4">
        <v>4970</v>
      </c>
      <c r="G130" s="5">
        <v>156</v>
      </c>
    </row>
    <row r="131" spans="3:7" x14ac:dyDescent="0.35">
      <c r="C131" t="s">
        <v>9</v>
      </c>
      <c r="D131" t="s">
        <v>37</v>
      </c>
      <c r="E131" t="s">
        <v>25</v>
      </c>
      <c r="F131" s="4">
        <v>4305</v>
      </c>
      <c r="G131" s="5">
        <v>156</v>
      </c>
    </row>
    <row r="132" spans="3:7" x14ac:dyDescent="0.35">
      <c r="C132" t="s">
        <v>2</v>
      </c>
      <c r="D132" t="s">
        <v>38</v>
      </c>
      <c r="E132" t="s">
        <v>23</v>
      </c>
      <c r="F132" s="4">
        <v>4417</v>
      </c>
      <c r="G132" s="5">
        <v>153</v>
      </c>
    </row>
    <row r="133" spans="3:7" x14ac:dyDescent="0.35">
      <c r="C133" t="s">
        <v>9</v>
      </c>
      <c r="D133" t="s">
        <v>34</v>
      </c>
      <c r="E133" t="s">
        <v>28</v>
      </c>
      <c r="F133" s="4">
        <v>14329</v>
      </c>
      <c r="G133" s="5">
        <v>150</v>
      </c>
    </row>
    <row r="134" spans="3:7" x14ac:dyDescent="0.35">
      <c r="C134" t="s">
        <v>8</v>
      </c>
      <c r="D134" t="s">
        <v>36</v>
      </c>
      <c r="E134" t="s">
        <v>23</v>
      </c>
      <c r="F134" s="4">
        <v>5019</v>
      </c>
      <c r="G134" s="5">
        <v>150</v>
      </c>
    </row>
    <row r="135" spans="3:7" x14ac:dyDescent="0.35">
      <c r="C135" t="s">
        <v>6</v>
      </c>
      <c r="D135" t="s">
        <v>34</v>
      </c>
      <c r="E135" t="s">
        <v>17</v>
      </c>
      <c r="F135" s="4">
        <v>3759</v>
      </c>
      <c r="G135" s="5">
        <v>150</v>
      </c>
    </row>
    <row r="136" spans="3:7" x14ac:dyDescent="0.35">
      <c r="C136" t="s">
        <v>8</v>
      </c>
      <c r="D136" t="s">
        <v>37</v>
      </c>
      <c r="E136" t="s">
        <v>30</v>
      </c>
      <c r="F136" s="4">
        <v>42</v>
      </c>
      <c r="G136" s="5">
        <v>150</v>
      </c>
    </row>
    <row r="137" spans="3:7" x14ac:dyDescent="0.35">
      <c r="C137" t="s">
        <v>9</v>
      </c>
      <c r="D137" t="s">
        <v>35</v>
      </c>
      <c r="E137" t="s">
        <v>4</v>
      </c>
      <c r="F137" s="4">
        <v>959</v>
      </c>
      <c r="G137" s="5">
        <v>147</v>
      </c>
    </row>
    <row r="138" spans="3:7" x14ac:dyDescent="0.35">
      <c r="C138" t="s">
        <v>2</v>
      </c>
      <c r="D138" t="s">
        <v>39</v>
      </c>
      <c r="E138" t="s">
        <v>28</v>
      </c>
      <c r="F138" s="4">
        <v>6027</v>
      </c>
      <c r="G138" s="5">
        <v>144</v>
      </c>
    </row>
    <row r="139" spans="3:7" x14ac:dyDescent="0.35">
      <c r="C139" t="s">
        <v>3</v>
      </c>
      <c r="D139" t="s">
        <v>37</v>
      </c>
      <c r="E139" t="s">
        <v>17</v>
      </c>
      <c r="F139" s="4">
        <v>3983</v>
      </c>
      <c r="G139" s="5">
        <v>144</v>
      </c>
    </row>
    <row r="140" spans="3:7" x14ac:dyDescent="0.35">
      <c r="C140" t="s">
        <v>9</v>
      </c>
      <c r="D140" t="s">
        <v>35</v>
      </c>
      <c r="E140" t="s">
        <v>27</v>
      </c>
      <c r="F140" s="4">
        <v>2429</v>
      </c>
      <c r="G140" s="5">
        <v>144</v>
      </c>
    </row>
    <row r="141" spans="3:7" x14ac:dyDescent="0.35">
      <c r="C141" t="s">
        <v>41</v>
      </c>
      <c r="D141" t="s">
        <v>34</v>
      </c>
      <c r="E141" t="s">
        <v>22</v>
      </c>
      <c r="F141" s="4">
        <v>336</v>
      </c>
      <c r="G141" s="5">
        <v>144</v>
      </c>
    </row>
    <row r="142" spans="3:7" x14ac:dyDescent="0.35">
      <c r="C142" t="s">
        <v>10</v>
      </c>
      <c r="D142" t="s">
        <v>38</v>
      </c>
      <c r="E142" t="s">
        <v>22</v>
      </c>
      <c r="F142" s="4">
        <v>2205</v>
      </c>
      <c r="G142" s="5">
        <v>141</v>
      </c>
    </row>
    <row r="143" spans="3:7" x14ac:dyDescent="0.35">
      <c r="C143" t="s">
        <v>2</v>
      </c>
      <c r="D143" t="s">
        <v>39</v>
      </c>
      <c r="E143" t="s">
        <v>22</v>
      </c>
      <c r="F143" s="4">
        <v>1568</v>
      </c>
      <c r="G143" s="5">
        <v>141</v>
      </c>
    </row>
    <row r="144" spans="3:7" x14ac:dyDescent="0.35">
      <c r="C144" t="s">
        <v>2</v>
      </c>
      <c r="D144" t="s">
        <v>37</v>
      </c>
      <c r="E144" t="s">
        <v>18</v>
      </c>
      <c r="F144" s="4">
        <v>11571</v>
      </c>
      <c r="G144" s="5">
        <v>138</v>
      </c>
    </row>
    <row r="145" spans="3:7" x14ac:dyDescent="0.35">
      <c r="C145" t="s">
        <v>7</v>
      </c>
      <c r="D145" t="s">
        <v>34</v>
      </c>
      <c r="E145" t="s">
        <v>20</v>
      </c>
      <c r="F145" s="4">
        <v>2205</v>
      </c>
      <c r="G145" s="5">
        <v>138</v>
      </c>
    </row>
    <row r="146" spans="3:7" x14ac:dyDescent="0.35">
      <c r="C146" t="s">
        <v>40</v>
      </c>
      <c r="D146" t="s">
        <v>34</v>
      </c>
      <c r="E146" t="s">
        <v>27</v>
      </c>
      <c r="F146" s="4">
        <v>2289</v>
      </c>
      <c r="G146" s="5">
        <v>135</v>
      </c>
    </row>
    <row r="147" spans="3:7" x14ac:dyDescent="0.35">
      <c r="C147" t="s">
        <v>6</v>
      </c>
      <c r="D147" t="s">
        <v>36</v>
      </c>
      <c r="E147" t="s">
        <v>29</v>
      </c>
      <c r="F147" s="4">
        <v>1400</v>
      </c>
      <c r="G147" s="5">
        <v>135</v>
      </c>
    </row>
    <row r="148" spans="3:7" x14ac:dyDescent="0.35">
      <c r="C148" t="s">
        <v>6</v>
      </c>
      <c r="D148" t="s">
        <v>38</v>
      </c>
      <c r="E148" t="s">
        <v>33</v>
      </c>
      <c r="F148" s="4">
        <v>959</v>
      </c>
      <c r="G148" s="5">
        <v>135</v>
      </c>
    </row>
    <row r="149" spans="3:7" x14ac:dyDescent="0.35">
      <c r="C149" t="s">
        <v>40</v>
      </c>
      <c r="D149" t="s">
        <v>39</v>
      </c>
      <c r="E149" t="s">
        <v>29</v>
      </c>
      <c r="F149" s="4">
        <v>0</v>
      </c>
      <c r="G149" s="5">
        <v>135</v>
      </c>
    </row>
    <row r="150" spans="3:7" x14ac:dyDescent="0.35">
      <c r="C150" t="s">
        <v>41</v>
      </c>
      <c r="D150" t="s">
        <v>35</v>
      </c>
      <c r="E150" t="s">
        <v>27</v>
      </c>
      <c r="F150" s="4">
        <v>847</v>
      </c>
      <c r="G150" s="5">
        <v>129</v>
      </c>
    </row>
    <row r="151" spans="3:7" x14ac:dyDescent="0.35">
      <c r="C151" t="s">
        <v>10</v>
      </c>
      <c r="D151" t="s">
        <v>38</v>
      </c>
      <c r="E151" t="s">
        <v>4</v>
      </c>
      <c r="F151" s="4">
        <v>6860</v>
      </c>
      <c r="G151" s="5">
        <v>126</v>
      </c>
    </row>
    <row r="152" spans="3:7" x14ac:dyDescent="0.35">
      <c r="C152" t="s">
        <v>41</v>
      </c>
      <c r="D152" t="s">
        <v>34</v>
      </c>
      <c r="E152" t="s">
        <v>23</v>
      </c>
      <c r="F152" s="4">
        <v>4935</v>
      </c>
      <c r="G152" s="5">
        <v>126</v>
      </c>
    </row>
    <row r="153" spans="3:7" x14ac:dyDescent="0.35">
      <c r="C153" t="s">
        <v>2</v>
      </c>
      <c r="D153" t="s">
        <v>39</v>
      </c>
      <c r="E153" t="s">
        <v>33</v>
      </c>
      <c r="F153" s="4">
        <v>4018</v>
      </c>
      <c r="G153" s="5">
        <v>126</v>
      </c>
    </row>
    <row r="154" spans="3:7" x14ac:dyDescent="0.35">
      <c r="C154" t="s">
        <v>40</v>
      </c>
      <c r="D154" t="s">
        <v>35</v>
      </c>
      <c r="E154" t="s">
        <v>29</v>
      </c>
      <c r="F154" s="4">
        <v>1617</v>
      </c>
      <c r="G154" s="5">
        <v>126</v>
      </c>
    </row>
    <row r="155" spans="3:7" x14ac:dyDescent="0.35">
      <c r="C155" t="s">
        <v>8</v>
      </c>
      <c r="D155" t="s">
        <v>35</v>
      </c>
      <c r="E155" t="s">
        <v>33</v>
      </c>
      <c r="F155" s="4">
        <v>357</v>
      </c>
      <c r="G155" s="5">
        <v>126</v>
      </c>
    </row>
    <row r="156" spans="3:7" x14ac:dyDescent="0.35">
      <c r="C156" t="s">
        <v>6</v>
      </c>
      <c r="D156" t="s">
        <v>34</v>
      </c>
      <c r="E156" t="s">
        <v>32</v>
      </c>
      <c r="F156" s="4">
        <v>6734</v>
      </c>
      <c r="G156" s="5">
        <v>123</v>
      </c>
    </row>
    <row r="157" spans="3:7" x14ac:dyDescent="0.35">
      <c r="C157" t="s">
        <v>6</v>
      </c>
      <c r="D157" t="s">
        <v>35</v>
      </c>
      <c r="E157" t="s">
        <v>30</v>
      </c>
      <c r="F157" s="4">
        <v>4781</v>
      </c>
      <c r="G157" s="5">
        <v>123</v>
      </c>
    </row>
    <row r="158" spans="3:7" x14ac:dyDescent="0.35">
      <c r="C158" t="s">
        <v>41</v>
      </c>
      <c r="D158" t="s">
        <v>37</v>
      </c>
      <c r="E158" t="s">
        <v>20</v>
      </c>
      <c r="F158" s="4">
        <v>3388</v>
      </c>
      <c r="G158" s="5">
        <v>123</v>
      </c>
    </row>
    <row r="159" spans="3:7" x14ac:dyDescent="0.35">
      <c r="C159" t="s">
        <v>6</v>
      </c>
      <c r="D159" t="s">
        <v>38</v>
      </c>
      <c r="E159" t="s">
        <v>13</v>
      </c>
      <c r="F159" s="4">
        <v>2317</v>
      </c>
      <c r="G159" s="5">
        <v>123</v>
      </c>
    </row>
    <row r="160" spans="3:7" x14ac:dyDescent="0.35">
      <c r="C160" t="s">
        <v>10</v>
      </c>
      <c r="D160" t="s">
        <v>38</v>
      </c>
      <c r="E160" t="s">
        <v>13</v>
      </c>
      <c r="F160" s="4">
        <v>63</v>
      </c>
      <c r="G160" s="5">
        <v>123</v>
      </c>
    </row>
    <row r="161" spans="3:7" x14ac:dyDescent="0.35">
      <c r="C161" t="s">
        <v>6</v>
      </c>
      <c r="D161" t="s">
        <v>36</v>
      </c>
      <c r="E161" t="s">
        <v>4</v>
      </c>
      <c r="F161" s="4">
        <v>10073</v>
      </c>
      <c r="G161" s="5">
        <v>120</v>
      </c>
    </row>
    <row r="162" spans="3:7" x14ac:dyDescent="0.35">
      <c r="C162" t="s">
        <v>2</v>
      </c>
      <c r="D162" t="s">
        <v>34</v>
      </c>
      <c r="E162" t="s">
        <v>19</v>
      </c>
      <c r="F162" s="4">
        <v>7511</v>
      </c>
      <c r="G162" s="5">
        <v>120</v>
      </c>
    </row>
    <row r="163" spans="3:7" x14ac:dyDescent="0.35">
      <c r="C163" t="s">
        <v>9</v>
      </c>
      <c r="D163" t="s">
        <v>38</v>
      </c>
      <c r="E163" t="s">
        <v>16</v>
      </c>
      <c r="F163" s="4">
        <v>2646</v>
      </c>
      <c r="G163" s="5">
        <v>120</v>
      </c>
    </row>
    <row r="164" spans="3:7" x14ac:dyDescent="0.35">
      <c r="C164" t="s">
        <v>3</v>
      </c>
      <c r="D164" t="s">
        <v>34</v>
      </c>
      <c r="E164" t="s">
        <v>23</v>
      </c>
      <c r="F164" s="4">
        <v>2212</v>
      </c>
      <c r="G164" s="5">
        <v>117</v>
      </c>
    </row>
    <row r="165" spans="3:7" x14ac:dyDescent="0.35">
      <c r="C165" t="s">
        <v>7</v>
      </c>
      <c r="D165" t="s">
        <v>36</v>
      </c>
      <c r="E165" t="s">
        <v>31</v>
      </c>
      <c r="F165" s="4">
        <v>2149</v>
      </c>
      <c r="G165" s="5">
        <v>117</v>
      </c>
    </row>
    <row r="166" spans="3:7" x14ac:dyDescent="0.35">
      <c r="C166" t="s">
        <v>2</v>
      </c>
      <c r="D166" t="s">
        <v>39</v>
      </c>
      <c r="E166" t="s">
        <v>16</v>
      </c>
      <c r="F166" s="4">
        <v>2016</v>
      </c>
      <c r="G166" s="5">
        <v>117</v>
      </c>
    </row>
    <row r="167" spans="3:7" x14ac:dyDescent="0.35">
      <c r="C167" t="s">
        <v>7</v>
      </c>
      <c r="D167" t="s">
        <v>35</v>
      </c>
      <c r="E167" t="s">
        <v>24</v>
      </c>
      <c r="F167" s="4">
        <v>2793</v>
      </c>
      <c r="G167" s="5">
        <v>114</v>
      </c>
    </row>
    <row r="168" spans="3:7" x14ac:dyDescent="0.35">
      <c r="C168" t="s">
        <v>9</v>
      </c>
      <c r="D168" t="s">
        <v>36</v>
      </c>
      <c r="E168" t="s">
        <v>25</v>
      </c>
      <c r="F168" s="4">
        <v>2142</v>
      </c>
      <c r="G168" s="5">
        <v>114</v>
      </c>
    </row>
    <row r="169" spans="3:7" x14ac:dyDescent="0.35">
      <c r="C169" t="s">
        <v>40</v>
      </c>
      <c r="D169" t="s">
        <v>37</v>
      </c>
      <c r="E169" t="s">
        <v>30</v>
      </c>
      <c r="F169" s="4">
        <v>1624</v>
      </c>
      <c r="G169" s="5">
        <v>114</v>
      </c>
    </row>
    <row r="170" spans="3:7" x14ac:dyDescent="0.35">
      <c r="C170" t="s">
        <v>7</v>
      </c>
      <c r="D170" t="s">
        <v>37</v>
      </c>
      <c r="E170" t="s">
        <v>17</v>
      </c>
      <c r="F170" s="4">
        <v>4487</v>
      </c>
      <c r="G170" s="5">
        <v>111</v>
      </c>
    </row>
    <row r="171" spans="3:7" x14ac:dyDescent="0.35">
      <c r="C171" t="s">
        <v>5</v>
      </c>
      <c r="D171" t="s">
        <v>36</v>
      </c>
      <c r="E171" t="s">
        <v>30</v>
      </c>
      <c r="F171" s="4">
        <v>1526</v>
      </c>
      <c r="G171" s="5">
        <v>105</v>
      </c>
    </row>
    <row r="172" spans="3:7" x14ac:dyDescent="0.35">
      <c r="C172" t="s">
        <v>41</v>
      </c>
      <c r="D172" t="s">
        <v>37</v>
      </c>
      <c r="E172" t="s">
        <v>24</v>
      </c>
      <c r="F172" s="4">
        <v>6398</v>
      </c>
      <c r="G172" s="5">
        <v>102</v>
      </c>
    </row>
    <row r="173" spans="3:7" x14ac:dyDescent="0.35">
      <c r="C173" t="s">
        <v>40</v>
      </c>
      <c r="D173" t="s">
        <v>38</v>
      </c>
      <c r="E173" t="s">
        <v>4</v>
      </c>
      <c r="F173" s="4">
        <v>6125</v>
      </c>
      <c r="G173" s="5">
        <v>102</v>
      </c>
    </row>
    <row r="174" spans="3:7" x14ac:dyDescent="0.35">
      <c r="C174" t="s">
        <v>9</v>
      </c>
      <c r="D174" t="s">
        <v>38</v>
      </c>
      <c r="E174" t="s">
        <v>25</v>
      </c>
      <c r="F174" s="4">
        <v>3850</v>
      </c>
      <c r="G174" s="5">
        <v>102</v>
      </c>
    </row>
    <row r="175" spans="3:7" x14ac:dyDescent="0.35">
      <c r="C175" t="s">
        <v>5</v>
      </c>
      <c r="D175" t="s">
        <v>34</v>
      </c>
      <c r="E175" t="s">
        <v>29</v>
      </c>
      <c r="F175" s="4">
        <v>2891</v>
      </c>
      <c r="G175" s="5">
        <v>102</v>
      </c>
    </row>
    <row r="176" spans="3:7" x14ac:dyDescent="0.35">
      <c r="C176" t="s">
        <v>3</v>
      </c>
      <c r="D176" t="s">
        <v>39</v>
      </c>
      <c r="E176" t="s">
        <v>28</v>
      </c>
      <c r="F176" s="4">
        <v>1652</v>
      </c>
      <c r="G176" s="5">
        <v>102</v>
      </c>
    </row>
    <row r="177" spans="3:7" x14ac:dyDescent="0.35">
      <c r="C177" t="s">
        <v>6</v>
      </c>
      <c r="D177" t="s">
        <v>37</v>
      </c>
      <c r="E177" t="s">
        <v>18</v>
      </c>
      <c r="F177" s="4">
        <v>1505</v>
      </c>
      <c r="G177" s="5">
        <v>102</v>
      </c>
    </row>
    <row r="178" spans="3:7" x14ac:dyDescent="0.35">
      <c r="C178" t="s">
        <v>9</v>
      </c>
      <c r="D178" t="s">
        <v>38</v>
      </c>
      <c r="E178" t="s">
        <v>26</v>
      </c>
      <c r="F178" s="4">
        <v>2436</v>
      </c>
      <c r="G178" s="5">
        <v>99</v>
      </c>
    </row>
    <row r="179" spans="3:7" x14ac:dyDescent="0.35">
      <c r="C179" t="s">
        <v>41</v>
      </c>
      <c r="D179" t="s">
        <v>35</v>
      </c>
      <c r="E179" t="s">
        <v>19</v>
      </c>
      <c r="F179" s="4">
        <v>609</v>
      </c>
      <c r="G179" s="5">
        <v>99</v>
      </c>
    </row>
    <row r="180" spans="3:7" x14ac:dyDescent="0.35">
      <c r="C180" t="s">
        <v>9</v>
      </c>
      <c r="D180" t="s">
        <v>37</v>
      </c>
      <c r="E180" t="s">
        <v>20</v>
      </c>
      <c r="F180" s="4">
        <v>7273</v>
      </c>
      <c r="G180" s="5">
        <v>96</v>
      </c>
    </row>
    <row r="181" spans="3:7" x14ac:dyDescent="0.35">
      <c r="C181" t="s">
        <v>10</v>
      </c>
      <c r="D181" t="s">
        <v>35</v>
      </c>
      <c r="E181" t="s">
        <v>14</v>
      </c>
      <c r="F181" s="4">
        <v>3472</v>
      </c>
      <c r="G181" s="5">
        <v>96</v>
      </c>
    </row>
    <row r="182" spans="3:7" x14ac:dyDescent="0.35">
      <c r="C182" t="s">
        <v>7</v>
      </c>
      <c r="D182" t="s">
        <v>34</v>
      </c>
      <c r="E182" t="s">
        <v>25</v>
      </c>
      <c r="F182" s="4">
        <v>1568</v>
      </c>
      <c r="G182" s="5">
        <v>96</v>
      </c>
    </row>
    <row r="183" spans="3:7" x14ac:dyDescent="0.35">
      <c r="C183" t="s">
        <v>40</v>
      </c>
      <c r="D183" t="s">
        <v>37</v>
      </c>
      <c r="E183" t="s">
        <v>27</v>
      </c>
      <c r="F183" s="4">
        <v>6132</v>
      </c>
      <c r="G183" s="5">
        <v>93</v>
      </c>
    </row>
    <row r="184" spans="3:7" x14ac:dyDescent="0.35">
      <c r="C184" t="s">
        <v>3</v>
      </c>
      <c r="D184" t="s">
        <v>34</v>
      </c>
      <c r="E184" t="s">
        <v>17</v>
      </c>
      <c r="F184" s="4">
        <v>2919</v>
      </c>
      <c r="G184" s="5">
        <v>93</v>
      </c>
    </row>
    <row r="185" spans="3:7" x14ac:dyDescent="0.35">
      <c r="C185" t="s">
        <v>9</v>
      </c>
      <c r="D185" t="s">
        <v>37</v>
      </c>
      <c r="E185" t="s">
        <v>23</v>
      </c>
      <c r="F185" s="4">
        <v>2737</v>
      </c>
      <c r="G185" s="5">
        <v>93</v>
      </c>
    </row>
    <row r="186" spans="3:7" x14ac:dyDescent="0.35">
      <c r="C186" t="s">
        <v>5</v>
      </c>
      <c r="D186" t="s">
        <v>34</v>
      </c>
      <c r="E186" t="s">
        <v>33</v>
      </c>
      <c r="F186" s="4">
        <v>1652</v>
      </c>
      <c r="G186" s="5">
        <v>93</v>
      </c>
    </row>
    <row r="187" spans="3:7" x14ac:dyDescent="0.35">
      <c r="C187" t="s">
        <v>10</v>
      </c>
      <c r="D187" t="s">
        <v>34</v>
      </c>
      <c r="E187" t="s">
        <v>25</v>
      </c>
      <c r="F187" s="4">
        <v>1428</v>
      </c>
      <c r="G187" s="5">
        <v>93</v>
      </c>
    </row>
    <row r="188" spans="3:7" x14ac:dyDescent="0.35">
      <c r="C188" t="s">
        <v>40</v>
      </c>
      <c r="D188" t="s">
        <v>36</v>
      </c>
      <c r="E188" t="s">
        <v>33</v>
      </c>
      <c r="F188" s="4">
        <v>9772</v>
      </c>
      <c r="G188" s="5">
        <v>90</v>
      </c>
    </row>
    <row r="189" spans="3:7" x14ac:dyDescent="0.35">
      <c r="C189" t="s">
        <v>9</v>
      </c>
      <c r="D189" t="s">
        <v>34</v>
      </c>
      <c r="E189" t="s">
        <v>23</v>
      </c>
      <c r="F189" s="4">
        <v>8155</v>
      </c>
      <c r="G189" s="5">
        <v>90</v>
      </c>
    </row>
    <row r="190" spans="3:7" x14ac:dyDescent="0.35">
      <c r="C190" t="s">
        <v>40</v>
      </c>
      <c r="D190" t="s">
        <v>38</v>
      </c>
      <c r="E190" t="s">
        <v>25</v>
      </c>
      <c r="F190" s="4">
        <v>2541</v>
      </c>
      <c r="G190" s="5">
        <v>90</v>
      </c>
    </row>
    <row r="191" spans="3:7" x14ac:dyDescent="0.35">
      <c r="C191" t="s">
        <v>9</v>
      </c>
      <c r="D191" t="s">
        <v>38</v>
      </c>
      <c r="E191" t="s">
        <v>33</v>
      </c>
      <c r="F191" s="4">
        <v>9506</v>
      </c>
      <c r="G191" s="5">
        <v>87</v>
      </c>
    </row>
    <row r="192" spans="3:7" x14ac:dyDescent="0.35">
      <c r="C192" t="s">
        <v>6</v>
      </c>
      <c r="D192" t="s">
        <v>37</v>
      </c>
      <c r="E192" t="s">
        <v>31</v>
      </c>
      <c r="F192" s="4">
        <v>7693</v>
      </c>
      <c r="G192" s="5">
        <v>87</v>
      </c>
    </row>
    <row r="193" spans="3:7" x14ac:dyDescent="0.35">
      <c r="C193" t="s">
        <v>10</v>
      </c>
      <c r="D193" t="s">
        <v>34</v>
      </c>
      <c r="E193" t="s">
        <v>17</v>
      </c>
      <c r="F193" s="4">
        <v>700</v>
      </c>
      <c r="G193" s="5">
        <v>87</v>
      </c>
    </row>
    <row r="194" spans="3:7" x14ac:dyDescent="0.35">
      <c r="C194" t="s">
        <v>40</v>
      </c>
      <c r="D194" t="s">
        <v>38</v>
      </c>
      <c r="E194" t="s">
        <v>26</v>
      </c>
      <c r="F194" s="4">
        <v>609</v>
      </c>
      <c r="G194" s="5">
        <v>87</v>
      </c>
    </row>
    <row r="195" spans="3:7" x14ac:dyDescent="0.35">
      <c r="C195" t="s">
        <v>8</v>
      </c>
      <c r="D195" t="s">
        <v>37</v>
      </c>
      <c r="E195" t="s">
        <v>21</v>
      </c>
      <c r="F195" s="4">
        <v>434</v>
      </c>
      <c r="G195" s="5">
        <v>87</v>
      </c>
    </row>
    <row r="196" spans="3:7" x14ac:dyDescent="0.35">
      <c r="C196" t="s">
        <v>7</v>
      </c>
      <c r="D196" t="s">
        <v>36</v>
      </c>
      <c r="E196" t="s">
        <v>32</v>
      </c>
      <c r="F196" s="4">
        <v>280</v>
      </c>
      <c r="G196" s="5">
        <v>87</v>
      </c>
    </row>
    <row r="197" spans="3:7" x14ac:dyDescent="0.35">
      <c r="C197" t="s">
        <v>41</v>
      </c>
      <c r="D197" t="s">
        <v>36</v>
      </c>
      <c r="E197" t="s">
        <v>32</v>
      </c>
      <c r="F197" s="4">
        <v>10304</v>
      </c>
      <c r="G197" s="5">
        <v>84</v>
      </c>
    </row>
    <row r="198" spans="3:7" x14ac:dyDescent="0.35">
      <c r="C198" t="s">
        <v>5</v>
      </c>
      <c r="D198" t="s">
        <v>35</v>
      </c>
      <c r="E198" t="s">
        <v>22</v>
      </c>
      <c r="F198" s="4">
        <v>490</v>
      </c>
      <c r="G198" s="5">
        <v>84</v>
      </c>
    </row>
    <row r="199" spans="3:7" x14ac:dyDescent="0.35">
      <c r="C199" t="s">
        <v>8</v>
      </c>
      <c r="D199" t="s">
        <v>38</v>
      </c>
      <c r="E199" t="s">
        <v>22</v>
      </c>
      <c r="F199" s="4">
        <v>168</v>
      </c>
      <c r="G199" s="5">
        <v>84</v>
      </c>
    </row>
    <row r="200" spans="3:7" x14ac:dyDescent="0.35">
      <c r="C200" t="s">
        <v>2</v>
      </c>
      <c r="D200" t="s">
        <v>39</v>
      </c>
      <c r="E200" t="s">
        <v>27</v>
      </c>
      <c r="F200" s="4">
        <v>7812</v>
      </c>
      <c r="G200" s="5">
        <v>81</v>
      </c>
    </row>
    <row r="201" spans="3:7" x14ac:dyDescent="0.35">
      <c r="C201" t="s">
        <v>5</v>
      </c>
      <c r="D201" t="s">
        <v>39</v>
      </c>
      <c r="E201" t="s">
        <v>22</v>
      </c>
      <c r="F201" s="4">
        <v>6909</v>
      </c>
      <c r="G201" s="5">
        <v>81</v>
      </c>
    </row>
    <row r="202" spans="3:7" x14ac:dyDescent="0.35">
      <c r="C202" t="s">
        <v>8</v>
      </c>
      <c r="D202" t="s">
        <v>35</v>
      </c>
      <c r="E202" t="s">
        <v>30</v>
      </c>
      <c r="F202" s="4">
        <v>3598</v>
      </c>
      <c r="G202" s="5">
        <v>81</v>
      </c>
    </row>
    <row r="203" spans="3:7" x14ac:dyDescent="0.35">
      <c r="C203" t="s">
        <v>6</v>
      </c>
      <c r="D203" t="s">
        <v>37</v>
      </c>
      <c r="E203" t="s">
        <v>30</v>
      </c>
      <c r="F203" s="4">
        <v>560</v>
      </c>
      <c r="G203" s="5">
        <v>81</v>
      </c>
    </row>
    <row r="204" spans="3:7" x14ac:dyDescent="0.35">
      <c r="C204" t="s">
        <v>8</v>
      </c>
      <c r="D204" t="s">
        <v>38</v>
      </c>
      <c r="E204" t="s">
        <v>21</v>
      </c>
      <c r="F204" s="4">
        <v>6433</v>
      </c>
      <c r="G204" s="5">
        <v>78</v>
      </c>
    </row>
    <row r="205" spans="3:7" x14ac:dyDescent="0.35">
      <c r="C205" t="s">
        <v>3</v>
      </c>
      <c r="D205" t="s">
        <v>35</v>
      </c>
      <c r="E205" t="s">
        <v>23</v>
      </c>
      <c r="F205" s="4">
        <v>2023</v>
      </c>
      <c r="G205" s="5">
        <v>78</v>
      </c>
    </row>
    <row r="206" spans="3:7" x14ac:dyDescent="0.35">
      <c r="C206" t="s">
        <v>2</v>
      </c>
      <c r="D206" t="s">
        <v>36</v>
      </c>
      <c r="E206" t="s">
        <v>29</v>
      </c>
      <c r="F206" s="4">
        <v>8211</v>
      </c>
      <c r="G206" s="5">
        <v>75</v>
      </c>
    </row>
    <row r="207" spans="3:7" x14ac:dyDescent="0.35">
      <c r="C207" t="s">
        <v>6</v>
      </c>
      <c r="D207" t="s">
        <v>34</v>
      </c>
      <c r="E207" t="s">
        <v>29</v>
      </c>
      <c r="F207" s="4">
        <v>3339</v>
      </c>
      <c r="G207" s="5">
        <v>75</v>
      </c>
    </row>
    <row r="208" spans="3:7" x14ac:dyDescent="0.35">
      <c r="C208" t="s">
        <v>7</v>
      </c>
      <c r="D208" t="s">
        <v>34</v>
      </c>
      <c r="E208" t="s">
        <v>32</v>
      </c>
      <c r="F208" s="4">
        <v>3262</v>
      </c>
      <c r="G208" s="5">
        <v>75</v>
      </c>
    </row>
    <row r="209" spans="3:7" x14ac:dyDescent="0.35">
      <c r="C209" t="s">
        <v>40</v>
      </c>
      <c r="D209" t="s">
        <v>34</v>
      </c>
      <c r="E209" t="s">
        <v>23</v>
      </c>
      <c r="F209" s="4">
        <v>2779</v>
      </c>
      <c r="G209" s="5">
        <v>75</v>
      </c>
    </row>
    <row r="210" spans="3:7" x14ac:dyDescent="0.35">
      <c r="C210" t="s">
        <v>6</v>
      </c>
      <c r="D210" t="s">
        <v>34</v>
      </c>
      <c r="E210" t="s">
        <v>16</v>
      </c>
      <c r="F210" s="4">
        <v>2219</v>
      </c>
      <c r="G210" s="5">
        <v>75</v>
      </c>
    </row>
    <row r="211" spans="3:7" x14ac:dyDescent="0.35">
      <c r="C211" t="s">
        <v>7</v>
      </c>
      <c r="D211" t="s">
        <v>38</v>
      </c>
      <c r="E211" t="s">
        <v>14</v>
      </c>
      <c r="F211" s="4">
        <v>1281</v>
      </c>
      <c r="G211" s="5">
        <v>75</v>
      </c>
    </row>
    <row r="212" spans="3:7" x14ac:dyDescent="0.35">
      <c r="C212" t="s">
        <v>10</v>
      </c>
      <c r="D212" t="s">
        <v>36</v>
      </c>
      <c r="E212" t="s">
        <v>13</v>
      </c>
      <c r="F212" s="4">
        <v>945</v>
      </c>
      <c r="G212" s="5">
        <v>75</v>
      </c>
    </row>
    <row r="213" spans="3:7" x14ac:dyDescent="0.35">
      <c r="C213" t="s">
        <v>5</v>
      </c>
      <c r="D213" t="s">
        <v>37</v>
      </c>
      <c r="E213" t="s">
        <v>22</v>
      </c>
      <c r="F213" s="4">
        <v>518</v>
      </c>
      <c r="G213" s="5">
        <v>75</v>
      </c>
    </row>
    <row r="214" spans="3:7" x14ac:dyDescent="0.35">
      <c r="C214" t="s">
        <v>6</v>
      </c>
      <c r="D214" t="s">
        <v>38</v>
      </c>
      <c r="E214" t="s">
        <v>25</v>
      </c>
      <c r="F214" s="4">
        <v>469</v>
      </c>
      <c r="G214" s="5">
        <v>75</v>
      </c>
    </row>
    <row r="215" spans="3:7" x14ac:dyDescent="0.35">
      <c r="C215" t="s">
        <v>40</v>
      </c>
      <c r="D215" t="s">
        <v>37</v>
      </c>
      <c r="E215" t="s">
        <v>29</v>
      </c>
      <c r="F215" s="4">
        <v>9002</v>
      </c>
      <c r="G215" s="5">
        <v>72</v>
      </c>
    </row>
    <row r="216" spans="3:7" x14ac:dyDescent="0.35">
      <c r="C216" t="s">
        <v>41</v>
      </c>
      <c r="D216" t="s">
        <v>39</v>
      </c>
      <c r="E216" t="s">
        <v>14</v>
      </c>
      <c r="F216" s="4">
        <v>3976</v>
      </c>
      <c r="G216" s="5">
        <v>72</v>
      </c>
    </row>
    <row r="217" spans="3:7" x14ac:dyDescent="0.35">
      <c r="C217" t="s">
        <v>9</v>
      </c>
      <c r="D217" t="s">
        <v>39</v>
      </c>
      <c r="E217" t="s">
        <v>25</v>
      </c>
      <c r="F217" s="4">
        <v>3192</v>
      </c>
      <c r="G217" s="5">
        <v>72</v>
      </c>
    </row>
    <row r="218" spans="3:7" x14ac:dyDescent="0.35">
      <c r="C218" t="s">
        <v>10</v>
      </c>
      <c r="D218" t="s">
        <v>36</v>
      </c>
      <c r="E218" t="s">
        <v>27</v>
      </c>
      <c r="F218" s="4">
        <v>1407</v>
      </c>
      <c r="G218" s="5">
        <v>72</v>
      </c>
    </row>
    <row r="219" spans="3:7" x14ac:dyDescent="0.35">
      <c r="C219" t="s">
        <v>41</v>
      </c>
      <c r="D219" t="s">
        <v>35</v>
      </c>
      <c r="E219" t="s">
        <v>13</v>
      </c>
      <c r="F219" s="4">
        <v>4760</v>
      </c>
      <c r="G219" s="5">
        <v>69</v>
      </c>
    </row>
    <row r="220" spans="3:7" x14ac:dyDescent="0.35">
      <c r="C220" t="s">
        <v>3</v>
      </c>
      <c r="D220" t="s">
        <v>35</v>
      </c>
      <c r="E220" t="s">
        <v>29</v>
      </c>
      <c r="F220" s="4">
        <v>2114</v>
      </c>
      <c r="G220" s="5">
        <v>66</v>
      </c>
    </row>
    <row r="221" spans="3:7" x14ac:dyDescent="0.35">
      <c r="C221" t="s">
        <v>5</v>
      </c>
      <c r="D221" t="s">
        <v>36</v>
      </c>
      <c r="E221" t="s">
        <v>13</v>
      </c>
      <c r="F221" s="4">
        <v>6146</v>
      </c>
      <c r="G221" s="5">
        <v>63</v>
      </c>
    </row>
    <row r="222" spans="3:7" x14ac:dyDescent="0.35">
      <c r="C222" t="s">
        <v>7</v>
      </c>
      <c r="D222" t="s">
        <v>35</v>
      </c>
      <c r="E222" t="s">
        <v>14</v>
      </c>
      <c r="F222" s="4">
        <v>4606</v>
      </c>
      <c r="G222" s="5">
        <v>63</v>
      </c>
    </row>
    <row r="223" spans="3:7" x14ac:dyDescent="0.35">
      <c r="C223" t="s">
        <v>8</v>
      </c>
      <c r="D223" t="s">
        <v>38</v>
      </c>
      <c r="E223" t="s">
        <v>27</v>
      </c>
      <c r="F223" s="4">
        <v>2268</v>
      </c>
      <c r="G223" s="5">
        <v>63</v>
      </c>
    </row>
    <row r="224" spans="3:7" x14ac:dyDescent="0.35">
      <c r="C224" t="s">
        <v>6</v>
      </c>
      <c r="D224" t="s">
        <v>39</v>
      </c>
      <c r="E224" t="s">
        <v>30</v>
      </c>
      <c r="F224" s="4">
        <v>1638</v>
      </c>
      <c r="G224" s="5">
        <v>63</v>
      </c>
    </row>
    <row r="225" spans="3:7" x14ac:dyDescent="0.35">
      <c r="C225" t="s">
        <v>6</v>
      </c>
      <c r="D225" t="s">
        <v>36</v>
      </c>
      <c r="E225" t="s">
        <v>21</v>
      </c>
      <c r="F225" s="4">
        <v>497</v>
      </c>
      <c r="G225" s="5">
        <v>63</v>
      </c>
    </row>
    <row r="226" spans="3:7" x14ac:dyDescent="0.35">
      <c r="C226" t="s">
        <v>9</v>
      </c>
      <c r="D226" t="s">
        <v>38</v>
      </c>
      <c r="E226" t="s">
        <v>24</v>
      </c>
      <c r="F226" s="4">
        <v>4137</v>
      </c>
      <c r="G226" s="5">
        <v>60</v>
      </c>
    </row>
    <row r="227" spans="3:7" x14ac:dyDescent="0.35">
      <c r="C227" t="s">
        <v>9</v>
      </c>
      <c r="D227" t="s">
        <v>36</v>
      </c>
      <c r="E227" t="s">
        <v>30</v>
      </c>
      <c r="F227" s="4">
        <v>9051</v>
      </c>
      <c r="G227" s="5">
        <v>57</v>
      </c>
    </row>
    <row r="228" spans="3:7" x14ac:dyDescent="0.35">
      <c r="C228" t="s">
        <v>5</v>
      </c>
      <c r="D228" t="s">
        <v>38</v>
      </c>
      <c r="E228" t="s">
        <v>13</v>
      </c>
      <c r="F228" s="4">
        <v>7189</v>
      </c>
      <c r="G228" s="5">
        <v>54</v>
      </c>
    </row>
    <row r="229" spans="3:7" x14ac:dyDescent="0.35">
      <c r="C229" t="s">
        <v>7</v>
      </c>
      <c r="D229" t="s">
        <v>37</v>
      </c>
      <c r="E229" t="s">
        <v>30</v>
      </c>
      <c r="F229" s="4">
        <v>6454</v>
      </c>
      <c r="G229" s="5">
        <v>54</v>
      </c>
    </row>
    <row r="230" spans="3:7" x14ac:dyDescent="0.35">
      <c r="C230" t="s">
        <v>3</v>
      </c>
      <c r="D230" t="s">
        <v>34</v>
      </c>
      <c r="E230" t="s">
        <v>26</v>
      </c>
      <c r="F230" s="4">
        <v>3108</v>
      </c>
      <c r="G230" s="5">
        <v>54</v>
      </c>
    </row>
    <row r="231" spans="3:7" x14ac:dyDescent="0.35">
      <c r="C231" t="s">
        <v>6</v>
      </c>
      <c r="D231" t="s">
        <v>38</v>
      </c>
      <c r="E231" t="s">
        <v>31</v>
      </c>
      <c r="F231" s="4">
        <v>2681</v>
      </c>
      <c r="G231" s="5">
        <v>54</v>
      </c>
    </row>
    <row r="232" spans="3:7" x14ac:dyDescent="0.35">
      <c r="C232" t="s">
        <v>2</v>
      </c>
      <c r="D232" t="s">
        <v>37</v>
      </c>
      <c r="E232" t="s">
        <v>14</v>
      </c>
      <c r="F232" s="4">
        <v>1057</v>
      </c>
      <c r="G232" s="5">
        <v>54</v>
      </c>
    </row>
    <row r="233" spans="3:7" x14ac:dyDescent="0.35">
      <c r="C233" t="s">
        <v>2</v>
      </c>
      <c r="D233" t="s">
        <v>34</v>
      </c>
      <c r="E233" t="s">
        <v>13</v>
      </c>
      <c r="F233" s="4">
        <v>252</v>
      </c>
      <c r="G233" s="5">
        <v>54</v>
      </c>
    </row>
    <row r="234" spans="3:7" x14ac:dyDescent="0.35">
      <c r="C234" t="s">
        <v>5</v>
      </c>
      <c r="D234" t="s">
        <v>39</v>
      </c>
      <c r="E234" t="s">
        <v>26</v>
      </c>
      <c r="F234" s="4">
        <v>5236</v>
      </c>
      <c r="G234" s="5">
        <v>51</v>
      </c>
    </row>
    <row r="235" spans="3:7" x14ac:dyDescent="0.35">
      <c r="C235" t="s">
        <v>3</v>
      </c>
      <c r="D235" t="s">
        <v>39</v>
      </c>
      <c r="E235" t="s">
        <v>29</v>
      </c>
      <c r="F235" s="4">
        <v>3640</v>
      </c>
      <c r="G235" s="5">
        <v>51</v>
      </c>
    </row>
    <row r="236" spans="3:7" x14ac:dyDescent="0.35">
      <c r="C236" t="s">
        <v>40</v>
      </c>
      <c r="D236" t="s">
        <v>38</v>
      </c>
      <c r="E236" t="s">
        <v>24</v>
      </c>
      <c r="F236" s="4">
        <v>623</v>
      </c>
      <c r="G236" s="5">
        <v>51</v>
      </c>
    </row>
    <row r="237" spans="3:7" x14ac:dyDescent="0.35">
      <c r="C237" t="s">
        <v>2</v>
      </c>
      <c r="D237" t="s">
        <v>38</v>
      </c>
      <c r="E237" t="s">
        <v>13</v>
      </c>
      <c r="F237" s="4">
        <v>56</v>
      </c>
      <c r="G237" s="5">
        <v>51</v>
      </c>
    </row>
    <row r="238" spans="3:7" x14ac:dyDescent="0.35">
      <c r="C238" t="s">
        <v>40</v>
      </c>
      <c r="D238" t="s">
        <v>34</v>
      </c>
      <c r="E238" t="s">
        <v>26</v>
      </c>
      <c r="F238" s="4">
        <v>6748</v>
      </c>
      <c r="G238" s="5">
        <v>48</v>
      </c>
    </row>
    <row r="239" spans="3:7" x14ac:dyDescent="0.35">
      <c r="C239" t="s">
        <v>7</v>
      </c>
      <c r="D239" t="s">
        <v>37</v>
      </c>
      <c r="E239" t="s">
        <v>33</v>
      </c>
      <c r="F239" s="4">
        <v>6391</v>
      </c>
      <c r="G239" s="5">
        <v>48</v>
      </c>
    </row>
    <row r="240" spans="3:7" x14ac:dyDescent="0.35">
      <c r="C240" t="s">
        <v>7</v>
      </c>
      <c r="D240" t="s">
        <v>34</v>
      </c>
      <c r="E240" t="s">
        <v>33</v>
      </c>
      <c r="F240" s="4">
        <v>2226</v>
      </c>
      <c r="G240" s="5">
        <v>48</v>
      </c>
    </row>
    <row r="241" spans="3:7" x14ac:dyDescent="0.35">
      <c r="C241" t="s">
        <v>40</v>
      </c>
      <c r="D241" t="s">
        <v>35</v>
      </c>
      <c r="E241" t="s">
        <v>24</v>
      </c>
      <c r="F241" s="4">
        <v>1638</v>
      </c>
      <c r="G241" s="5">
        <v>48</v>
      </c>
    </row>
    <row r="242" spans="3:7" x14ac:dyDescent="0.35">
      <c r="C242" t="s">
        <v>6</v>
      </c>
      <c r="D242" t="s">
        <v>34</v>
      </c>
      <c r="E242" t="s">
        <v>4</v>
      </c>
      <c r="F242" s="4">
        <v>525</v>
      </c>
      <c r="G242" s="5">
        <v>48</v>
      </c>
    </row>
    <row r="243" spans="3:7" x14ac:dyDescent="0.35">
      <c r="C243" t="s">
        <v>2</v>
      </c>
      <c r="D243" t="s">
        <v>36</v>
      </c>
      <c r="E243" t="s">
        <v>17</v>
      </c>
      <c r="F243" s="4">
        <v>189</v>
      </c>
      <c r="G243" s="5">
        <v>48</v>
      </c>
    </row>
    <row r="244" spans="3:7" x14ac:dyDescent="0.35">
      <c r="C244" t="s">
        <v>5</v>
      </c>
      <c r="D244" t="s">
        <v>37</v>
      </c>
      <c r="E244" t="s">
        <v>31</v>
      </c>
      <c r="F244" s="4">
        <v>182</v>
      </c>
      <c r="G244" s="5">
        <v>48</v>
      </c>
    </row>
    <row r="245" spans="3:7" x14ac:dyDescent="0.35">
      <c r="C245" t="s">
        <v>5</v>
      </c>
      <c r="D245" t="s">
        <v>38</v>
      </c>
      <c r="E245" t="s">
        <v>25</v>
      </c>
      <c r="F245" s="4">
        <v>7483</v>
      </c>
      <c r="G245" s="5">
        <v>45</v>
      </c>
    </row>
    <row r="246" spans="3:7" x14ac:dyDescent="0.35">
      <c r="C246" t="s">
        <v>8</v>
      </c>
      <c r="D246" t="s">
        <v>37</v>
      </c>
      <c r="E246" t="s">
        <v>26</v>
      </c>
      <c r="F246" s="4">
        <v>6279</v>
      </c>
      <c r="G246" s="5">
        <v>45</v>
      </c>
    </row>
    <row r="247" spans="3:7" x14ac:dyDescent="0.35">
      <c r="C247" t="s">
        <v>9</v>
      </c>
      <c r="D247" t="s">
        <v>37</v>
      </c>
      <c r="E247" t="s">
        <v>28</v>
      </c>
      <c r="F247" s="4">
        <v>2919</v>
      </c>
      <c r="G247" s="5">
        <v>45</v>
      </c>
    </row>
    <row r="248" spans="3:7" x14ac:dyDescent="0.35">
      <c r="C248" t="s">
        <v>40</v>
      </c>
      <c r="D248" t="s">
        <v>38</v>
      </c>
      <c r="E248" t="s">
        <v>29</v>
      </c>
      <c r="F248" s="4">
        <v>2541</v>
      </c>
      <c r="G248" s="5">
        <v>45</v>
      </c>
    </row>
    <row r="249" spans="3:7" x14ac:dyDescent="0.35">
      <c r="C249" t="s">
        <v>7</v>
      </c>
      <c r="D249" t="s">
        <v>36</v>
      </c>
      <c r="E249" t="s">
        <v>22</v>
      </c>
      <c r="F249" s="4">
        <v>8435</v>
      </c>
      <c r="G249" s="5">
        <v>42</v>
      </c>
    </row>
    <row r="250" spans="3:7" x14ac:dyDescent="0.35">
      <c r="C250" t="s">
        <v>3</v>
      </c>
      <c r="D250" t="s">
        <v>34</v>
      </c>
      <c r="E250" t="s">
        <v>25</v>
      </c>
      <c r="F250" s="4">
        <v>6300</v>
      </c>
      <c r="G250" s="5">
        <v>42</v>
      </c>
    </row>
    <row r="251" spans="3:7" x14ac:dyDescent="0.35">
      <c r="C251" t="s">
        <v>40</v>
      </c>
      <c r="D251" t="s">
        <v>39</v>
      </c>
      <c r="E251" t="s">
        <v>15</v>
      </c>
      <c r="F251" s="4">
        <v>5775</v>
      </c>
      <c r="G251" s="5">
        <v>42</v>
      </c>
    </row>
    <row r="252" spans="3:7" x14ac:dyDescent="0.35">
      <c r="C252" t="s">
        <v>2</v>
      </c>
      <c r="D252" t="s">
        <v>37</v>
      </c>
      <c r="E252" t="s">
        <v>15</v>
      </c>
      <c r="F252" s="4">
        <v>2863</v>
      </c>
      <c r="G252" s="5">
        <v>42</v>
      </c>
    </row>
    <row r="253" spans="3:7" x14ac:dyDescent="0.35">
      <c r="C253" t="s">
        <v>5</v>
      </c>
      <c r="D253" t="s">
        <v>36</v>
      </c>
      <c r="E253" t="s">
        <v>16</v>
      </c>
      <c r="F253" s="4">
        <v>16184</v>
      </c>
      <c r="G253" s="5">
        <v>39</v>
      </c>
    </row>
    <row r="254" spans="3:7" x14ac:dyDescent="0.35">
      <c r="C254" t="s">
        <v>7</v>
      </c>
      <c r="D254" t="s">
        <v>34</v>
      </c>
      <c r="E254" t="s">
        <v>17</v>
      </c>
      <c r="F254" s="4">
        <v>7777</v>
      </c>
      <c r="G254" s="5">
        <v>39</v>
      </c>
    </row>
    <row r="255" spans="3:7" x14ac:dyDescent="0.35">
      <c r="C255" t="s">
        <v>3</v>
      </c>
      <c r="D255" t="s">
        <v>36</v>
      </c>
      <c r="E255" t="s">
        <v>25</v>
      </c>
      <c r="F255" s="4">
        <v>3339</v>
      </c>
      <c r="G255" s="5">
        <v>39</v>
      </c>
    </row>
    <row r="256" spans="3:7" x14ac:dyDescent="0.35">
      <c r="C256" t="s">
        <v>40</v>
      </c>
      <c r="D256" t="s">
        <v>38</v>
      </c>
      <c r="E256" t="s">
        <v>31</v>
      </c>
      <c r="F256" s="4">
        <v>1988</v>
      </c>
      <c r="G256" s="5">
        <v>39</v>
      </c>
    </row>
    <row r="257" spans="3:7" x14ac:dyDescent="0.35">
      <c r="C257" t="s">
        <v>41</v>
      </c>
      <c r="D257" t="s">
        <v>34</v>
      </c>
      <c r="E257" t="s">
        <v>17</v>
      </c>
      <c r="F257" s="4">
        <v>1463</v>
      </c>
      <c r="G257" s="5">
        <v>39</v>
      </c>
    </row>
    <row r="258" spans="3:7" x14ac:dyDescent="0.35">
      <c r="C258" t="s">
        <v>3</v>
      </c>
      <c r="D258" t="s">
        <v>36</v>
      </c>
      <c r="E258" t="s">
        <v>16</v>
      </c>
      <c r="F258" s="4">
        <v>9198</v>
      </c>
      <c r="G258" s="5">
        <v>36</v>
      </c>
    </row>
    <row r="259" spans="3:7" x14ac:dyDescent="0.35">
      <c r="C259" t="s">
        <v>6</v>
      </c>
      <c r="D259" t="s">
        <v>38</v>
      </c>
      <c r="E259" t="s">
        <v>21</v>
      </c>
      <c r="F259" s="4">
        <v>7322</v>
      </c>
      <c r="G259" s="5">
        <v>36</v>
      </c>
    </row>
    <row r="260" spans="3:7" x14ac:dyDescent="0.35">
      <c r="C260" t="s">
        <v>2</v>
      </c>
      <c r="D260" t="s">
        <v>39</v>
      </c>
      <c r="E260" t="s">
        <v>15</v>
      </c>
      <c r="F260" s="4">
        <v>4802</v>
      </c>
      <c r="G260" s="5">
        <v>36</v>
      </c>
    </row>
    <row r="261" spans="3:7" x14ac:dyDescent="0.35">
      <c r="C261" t="s">
        <v>2</v>
      </c>
      <c r="D261" t="s">
        <v>39</v>
      </c>
      <c r="E261" t="s">
        <v>23</v>
      </c>
      <c r="F261" s="4">
        <v>630</v>
      </c>
      <c r="G261" s="5">
        <v>36</v>
      </c>
    </row>
    <row r="262" spans="3:7" x14ac:dyDescent="0.35">
      <c r="C262" t="s">
        <v>40</v>
      </c>
      <c r="D262" t="s">
        <v>36</v>
      </c>
      <c r="E262" t="s">
        <v>4</v>
      </c>
      <c r="F262" s="4">
        <v>217</v>
      </c>
      <c r="G262" s="5">
        <v>36</v>
      </c>
    </row>
    <row r="263" spans="3:7" x14ac:dyDescent="0.35">
      <c r="C263" t="s">
        <v>10</v>
      </c>
      <c r="D263" t="s">
        <v>39</v>
      </c>
      <c r="E263" t="s">
        <v>33</v>
      </c>
      <c r="F263" s="4">
        <v>12950</v>
      </c>
      <c r="G263" s="5">
        <v>30</v>
      </c>
    </row>
    <row r="264" spans="3:7" x14ac:dyDescent="0.35">
      <c r="C264" t="s">
        <v>8</v>
      </c>
      <c r="D264" t="s">
        <v>37</v>
      </c>
      <c r="E264" t="s">
        <v>15</v>
      </c>
      <c r="F264" s="4">
        <v>9709</v>
      </c>
      <c r="G264" s="5">
        <v>30</v>
      </c>
    </row>
    <row r="265" spans="3:7" x14ac:dyDescent="0.35">
      <c r="C265" t="s">
        <v>40</v>
      </c>
      <c r="D265" t="s">
        <v>39</v>
      </c>
      <c r="E265" t="s">
        <v>27</v>
      </c>
      <c r="F265" s="4">
        <v>6370</v>
      </c>
      <c r="G265" s="5">
        <v>30</v>
      </c>
    </row>
    <row r="266" spans="3:7" x14ac:dyDescent="0.35">
      <c r="C266" t="s">
        <v>40</v>
      </c>
      <c r="D266" t="s">
        <v>36</v>
      </c>
      <c r="E266" t="s">
        <v>25</v>
      </c>
      <c r="F266" s="4">
        <v>5439</v>
      </c>
      <c r="G266" s="5">
        <v>30</v>
      </c>
    </row>
    <row r="267" spans="3:7" x14ac:dyDescent="0.35">
      <c r="C267" t="s">
        <v>10</v>
      </c>
      <c r="D267" t="s">
        <v>37</v>
      </c>
      <c r="E267" t="s">
        <v>23</v>
      </c>
      <c r="F267" s="4">
        <v>4683</v>
      </c>
      <c r="G267" s="5">
        <v>30</v>
      </c>
    </row>
    <row r="268" spans="3:7" x14ac:dyDescent="0.35">
      <c r="C268" t="s">
        <v>6</v>
      </c>
      <c r="D268" t="s">
        <v>36</v>
      </c>
      <c r="E268" t="s">
        <v>13</v>
      </c>
      <c r="F268" s="4">
        <v>4319</v>
      </c>
      <c r="G268" s="5">
        <v>30</v>
      </c>
    </row>
    <row r="269" spans="3:7" x14ac:dyDescent="0.35">
      <c r="C269" t="s">
        <v>8</v>
      </c>
      <c r="D269" t="s">
        <v>39</v>
      </c>
      <c r="E269" t="s">
        <v>18</v>
      </c>
      <c r="F269" s="4">
        <v>9660</v>
      </c>
      <c r="G269" s="5">
        <v>27</v>
      </c>
    </row>
    <row r="270" spans="3:7" x14ac:dyDescent="0.35">
      <c r="C270" t="s">
        <v>9</v>
      </c>
      <c r="D270" t="s">
        <v>34</v>
      </c>
      <c r="E270" t="s">
        <v>21</v>
      </c>
      <c r="F270" s="4">
        <v>6832</v>
      </c>
      <c r="G270" s="5">
        <v>27</v>
      </c>
    </row>
    <row r="271" spans="3:7" x14ac:dyDescent="0.35">
      <c r="C271" t="s">
        <v>6</v>
      </c>
      <c r="D271" t="s">
        <v>39</v>
      </c>
      <c r="E271" t="s">
        <v>17</v>
      </c>
      <c r="F271" s="4">
        <v>6048</v>
      </c>
      <c r="G271" s="5">
        <v>27</v>
      </c>
    </row>
    <row r="272" spans="3:7" x14ac:dyDescent="0.35">
      <c r="C272" t="s">
        <v>10</v>
      </c>
      <c r="D272" t="s">
        <v>37</v>
      </c>
      <c r="E272" t="s">
        <v>28</v>
      </c>
      <c r="F272" s="4">
        <v>3059</v>
      </c>
      <c r="G272" s="5">
        <v>27</v>
      </c>
    </row>
    <row r="273" spans="3:7" x14ac:dyDescent="0.35">
      <c r="C273" t="s">
        <v>7</v>
      </c>
      <c r="D273" t="s">
        <v>35</v>
      </c>
      <c r="E273" t="s">
        <v>16</v>
      </c>
      <c r="F273" s="4">
        <v>2135</v>
      </c>
      <c r="G273" s="5">
        <v>27</v>
      </c>
    </row>
    <row r="274" spans="3:7" x14ac:dyDescent="0.35">
      <c r="C274" t="s">
        <v>8</v>
      </c>
      <c r="D274" t="s">
        <v>39</v>
      </c>
      <c r="E274" t="s">
        <v>26</v>
      </c>
      <c r="F274" s="4">
        <v>1561</v>
      </c>
      <c r="G274" s="5">
        <v>27</v>
      </c>
    </row>
    <row r="275" spans="3:7" x14ac:dyDescent="0.35">
      <c r="C275" t="s">
        <v>10</v>
      </c>
      <c r="D275" t="s">
        <v>34</v>
      </c>
      <c r="E275" t="s">
        <v>22</v>
      </c>
      <c r="F275" s="4">
        <v>4053</v>
      </c>
      <c r="G275" s="5">
        <v>24</v>
      </c>
    </row>
    <row r="276" spans="3:7" x14ac:dyDescent="0.35">
      <c r="C276" t="s">
        <v>7</v>
      </c>
      <c r="D276" t="s">
        <v>34</v>
      </c>
      <c r="E276" t="s">
        <v>15</v>
      </c>
      <c r="F276" s="4">
        <v>3829</v>
      </c>
      <c r="G276" s="5">
        <v>24</v>
      </c>
    </row>
    <row r="277" spans="3:7" x14ac:dyDescent="0.35">
      <c r="C277" t="s">
        <v>2</v>
      </c>
      <c r="D277" t="s">
        <v>36</v>
      </c>
      <c r="E277" t="s">
        <v>16</v>
      </c>
      <c r="F277" s="4">
        <v>11417</v>
      </c>
      <c r="G277" s="5">
        <v>21</v>
      </c>
    </row>
    <row r="278" spans="3:7" x14ac:dyDescent="0.35">
      <c r="C278" t="s">
        <v>5</v>
      </c>
      <c r="D278" t="s">
        <v>37</v>
      </c>
      <c r="E278" t="s">
        <v>25</v>
      </c>
      <c r="F278" s="4">
        <v>8813</v>
      </c>
      <c r="G278" s="5">
        <v>21</v>
      </c>
    </row>
    <row r="279" spans="3:7" x14ac:dyDescent="0.35">
      <c r="C279" t="s">
        <v>40</v>
      </c>
      <c r="D279" t="s">
        <v>37</v>
      </c>
      <c r="E279" t="s">
        <v>19</v>
      </c>
      <c r="F279" s="4">
        <v>7693</v>
      </c>
      <c r="G279" s="5">
        <v>21</v>
      </c>
    </row>
    <row r="280" spans="3:7" x14ac:dyDescent="0.35">
      <c r="C280" t="s">
        <v>5</v>
      </c>
      <c r="D280" t="s">
        <v>34</v>
      </c>
      <c r="E280" t="s">
        <v>27</v>
      </c>
      <c r="F280" s="4">
        <v>6986</v>
      </c>
      <c r="G280" s="5">
        <v>21</v>
      </c>
    </row>
    <row r="281" spans="3:7" x14ac:dyDescent="0.35">
      <c r="C281" t="s">
        <v>5</v>
      </c>
      <c r="D281" t="s">
        <v>38</v>
      </c>
      <c r="E281" t="s">
        <v>32</v>
      </c>
      <c r="F281" s="4">
        <v>5075</v>
      </c>
      <c r="G281" s="5">
        <v>21</v>
      </c>
    </row>
    <row r="282" spans="3:7" x14ac:dyDescent="0.35">
      <c r="C282" t="s">
        <v>7</v>
      </c>
      <c r="D282" t="s">
        <v>35</v>
      </c>
      <c r="E282" t="s">
        <v>27</v>
      </c>
      <c r="F282" s="4">
        <v>2478</v>
      </c>
      <c r="G282" s="5">
        <v>21</v>
      </c>
    </row>
    <row r="283" spans="3:7" x14ac:dyDescent="0.35">
      <c r="C283" t="s">
        <v>41</v>
      </c>
      <c r="D283" t="s">
        <v>38</v>
      </c>
      <c r="E283" t="s">
        <v>25</v>
      </c>
      <c r="F283" s="4">
        <v>154</v>
      </c>
      <c r="G283" s="5">
        <v>21</v>
      </c>
    </row>
    <row r="284" spans="3:7" x14ac:dyDescent="0.35">
      <c r="C284" t="s">
        <v>3</v>
      </c>
      <c r="D284" t="s">
        <v>34</v>
      </c>
      <c r="E284" t="s">
        <v>20</v>
      </c>
      <c r="F284" s="4">
        <v>2583</v>
      </c>
      <c r="G284" s="5">
        <v>18</v>
      </c>
    </row>
    <row r="285" spans="3:7" x14ac:dyDescent="0.35">
      <c r="C285" t="s">
        <v>3</v>
      </c>
      <c r="D285" t="s">
        <v>36</v>
      </c>
      <c r="E285" t="s">
        <v>19</v>
      </c>
      <c r="F285" s="4">
        <v>1281</v>
      </c>
      <c r="G285" s="5">
        <v>18</v>
      </c>
    </row>
    <row r="286" spans="3:7" x14ac:dyDescent="0.35">
      <c r="C286" t="s">
        <v>2</v>
      </c>
      <c r="D286" t="s">
        <v>37</v>
      </c>
      <c r="E286" t="s">
        <v>19</v>
      </c>
      <c r="F286" s="4">
        <v>238</v>
      </c>
      <c r="G286" s="5">
        <v>18</v>
      </c>
    </row>
    <row r="287" spans="3:7" x14ac:dyDescent="0.35">
      <c r="C287" t="s">
        <v>5</v>
      </c>
      <c r="D287" t="s">
        <v>36</v>
      </c>
      <c r="E287" t="s">
        <v>23</v>
      </c>
      <c r="F287" s="4">
        <v>6314</v>
      </c>
      <c r="G287" s="5">
        <v>15</v>
      </c>
    </row>
    <row r="288" spans="3:7" x14ac:dyDescent="0.35">
      <c r="C288" t="s">
        <v>5</v>
      </c>
      <c r="D288" t="s">
        <v>35</v>
      </c>
      <c r="E288" t="s">
        <v>18</v>
      </c>
      <c r="F288" s="4">
        <v>2415</v>
      </c>
      <c r="G288" s="5">
        <v>15</v>
      </c>
    </row>
    <row r="289" spans="3:7" x14ac:dyDescent="0.35">
      <c r="C289" t="s">
        <v>6</v>
      </c>
      <c r="D289" t="s">
        <v>34</v>
      </c>
      <c r="E289" t="s">
        <v>15</v>
      </c>
      <c r="F289" s="4">
        <v>1442</v>
      </c>
      <c r="G289" s="5">
        <v>15</v>
      </c>
    </row>
    <row r="290" spans="3:7" x14ac:dyDescent="0.35">
      <c r="C290" t="s">
        <v>2</v>
      </c>
      <c r="D290" t="s">
        <v>35</v>
      </c>
      <c r="E290" t="s">
        <v>19</v>
      </c>
      <c r="F290" s="4">
        <v>553</v>
      </c>
      <c r="G290" s="5">
        <v>15</v>
      </c>
    </row>
    <row r="291" spans="3:7" x14ac:dyDescent="0.35">
      <c r="C291" t="s">
        <v>40</v>
      </c>
      <c r="D291" t="s">
        <v>39</v>
      </c>
      <c r="E291" t="s">
        <v>22</v>
      </c>
      <c r="F291" s="4">
        <v>5817</v>
      </c>
      <c r="G291" s="5">
        <v>12</v>
      </c>
    </row>
    <row r="292" spans="3:7" x14ac:dyDescent="0.35">
      <c r="C292" t="s">
        <v>5</v>
      </c>
      <c r="D292" t="s">
        <v>37</v>
      </c>
      <c r="E292" t="s">
        <v>14</v>
      </c>
      <c r="F292" s="4">
        <v>4991</v>
      </c>
      <c r="G292" s="5">
        <v>12</v>
      </c>
    </row>
    <row r="293" spans="3:7" x14ac:dyDescent="0.35">
      <c r="C293" t="s">
        <v>6</v>
      </c>
      <c r="D293" t="s">
        <v>36</v>
      </c>
      <c r="E293" t="s">
        <v>32</v>
      </c>
      <c r="F293" s="4">
        <v>6118</v>
      </c>
      <c r="G293" s="5">
        <v>9</v>
      </c>
    </row>
    <row r="294" spans="3:7" x14ac:dyDescent="0.35">
      <c r="C294" t="s">
        <v>10</v>
      </c>
      <c r="D294" t="s">
        <v>34</v>
      </c>
      <c r="E294" t="s">
        <v>26</v>
      </c>
      <c r="F294" s="4">
        <v>4991</v>
      </c>
      <c r="G294" s="5">
        <v>9</v>
      </c>
    </row>
    <row r="295" spans="3:7" x14ac:dyDescent="0.35">
      <c r="C295" t="s">
        <v>41</v>
      </c>
      <c r="D295" t="s">
        <v>37</v>
      </c>
      <c r="E295" t="s">
        <v>21</v>
      </c>
      <c r="F295" s="4">
        <v>2933</v>
      </c>
      <c r="G295" s="5">
        <v>9</v>
      </c>
    </row>
    <row r="296" spans="3:7" x14ac:dyDescent="0.35">
      <c r="C296" t="s">
        <v>5</v>
      </c>
      <c r="D296" t="s">
        <v>35</v>
      </c>
      <c r="E296" t="s">
        <v>4</v>
      </c>
      <c r="F296" s="4">
        <v>2744</v>
      </c>
      <c r="G296" s="5">
        <v>9</v>
      </c>
    </row>
    <row r="297" spans="3:7" x14ac:dyDescent="0.35">
      <c r="C297" t="s">
        <v>9</v>
      </c>
      <c r="D297" t="s">
        <v>38</v>
      </c>
      <c r="E297" t="s">
        <v>17</v>
      </c>
      <c r="F297" s="4">
        <v>2408</v>
      </c>
      <c r="G297" s="5">
        <v>9</v>
      </c>
    </row>
    <row r="298" spans="3:7" x14ac:dyDescent="0.35">
      <c r="C298" t="s">
        <v>6</v>
      </c>
      <c r="D298" t="s">
        <v>37</v>
      </c>
      <c r="E298" t="s">
        <v>26</v>
      </c>
      <c r="F298" s="4">
        <v>6818</v>
      </c>
      <c r="G298" s="5">
        <v>6</v>
      </c>
    </row>
    <row r="299" spans="3:7" x14ac:dyDescent="0.35">
      <c r="C299" t="s">
        <v>10</v>
      </c>
      <c r="D299" t="s">
        <v>35</v>
      </c>
      <c r="E299" t="s">
        <v>15</v>
      </c>
      <c r="F299" s="4">
        <v>2562</v>
      </c>
      <c r="G299" s="5">
        <v>6</v>
      </c>
    </row>
    <row r="300" spans="3:7" x14ac:dyDescent="0.35">
      <c r="C300" t="s">
        <v>6</v>
      </c>
      <c r="D300" t="s">
        <v>38</v>
      </c>
      <c r="E300" t="s">
        <v>16</v>
      </c>
      <c r="F300" s="4">
        <v>938</v>
      </c>
      <c r="G300" s="5">
        <v>6</v>
      </c>
    </row>
    <row r="301" spans="3:7" x14ac:dyDescent="0.35">
      <c r="C301" t="s">
        <v>5</v>
      </c>
      <c r="D301" t="s">
        <v>36</v>
      </c>
      <c r="E301" t="s">
        <v>18</v>
      </c>
      <c r="F301" s="4">
        <v>6111</v>
      </c>
      <c r="G301" s="5">
        <v>3</v>
      </c>
    </row>
    <row r="302" spans="3:7" x14ac:dyDescent="0.35">
      <c r="C302" t="s">
        <v>41</v>
      </c>
      <c r="D302" t="s">
        <v>38</v>
      </c>
      <c r="E302" t="s">
        <v>22</v>
      </c>
      <c r="F302" s="4">
        <v>5915</v>
      </c>
      <c r="G302" s="5">
        <v>3</v>
      </c>
    </row>
    <row r="303" spans="3:7" x14ac:dyDescent="0.35">
      <c r="C303" t="s">
        <v>2</v>
      </c>
      <c r="D303" t="s">
        <v>38</v>
      </c>
      <c r="E303" t="s">
        <v>4</v>
      </c>
      <c r="F303" s="4">
        <v>3549</v>
      </c>
      <c r="G303" s="5">
        <v>3</v>
      </c>
    </row>
    <row r="304" spans="3:7" x14ac:dyDescent="0.35">
      <c r="C304" t="s">
        <v>6</v>
      </c>
      <c r="D304" t="s">
        <v>39</v>
      </c>
      <c r="E304" t="s">
        <v>24</v>
      </c>
      <c r="F304" s="4">
        <v>2989</v>
      </c>
      <c r="G304" s="5">
        <v>3</v>
      </c>
    </row>
    <row r="305" spans="3:7" x14ac:dyDescent="0.35">
      <c r="C305" t="s">
        <v>7</v>
      </c>
      <c r="D305" t="s">
        <v>37</v>
      </c>
      <c r="E305" t="s">
        <v>26</v>
      </c>
      <c r="F305" s="4">
        <v>5306</v>
      </c>
      <c r="G305" s="5">
        <v>0</v>
      </c>
    </row>
  </sheetData>
  <conditionalFormatting sqref="G6:G305">
    <cfRule type="duplicateValues" dxfId="8"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D125-A32E-4CCF-8867-313899387BBA}">
  <dimension ref="A1:AB11"/>
  <sheetViews>
    <sheetView showGridLines="0" workbookViewId="0">
      <selection activeCell="D1" sqref="D1"/>
    </sheetView>
  </sheetViews>
  <sheetFormatPr defaultRowHeight="14.5" x14ac:dyDescent="0.35"/>
  <cols>
    <col min="1" max="2" width="3.08984375" customWidth="1"/>
    <col min="3" max="3" width="12.81640625" customWidth="1"/>
    <col min="4" max="4" width="11.453125" bestFit="1" customWidth="1"/>
    <col min="5" max="5" width="5.54296875" customWidth="1"/>
    <col min="10" max="10" width="11.453125" bestFit="1" customWidth="1"/>
  </cols>
  <sheetData>
    <row r="1" spans="1:28" ht="50.5" customHeight="1" x14ac:dyDescent="0.35">
      <c r="A1" s="1"/>
      <c r="B1" s="2"/>
      <c r="C1" s="2"/>
      <c r="D1" s="3" t="s">
        <v>44</v>
      </c>
      <c r="E1" s="2"/>
      <c r="F1" s="2"/>
      <c r="G1" s="2"/>
      <c r="H1" s="2"/>
      <c r="I1" s="2"/>
      <c r="J1" s="2"/>
      <c r="K1" s="2"/>
      <c r="L1" s="2"/>
      <c r="M1" s="2"/>
      <c r="N1" s="2"/>
      <c r="O1" s="2"/>
      <c r="P1" s="2"/>
      <c r="Q1" s="2"/>
      <c r="R1" s="2"/>
      <c r="S1" s="2"/>
      <c r="T1" s="2"/>
      <c r="U1" s="2"/>
      <c r="V1" s="2"/>
      <c r="W1" s="2"/>
      <c r="X1" s="2"/>
      <c r="Y1" s="2"/>
      <c r="Z1" s="2"/>
      <c r="AA1" s="2"/>
      <c r="AB1" s="2"/>
    </row>
    <row r="5" spans="1:28" x14ac:dyDescent="0.35">
      <c r="C5" s="12" t="s">
        <v>62</v>
      </c>
      <c r="D5" s="13" t="s">
        <v>1</v>
      </c>
      <c r="E5" s="16"/>
      <c r="F5" s="13" t="s">
        <v>49</v>
      </c>
      <c r="J5" s="18" t="s">
        <v>62</v>
      </c>
      <c r="K5" s="19" t="s">
        <v>1</v>
      </c>
      <c r="L5" s="19" t="s">
        <v>49</v>
      </c>
    </row>
    <row r="6" spans="1:28" x14ac:dyDescent="0.35">
      <c r="C6" s="14" t="s">
        <v>34</v>
      </c>
      <c r="D6" s="15">
        <f>SUMIFS(data[Amount], data[Geography],C6)</f>
        <v>252469</v>
      </c>
      <c r="E6" s="15">
        <f>D6</f>
        <v>252469</v>
      </c>
      <c r="F6" s="17">
        <f>SUMIFS(data[Units],data[Geography],C6)</f>
        <v>8760</v>
      </c>
      <c r="J6" s="20" t="s">
        <v>34</v>
      </c>
      <c r="K6">
        <f>SUMIFS(data[Amount],data[Geography],J6)</f>
        <v>252469</v>
      </c>
      <c r="L6">
        <f>SUMIFS(data[Units],data[Geography],J6)</f>
        <v>8760</v>
      </c>
    </row>
    <row r="7" spans="1:28" x14ac:dyDescent="0.35">
      <c r="C7" s="14" t="s">
        <v>36</v>
      </c>
      <c r="D7" s="15">
        <f>SUMIFS(data[Amount], data[Geography],C7)</f>
        <v>237944</v>
      </c>
      <c r="E7" s="15">
        <f t="shared" ref="E7:E11" si="0">D7</f>
        <v>237944</v>
      </c>
      <c r="F7" s="17">
        <f>SUMIFS(data[Units],data[Geography],C7)</f>
        <v>7302</v>
      </c>
      <c r="J7" s="20" t="s">
        <v>36</v>
      </c>
      <c r="K7">
        <f>SUMIFS(data[Amount],data[Geography],J7)</f>
        <v>237944</v>
      </c>
      <c r="L7">
        <f>SUMIFS(data[Units],data[Geography],J7)</f>
        <v>7302</v>
      </c>
    </row>
    <row r="8" spans="1:28" x14ac:dyDescent="0.35">
      <c r="C8" s="14" t="s">
        <v>37</v>
      </c>
      <c r="D8" s="15">
        <f>SUMIFS(data[Amount], data[Geography],C8)</f>
        <v>218813</v>
      </c>
      <c r="E8" s="15">
        <f t="shared" si="0"/>
        <v>218813</v>
      </c>
      <c r="F8" s="17">
        <f>SUMIFS(data[Units],data[Geography],C8)</f>
        <v>7431</v>
      </c>
      <c r="J8" s="20" t="s">
        <v>37</v>
      </c>
      <c r="K8">
        <f>SUMIFS(data[Amount],data[Geography],J8)</f>
        <v>218813</v>
      </c>
      <c r="L8">
        <f>SUMIFS(data[Units],data[Geography],J8)</f>
        <v>7431</v>
      </c>
    </row>
    <row r="9" spans="1:28" x14ac:dyDescent="0.35">
      <c r="C9" s="14" t="s">
        <v>35</v>
      </c>
      <c r="D9" s="15">
        <f>SUMIFS(data[Amount], data[Geography],C9)</f>
        <v>189434</v>
      </c>
      <c r="E9" s="15">
        <f t="shared" si="0"/>
        <v>189434</v>
      </c>
      <c r="F9" s="17">
        <f>SUMIFS(data[Units],data[Geography],C9)</f>
        <v>10158</v>
      </c>
      <c r="J9" s="20" t="s">
        <v>35</v>
      </c>
      <c r="K9">
        <f>SUMIFS(data[Amount],data[Geography],J9)</f>
        <v>189434</v>
      </c>
      <c r="L9">
        <f>SUMIFS(data[Units],data[Geography],J9)</f>
        <v>10158</v>
      </c>
    </row>
    <row r="10" spans="1:28" x14ac:dyDescent="0.35">
      <c r="C10" s="14" t="s">
        <v>39</v>
      </c>
      <c r="D10" s="15">
        <f>SUMIFS(data[Amount], data[Geography],C10)</f>
        <v>173530</v>
      </c>
      <c r="E10" s="15">
        <f t="shared" si="0"/>
        <v>173530</v>
      </c>
      <c r="F10" s="17">
        <f>SUMIFS(data[Units],data[Geography],C10)</f>
        <v>5745</v>
      </c>
      <c r="J10" s="20" t="s">
        <v>39</v>
      </c>
      <c r="K10">
        <f>SUMIFS(data[Amount],data[Geography],J10)</f>
        <v>173530</v>
      </c>
      <c r="L10">
        <f>SUMIFS(data[Units],data[Geography],J10)</f>
        <v>5745</v>
      </c>
    </row>
    <row r="11" spans="1:28" x14ac:dyDescent="0.35">
      <c r="C11" s="14" t="s">
        <v>38</v>
      </c>
      <c r="D11" s="15">
        <f>SUMIFS(data[Amount], data[Geography],C11)</f>
        <v>168679</v>
      </c>
      <c r="E11" s="15">
        <f t="shared" si="0"/>
        <v>168679</v>
      </c>
      <c r="F11" s="17">
        <f>SUMIFS(data[Units],data[Geography],C11)</f>
        <v>6264</v>
      </c>
      <c r="J11" s="20" t="s">
        <v>38</v>
      </c>
      <c r="K11">
        <f>SUMIFS(data[Amount],data[Geography],J11)</f>
        <v>168679</v>
      </c>
      <c r="L11">
        <f>SUMIFS(data[Units],data[Geography],J11)</f>
        <v>6264</v>
      </c>
    </row>
  </sheetData>
  <conditionalFormatting sqref="E6:E11">
    <cfRule type="dataBar" priority="1">
      <dataBar showValue="0">
        <cfvo type="min"/>
        <cfvo type="max"/>
        <color theme="4" tint="0.39997558519241921"/>
      </dataBar>
      <extLst>
        <ext xmlns:x14="http://schemas.microsoft.com/office/spreadsheetml/2009/9/main" uri="{B025F937-C7B1-47D3-B67F-A62EFF666E3E}">
          <x14:id>{A219A306-2A38-4025-BFD0-5EF54C3BACD2}</x14:id>
        </ext>
      </extLst>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A219A306-2A38-4025-BFD0-5EF54C3BACD2}">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EE334-5DE9-455F-9974-EB7F9B072C60}">
  <dimension ref="A1:AA10"/>
  <sheetViews>
    <sheetView showGridLines="0" zoomScale="110" workbookViewId="0">
      <selection activeCell="C2" sqref="C2"/>
    </sheetView>
  </sheetViews>
  <sheetFormatPr defaultRowHeight="14.5" x14ac:dyDescent="0.35"/>
  <cols>
    <col min="1" max="1" width="3.08984375" customWidth="1"/>
    <col min="2" max="2" width="12.36328125" bestFit="1" customWidth="1"/>
    <col min="3" max="3" width="14" bestFit="1" customWidth="1"/>
    <col min="4" max="4" width="1.26953125" bestFit="1" customWidth="1"/>
    <col min="5" max="5" width="11.453125" bestFit="1" customWidth="1"/>
  </cols>
  <sheetData>
    <row r="1" spans="1:27" ht="50" customHeight="1" x14ac:dyDescent="0.35">
      <c r="A1" s="1"/>
      <c r="B1" s="2"/>
      <c r="C1" s="3" t="s">
        <v>45</v>
      </c>
      <c r="D1" s="2"/>
      <c r="E1" s="2"/>
      <c r="F1" s="2"/>
      <c r="G1" s="2"/>
      <c r="H1" s="2"/>
      <c r="I1" s="2"/>
      <c r="J1" s="2"/>
      <c r="K1" s="2"/>
      <c r="L1" s="2"/>
      <c r="M1" s="2"/>
      <c r="N1" s="2"/>
      <c r="O1" s="2"/>
      <c r="P1" s="2"/>
      <c r="Q1" s="2"/>
      <c r="R1" s="2"/>
      <c r="S1" s="2"/>
      <c r="T1" s="2"/>
      <c r="U1" s="2"/>
      <c r="V1" s="2"/>
      <c r="W1" s="2"/>
      <c r="X1" s="2"/>
      <c r="Y1" s="2"/>
      <c r="Z1" s="2"/>
      <c r="AA1" s="2"/>
    </row>
    <row r="2" spans="1:27" s="25" customFormat="1" ht="21" x14ac:dyDescent="0.5"/>
    <row r="4" spans="1:27" x14ac:dyDescent="0.35">
      <c r="B4" s="21" t="s">
        <v>63</v>
      </c>
      <c r="C4" t="s">
        <v>64</v>
      </c>
      <c r="D4" t="s">
        <v>66</v>
      </c>
      <c r="E4" t="s">
        <v>65</v>
      </c>
    </row>
    <row r="5" spans="1:27" x14ac:dyDescent="0.35">
      <c r="B5" s="22" t="s">
        <v>34</v>
      </c>
      <c r="C5" s="23">
        <v>252469</v>
      </c>
      <c r="D5">
        <v>252469</v>
      </c>
      <c r="E5">
        <v>8760</v>
      </c>
    </row>
    <row r="6" spans="1:27" x14ac:dyDescent="0.35">
      <c r="B6" s="22" t="s">
        <v>36</v>
      </c>
      <c r="C6" s="23">
        <v>237944</v>
      </c>
      <c r="D6">
        <v>237944</v>
      </c>
      <c r="E6">
        <v>7302</v>
      </c>
    </row>
    <row r="7" spans="1:27" x14ac:dyDescent="0.35">
      <c r="B7" s="22" t="s">
        <v>37</v>
      </c>
      <c r="C7" s="23">
        <v>218813</v>
      </c>
      <c r="D7">
        <v>218813</v>
      </c>
      <c r="E7">
        <v>7431</v>
      </c>
    </row>
    <row r="8" spans="1:27" x14ac:dyDescent="0.35">
      <c r="B8" s="22" t="s">
        <v>35</v>
      </c>
      <c r="C8" s="23">
        <v>189434</v>
      </c>
      <c r="D8">
        <v>189434</v>
      </c>
      <c r="E8">
        <v>10158</v>
      </c>
    </row>
    <row r="9" spans="1:27" x14ac:dyDescent="0.35">
      <c r="B9" s="22" t="s">
        <v>39</v>
      </c>
      <c r="C9" s="23">
        <v>173530</v>
      </c>
      <c r="D9">
        <v>173530</v>
      </c>
      <c r="E9">
        <v>5745</v>
      </c>
    </row>
    <row r="10" spans="1:27" x14ac:dyDescent="0.35">
      <c r="B10" s="22" t="s">
        <v>38</v>
      </c>
      <c r="C10" s="23">
        <v>168679</v>
      </c>
      <c r="D10">
        <v>168679</v>
      </c>
      <c r="E10">
        <v>6264</v>
      </c>
    </row>
  </sheetData>
  <conditionalFormatting pivot="1" sqref="D5:D10">
    <cfRule type="dataBar" priority="1">
      <dataBar showValue="0">
        <cfvo type="min"/>
        <cfvo type="max"/>
        <color rgb="FFFFB628"/>
      </dataBar>
      <extLst>
        <ext xmlns:x14="http://schemas.microsoft.com/office/spreadsheetml/2009/9/main" uri="{B025F937-C7B1-47D3-B67F-A62EFF666E3E}">
          <x14:id>{0C86652F-A8B9-4300-88B7-57A5FAA8FADD}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C86652F-A8B9-4300-88B7-57A5FAA8FADD}">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F4029-EB07-4F5F-A75E-FB05BD888733}">
  <dimension ref="A1:AB10"/>
  <sheetViews>
    <sheetView showGridLines="0" workbookViewId="0">
      <selection activeCell="F6" sqref="F6"/>
    </sheetView>
  </sheetViews>
  <sheetFormatPr defaultRowHeight="14.5" x14ac:dyDescent="0.35"/>
  <cols>
    <col min="1" max="2" width="2.36328125" customWidth="1"/>
    <col min="3" max="3" width="18" bestFit="1" customWidth="1"/>
    <col min="4" max="4" width="12.08984375" bestFit="1" customWidth="1"/>
    <col min="5" max="5" width="11.453125" bestFit="1" customWidth="1"/>
    <col min="6" max="6" width="15.1796875" customWidth="1"/>
  </cols>
  <sheetData>
    <row r="1" spans="1:28" ht="54.5" customHeight="1" x14ac:dyDescent="0.35">
      <c r="A1" s="1"/>
      <c r="B1" s="2"/>
      <c r="C1" s="2"/>
      <c r="D1" s="3" t="s">
        <v>53</v>
      </c>
      <c r="E1" s="2"/>
      <c r="F1" s="2"/>
      <c r="G1" s="2"/>
      <c r="H1" s="2"/>
      <c r="I1" s="2"/>
      <c r="J1" s="2"/>
      <c r="K1" s="2"/>
      <c r="L1" s="2"/>
      <c r="M1" s="2"/>
      <c r="N1" s="2"/>
      <c r="O1" s="2"/>
      <c r="P1" s="2"/>
      <c r="Q1" s="2"/>
      <c r="R1" s="2"/>
      <c r="S1" s="2"/>
      <c r="T1" s="2"/>
      <c r="U1" s="2"/>
      <c r="V1" s="2"/>
      <c r="W1" s="2"/>
      <c r="X1" s="2"/>
      <c r="Y1" s="2"/>
      <c r="Z1" s="2"/>
      <c r="AA1" s="2"/>
      <c r="AB1" s="2"/>
    </row>
    <row r="2" spans="1:28" s="26" customFormat="1" x14ac:dyDescent="0.35"/>
    <row r="4" spans="1:28" x14ac:dyDescent="0.35">
      <c r="C4" s="21" t="s">
        <v>63</v>
      </c>
      <c r="D4" t="s">
        <v>68</v>
      </c>
    </row>
    <row r="5" spans="1:28" x14ac:dyDescent="0.35">
      <c r="C5" s="22" t="s">
        <v>24</v>
      </c>
      <c r="D5" s="24">
        <v>33.88697318007663</v>
      </c>
    </row>
    <row r="6" spans="1:28" x14ac:dyDescent="0.35">
      <c r="C6" s="22" t="s">
        <v>22</v>
      </c>
      <c r="D6" s="24">
        <v>32.301656920077974</v>
      </c>
    </row>
    <row r="7" spans="1:28" x14ac:dyDescent="0.35">
      <c r="C7" s="22" t="s">
        <v>26</v>
      </c>
      <c r="D7" s="24">
        <v>32.807189542483663</v>
      </c>
    </row>
    <row r="8" spans="1:28" x14ac:dyDescent="0.35">
      <c r="C8" s="22" t="s">
        <v>33</v>
      </c>
      <c r="D8" s="24">
        <v>37.303128371089535</v>
      </c>
    </row>
    <row r="9" spans="1:28" x14ac:dyDescent="0.35">
      <c r="C9" s="22" t="s">
        <v>15</v>
      </c>
      <c r="D9" s="24">
        <v>44.990867579908674</v>
      </c>
    </row>
    <row r="10" spans="1:28" x14ac:dyDescent="0.35">
      <c r="C10" s="22" t="s">
        <v>67</v>
      </c>
      <c r="D10" s="24">
        <v>35.949565217391303</v>
      </c>
    </row>
  </sheetData>
  <pageMargins left="0.7" right="0.7" top="0.75" bottom="0.75" header="0.3" footer="0.3"/>
  <pageSetup paperSize="9" orientation="portrait"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806EE-DEAC-4648-B54A-EE3386CDAFAD}">
  <dimension ref="A1:AC304"/>
  <sheetViews>
    <sheetView showGridLines="0" zoomScale="92" workbookViewId="0">
      <selection activeCell="H20" sqref="H20"/>
    </sheetView>
  </sheetViews>
  <sheetFormatPr defaultRowHeight="14.5" x14ac:dyDescent="0.35"/>
  <cols>
    <col min="1" max="1" width="2.7265625" customWidth="1"/>
    <col min="2" max="2" width="3.453125" customWidth="1"/>
    <col min="15" max="15" width="13.54296875" customWidth="1"/>
    <col min="17" max="17" width="12.26953125" customWidth="1"/>
  </cols>
  <sheetData>
    <row r="1" spans="1:29" ht="56.5" customHeight="1" x14ac:dyDescent="0.35">
      <c r="A1" s="1"/>
      <c r="B1" s="2"/>
      <c r="C1" s="2"/>
      <c r="D1" s="2"/>
      <c r="E1" s="3" t="s">
        <v>54</v>
      </c>
      <c r="F1" s="2"/>
      <c r="G1" s="2"/>
      <c r="H1" s="2"/>
      <c r="I1" s="2"/>
      <c r="J1" s="2"/>
      <c r="K1" s="2"/>
      <c r="L1" s="2"/>
      <c r="M1" s="2"/>
      <c r="N1" s="2"/>
      <c r="O1" s="2"/>
      <c r="P1" s="2"/>
      <c r="Q1" s="2"/>
      <c r="R1" s="2"/>
      <c r="S1" s="2"/>
      <c r="T1" s="2"/>
      <c r="U1" s="2"/>
      <c r="V1" s="2"/>
      <c r="W1" s="2"/>
      <c r="X1" s="2"/>
      <c r="Y1" s="2"/>
      <c r="Z1" s="2"/>
      <c r="AA1" s="2"/>
      <c r="AB1" s="2"/>
      <c r="AC1" s="2"/>
    </row>
    <row r="4" spans="1:29" x14ac:dyDescent="0.35">
      <c r="J4" s="6" t="s">
        <v>11</v>
      </c>
      <c r="K4" s="6" t="s">
        <v>12</v>
      </c>
      <c r="L4" s="6" t="s">
        <v>0</v>
      </c>
      <c r="M4" s="10" t="s">
        <v>1</v>
      </c>
      <c r="N4" s="10" t="s">
        <v>49</v>
      </c>
    </row>
    <row r="5" spans="1:29" x14ac:dyDescent="0.35">
      <c r="J5" t="s">
        <v>40</v>
      </c>
      <c r="K5" t="s">
        <v>37</v>
      </c>
      <c r="L5" t="s">
        <v>30</v>
      </c>
      <c r="M5" s="4">
        <v>1624</v>
      </c>
      <c r="N5" s="5">
        <v>114</v>
      </c>
    </row>
    <row r="6" spans="1:29" x14ac:dyDescent="0.35">
      <c r="J6" t="s">
        <v>8</v>
      </c>
      <c r="K6" t="s">
        <v>35</v>
      </c>
      <c r="L6" t="s">
        <v>32</v>
      </c>
      <c r="M6" s="4">
        <v>6706</v>
      </c>
      <c r="N6" s="5">
        <v>459</v>
      </c>
    </row>
    <row r="7" spans="1:29" x14ac:dyDescent="0.35">
      <c r="J7" t="s">
        <v>9</v>
      </c>
      <c r="K7" t="s">
        <v>35</v>
      </c>
      <c r="L7" t="s">
        <v>4</v>
      </c>
      <c r="M7" s="4">
        <v>959</v>
      </c>
      <c r="N7" s="5">
        <v>147</v>
      </c>
    </row>
    <row r="8" spans="1:29" x14ac:dyDescent="0.35">
      <c r="J8" t="s">
        <v>41</v>
      </c>
      <c r="K8" t="s">
        <v>36</v>
      </c>
      <c r="L8" t="s">
        <v>18</v>
      </c>
      <c r="M8" s="4">
        <v>9632</v>
      </c>
      <c r="N8" s="5">
        <v>288</v>
      </c>
    </row>
    <row r="9" spans="1:29" x14ac:dyDescent="0.35">
      <c r="J9" t="s">
        <v>6</v>
      </c>
      <c r="K9" t="s">
        <v>39</v>
      </c>
      <c r="L9" t="s">
        <v>25</v>
      </c>
      <c r="M9" s="4">
        <v>2100</v>
      </c>
      <c r="N9" s="5">
        <v>414</v>
      </c>
    </row>
    <row r="10" spans="1:29" x14ac:dyDescent="0.35">
      <c r="J10" t="s">
        <v>40</v>
      </c>
      <c r="K10" t="s">
        <v>35</v>
      </c>
      <c r="L10" t="s">
        <v>33</v>
      </c>
      <c r="M10" s="4">
        <v>8869</v>
      </c>
      <c r="N10" s="5">
        <v>432</v>
      </c>
    </row>
    <row r="11" spans="1:29" x14ac:dyDescent="0.35">
      <c r="J11" t="s">
        <v>6</v>
      </c>
      <c r="K11" t="s">
        <v>38</v>
      </c>
      <c r="L11" t="s">
        <v>31</v>
      </c>
      <c r="M11" s="4">
        <v>2681</v>
      </c>
      <c r="N11" s="5">
        <v>54</v>
      </c>
    </row>
    <row r="12" spans="1:29" x14ac:dyDescent="0.35">
      <c r="J12" t="s">
        <v>8</v>
      </c>
      <c r="K12" t="s">
        <v>35</v>
      </c>
      <c r="L12" t="s">
        <v>22</v>
      </c>
      <c r="M12" s="4">
        <v>5012</v>
      </c>
      <c r="N12" s="5">
        <v>210</v>
      </c>
    </row>
    <row r="13" spans="1:29" x14ac:dyDescent="0.35">
      <c r="J13" t="s">
        <v>7</v>
      </c>
      <c r="K13" t="s">
        <v>38</v>
      </c>
      <c r="L13" t="s">
        <v>14</v>
      </c>
      <c r="M13" s="4">
        <v>1281</v>
      </c>
      <c r="N13" s="5">
        <v>75</v>
      </c>
    </row>
    <row r="14" spans="1:29" x14ac:dyDescent="0.35">
      <c r="J14" t="s">
        <v>5</v>
      </c>
      <c r="K14" t="s">
        <v>37</v>
      </c>
      <c r="L14" t="s">
        <v>14</v>
      </c>
      <c r="M14" s="4">
        <v>4991</v>
      </c>
      <c r="N14" s="5">
        <v>12</v>
      </c>
    </row>
    <row r="15" spans="1:29" x14ac:dyDescent="0.35">
      <c r="J15" t="s">
        <v>2</v>
      </c>
      <c r="K15" t="s">
        <v>39</v>
      </c>
      <c r="L15" t="s">
        <v>25</v>
      </c>
      <c r="M15" s="4">
        <v>1785</v>
      </c>
      <c r="N15" s="5">
        <v>462</v>
      </c>
    </row>
    <row r="16" spans="1:29" x14ac:dyDescent="0.35">
      <c r="J16" t="s">
        <v>3</v>
      </c>
      <c r="K16" t="s">
        <v>37</v>
      </c>
      <c r="L16" t="s">
        <v>17</v>
      </c>
      <c r="M16" s="4">
        <v>3983</v>
      </c>
      <c r="N16" s="5">
        <v>144</v>
      </c>
    </row>
    <row r="17" spans="10:14" x14ac:dyDescent="0.35">
      <c r="J17" t="s">
        <v>9</v>
      </c>
      <c r="K17" t="s">
        <v>38</v>
      </c>
      <c r="L17" t="s">
        <v>16</v>
      </c>
      <c r="M17" s="4">
        <v>2646</v>
      </c>
      <c r="N17" s="5">
        <v>120</v>
      </c>
    </row>
    <row r="18" spans="10:14" x14ac:dyDescent="0.35">
      <c r="J18" t="s">
        <v>2</v>
      </c>
      <c r="K18" t="s">
        <v>34</v>
      </c>
      <c r="L18" t="s">
        <v>13</v>
      </c>
      <c r="M18" s="4">
        <v>252</v>
      </c>
      <c r="N18" s="5">
        <v>54</v>
      </c>
    </row>
    <row r="19" spans="10:14" x14ac:dyDescent="0.35">
      <c r="J19" t="s">
        <v>3</v>
      </c>
      <c r="K19" t="s">
        <v>35</v>
      </c>
      <c r="L19" t="s">
        <v>25</v>
      </c>
      <c r="M19" s="4">
        <v>2464</v>
      </c>
      <c r="N19" s="5">
        <v>234</v>
      </c>
    </row>
    <row r="20" spans="10:14" x14ac:dyDescent="0.35">
      <c r="J20" t="s">
        <v>3</v>
      </c>
      <c r="K20" t="s">
        <v>35</v>
      </c>
      <c r="L20" t="s">
        <v>29</v>
      </c>
      <c r="M20" s="4">
        <v>2114</v>
      </c>
      <c r="N20" s="5">
        <v>66</v>
      </c>
    </row>
    <row r="21" spans="10:14" x14ac:dyDescent="0.35">
      <c r="J21" t="s">
        <v>6</v>
      </c>
      <c r="K21" t="s">
        <v>37</v>
      </c>
      <c r="L21" t="s">
        <v>31</v>
      </c>
      <c r="M21" s="4">
        <v>7693</v>
      </c>
      <c r="N21" s="5">
        <v>87</v>
      </c>
    </row>
    <row r="22" spans="10:14" x14ac:dyDescent="0.35">
      <c r="J22" t="s">
        <v>5</v>
      </c>
      <c r="K22" t="s">
        <v>34</v>
      </c>
      <c r="L22" t="s">
        <v>20</v>
      </c>
      <c r="M22" s="4">
        <v>15610</v>
      </c>
      <c r="N22" s="5">
        <v>339</v>
      </c>
    </row>
    <row r="23" spans="10:14" x14ac:dyDescent="0.35">
      <c r="J23" t="s">
        <v>41</v>
      </c>
      <c r="K23" t="s">
        <v>34</v>
      </c>
      <c r="L23" t="s">
        <v>22</v>
      </c>
      <c r="M23" s="4">
        <v>336</v>
      </c>
      <c r="N23" s="5">
        <v>144</v>
      </c>
    </row>
    <row r="24" spans="10:14" x14ac:dyDescent="0.35">
      <c r="J24" t="s">
        <v>2</v>
      </c>
      <c r="K24" t="s">
        <v>39</v>
      </c>
      <c r="L24" t="s">
        <v>20</v>
      </c>
      <c r="M24" s="4">
        <v>9443</v>
      </c>
      <c r="N24" s="5">
        <v>162</v>
      </c>
    </row>
    <row r="25" spans="10:14" x14ac:dyDescent="0.35">
      <c r="J25" t="s">
        <v>9</v>
      </c>
      <c r="K25" t="s">
        <v>34</v>
      </c>
      <c r="L25" t="s">
        <v>23</v>
      </c>
      <c r="M25" s="4">
        <v>8155</v>
      </c>
      <c r="N25" s="5">
        <v>90</v>
      </c>
    </row>
    <row r="26" spans="10:14" x14ac:dyDescent="0.35">
      <c r="J26" t="s">
        <v>8</v>
      </c>
      <c r="K26" t="s">
        <v>38</v>
      </c>
      <c r="L26" t="s">
        <v>23</v>
      </c>
      <c r="M26" s="4">
        <v>1701</v>
      </c>
      <c r="N26" s="5">
        <v>234</v>
      </c>
    </row>
    <row r="27" spans="10:14" x14ac:dyDescent="0.35">
      <c r="J27" t="s">
        <v>10</v>
      </c>
      <c r="K27" t="s">
        <v>38</v>
      </c>
      <c r="L27" t="s">
        <v>22</v>
      </c>
      <c r="M27" s="4">
        <v>2205</v>
      </c>
      <c r="N27" s="5">
        <v>141</v>
      </c>
    </row>
    <row r="28" spans="10:14" x14ac:dyDescent="0.35">
      <c r="J28" t="s">
        <v>8</v>
      </c>
      <c r="K28" t="s">
        <v>37</v>
      </c>
      <c r="L28" t="s">
        <v>19</v>
      </c>
      <c r="M28" s="4">
        <v>1771</v>
      </c>
      <c r="N28" s="5">
        <v>204</v>
      </c>
    </row>
    <row r="29" spans="10:14" x14ac:dyDescent="0.35">
      <c r="J29" t="s">
        <v>41</v>
      </c>
      <c r="K29" t="s">
        <v>35</v>
      </c>
      <c r="L29" t="s">
        <v>15</v>
      </c>
      <c r="M29" s="4">
        <v>2114</v>
      </c>
      <c r="N29" s="5">
        <v>186</v>
      </c>
    </row>
    <row r="30" spans="10:14" x14ac:dyDescent="0.35">
      <c r="J30" t="s">
        <v>41</v>
      </c>
      <c r="K30" t="s">
        <v>36</v>
      </c>
      <c r="L30" t="s">
        <v>13</v>
      </c>
      <c r="M30" s="4">
        <v>10311</v>
      </c>
      <c r="N30" s="5">
        <v>231</v>
      </c>
    </row>
    <row r="31" spans="10:14" x14ac:dyDescent="0.35">
      <c r="J31" t="s">
        <v>3</v>
      </c>
      <c r="K31" t="s">
        <v>39</v>
      </c>
      <c r="L31" t="s">
        <v>16</v>
      </c>
      <c r="M31" s="4">
        <v>21</v>
      </c>
      <c r="N31" s="5">
        <v>168</v>
      </c>
    </row>
    <row r="32" spans="10:14" x14ac:dyDescent="0.35">
      <c r="J32" t="s">
        <v>10</v>
      </c>
      <c r="K32" t="s">
        <v>35</v>
      </c>
      <c r="L32" t="s">
        <v>20</v>
      </c>
      <c r="M32" s="4">
        <v>1974</v>
      </c>
      <c r="N32" s="5">
        <v>195</v>
      </c>
    </row>
    <row r="33" spans="10:14" x14ac:dyDescent="0.35">
      <c r="J33" t="s">
        <v>5</v>
      </c>
      <c r="K33" t="s">
        <v>36</v>
      </c>
      <c r="L33" t="s">
        <v>23</v>
      </c>
      <c r="M33" s="4">
        <v>6314</v>
      </c>
      <c r="N33" s="5">
        <v>15</v>
      </c>
    </row>
    <row r="34" spans="10:14" x14ac:dyDescent="0.35">
      <c r="J34" t="s">
        <v>10</v>
      </c>
      <c r="K34" t="s">
        <v>37</v>
      </c>
      <c r="L34" t="s">
        <v>23</v>
      </c>
      <c r="M34" s="4">
        <v>4683</v>
      </c>
      <c r="N34" s="5">
        <v>30</v>
      </c>
    </row>
    <row r="35" spans="10:14" x14ac:dyDescent="0.35">
      <c r="J35" t="s">
        <v>41</v>
      </c>
      <c r="K35" t="s">
        <v>37</v>
      </c>
      <c r="L35" t="s">
        <v>24</v>
      </c>
      <c r="M35" s="4">
        <v>6398</v>
      </c>
      <c r="N35" s="5">
        <v>102</v>
      </c>
    </row>
    <row r="36" spans="10:14" x14ac:dyDescent="0.35">
      <c r="J36" t="s">
        <v>2</v>
      </c>
      <c r="K36" t="s">
        <v>35</v>
      </c>
      <c r="L36" t="s">
        <v>19</v>
      </c>
      <c r="M36" s="4">
        <v>553</v>
      </c>
      <c r="N36" s="5">
        <v>15</v>
      </c>
    </row>
    <row r="37" spans="10:14" x14ac:dyDescent="0.35">
      <c r="J37" t="s">
        <v>8</v>
      </c>
      <c r="K37" t="s">
        <v>39</v>
      </c>
      <c r="L37" t="s">
        <v>30</v>
      </c>
      <c r="M37" s="4">
        <v>7021</v>
      </c>
      <c r="N37" s="5">
        <v>183</v>
      </c>
    </row>
    <row r="38" spans="10:14" x14ac:dyDescent="0.35">
      <c r="J38" t="s">
        <v>40</v>
      </c>
      <c r="K38" t="s">
        <v>39</v>
      </c>
      <c r="L38" t="s">
        <v>22</v>
      </c>
      <c r="M38" s="4">
        <v>5817</v>
      </c>
      <c r="N38" s="5">
        <v>12</v>
      </c>
    </row>
    <row r="39" spans="10:14" x14ac:dyDescent="0.35">
      <c r="J39" t="s">
        <v>41</v>
      </c>
      <c r="K39" t="s">
        <v>39</v>
      </c>
      <c r="L39" t="s">
        <v>14</v>
      </c>
      <c r="M39" s="4">
        <v>3976</v>
      </c>
      <c r="N39" s="5">
        <v>72</v>
      </c>
    </row>
    <row r="40" spans="10:14" x14ac:dyDescent="0.35">
      <c r="J40" t="s">
        <v>6</v>
      </c>
      <c r="K40" t="s">
        <v>38</v>
      </c>
      <c r="L40" t="s">
        <v>27</v>
      </c>
      <c r="M40" s="4">
        <v>1134</v>
      </c>
      <c r="N40" s="5">
        <v>282</v>
      </c>
    </row>
    <row r="41" spans="10:14" x14ac:dyDescent="0.35">
      <c r="J41" t="s">
        <v>2</v>
      </c>
      <c r="K41" t="s">
        <v>39</v>
      </c>
      <c r="L41" t="s">
        <v>28</v>
      </c>
      <c r="M41" s="4">
        <v>6027</v>
      </c>
      <c r="N41" s="5">
        <v>144</v>
      </c>
    </row>
    <row r="42" spans="10:14" x14ac:dyDescent="0.35">
      <c r="J42" t="s">
        <v>6</v>
      </c>
      <c r="K42" t="s">
        <v>37</v>
      </c>
      <c r="L42" t="s">
        <v>16</v>
      </c>
      <c r="M42" s="4">
        <v>1904</v>
      </c>
      <c r="N42" s="5">
        <v>405</v>
      </c>
    </row>
    <row r="43" spans="10:14" x14ac:dyDescent="0.35">
      <c r="J43" t="s">
        <v>7</v>
      </c>
      <c r="K43" t="s">
        <v>34</v>
      </c>
      <c r="L43" t="s">
        <v>32</v>
      </c>
      <c r="M43" s="4">
        <v>3262</v>
      </c>
      <c r="N43" s="5">
        <v>75</v>
      </c>
    </row>
    <row r="44" spans="10:14" x14ac:dyDescent="0.35">
      <c r="J44" t="s">
        <v>40</v>
      </c>
      <c r="K44" t="s">
        <v>34</v>
      </c>
      <c r="L44" t="s">
        <v>27</v>
      </c>
      <c r="M44" s="4">
        <v>2289</v>
      </c>
      <c r="N44" s="5">
        <v>135</v>
      </c>
    </row>
    <row r="45" spans="10:14" x14ac:dyDescent="0.35">
      <c r="J45" t="s">
        <v>5</v>
      </c>
      <c r="K45" t="s">
        <v>34</v>
      </c>
      <c r="L45" t="s">
        <v>27</v>
      </c>
      <c r="M45" s="4">
        <v>6986</v>
      </c>
      <c r="N45" s="5">
        <v>21</v>
      </c>
    </row>
    <row r="46" spans="10:14" x14ac:dyDescent="0.35">
      <c r="J46" t="s">
        <v>2</v>
      </c>
      <c r="K46" t="s">
        <v>38</v>
      </c>
      <c r="L46" t="s">
        <v>23</v>
      </c>
      <c r="M46" s="4">
        <v>4417</v>
      </c>
      <c r="N46" s="5">
        <v>153</v>
      </c>
    </row>
    <row r="47" spans="10:14" x14ac:dyDescent="0.35">
      <c r="J47" t="s">
        <v>6</v>
      </c>
      <c r="K47" t="s">
        <v>34</v>
      </c>
      <c r="L47" t="s">
        <v>15</v>
      </c>
      <c r="M47" s="4">
        <v>1442</v>
      </c>
      <c r="N47" s="5">
        <v>15</v>
      </c>
    </row>
    <row r="48" spans="10:14" x14ac:dyDescent="0.35">
      <c r="J48" t="s">
        <v>3</v>
      </c>
      <c r="K48" t="s">
        <v>35</v>
      </c>
      <c r="L48" t="s">
        <v>14</v>
      </c>
      <c r="M48" s="4">
        <v>2415</v>
      </c>
      <c r="N48" s="5">
        <v>255</v>
      </c>
    </row>
    <row r="49" spans="10:14" x14ac:dyDescent="0.35">
      <c r="J49" t="s">
        <v>2</v>
      </c>
      <c r="K49" t="s">
        <v>37</v>
      </c>
      <c r="L49" t="s">
        <v>19</v>
      </c>
      <c r="M49" s="4">
        <v>238</v>
      </c>
      <c r="N49" s="5">
        <v>18</v>
      </c>
    </row>
    <row r="50" spans="10:14" x14ac:dyDescent="0.35">
      <c r="J50" t="s">
        <v>6</v>
      </c>
      <c r="K50" t="s">
        <v>37</v>
      </c>
      <c r="L50" t="s">
        <v>23</v>
      </c>
      <c r="M50" s="4">
        <v>4949</v>
      </c>
      <c r="N50" s="5">
        <v>189</v>
      </c>
    </row>
    <row r="51" spans="10:14" x14ac:dyDescent="0.35">
      <c r="J51" t="s">
        <v>5</v>
      </c>
      <c r="K51" t="s">
        <v>38</v>
      </c>
      <c r="L51" t="s">
        <v>32</v>
      </c>
      <c r="M51" s="4">
        <v>5075</v>
      </c>
      <c r="N51" s="5">
        <v>21</v>
      </c>
    </row>
    <row r="52" spans="10:14" x14ac:dyDescent="0.35">
      <c r="J52" t="s">
        <v>3</v>
      </c>
      <c r="K52" t="s">
        <v>36</v>
      </c>
      <c r="L52" t="s">
        <v>16</v>
      </c>
      <c r="M52" s="4">
        <v>9198</v>
      </c>
      <c r="N52" s="5">
        <v>36</v>
      </c>
    </row>
    <row r="53" spans="10:14" x14ac:dyDescent="0.35">
      <c r="J53" t="s">
        <v>6</v>
      </c>
      <c r="K53" t="s">
        <v>34</v>
      </c>
      <c r="L53" t="s">
        <v>29</v>
      </c>
      <c r="M53" s="4">
        <v>3339</v>
      </c>
      <c r="N53" s="5">
        <v>75</v>
      </c>
    </row>
    <row r="54" spans="10:14" x14ac:dyDescent="0.35">
      <c r="J54" t="s">
        <v>40</v>
      </c>
      <c r="K54" t="s">
        <v>34</v>
      </c>
      <c r="L54" t="s">
        <v>17</v>
      </c>
      <c r="M54" s="4">
        <v>5019</v>
      </c>
      <c r="N54" s="5">
        <v>156</v>
      </c>
    </row>
    <row r="55" spans="10:14" x14ac:dyDescent="0.35">
      <c r="J55" t="s">
        <v>5</v>
      </c>
      <c r="K55" t="s">
        <v>36</v>
      </c>
      <c r="L55" t="s">
        <v>16</v>
      </c>
      <c r="M55" s="4">
        <v>16184</v>
      </c>
      <c r="N55" s="5">
        <v>39</v>
      </c>
    </row>
    <row r="56" spans="10:14" x14ac:dyDescent="0.35">
      <c r="J56" t="s">
        <v>6</v>
      </c>
      <c r="K56" t="s">
        <v>36</v>
      </c>
      <c r="L56" t="s">
        <v>21</v>
      </c>
      <c r="M56" s="4">
        <v>497</v>
      </c>
      <c r="N56" s="5">
        <v>63</v>
      </c>
    </row>
    <row r="57" spans="10:14" x14ac:dyDescent="0.35">
      <c r="J57" t="s">
        <v>2</v>
      </c>
      <c r="K57" t="s">
        <v>36</v>
      </c>
      <c r="L57" t="s">
        <v>29</v>
      </c>
      <c r="M57" s="4">
        <v>8211</v>
      </c>
      <c r="N57" s="5">
        <v>75</v>
      </c>
    </row>
    <row r="58" spans="10:14" x14ac:dyDescent="0.35">
      <c r="J58" t="s">
        <v>2</v>
      </c>
      <c r="K58" t="s">
        <v>38</v>
      </c>
      <c r="L58" t="s">
        <v>28</v>
      </c>
      <c r="M58" s="4">
        <v>6580</v>
      </c>
      <c r="N58" s="5">
        <v>183</v>
      </c>
    </row>
    <row r="59" spans="10:14" x14ac:dyDescent="0.35">
      <c r="J59" t="s">
        <v>41</v>
      </c>
      <c r="K59" t="s">
        <v>35</v>
      </c>
      <c r="L59" t="s">
        <v>13</v>
      </c>
      <c r="M59" s="4">
        <v>4760</v>
      </c>
      <c r="N59" s="5">
        <v>69</v>
      </c>
    </row>
    <row r="60" spans="10:14" x14ac:dyDescent="0.35">
      <c r="J60" t="s">
        <v>40</v>
      </c>
      <c r="K60" t="s">
        <v>36</v>
      </c>
      <c r="L60" t="s">
        <v>25</v>
      </c>
      <c r="M60" s="4">
        <v>5439</v>
      </c>
      <c r="N60" s="5">
        <v>30</v>
      </c>
    </row>
    <row r="61" spans="10:14" x14ac:dyDescent="0.35">
      <c r="J61" t="s">
        <v>41</v>
      </c>
      <c r="K61" t="s">
        <v>34</v>
      </c>
      <c r="L61" t="s">
        <v>17</v>
      </c>
      <c r="M61" s="4">
        <v>1463</v>
      </c>
      <c r="N61" s="5">
        <v>39</v>
      </c>
    </row>
    <row r="62" spans="10:14" x14ac:dyDescent="0.35">
      <c r="J62" t="s">
        <v>3</v>
      </c>
      <c r="K62" t="s">
        <v>34</v>
      </c>
      <c r="L62" t="s">
        <v>32</v>
      </c>
      <c r="M62" s="4">
        <v>7777</v>
      </c>
      <c r="N62" s="5">
        <v>504</v>
      </c>
    </row>
    <row r="63" spans="10:14" x14ac:dyDescent="0.35">
      <c r="J63" t="s">
        <v>9</v>
      </c>
      <c r="K63" t="s">
        <v>37</v>
      </c>
      <c r="L63" t="s">
        <v>29</v>
      </c>
      <c r="M63" s="4">
        <v>1085</v>
      </c>
      <c r="N63" s="5">
        <v>273</v>
      </c>
    </row>
    <row r="64" spans="10:14" x14ac:dyDescent="0.35">
      <c r="J64" t="s">
        <v>5</v>
      </c>
      <c r="K64" t="s">
        <v>37</v>
      </c>
      <c r="L64" t="s">
        <v>31</v>
      </c>
      <c r="M64" s="4">
        <v>182</v>
      </c>
      <c r="N64" s="5">
        <v>48</v>
      </c>
    </row>
    <row r="65" spans="10:14" x14ac:dyDescent="0.35">
      <c r="J65" t="s">
        <v>6</v>
      </c>
      <c r="K65" t="s">
        <v>34</v>
      </c>
      <c r="L65" t="s">
        <v>27</v>
      </c>
      <c r="M65" s="4">
        <v>4242</v>
      </c>
      <c r="N65" s="5">
        <v>207</v>
      </c>
    </row>
    <row r="66" spans="10:14" x14ac:dyDescent="0.35">
      <c r="J66" t="s">
        <v>6</v>
      </c>
      <c r="K66" t="s">
        <v>36</v>
      </c>
      <c r="L66" t="s">
        <v>32</v>
      </c>
      <c r="M66" s="4">
        <v>6118</v>
      </c>
      <c r="N66" s="5">
        <v>9</v>
      </c>
    </row>
    <row r="67" spans="10:14" x14ac:dyDescent="0.35">
      <c r="J67" t="s">
        <v>10</v>
      </c>
      <c r="K67" t="s">
        <v>36</v>
      </c>
      <c r="L67" t="s">
        <v>23</v>
      </c>
      <c r="M67" s="4">
        <v>2317</v>
      </c>
      <c r="N67" s="5">
        <v>261</v>
      </c>
    </row>
    <row r="68" spans="10:14" x14ac:dyDescent="0.35">
      <c r="J68" t="s">
        <v>6</v>
      </c>
      <c r="K68" t="s">
        <v>38</v>
      </c>
      <c r="L68" t="s">
        <v>16</v>
      </c>
      <c r="M68" s="4">
        <v>938</v>
      </c>
      <c r="N68" s="5">
        <v>6</v>
      </c>
    </row>
    <row r="69" spans="10:14" x14ac:dyDescent="0.35">
      <c r="J69" t="s">
        <v>8</v>
      </c>
      <c r="K69" t="s">
        <v>37</v>
      </c>
      <c r="L69" t="s">
        <v>15</v>
      </c>
      <c r="M69" s="4">
        <v>9709</v>
      </c>
      <c r="N69" s="5">
        <v>30</v>
      </c>
    </row>
    <row r="70" spans="10:14" x14ac:dyDescent="0.35">
      <c r="J70" t="s">
        <v>7</v>
      </c>
      <c r="K70" t="s">
        <v>34</v>
      </c>
      <c r="L70" t="s">
        <v>20</v>
      </c>
      <c r="M70" s="4">
        <v>2205</v>
      </c>
      <c r="N70" s="5">
        <v>138</v>
      </c>
    </row>
    <row r="71" spans="10:14" x14ac:dyDescent="0.35">
      <c r="J71" t="s">
        <v>7</v>
      </c>
      <c r="K71" t="s">
        <v>37</v>
      </c>
      <c r="L71" t="s">
        <v>17</v>
      </c>
      <c r="M71" s="4">
        <v>4487</v>
      </c>
      <c r="N71" s="5">
        <v>111</v>
      </c>
    </row>
    <row r="72" spans="10:14" x14ac:dyDescent="0.35">
      <c r="J72" t="s">
        <v>5</v>
      </c>
      <c r="K72" t="s">
        <v>35</v>
      </c>
      <c r="L72" t="s">
        <v>18</v>
      </c>
      <c r="M72" s="4">
        <v>2415</v>
      </c>
      <c r="N72" s="5">
        <v>15</v>
      </c>
    </row>
    <row r="73" spans="10:14" x14ac:dyDescent="0.35">
      <c r="J73" t="s">
        <v>40</v>
      </c>
      <c r="K73" t="s">
        <v>34</v>
      </c>
      <c r="L73" t="s">
        <v>19</v>
      </c>
      <c r="M73" s="4">
        <v>4018</v>
      </c>
      <c r="N73" s="5">
        <v>162</v>
      </c>
    </row>
    <row r="74" spans="10:14" x14ac:dyDescent="0.35">
      <c r="J74" t="s">
        <v>5</v>
      </c>
      <c r="K74" t="s">
        <v>34</v>
      </c>
      <c r="L74" t="s">
        <v>19</v>
      </c>
      <c r="M74" s="4">
        <v>861</v>
      </c>
      <c r="N74" s="5">
        <v>195</v>
      </c>
    </row>
    <row r="75" spans="10:14" x14ac:dyDescent="0.35">
      <c r="J75" t="s">
        <v>10</v>
      </c>
      <c r="K75" t="s">
        <v>38</v>
      </c>
      <c r="L75" t="s">
        <v>14</v>
      </c>
      <c r="M75" s="4">
        <v>5586</v>
      </c>
      <c r="N75" s="5">
        <v>525</v>
      </c>
    </row>
    <row r="76" spans="10:14" x14ac:dyDescent="0.35">
      <c r="J76" t="s">
        <v>7</v>
      </c>
      <c r="K76" t="s">
        <v>34</v>
      </c>
      <c r="L76" t="s">
        <v>33</v>
      </c>
      <c r="M76" s="4">
        <v>2226</v>
      </c>
      <c r="N76" s="5">
        <v>48</v>
      </c>
    </row>
    <row r="77" spans="10:14" x14ac:dyDescent="0.35">
      <c r="J77" t="s">
        <v>9</v>
      </c>
      <c r="K77" t="s">
        <v>34</v>
      </c>
      <c r="L77" t="s">
        <v>28</v>
      </c>
      <c r="M77" s="4">
        <v>14329</v>
      </c>
      <c r="N77" s="5">
        <v>150</v>
      </c>
    </row>
    <row r="78" spans="10:14" x14ac:dyDescent="0.35">
      <c r="J78" t="s">
        <v>9</v>
      </c>
      <c r="K78" t="s">
        <v>34</v>
      </c>
      <c r="L78" t="s">
        <v>20</v>
      </c>
      <c r="M78" s="4">
        <v>8463</v>
      </c>
      <c r="N78" s="5">
        <v>492</v>
      </c>
    </row>
    <row r="79" spans="10:14" x14ac:dyDescent="0.35">
      <c r="J79" t="s">
        <v>5</v>
      </c>
      <c r="K79" t="s">
        <v>34</v>
      </c>
      <c r="L79" t="s">
        <v>29</v>
      </c>
      <c r="M79" s="4">
        <v>2891</v>
      </c>
      <c r="N79" s="5">
        <v>102</v>
      </c>
    </row>
    <row r="80" spans="10:14" x14ac:dyDescent="0.35">
      <c r="J80" t="s">
        <v>3</v>
      </c>
      <c r="K80" t="s">
        <v>36</v>
      </c>
      <c r="L80" t="s">
        <v>23</v>
      </c>
      <c r="M80" s="4">
        <v>3773</v>
      </c>
      <c r="N80" s="5">
        <v>165</v>
      </c>
    </row>
    <row r="81" spans="10:14" x14ac:dyDescent="0.35">
      <c r="J81" t="s">
        <v>41</v>
      </c>
      <c r="K81" t="s">
        <v>36</v>
      </c>
      <c r="L81" t="s">
        <v>28</v>
      </c>
      <c r="M81" s="4">
        <v>854</v>
      </c>
      <c r="N81" s="5">
        <v>309</v>
      </c>
    </row>
    <row r="82" spans="10:14" x14ac:dyDescent="0.35">
      <c r="J82" t="s">
        <v>6</v>
      </c>
      <c r="K82" t="s">
        <v>36</v>
      </c>
      <c r="L82" t="s">
        <v>17</v>
      </c>
      <c r="M82" s="4">
        <v>4970</v>
      </c>
      <c r="N82" s="5">
        <v>156</v>
      </c>
    </row>
    <row r="83" spans="10:14" x14ac:dyDescent="0.35">
      <c r="J83" t="s">
        <v>9</v>
      </c>
      <c r="K83" t="s">
        <v>35</v>
      </c>
      <c r="L83" t="s">
        <v>26</v>
      </c>
      <c r="M83" s="4">
        <v>98</v>
      </c>
      <c r="N83" s="5">
        <v>159</v>
      </c>
    </row>
    <row r="84" spans="10:14" x14ac:dyDescent="0.35">
      <c r="J84" t="s">
        <v>5</v>
      </c>
      <c r="K84" t="s">
        <v>35</v>
      </c>
      <c r="L84" t="s">
        <v>15</v>
      </c>
      <c r="M84" s="4">
        <v>13391</v>
      </c>
      <c r="N84" s="5">
        <v>201</v>
      </c>
    </row>
    <row r="85" spans="10:14" x14ac:dyDescent="0.35">
      <c r="J85" t="s">
        <v>8</v>
      </c>
      <c r="K85" t="s">
        <v>39</v>
      </c>
      <c r="L85" t="s">
        <v>31</v>
      </c>
      <c r="M85" s="4">
        <v>8890</v>
      </c>
      <c r="N85" s="5">
        <v>210</v>
      </c>
    </row>
    <row r="86" spans="10:14" x14ac:dyDescent="0.35">
      <c r="J86" t="s">
        <v>2</v>
      </c>
      <c r="K86" t="s">
        <v>38</v>
      </c>
      <c r="L86" t="s">
        <v>13</v>
      </c>
      <c r="M86" s="4">
        <v>56</v>
      </c>
      <c r="N86" s="5">
        <v>51</v>
      </c>
    </row>
    <row r="87" spans="10:14" x14ac:dyDescent="0.35">
      <c r="J87" t="s">
        <v>3</v>
      </c>
      <c r="K87" t="s">
        <v>36</v>
      </c>
      <c r="L87" t="s">
        <v>25</v>
      </c>
      <c r="M87" s="4">
        <v>3339</v>
      </c>
      <c r="N87" s="5">
        <v>39</v>
      </c>
    </row>
    <row r="88" spans="10:14" x14ac:dyDescent="0.35">
      <c r="J88" t="s">
        <v>10</v>
      </c>
      <c r="K88" t="s">
        <v>35</v>
      </c>
      <c r="L88" t="s">
        <v>18</v>
      </c>
      <c r="M88" s="4">
        <v>3808</v>
      </c>
      <c r="N88" s="5">
        <v>279</v>
      </c>
    </row>
    <row r="89" spans="10:14" x14ac:dyDescent="0.35">
      <c r="J89" t="s">
        <v>10</v>
      </c>
      <c r="K89" t="s">
        <v>38</v>
      </c>
      <c r="L89" t="s">
        <v>13</v>
      </c>
      <c r="M89" s="4">
        <v>63</v>
      </c>
      <c r="N89" s="5">
        <v>123</v>
      </c>
    </row>
    <row r="90" spans="10:14" x14ac:dyDescent="0.35">
      <c r="J90" t="s">
        <v>2</v>
      </c>
      <c r="K90" t="s">
        <v>39</v>
      </c>
      <c r="L90" t="s">
        <v>27</v>
      </c>
      <c r="M90" s="4">
        <v>7812</v>
      </c>
      <c r="N90" s="5">
        <v>81</v>
      </c>
    </row>
    <row r="91" spans="10:14" x14ac:dyDescent="0.35">
      <c r="J91" t="s">
        <v>40</v>
      </c>
      <c r="K91" t="s">
        <v>37</v>
      </c>
      <c r="L91" t="s">
        <v>19</v>
      </c>
      <c r="M91" s="4">
        <v>7693</v>
      </c>
      <c r="N91" s="5">
        <v>21</v>
      </c>
    </row>
    <row r="92" spans="10:14" x14ac:dyDescent="0.35">
      <c r="J92" t="s">
        <v>3</v>
      </c>
      <c r="K92" t="s">
        <v>36</v>
      </c>
      <c r="L92" t="s">
        <v>28</v>
      </c>
      <c r="M92" s="4">
        <v>973</v>
      </c>
      <c r="N92" s="5">
        <v>162</v>
      </c>
    </row>
    <row r="93" spans="10:14" x14ac:dyDescent="0.35">
      <c r="J93" t="s">
        <v>10</v>
      </c>
      <c r="K93" t="s">
        <v>35</v>
      </c>
      <c r="L93" t="s">
        <v>21</v>
      </c>
      <c r="M93" s="4">
        <v>567</v>
      </c>
      <c r="N93" s="5">
        <v>228</v>
      </c>
    </row>
    <row r="94" spans="10:14" x14ac:dyDescent="0.35">
      <c r="J94" t="s">
        <v>10</v>
      </c>
      <c r="K94" t="s">
        <v>36</v>
      </c>
      <c r="L94" t="s">
        <v>29</v>
      </c>
      <c r="M94" s="4">
        <v>2471</v>
      </c>
      <c r="N94" s="5">
        <v>342</v>
      </c>
    </row>
    <row r="95" spans="10:14" x14ac:dyDescent="0.35">
      <c r="J95" t="s">
        <v>5</v>
      </c>
      <c r="K95" t="s">
        <v>38</v>
      </c>
      <c r="L95" t="s">
        <v>13</v>
      </c>
      <c r="M95" s="4">
        <v>7189</v>
      </c>
      <c r="N95" s="5">
        <v>54</v>
      </c>
    </row>
    <row r="96" spans="10:14" x14ac:dyDescent="0.35">
      <c r="J96" t="s">
        <v>41</v>
      </c>
      <c r="K96" t="s">
        <v>35</v>
      </c>
      <c r="L96" t="s">
        <v>28</v>
      </c>
      <c r="M96" s="4">
        <v>7455</v>
      </c>
      <c r="N96" s="5">
        <v>216</v>
      </c>
    </row>
    <row r="97" spans="10:14" x14ac:dyDescent="0.35">
      <c r="J97" t="s">
        <v>3</v>
      </c>
      <c r="K97" t="s">
        <v>34</v>
      </c>
      <c r="L97" t="s">
        <v>26</v>
      </c>
      <c r="M97" s="4">
        <v>3108</v>
      </c>
      <c r="N97" s="5">
        <v>54</v>
      </c>
    </row>
    <row r="98" spans="10:14" x14ac:dyDescent="0.35">
      <c r="J98" t="s">
        <v>6</v>
      </c>
      <c r="K98" t="s">
        <v>38</v>
      </c>
      <c r="L98" t="s">
        <v>25</v>
      </c>
      <c r="M98" s="4">
        <v>469</v>
      </c>
      <c r="N98" s="5">
        <v>75</v>
      </c>
    </row>
    <row r="99" spans="10:14" x14ac:dyDescent="0.35">
      <c r="J99" t="s">
        <v>9</v>
      </c>
      <c r="K99" t="s">
        <v>37</v>
      </c>
      <c r="L99" t="s">
        <v>23</v>
      </c>
      <c r="M99" s="4">
        <v>2737</v>
      </c>
      <c r="N99" s="5">
        <v>93</v>
      </c>
    </row>
    <row r="100" spans="10:14" x14ac:dyDescent="0.35">
      <c r="J100" t="s">
        <v>9</v>
      </c>
      <c r="K100" t="s">
        <v>37</v>
      </c>
      <c r="L100" t="s">
        <v>25</v>
      </c>
      <c r="M100" s="4">
        <v>4305</v>
      </c>
      <c r="N100" s="5">
        <v>156</v>
      </c>
    </row>
    <row r="101" spans="10:14" x14ac:dyDescent="0.35">
      <c r="J101" t="s">
        <v>9</v>
      </c>
      <c r="K101" t="s">
        <v>38</v>
      </c>
      <c r="L101" t="s">
        <v>17</v>
      </c>
      <c r="M101" s="4">
        <v>2408</v>
      </c>
      <c r="N101" s="5">
        <v>9</v>
      </c>
    </row>
    <row r="102" spans="10:14" x14ac:dyDescent="0.35">
      <c r="J102" t="s">
        <v>3</v>
      </c>
      <c r="K102" t="s">
        <v>36</v>
      </c>
      <c r="L102" t="s">
        <v>19</v>
      </c>
      <c r="M102" s="4">
        <v>1281</v>
      </c>
      <c r="N102" s="5">
        <v>18</v>
      </c>
    </row>
    <row r="103" spans="10:14" x14ac:dyDescent="0.35">
      <c r="J103" t="s">
        <v>40</v>
      </c>
      <c r="K103" t="s">
        <v>35</v>
      </c>
      <c r="L103" t="s">
        <v>32</v>
      </c>
      <c r="M103" s="4">
        <v>12348</v>
      </c>
      <c r="N103" s="5">
        <v>234</v>
      </c>
    </row>
    <row r="104" spans="10:14" x14ac:dyDescent="0.35">
      <c r="J104" t="s">
        <v>3</v>
      </c>
      <c r="K104" t="s">
        <v>34</v>
      </c>
      <c r="L104" t="s">
        <v>28</v>
      </c>
      <c r="M104" s="4">
        <v>3689</v>
      </c>
      <c r="N104" s="5">
        <v>312</v>
      </c>
    </row>
    <row r="105" spans="10:14" x14ac:dyDescent="0.35">
      <c r="J105" t="s">
        <v>7</v>
      </c>
      <c r="K105" t="s">
        <v>36</v>
      </c>
      <c r="L105" t="s">
        <v>19</v>
      </c>
      <c r="M105" s="4">
        <v>2870</v>
      </c>
      <c r="N105" s="5">
        <v>300</v>
      </c>
    </row>
    <row r="106" spans="10:14" x14ac:dyDescent="0.35">
      <c r="J106" t="s">
        <v>2</v>
      </c>
      <c r="K106" t="s">
        <v>36</v>
      </c>
      <c r="L106" t="s">
        <v>27</v>
      </c>
      <c r="M106" s="4">
        <v>798</v>
      </c>
      <c r="N106" s="5">
        <v>519</v>
      </c>
    </row>
    <row r="107" spans="10:14" x14ac:dyDescent="0.35">
      <c r="J107" t="s">
        <v>41</v>
      </c>
      <c r="K107" t="s">
        <v>37</v>
      </c>
      <c r="L107" t="s">
        <v>21</v>
      </c>
      <c r="M107" s="4">
        <v>2933</v>
      </c>
      <c r="N107" s="5">
        <v>9</v>
      </c>
    </row>
    <row r="108" spans="10:14" x14ac:dyDescent="0.35">
      <c r="J108" t="s">
        <v>5</v>
      </c>
      <c r="K108" t="s">
        <v>35</v>
      </c>
      <c r="L108" t="s">
        <v>4</v>
      </c>
      <c r="M108" s="4">
        <v>2744</v>
      </c>
      <c r="N108" s="5">
        <v>9</v>
      </c>
    </row>
    <row r="109" spans="10:14" x14ac:dyDescent="0.35">
      <c r="J109" t="s">
        <v>40</v>
      </c>
      <c r="K109" t="s">
        <v>36</v>
      </c>
      <c r="L109" t="s">
        <v>33</v>
      </c>
      <c r="M109" s="4">
        <v>9772</v>
      </c>
      <c r="N109" s="5">
        <v>90</v>
      </c>
    </row>
    <row r="110" spans="10:14" x14ac:dyDescent="0.35">
      <c r="J110" t="s">
        <v>7</v>
      </c>
      <c r="K110" t="s">
        <v>34</v>
      </c>
      <c r="L110" t="s">
        <v>25</v>
      </c>
      <c r="M110" s="4">
        <v>1568</v>
      </c>
      <c r="N110" s="5">
        <v>96</v>
      </c>
    </row>
    <row r="111" spans="10:14" x14ac:dyDescent="0.35">
      <c r="J111" t="s">
        <v>2</v>
      </c>
      <c r="K111" t="s">
        <v>36</v>
      </c>
      <c r="L111" t="s">
        <v>16</v>
      </c>
      <c r="M111" s="4">
        <v>11417</v>
      </c>
      <c r="N111" s="5">
        <v>21</v>
      </c>
    </row>
    <row r="112" spans="10:14" x14ac:dyDescent="0.35">
      <c r="J112" t="s">
        <v>40</v>
      </c>
      <c r="K112" t="s">
        <v>34</v>
      </c>
      <c r="L112" t="s">
        <v>26</v>
      </c>
      <c r="M112" s="4">
        <v>6748</v>
      </c>
      <c r="N112" s="5">
        <v>48</v>
      </c>
    </row>
    <row r="113" spans="10:14" x14ac:dyDescent="0.35">
      <c r="J113" t="s">
        <v>10</v>
      </c>
      <c r="K113" t="s">
        <v>36</v>
      </c>
      <c r="L113" t="s">
        <v>27</v>
      </c>
      <c r="M113" s="4">
        <v>1407</v>
      </c>
      <c r="N113" s="5">
        <v>72</v>
      </c>
    </row>
    <row r="114" spans="10:14" x14ac:dyDescent="0.35">
      <c r="J114" t="s">
        <v>8</v>
      </c>
      <c r="K114" t="s">
        <v>35</v>
      </c>
      <c r="L114" t="s">
        <v>29</v>
      </c>
      <c r="M114" s="4">
        <v>2023</v>
      </c>
      <c r="N114" s="5">
        <v>168</v>
      </c>
    </row>
    <row r="115" spans="10:14" x14ac:dyDescent="0.35">
      <c r="J115" t="s">
        <v>5</v>
      </c>
      <c r="K115" t="s">
        <v>39</v>
      </c>
      <c r="L115" t="s">
        <v>26</v>
      </c>
      <c r="M115" s="4">
        <v>5236</v>
      </c>
      <c r="N115" s="5">
        <v>51</v>
      </c>
    </row>
    <row r="116" spans="10:14" x14ac:dyDescent="0.35">
      <c r="J116" t="s">
        <v>41</v>
      </c>
      <c r="K116" t="s">
        <v>36</v>
      </c>
      <c r="L116" t="s">
        <v>19</v>
      </c>
      <c r="M116" s="4">
        <v>1925</v>
      </c>
      <c r="N116" s="5">
        <v>192</v>
      </c>
    </row>
    <row r="117" spans="10:14" x14ac:dyDescent="0.35">
      <c r="J117" t="s">
        <v>7</v>
      </c>
      <c r="K117" t="s">
        <v>37</v>
      </c>
      <c r="L117" t="s">
        <v>14</v>
      </c>
      <c r="M117" s="4">
        <v>6608</v>
      </c>
      <c r="N117" s="5">
        <v>225</v>
      </c>
    </row>
    <row r="118" spans="10:14" x14ac:dyDescent="0.35">
      <c r="J118" t="s">
        <v>6</v>
      </c>
      <c r="K118" t="s">
        <v>34</v>
      </c>
      <c r="L118" t="s">
        <v>26</v>
      </c>
      <c r="M118" s="4">
        <v>8008</v>
      </c>
      <c r="N118" s="5">
        <v>456</v>
      </c>
    </row>
    <row r="119" spans="10:14" x14ac:dyDescent="0.35">
      <c r="J119" t="s">
        <v>10</v>
      </c>
      <c r="K119" t="s">
        <v>34</v>
      </c>
      <c r="L119" t="s">
        <v>25</v>
      </c>
      <c r="M119" s="4">
        <v>1428</v>
      </c>
      <c r="N119" s="5">
        <v>93</v>
      </c>
    </row>
    <row r="120" spans="10:14" x14ac:dyDescent="0.35">
      <c r="J120" t="s">
        <v>6</v>
      </c>
      <c r="K120" t="s">
        <v>34</v>
      </c>
      <c r="L120" t="s">
        <v>4</v>
      </c>
      <c r="M120" s="4">
        <v>525</v>
      </c>
      <c r="N120" s="5">
        <v>48</v>
      </c>
    </row>
    <row r="121" spans="10:14" x14ac:dyDescent="0.35">
      <c r="J121" t="s">
        <v>6</v>
      </c>
      <c r="K121" t="s">
        <v>37</v>
      </c>
      <c r="L121" t="s">
        <v>18</v>
      </c>
      <c r="M121" s="4">
        <v>1505</v>
      </c>
      <c r="N121" s="5">
        <v>102</v>
      </c>
    </row>
    <row r="122" spans="10:14" x14ac:dyDescent="0.35">
      <c r="J122" t="s">
        <v>7</v>
      </c>
      <c r="K122" t="s">
        <v>35</v>
      </c>
      <c r="L122" t="s">
        <v>30</v>
      </c>
      <c r="M122" s="4">
        <v>6755</v>
      </c>
      <c r="N122" s="5">
        <v>252</v>
      </c>
    </row>
    <row r="123" spans="10:14" x14ac:dyDescent="0.35">
      <c r="J123" t="s">
        <v>2</v>
      </c>
      <c r="K123" t="s">
        <v>37</v>
      </c>
      <c r="L123" t="s">
        <v>18</v>
      </c>
      <c r="M123" s="4">
        <v>11571</v>
      </c>
      <c r="N123" s="5">
        <v>138</v>
      </c>
    </row>
    <row r="124" spans="10:14" x14ac:dyDescent="0.35">
      <c r="J124" t="s">
        <v>40</v>
      </c>
      <c r="K124" t="s">
        <v>38</v>
      </c>
      <c r="L124" t="s">
        <v>25</v>
      </c>
      <c r="M124" s="4">
        <v>2541</v>
      </c>
      <c r="N124" s="5">
        <v>90</v>
      </c>
    </row>
    <row r="125" spans="10:14" x14ac:dyDescent="0.35">
      <c r="J125" t="s">
        <v>41</v>
      </c>
      <c r="K125" t="s">
        <v>37</v>
      </c>
      <c r="L125" t="s">
        <v>30</v>
      </c>
      <c r="M125" s="4">
        <v>1526</v>
      </c>
      <c r="N125" s="5">
        <v>240</v>
      </c>
    </row>
    <row r="126" spans="10:14" x14ac:dyDescent="0.35">
      <c r="J126" t="s">
        <v>40</v>
      </c>
      <c r="K126" t="s">
        <v>38</v>
      </c>
      <c r="L126" t="s">
        <v>4</v>
      </c>
      <c r="M126" s="4">
        <v>6125</v>
      </c>
      <c r="N126" s="5">
        <v>102</v>
      </c>
    </row>
    <row r="127" spans="10:14" x14ac:dyDescent="0.35">
      <c r="J127" t="s">
        <v>41</v>
      </c>
      <c r="K127" t="s">
        <v>35</v>
      </c>
      <c r="L127" t="s">
        <v>27</v>
      </c>
      <c r="M127" s="4">
        <v>847</v>
      </c>
      <c r="N127" s="5">
        <v>129</v>
      </c>
    </row>
    <row r="128" spans="10:14" x14ac:dyDescent="0.35">
      <c r="J128" t="s">
        <v>8</v>
      </c>
      <c r="K128" t="s">
        <v>35</v>
      </c>
      <c r="L128" t="s">
        <v>27</v>
      </c>
      <c r="M128" s="4">
        <v>4753</v>
      </c>
      <c r="N128" s="5">
        <v>300</v>
      </c>
    </row>
    <row r="129" spans="10:14" x14ac:dyDescent="0.35">
      <c r="J129" t="s">
        <v>6</v>
      </c>
      <c r="K129" t="s">
        <v>38</v>
      </c>
      <c r="L129" t="s">
        <v>33</v>
      </c>
      <c r="M129" s="4">
        <v>959</v>
      </c>
      <c r="N129" s="5">
        <v>135</v>
      </c>
    </row>
    <row r="130" spans="10:14" x14ac:dyDescent="0.35">
      <c r="J130" t="s">
        <v>7</v>
      </c>
      <c r="K130" t="s">
        <v>35</v>
      </c>
      <c r="L130" t="s">
        <v>24</v>
      </c>
      <c r="M130" s="4">
        <v>2793</v>
      </c>
      <c r="N130" s="5">
        <v>114</v>
      </c>
    </row>
    <row r="131" spans="10:14" x14ac:dyDescent="0.35">
      <c r="J131" t="s">
        <v>7</v>
      </c>
      <c r="K131" t="s">
        <v>35</v>
      </c>
      <c r="L131" t="s">
        <v>14</v>
      </c>
      <c r="M131" s="4">
        <v>4606</v>
      </c>
      <c r="N131" s="5">
        <v>63</v>
      </c>
    </row>
    <row r="132" spans="10:14" x14ac:dyDescent="0.35">
      <c r="J132" t="s">
        <v>7</v>
      </c>
      <c r="K132" t="s">
        <v>36</v>
      </c>
      <c r="L132" t="s">
        <v>29</v>
      </c>
      <c r="M132" s="4">
        <v>5551</v>
      </c>
      <c r="N132" s="5">
        <v>252</v>
      </c>
    </row>
    <row r="133" spans="10:14" x14ac:dyDescent="0.35">
      <c r="J133" t="s">
        <v>10</v>
      </c>
      <c r="K133" t="s">
        <v>36</v>
      </c>
      <c r="L133" t="s">
        <v>32</v>
      </c>
      <c r="M133" s="4">
        <v>6657</v>
      </c>
      <c r="N133" s="5">
        <v>303</v>
      </c>
    </row>
    <row r="134" spans="10:14" x14ac:dyDescent="0.35">
      <c r="J134" t="s">
        <v>7</v>
      </c>
      <c r="K134" t="s">
        <v>39</v>
      </c>
      <c r="L134" t="s">
        <v>17</v>
      </c>
      <c r="M134" s="4">
        <v>4438</v>
      </c>
      <c r="N134" s="5">
        <v>246</v>
      </c>
    </row>
    <row r="135" spans="10:14" x14ac:dyDescent="0.35">
      <c r="J135" t="s">
        <v>8</v>
      </c>
      <c r="K135" t="s">
        <v>38</v>
      </c>
      <c r="L135" t="s">
        <v>22</v>
      </c>
      <c r="M135" s="4">
        <v>168</v>
      </c>
      <c r="N135" s="5">
        <v>84</v>
      </c>
    </row>
    <row r="136" spans="10:14" x14ac:dyDescent="0.35">
      <c r="J136" t="s">
        <v>7</v>
      </c>
      <c r="K136" t="s">
        <v>34</v>
      </c>
      <c r="L136" t="s">
        <v>17</v>
      </c>
      <c r="M136" s="4">
        <v>7777</v>
      </c>
      <c r="N136" s="5">
        <v>39</v>
      </c>
    </row>
    <row r="137" spans="10:14" x14ac:dyDescent="0.35">
      <c r="J137" t="s">
        <v>5</v>
      </c>
      <c r="K137" t="s">
        <v>36</v>
      </c>
      <c r="L137" t="s">
        <v>17</v>
      </c>
      <c r="M137" s="4">
        <v>3339</v>
      </c>
      <c r="N137" s="5">
        <v>348</v>
      </c>
    </row>
    <row r="138" spans="10:14" x14ac:dyDescent="0.35">
      <c r="J138" t="s">
        <v>7</v>
      </c>
      <c r="K138" t="s">
        <v>37</v>
      </c>
      <c r="L138" t="s">
        <v>33</v>
      </c>
      <c r="M138" s="4">
        <v>6391</v>
      </c>
      <c r="N138" s="5">
        <v>48</v>
      </c>
    </row>
    <row r="139" spans="10:14" x14ac:dyDescent="0.35">
      <c r="J139" t="s">
        <v>5</v>
      </c>
      <c r="K139" t="s">
        <v>37</v>
      </c>
      <c r="L139" t="s">
        <v>22</v>
      </c>
      <c r="M139" s="4">
        <v>518</v>
      </c>
      <c r="N139" s="5">
        <v>75</v>
      </c>
    </row>
    <row r="140" spans="10:14" x14ac:dyDescent="0.35">
      <c r="J140" t="s">
        <v>7</v>
      </c>
      <c r="K140" t="s">
        <v>38</v>
      </c>
      <c r="L140" t="s">
        <v>28</v>
      </c>
      <c r="M140" s="4">
        <v>5677</v>
      </c>
      <c r="N140" s="5">
        <v>258</v>
      </c>
    </row>
    <row r="141" spans="10:14" x14ac:dyDescent="0.35">
      <c r="J141" t="s">
        <v>6</v>
      </c>
      <c r="K141" t="s">
        <v>39</v>
      </c>
      <c r="L141" t="s">
        <v>17</v>
      </c>
      <c r="M141" s="4">
        <v>6048</v>
      </c>
      <c r="N141" s="5">
        <v>27</v>
      </c>
    </row>
    <row r="142" spans="10:14" x14ac:dyDescent="0.35">
      <c r="J142" t="s">
        <v>8</v>
      </c>
      <c r="K142" t="s">
        <v>38</v>
      </c>
      <c r="L142" t="s">
        <v>32</v>
      </c>
      <c r="M142" s="4">
        <v>3752</v>
      </c>
      <c r="N142" s="5">
        <v>213</v>
      </c>
    </row>
    <row r="143" spans="10:14" x14ac:dyDescent="0.35">
      <c r="J143" t="s">
        <v>5</v>
      </c>
      <c r="K143" t="s">
        <v>35</v>
      </c>
      <c r="L143" t="s">
        <v>29</v>
      </c>
      <c r="M143" s="4">
        <v>4480</v>
      </c>
      <c r="N143" s="5">
        <v>357</v>
      </c>
    </row>
    <row r="144" spans="10:14" x14ac:dyDescent="0.35">
      <c r="J144" t="s">
        <v>9</v>
      </c>
      <c r="K144" t="s">
        <v>37</v>
      </c>
      <c r="L144" t="s">
        <v>4</v>
      </c>
      <c r="M144" s="4">
        <v>259</v>
      </c>
      <c r="N144" s="5">
        <v>207</v>
      </c>
    </row>
    <row r="145" spans="10:14" x14ac:dyDescent="0.35">
      <c r="J145" t="s">
        <v>8</v>
      </c>
      <c r="K145" t="s">
        <v>37</v>
      </c>
      <c r="L145" t="s">
        <v>30</v>
      </c>
      <c r="M145" s="4">
        <v>42</v>
      </c>
      <c r="N145" s="5">
        <v>150</v>
      </c>
    </row>
    <row r="146" spans="10:14" x14ac:dyDescent="0.35">
      <c r="J146" t="s">
        <v>41</v>
      </c>
      <c r="K146" t="s">
        <v>36</v>
      </c>
      <c r="L146" t="s">
        <v>26</v>
      </c>
      <c r="M146" s="4">
        <v>98</v>
      </c>
      <c r="N146" s="5">
        <v>204</v>
      </c>
    </row>
    <row r="147" spans="10:14" x14ac:dyDescent="0.35">
      <c r="J147" t="s">
        <v>7</v>
      </c>
      <c r="K147" t="s">
        <v>35</v>
      </c>
      <c r="L147" t="s">
        <v>27</v>
      </c>
      <c r="M147" s="4">
        <v>2478</v>
      </c>
      <c r="N147" s="5">
        <v>21</v>
      </c>
    </row>
    <row r="148" spans="10:14" x14ac:dyDescent="0.35">
      <c r="J148" t="s">
        <v>41</v>
      </c>
      <c r="K148" t="s">
        <v>34</v>
      </c>
      <c r="L148" t="s">
        <v>33</v>
      </c>
      <c r="M148" s="4">
        <v>7847</v>
      </c>
      <c r="N148" s="5">
        <v>174</v>
      </c>
    </row>
    <row r="149" spans="10:14" x14ac:dyDescent="0.35">
      <c r="J149" t="s">
        <v>2</v>
      </c>
      <c r="K149" t="s">
        <v>37</v>
      </c>
      <c r="L149" t="s">
        <v>17</v>
      </c>
      <c r="M149" s="4">
        <v>9926</v>
      </c>
      <c r="N149" s="5">
        <v>201</v>
      </c>
    </row>
    <row r="150" spans="10:14" x14ac:dyDescent="0.35">
      <c r="J150" t="s">
        <v>8</v>
      </c>
      <c r="K150" t="s">
        <v>38</v>
      </c>
      <c r="L150" t="s">
        <v>13</v>
      </c>
      <c r="M150" s="4">
        <v>819</v>
      </c>
      <c r="N150" s="5">
        <v>510</v>
      </c>
    </row>
    <row r="151" spans="10:14" x14ac:dyDescent="0.35">
      <c r="J151" t="s">
        <v>6</v>
      </c>
      <c r="K151" t="s">
        <v>39</v>
      </c>
      <c r="L151" t="s">
        <v>29</v>
      </c>
      <c r="M151" s="4">
        <v>3052</v>
      </c>
      <c r="N151" s="5">
        <v>378</v>
      </c>
    </row>
    <row r="152" spans="10:14" x14ac:dyDescent="0.35">
      <c r="J152" t="s">
        <v>9</v>
      </c>
      <c r="K152" t="s">
        <v>34</v>
      </c>
      <c r="L152" t="s">
        <v>21</v>
      </c>
      <c r="M152" s="4">
        <v>6832</v>
      </c>
      <c r="N152" s="5">
        <v>27</v>
      </c>
    </row>
    <row r="153" spans="10:14" x14ac:dyDescent="0.35">
      <c r="J153" t="s">
        <v>2</v>
      </c>
      <c r="K153" t="s">
        <v>39</v>
      </c>
      <c r="L153" t="s">
        <v>16</v>
      </c>
      <c r="M153" s="4">
        <v>2016</v>
      </c>
      <c r="N153" s="5">
        <v>117</v>
      </c>
    </row>
    <row r="154" spans="10:14" x14ac:dyDescent="0.35">
      <c r="J154" t="s">
        <v>6</v>
      </c>
      <c r="K154" t="s">
        <v>38</v>
      </c>
      <c r="L154" t="s">
        <v>21</v>
      </c>
      <c r="M154" s="4">
        <v>7322</v>
      </c>
      <c r="N154" s="5">
        <v>36</v>
      </c>
    </row>
    <row r="155" spans="10:14" x14ac:dyDescent="0.35">
      <c r="J155" t="s">
        <v>8</v>
      </c>
      <c r="K155" t="s">
        <v>35</v>
      </c>
      <c r="L155" t="s">
        <v>33</v>
      </c>
      <c r="M155" s="4">
        <v>357</v>
      </c>
      <c r="N155" s="5">
        <v>126</v>
      </c>
    </row>
    <row r="156" spans="10:14" x14ac:dyDescent="0.35">
      <c r="J156" t="s">
        <v>9</v>
      </c>
      <c r="K156" t="s">
        <v>39</v>
      </c>
      <c r="L156" t="s">
        <v>25</v>
      </c>
      <c r="M156" s="4">
        <v>3192</v>
      </c>
      <c r="N156" s="5">
        <v>72</v>
      </c>
    </row>
    <row r="157" spans="10:14" x14ac:dyDescent="0.35">
      <c r="J157" t="s">
        <v>7</v>
      </c>
      <c r="K157" t="s">
        <v>36</v>
      </c>
      <c r="L157" t="s">
        <v>22</v>
      </c>
      <c r="M157" s="4">
        <v>8435</v>
      </c>
      <c r="N157" s="5">
        <v>42</v>
      </c>
    </row>
    <row r="158" spans="10:14" x14ac:dyDescent="0.35">
      <c r="J158" t="s">
        <v>40</v>
      </c>
      <c r="K158" t="s">
        <v>39</v>
      </c>
      <c r="L158" t="s">
        <v>29</v>
      </c>
      <c r="M158" s="4">
        <v>0</v>
      </c>
      <c r="N158" s="5">
        <v>135</v>
      </c>
    </row>
    <row r="159" spans="10:14" x14ac:dyDescent="0.35">
      <c r="J159" t="s">
        <v>7</v>
      </c>
      <c r="K159" t="s">
        <v>34</v>
      </c>
      <c r="L159" t="s">
        <v>24</v>
      </c>
      <c r="M159" s="4">
        <v>8862</v>
      </c>
      <c r="N159" s="5">
        <v>189</v>
      </c>
    </row>
    <row r="160" spans="10:14" x14ac:dyDescent="0.35">
      <c r="J160" t="s">
        <v>6</v>
      </c>
      <c r="K160" t="s">
        <v>37</v>
      </c>
      <c r="L160" t="s">
        <v>28</v>
      </c>
      <c r="M160" s="4">
        <v>3556</v>
      </c>
      <c r="N160" s="5">
        <v>459</v>
      </c>
    </row>
    <row r="161" spans="10:14" x14ac:dyDescent="0.35">
      <c r="J161" t="s">
        <v>5</v>
      </c>
      <c r="K161" t="s">
        <v>34</v>
      </c>
      <c r="L161" t="s">
        <v>15</v>
      </c>
      <c r="M161" s="4">
        <v>7280</v>
      </c>
      <c r="N161" s="5">
        <v>201</v>
      </c>
    </row>
    <row r="162" spans="10:14" x14ac:dyDescent="0.35">
      <c r="J162" t="s">
        <v>6</v>
      </c>
      <c r="K162" t="s">
        <v>34</v>
      </c>
      <c r="L162" t="s">
        <v>30</v>
      </c>
      <c r="M162" s="4">
        <v>3402</v>
      </c>
      <c r="N162" s="5">
        <v>366</v>
      </c>
    </row>
    <row r="163" spans="10:14" x14ac:dyDescent="0.35">
      <c r="J163" t="s">
        <v>3</v>
      </c>
      <c r="K163" t="s">
        <v>37</v>
      </c>
      <c r="L163" t="s">
        <v>29</v>
      </c>
      <c r="M163" s="4">
        <v>4592</v>
      </c>
      <c r="N163" s="5">
        <v>324</v>
      </c>
    </row>
    <row r="164" spans="10:14" x14ac:dyDescent="0.35">
      <c r="J164" t="s">
        <v>9</v>
      </c>
      <c r="K164" t="s">
        <v>35</v>
      </c>
      <c r="L164" t="s">
        <v>15</v>
      </c>
      <c r="M164" s="4">
        <v>7833</v>
      </c>
      <c r="N164" s="5">
        <v>243</v>
      </c>
    </row>
    <row r="165" spans="10:14" x14ac:dyDescent="0.35">
      <c r="J165" t="s">
        <v>2</v>
      </c>
      <c r="K165" t="s">
        <v>39</v>
      </c>
      <c r="L165" t="s">
        <v>21</v>
      </c>
      <c r="M165" s="4">
        <v>7651</v>
      </c>
      <c r="N165" s="5">
        <v>213</v>
      </c>
    </row>
    <row r="166" spans="10:14" x14ac:dyDescent="0.35">
      <c r="J166" t="s">
        <v>40</v>
      </c>
      <c r="K166" t="s">
        <v>35</v>
      </c>
      <c r="L166" t="s">
        <v>30</v>
      </c>
      <c r="M166" s="4">
        <v>2275</v>
      </c>
      <c r="N166" s="5">
        <v>447</v>
      </c>
    </row>
    <row r="167" spans="10:14" x14ac:dyDescent="0.35">
      <c r="J167" t="s">
        <v>40</v>
      </c>
      <c r="K167" t="s">
        <v>38</v>
      </c>
      <c r="L167" t="s">
        <v>13</v>
      </c>
      <c r="M167" s="4">
        <v>5670</v>
      </c>
      <c r="N167" s="5">
        <v>297</v>
      </c>
    </row>
    <row r="168" spans="10:14" x14ac:dyDescent="0.35">
      <c r="J168" t="s">
        <v>7</v>
      </c>
      <c r="K168" t="s">
        <v>35</v>
      </c>
      <c r="L168" t="s">
        <v>16</v>
      </c>
      <c r="M168" s="4">
        <v>2135</v>
      </c>
      <c r="N168" s="5">
        <v>27</v>
      </c>
    </row>
    <row r="169" spans="10:14" x14ac:dyDescent="0.35">
      <c r="J169" t="s">
        <v>40</v>
      </c>
      <c r="K169" t="s">
        <v>34</v>
      </c>
      <c r="L169" t="s">
        <v>23</v>
      </c>
      <c r="M169" s="4">
        <v>2779</v>
      </c>
      <c r="N169" s="5">
        <v>75</v>
      </c>
    </row>
    <row r="170" spans="10:14" x14ac:dyDescent="0.35">
      <c r="J170" t="s">
        <v>10</v>
      </c>
      <c r="K170" t="s">
        <v>39</v>
      </c>
      <c r="L170" t="s">
        <v>33</v>
      </c>
      <c r="M170" s="4">
        <v>12950</v>
      </c>
      <c r="N170" s="5">
        <v>30</v>
      </c>
    </row>
    <row r="171" spans="10:14" x14ac:dyDescent="0.35">
      <c r="J171" t="s">
        <v>7</v>
      </c>
      <c r="K171" t="s">
        <v>36</v>
      </c>
      <c r="L171" t="s">
        <v>18</v>
      </c>
      <c r="M171" s="4">
        <v>2646</v>
      </c>
      <c r="N171" s="5">
        <v>177</v>
      </c>
    </row>
    <row r="172" spans="10:14" x14ac:dyDescent="0.35">
      <c r="J172" t="s">
        <v>40</v>
      </c>
      <c r="K172" t="s">
        <v>34</v>
      </c>
      <c r="L172" t="s">
        <v>33</v>
      </c>
      <c r="M172" s="4">
        <v>3794</v>
      </c>
      <c r="N172" s="5">
        <v>159</v>
      </c>
    </row>
    <row r="173" spans="10:14" x14ac:dyDescent="0.35">
      <c r="J173" t="s">
        <v>3</v>
      </c>
      <c r="K173" t="s">
        <v>35</v>
      </c>
      <c r="L173" t="s">
        <v>33</v>
      </c>
      <c r="M173" s="4">
        <v>819</v>
      </c>
      <c r="N173" s="5">
        <v>306</v>
      </c>
    </row>
    <row r="174" spans="10:14" x14ac:dyDescent="0.35">
      <c r="J174" t="s">
        <v>3</v>
      </c>
      <c r="K174" t="s">
        <v>34</v>
      </c>
      <c r="L174" t="s">
        <v>20</v>
      </c>
      <c r="M174" s="4">
        <v>2583</v>
      </c>
      <c r="N174" s="5">
        <v>18</v>
      </c>
    </row>
    <row r="175" spans="10:14" x14ac:dyDescent="0.35">
      <c r="J175" t="s">
        <v>7</v>
      </c>
      <c r="K175" t="s">
        <v>35</v>
      </c>
      <c r="L175" t="s">
        <v>19</v>
      </c>
      <c r="M175" s="4">
        <v>4585</v>
      </c>
      <c r="N175" s="5">
        <v>240</v>
      </c>
    </row>
    <row r="176" spans="10:14" x14ac:dyDescent="0.35">
      <c r="J176" t="s">
        <v>5</v>
      </c>
      <c r="K176" t="s">
        <v>34</v>
      </c>
      <c r="L176" t="s">
        <v>33</v>
      </c>
      <c r="M176" s="4">
        <v>1652</v>
      </c>
      <c r="N176" s="5">
        <v>93</v>
      </c>
    </row>
    <row r="177" spans="10:14" x14ac:dyDescent="0.35">
      <c r="J177" t="s">
        <v>10</v>
      </c>
      <c r="K177" t="s">
        <v>34</v>
      </c>
      <c r="L177" t="s">
        <v>26</v>
      </c>
      <c r="M177" s="4">
        <v>4991</v>
      </c>
      <c r="N177" s="5">
        <v>9</v>
      </c>
    </row>
    <row r="178" spans="10:14" x14ac:dyDescent="0.35">
      <c r="J178" t="s">
        <v>8</v>
      </c>
      <c r="K178" t="s">
        <v>34</v>
      </c>
      <c r="L178" t="s">
        <v>16</v>
      </c>
      <c r="M178" s="4">
        <v>2009</v>
      </c>
      <c r="N178" s="5">
        <v>219</v>
      </c>
    </row>
    <row r="179" spans="10:14" x14ac:dyDescent="0.35">
      <c r="J179" t="s">
        <v>2</v>
      </c>
      <c r="K179" t="s">
        <v>39</v>
      </c>
      <c r="L179" t="s">
        <v>22</v>
      </c>
      <c r="M179" s="4">
        <v>1568</v>
      </c>
      <c r="N179" s="5">
        <v>141</v>
      </c>
    </row>
    <row r="180" spans="10:14" x14ac:dyDescent="0.35">
      <c r="J180" t="s">
        <v>41</v>
      </c>
      <c r="K180" t="s">
        <v>37</v>
      </c>
      <c r="L180" t="s">
        <v>20</v>
      </c>
      <c r="M180" s="4">
        <v>3388</v>
      </c>
      <c r="N180" s="5">
        <v>123</v>
      </c>
    </row>
    <row r="181" spans="10:14" x14ac:dyDescent="0.35">
      <c r="J181" t="s">
        <v>40</v>
      </c>
      <c r="K181" t="s">
        <v>38</v>
      </c>
      <c r="L181" t="s">
        <v>24</v>
      </c>
      <c r="M181" s="4">
        <v>623</v>
      </c>
      <c r="N181" s="5">
        <v>51</v>
      </c>
    </row>
    <row r="182" spans="10:14" x14ac:dyDescent="0.35">
      <c r="J182" t="s">
        <v>6</v>
      </c>
      <c r="K182" t="s">
        <v>36</v>
      </c>
      <c r="L182" t="s">
        <v>4</v>
      </c>
      <c r="M182" s="4">
        <v>10073</v>
      </c>
      <c r="N182" s="5">
        <v>120</v>
      </c>
    </row>
    <row r="183" spans="10:14" x14ac:dyDescent="0.35">
      <c r="J183" t="s">
        <v>8</v>
      </c>
      <c r="K183" t="s">
        <v>39</v>
      </c>
      <c r="L183" t="s">
        <v>26</v>
      </c>
      <c r="M183" s="4">
        <v>1561</v>
      </c>
      <c r="N183" s="5">
        <v>27</v>
      </c>
    </row>
    <row r="184" spans="10:14" x14ac:dyDescent="0.35">
      <c r="J184" t="s">
        <v>9</v>
      </c>
      <c r="K184" t="s">
        <v>36</v>
      </c>
      <c r="L184" t="s">
        <v>27</v>
      </c>
      <c r="M184" s="4">
        <v>11522</v>
      </c>
      <c r="N184" s="5">
        <v>204</v>
      </c>
    </row>
    <row r="185" spans="10:14" x14ac:dyDescent="0.35">
      <c r="J185" t="s">
        <v>6</v>
      </c>
      <c r="K185" t="s">
        <v>38</v>
      </c>
      <c r="L185" t="s">
        <v>13</v>
      </c>
      <c r="M185" s="4">
        <v>2317</v>
      </c>
      <c r="N185" s="5">
        <v>123</v>
      </c>
    </row>
    <row r="186" spans="10:14" x14ac:dyDescent="0.35">
      <c r="J186" t="s">
        <v>10</v>
      </c>
      <c r="K186" t="s">
        <v>37</v>
      </c>
      <c r="L186" t="s">
        <v>28</v>
      </c>
      <c r="M186" s="4">
        <v>3059</v>
      </c>
      <c r="N186" s="5">
        <v>27</v>
      </c>
    </row>
    <row r="187" spans="10:14" x14ac:dyDescent="0.35">
      <c r="J187" t="s">
        <v>41</v>
      </c>
      <c r="K187" t="s">
        <v>37</v>
      </c>
      <c r="L187" t="s">
        <v>26</v>
      </c>
      <c r="M187" s="4">
        <v>2324</v>
      </c>
      <c r="N187" s="5">
        <v>177</v>
      </c>
    </row>
    <row r="188" spans="10:14" x14ac:dyDescent="0.35">
      <c r="J188" t="s">
        <v>3</v>
      </c>
      <c r="K188" t="s">
        <v>39</v>
      </c>
      <c r="L188" t="s">
        <v>26</v>
      </c>
      <c r="M188" s="4">
        <v>4956</v>
      </c>
      <c r="N188" s="5">
        <v>171</v>
      </c>
    </row>
    <row r="189" spans="10:14" x14ac:dyDescent="0.35">
      <c r="J189" t="s">
        <v>10</v>
      </c>
      <c r="K189" t="s">
        <v>34</v>
      </c>
      <c r="L189" t="s">
        <v>19</v>
      </c>
      <c r="M189" s="4">
        <v>5355</v>
      </c>
      <c r="N189" s="5">
        <v>204</v>
      </c>
    </row>
    <row r="190" spans="10:14" x14ac:dyDescent="0.35">
      <c r="J190" t="s">
        <v>3</v>
      </c>
      <c r="K190" t="s">
        <v>34</v>
      </c>
      <c r="L190" t="s">
        <v>14</v>
      </c>
      <c r="M190" s="4">
        <v>7259</v>
      </c>
      <c r="N190" s="5">
        <v>276</v>
      </c>
    </row>
    <row r="191" spans="10:14" x14ac:dyDescent="0.35">
      <c r="J191" t="s">
        <v>8</v>
      </c>
      <c r="K191" t="s">
        <v>37</v>
      </c>
      <c r="L191" t="s">
        <v>26</v>
      </c>
      <c r="M191" s="4">
        <v>6279</v>
      </c>
      <c r="N191" s="5">
        <v>45</v>
      </c>
    </row>
    <row r="192" spans="10:14" x14ac:dyDescent="0.35">
      <c r="J192" t="s">
        <v>40</v>
      </c>
      <c r="K192" t="s">
        <v>38</v>
      </c>
      <c r="L192" t="s">
        <v>29</v>
      </c>
      <c r="M192" s="4">
        <v>2541</v>
      </c>
      <c r="N192" s="5">
        <v>45</v>
      </c>
    </row>
    <row r="193" spans="10:14" x14ac:dyDescent="0.35">
      <c r="J193" t="s">
        <v>6</v>
      </c>
      <c r="K193" t="s">
        <v>35</v>
      </c>
      <c r="L193" t="s">
        <v>27</v>
      </c>
      <c r="M193" s="4">
        <v>3864</v>
      </c>
      <c r="N193" s="5">
        <v>177</v>
      </c>
    </row>
    <row r="194" spans="10:14" x14ac:dyDescent="0.35">
      <c r="J194" t="s">
        <v>5</v>
      </c>
      <c r="K194" t="s">
        <v>36</v>
      </c>
      <c r="L194" t="s">
        <v>13</v>
      </c>
      <c r="M194" s="4">
        <v>6146</v>
      </c>
      <c r="N194" s="5">
        <v>63</v>
      </c>
    </row>
    <row r="195" spans="10:14" x14ac:dyDescent="0.35">
      <c r="J195" t="s">
        <v>9</v>
      </c>
      <c r="K195" t="s">
        <v>39</v>
      </c>
      <c r="L195" t="s">
        <v>18</v>
      </c>
      <c r="M195" s="4">
        <v>2639</v>
      </c>
      <c r="N195" s="5">
        <v>204</v>
      </c>
    </row>
    <row r="196" spans="10:14" x14ac:dyDescent="0.35">
      <c r="J196" t="s">
        <v>8</v>
      </c>
      <c r="K196" t="s">
        <v>37</v>
      </c>
      <c r="L196" t="s">
        <v>22</v>
      </c>
      <c r="M196" s="4">
        <v>1890</v>
      </c>
      <c r="N196" s="5">
        <v>195</v>
      </c>
    </row>
    <row r="197" spans="10:14" x14ac:dyDescent="0.35">
      <c r="J197" t="s">
        <v>7</v>
      </c>
      <c r="K197" t="s">
        <v>34</v>
      </c>
      <c r="L197" t="s">
        <v>14</v>
      </c>
      <c r="M197" s="4">
        <v>1932</v>
      </c>
      <c r="N197" s="5">
        <v>369</v>
      </c>
    </row>
    <row r="198" spans="10:14" x14ac:dyDescent="0.35">
      <c r="J198" t="s">
        <v>3</v>
      </c>
      <c r="K198" t="s">
        <v>34</v>
      </c>
      <c r="L198" t="s">
        <v>25</v>
      </c>
      <c r="M198" s="4">
        <v>6300</v>
      </c>
      <c r="N198" s="5">
        <v>42</v>
      </c>
    </row>
    <row r="199" spans="10:14" x14ac:dyDescent="0.35">
      <c r="J199" t="s">
        <v>6</v>
      </c>
      <c r="K199" t="s">
        <v>37</v>
      </c>
      <c r="L199" t="s">
        <v>30</v>
      </c>
      <c r="M199" s="4">
        <v>560</v>
      </c>
      <c r="N199" s="5">
        <v>81</v>
      </c>
    </row>
    <row r="200" spans="10:14" x14ac:dyDescent="0.35">
      <c r="J200" t="s">
        <v>9</v>
      </c>
      <c r="K200" t="s">
        <v>37</v>
      </c>
      <c r="L200" t="s">
        <v>26</v>
      </c>
      <c r="M200" s="4">
        <v>2856</v>
      </c>
      <c r="N200" s="5">
        <v>246</v>
      </c>
    </row>
    <row r="201" spans="10:14" x14ac:dyDescent="0.35">
      <c r="J201" t="s">
        <v>9</v>
      </c>
      <c r="K201" t="s">
        <v>34</v>
      </c>
      <c r="L201" t="s">
        <v>17</v>
      </c>
      <c r="M201" s="4">
        <v>707</v>
      </c>
      <c r="N201" s="5">
        <v>174</v>
      </c>
    </row>
    <row r="202" spans="10:14" x14ac:dyDescent="0.35">
      <c r="J202" t="s">
        <v>8</v>
      </c>
      <c r="K202" t="s">
        <v>35</v>
      </c>
      <c r="L202" t="s">
        <v>30</v>
      </c>
      <c r="M202" s="4">
        <v>3598</v>
      </c>
      <c r="N202" s="5">
        <v>81</v>
      </c>
    </row>
    <row r="203" spans="10:14" x14ac:dyDescent="0.35">
      <c r="J203" t="s">
        <v>40</v>
      </c>
      <c r="K203" t="s">
        <v>35</v>
      </c>
      <c r="L203" t="s">
        <v>22</v>
      </c>
      <c r="M203" s="4">
        <v>6853</v>
      </c>
      <c r="N203" s="5">
        <v>372</v>
      </c>
    </row>
    <row r="204" spans="10:14" x14ac:dyDescent="0.35">
      <c r="J204" t="s">
        <v>40</v>
      </c>
      <c r="K204" t="s">
        <v>35</v>
      </c>
      <c r="L204" t="s">
        <v>16</v>
      </c>
      <c r="M204" s="4">
        <v>4725</v>
      </c>
      <c r="N204" s="5">
        <v>174</v>
      </c>
    </row>
    <row r="205" spans="10:14" x14ac:dyDescent="0.35">
      <c r="J205" t="s">
        <v>41</v>
      </c>
      <c r="K205" t="s">
        <v>36</v>
      </c>
      <c r="L205" t="s">
        <v>32</v>
      </c>
      <c r="M205" s="4">
        <v>10304</v>
      </c>
      <c r="N205" s="5">
        <v>84</v>
      </c>
    </row>
    <row r="206" spans="10:14" x14ac:dyDescent="0.35">
      <c r="J206" t="s">
        <v>41</v>
      </c>
      <c r="K206" t="s">
        <v>34</v>
      </c>
      <c r="L206" t="s">
        <v>16</v>
      </c>
      <c r="M206" s="4">
        <v>1274</v>
      </c>
      <c r="N206" s="5">
        <v>225</v>
      </c>
    </row>
    <row r="207" spans="10:14" x14ac:dyDescent="0.35">
      <c r="J207" t="s">
        <v>5</v>
      </c>
      <c r="K207" t="s">
        <v>36</v>
      </c>
      <c r="L207" t="s">
        <v>30</v>
      </c>
      <c r="M207" s="4">
        <v>1526</v>
      </c>
      <c r="N207" s="5">
        <v>105</v>
      </c>
    </row>
    <row r="208" spans="10:14" x14ac:dyDescent="0.35">
      <c r="J208" t="s">
        <v>40</v>
      </c>
      <c r="K208" t="s">
        <v>39</v>
      </c>
      <c r="L208" t="s">
        <v>28</v>
      </c>
      <c r="M208" s="4">
        <v>3101</v>
      </c>
      <c r="N208" s="5">
        <v>225</v>
      </c>
    </row>
    <row r="209" spans="10:14" x14ac:dyDescent="0.35">
      <c r="J209" t="s">
        <v>2</v>
      </c>
      <c r="K209" t="s">
        <v>37</v>
      </c>
      <c r="L209" t="s">
        <v>14</v>
      </c>
      <c r="M209" s="4">
        <v>1057</v>
      </c>
      <c r="N209" s="5">
        <v>54</v>
      </c>
    </row>
    <row r="210" spans="10:14" x14ac:dyDescent="0.35">
      <c r="J210" t="s">
        <v>7</v>
      </c>
      <c r="K210" t="s">
        <v>37</v>
      </c>
      <c r="L210" t="s">
        <v>26</v>
      </c>
      <c r="M210" s="4">
        <v>5306</v>
      </c>
      <c r="N210" s="5">
        <v>0</v>
      </c>
    </row>
    <row r="211" spans="10:14" x14ac:dyDescent="0.35">
      <c r="J211" t="s">
        <v>5</v>
      </c>
      <c r="K211" t="s">
        <v>39</v>
      </c>
      <c r="L211" t="s">
        <v>24</v>
      </c>
      <c r="M211" s="4">
        <v>4018</v>
      </c>
      <c r="N211" s="5">
        <v>171</v>
      </c>
    </row>
    <row r="212" spans="10:14" x14ac:dyDescent="0.35">
      <c r="J212" t="s">
        <v>9</v>
      </c>
      <c r="K212" t="s">
        <v>34</v>
      </c>
      <c r="L212" t="s">
        <v>16</v>
      </c>
      <c r="M212" s="4">
        <v>938</v>
      </c>
      <c r="N212" s="5">
        <v>189</v>
      </c>
    </row>
    <row r="213" spans="10:14" x14ac:dyDescent="0.35">
      <c r="J213" t="s">
        <v>7</v>
      </c>
      <c r="K213" t="s">
        <v>38</v>
      </c>
      <c r="L213" t="s">
        <v>18</v>
      </c>
      <c r="M213" s="4">
        <v>1778</v>
      </c>
      <c r="N213" s="5">
        <v>270</v>
      </c>
    </row>
    <row r="214" spans="10:14" x14ac:dyDescent="0.35">
      <c r="J214" t="s">
        <v>6</v>
      </c>
      <c r="K214" t="s">
        <v>39</v>
      </c>
      <c r="L214" t="s">
        <v>30</v>
      </c>
      <c r="M214" s="4">
        <v>1638</v>
      </c>
      <c r="N214" s="5">
        <v>63</v>
      </c>
    </row>
    <row r="215" spans="10:14" x14ac:dyDescent="0.35">
      <c r="J215" t="s">
        <v>41</v>
      </c>
      <c r="K215" t="s">
        <v>38</v>
      </c>
      <c r="L215" t="s">
        <v>25</v>
      </c>
      <c r="M215" s="4">
        <v>154</v>
      </c>
      <c r="N215" s="5">
        <v>21</v>
      </c>
    </row>
    <row r="216" spans="10:14" x14ac:dyDescent="0.35">
      <c r="J216" t="s">
        <v>7</v>
      </c>
      <c r="K216" t="s">
        <v>37</v>
      </c>
      <c r="L216" t="s">
        <v>22</v>
      </c>
      <c r="M216" s="4">
        <v>9835</v>
      </c>
      <c r="N216" s="5">
        <v>207</v>
      </c>
    </row>
    <row r="217" spans="10:14" x14ac:dyDescent="0.35">
      <c r="J217" t="s">
        <v>9</v>
      </c>
      <c r="K217" t="s">
        <v>37</v>
      </c>
      <c r="L217" t="s">
        <v>20</v>
      </c>
      <c r="M217" s="4">
        <v>7273</v>
      </c>
      <c r="N217" s="5">
        <v>96</v>
      </c>
    </row>
    <row r="218" spans="10:14" x14ac:dyDescent="0.35">
      <c r="J218" t="s">
        <v>5</v>
      </c>
      <c r="K218" t="s">
        <v>39</v>
      </c>
      <c r="L218" t="s">
        <v>22</v>
      </c>
      <c r="M218" s="4">
        <v>6909</v>
      </c>
      <c r="N218" s="5">
        <v>81</v>
      </c>
    </row>
    <row r="219" spans="10:14" x14ac:dyDescent="0.35">
      <c r="J219" t="s">
        <v>9</v>
      </c>
      <c r="K219" t="s">
        <v>39</v>
      </c>
      <c r="L219" t="s">
        <v>24</v>
      </c>
      <c r="M219" s="4">
        <v>3920</v>
      </c>
      <c r="N219" s="5">
        <v>306</v>
      </c>
    </row>
    <row r="220" spans="10:14" x14ac:dyDescent="0.35">
      <c r="J220" t="s">
        <v>10</v>
      </c>
      <c r="K220" t="s">
        <v>39</v>
      </c>
      <c r="L220" t="s">
        <v>21</v>
      </c>
      <c r="M220" s="4">
        <v>4858</v>
      </c>
      <c r="N220" s="5">
        <v>279</v>
      </c>
    </row>
    <row r="221" spans="10:14" x14ac:dyDescent="0.35">
      <c r="J221" t="s">
        <v>2</v>
      </c>
      <c r="K221" t="s">
        <v>38</v>
      </c>
      <c r="L221" t="s">
        <v>4</v>
      </c>
      <c r="M221" s="4">
        <v>3549</v>
      </c>
      <c r="N221" s="5">
        <v>3</v>
      </c>
    </row>
    <row r="222" spans="10:14" x14ac:dyDescent="0.35">
      <c r="J222" t="s">
        <v>7</v>
      </c>
      <c r="K222" t="s">
        <v>39</v>
      </c>
      <c r="L222" t="s">
        <v>27</v>
      </c>
      <c r="M222" s="4">
        <v>966</v>
      </c>
      <c r="N222" s="5">
        <v>198</v>
      </c>
    </row>
    <row r="223" spans="10:14" x14ac:dyDescent="0.35">
      <c r="J223" t="s">
        <v>5</v>
      </c>
      <c r="K223" t="s">
        <v>39</v>
      </c>
      <c r="L223" t="s">
        <v>18</v>
      </c>
      <c r="M223" s="4">
        <v>385</v>
      </c>
      <c r="N223" s="5">
        <v>249</v>
      </c>
    </row>
    <row r="224" spans="10:14" x14ac:dyDescent="0.35">
      <c r="J224" t="s">
        <v>6</v>
      </c>
      <c r="K224" t="s">
        <v>34</v>
      </c>
      <c r="L224" t="s">
        <v>16</v>
      </c>
      <c r="M224" s="4">
        <v>2219</v>
      </c>
      <c r="N224" s="5">
        <v>75</v>
      </c>
    </row>
    <row r="225" spans="10:14" x14ac:dyDescent="0.35">
      <c r="J225" t="s">
        <v>9</v>
      </c>
      <c r="K225" t="s">
        <v>36</v>
      </c>
      <c r="L225" t="s">
        <v>32</v>
      </c>
      <c r="M225" s="4">
        <v>2954</v>
      </c>
      <c r="N225" s="5">
        <v>189</v>
      </c>
    </row>
    <row r="226" spans="10:14" x14ac:dyDescent="0.35">
      <c r="J226" t="s">
        <v>7</v>
      </c>
      <c r="K226" t="s">
        <v>36</v>
      </c>
      <c r="L226" t="s">
        <v>32</v>
      </c>
      <c r="M226" s="4">
        <v>280</v>
      </c>
      <c r="N226" s="5">
        <v>87</v>
      </c>
    </row>
    <row r="227" spans="10:14" x14ac:dyDescent="0.35">
      <c r="J227" t="s">
        <v>41</v>
      </c>
      <c r="K227" t="s">
        <v>36</v>
      </c>
      <c r="L227" t="s">
        <v>30</v>
      </c>
      <c r="M227" s="4">
        <v>6118</v>
      </c>
      <c r="N227" s="5">
        <v>174</v>
      </c>
    </row>
    <row r="228" spans="10:14" x14ac:dyDescent="0.35">
      <c r="J228" t="s">
        <v>2</v>
      </c>
      <c r="K228" t="s">
        <v>39</v>
      </c>
      <c r="L228" t="s">
        <v>15</v>
      </c>
      <c r="M228" s="4">
        <v>4802</v>
      </c>
      <c r="N228" s="5">
        <v>36</v>
      </c>
    </row>
    <row r="229" spans="10:14" x14ac:dyDescent="0.35">
      <c r="J229" t="s">
        <v>9</v>
      </c>
      <c r="K229" t="s">
        <v>38</v>
      </c>
      <c r="L229" t="s">
        <v>24</v>
      </c>
      <c r="M229" s="4">
        <v>4137</v>
      </c>
      <c r="N229" s="5">
        <v>60</v>
      </c>
    </row>
    <row r="230" spans="10:14" x14ac:dyDescent="0.35">
      <c r="J230" t="s">
        <v>3</v>
      </c>
      <c r="K230" t="s">
        <v>35</v>
      </c>
      <c r="L230" t="s">
        <v>23</v>
      </c>
      <c r="M230" s="4">
        <v>2023</v>
      </c>
      <c r="N230" s="5">
        <v>78</v>
      </c>
    </row>
    <row r="231" spans="10:14" x14ac:dyDescent="0.35">
      <c r="J231" t="s">
        <v>9</v>
      </c>
      <c r="K231" t="s">
        <v>36</v>
      </c>
      <c r="L231" t="s">
        <v>30</v>
      </c>
      <c r="M231" s="4">
        <v>9051</v>
      </c>
      <c r="N231" s="5">
        <v>57</v>
      </c>
    </row>
    <row r="232" spans="10:14" x14ac:dyDescent="0.35">
      <c r="J232" t="s">
        <v>9</v>
      </c>
      <c r="K232" t="s">
        <v>37</v>
      </c>
      <c r="L232" t="s">
        <v>28</v>
      </c>
      <c r="M232" s="4">
        <v>2919</v>
      </c>
      <c r="N232" s="5">
        <v>45</v>
      </c>
    </row>
    <row r="233" spans="10:14" x14ac:dyDescent="0.35">
      <c r="J233" t="s">
        <v>41</v>
      </c>
      <c r="K233" t="s">
        <v>38</v>
      </c>
      <c r="L233" t="s">
        <v>22</v>
      </c>
      <c r="M233" s="4">
        <v>5915</v>
      </c>
      <c r="N233" s="5">
        <v>3</v>
      </c>
    </row>
    <row r="234" spans="10:14" x14ac:dyDescent="0.35">
      <c r="J234" t="s">
        <v>10</v>
      </c>
      <c r="K234" t="s">
        <v>35</v>
      </c>
      <c r="L234" t="s">
        <v>15</v>
      </c>
      <c r="M234" s="4">
        <v>2562</v>
      </c>
      <c r="N234" s="5">
        <v>6</v>
      </c>
    </row>
    <row r="235" spans="10:14" x14ac:dyDescent="0.35">
      <c r="J235" t="s">
        <v>5</v>
      </c>
      <c r="K235" t="s">
        <v>37</v>
      </c>
      <c r="L235" t="s">
        <v>25</v>
      </c>
      <c r="M235" s="4">
        <v>8813</v>
      </c>
      <c r="N235" s="5">
        <v>21</v>
      </c>
    </row>
    <row r="236" spans="10:14" x14ac:dyDescent="0.35">
      <c r="J236" t="s">
        <v>5</v>
      </c>
      <c r="K236" t="s">
        <v>36</v>
      </c>
      <c r="L236" t="s">
        <v>18</v>
      </c>
      <c r="M236" s="4">
        <v>6111</v>
      </c>
      <c r="N236" s="5">
        <v>3</v>
      </c>
    </row>
    <row r="237" spans="10:14" x14ac:dyDescent="0.35">
      <c r="J237" t="s">
        <v>8</v>
      </c>
      <c r="K237" t="s">
        <v>34</v>
      </c>
      <c r="L237" t="s">
        <v>31</v>
      </c>
      <c r="M237" s="4">
        <v>3507</v>
      </c>
      <c r="N237" s="5">
        <v>288</v>
      </c>
    </row>
    <row r="238" spans="10:14" x14ac:dyDescent="0.35">
      <c r="J238" t="s">
        <v>6</v>
      </c>
      <c r="K238" t="s">
        <v>36</v>
      </c>
      <c r="L238" t="s">
        <v>13</v>
      </c>
      <c r="M238" s="4">
        <v>4319</v>
      </c>
      <c r="N238" s="5">
        <v>30</v>
      </c>
    </row>
    <row r="239" spans="10:14" x14ac:dyDescent="0.35">
      <c r="J239" t="s">
        <v>40</v>
      </c>
      <c r="K239" t="s">
        <v>38</v>
      </c>
      <c r="L239" t="s">
        <v>26</v>
      </c>
      <c r="M239" s="4">
        <v>609</v>
      </c>
      <c r="N239" s="5">
        <v>87</v>
      </c>
    </row>
    <row r="240" spans="10:14" x14ac:dyDescent="0.35">
      <c r="J240" t="s">
        <v>40</v>
      </c>
      <c r="K240" t="s">
        <v>39</v>
      </c>
      <c r="L240" t="s">
        <v>27</v>
      </c>
      <c r="M240" s="4">
        <v>6370</v>
      </c>
      <c r="N240" s="5">
        <v>30</v>
      </c>
    </row>
    <row r="241" spans="10:14" x14ac:dyDescent="0.35">
      <c r="J241" t="s">
        <v>5</v>
      </c>
      <c r="K241" t="s">
        <v>38</v>
      </c>
      <c r="L241" t="s">
        <v>19</v>
      </c>
      <c r="M241" s="4">
        <v>5474</v>
      </c>
      <c r="N241" s="5">
        <v>168</v>
      </c>
    </row>
    <row r="242" spans="10:14" x14ac:dyDescent="0.35">
      <c r="J242" t="s">
        <v>40</v>
      </c>
      <c r="K242" t="s">
        <v>36</v>
      </c>
      <c r="L242" t="s">
        <v>27</v>
      </c>
      <c r="M242" s="4">
        <v>3164</v>
      </c>
      <c r="N242" s="5">
        <v>306</v>
      </c>
    </row>
    <row r="243" spans="10:14" x14ac:dyDescent="0.35">
      <c r="J243" t="s">
        <v>6</v>
      </c>
      <c r="K243" t="s">
        <v>35</v>
      </c>
      <c r="L243" t="s">
        <v>4</v>
      </c>
      <c r="M243" s="4">
        <v>1302</v>
      </c>
      <c r="N243" s="5">
        <v>402</v>
      </c>
    </row>
    <row r="244" spans="10:14" x14ac:dyDescent="0.35">
      <c r="J244" t="s">
        <v>3</v>
      </c>
      <c r="K244" t="s">
        <v>37</v>
      </c>
      <c r="L244" t="s">
        <v>28</v>
      </c>
      <c r="M244" s="4">
        <v>7308</v>
      </c>
      <c r="N244" s="5">
        <v>327</v>
      </c>
    </row>
    <row r="245" spans="10:14" x14ac:dyDescent="0.35">
      <c r="J245" t="s">
        <v>40</v>
      </c>
      <c r="K245" t="s">
        <v>37</v>
      </c>
      <c r="L245" t="s">
        <v>27</v>
      </c>
      <c r="M245" s="4">
        <v>6132</v>
      </c>
      <c r="N245" s="5">
        <v>93</v>
      </c>
    </row>
    <row r="246" spans="10:14" x14ac:dyDescent="0.35">
      <c r="J246" t="s">
        <v>10</v>
      </c>
      <c r="K246" t="s">
        <v>35</v>
      </c>
      <c r="L246" t="s">
        <v>14</v>
      </c>
      <c r="M246" s="4">
        <v>3472</v>
      </c>
      <c r="N246" s="5">
        <v>96</v>
      </c>
    </row>
    <row r="247" spans="10:14" x14ac:dyDescent="0.35">
      <c r="J247" t="s">
        <v>8</v>
      </c>
      <c r="K247" t="s">
        <v>39</v>
      </c>
      <c r="L247" t="s">
        <v>18</v>
      </c>
      <c r="M247" s="4">
        <v>9660</v>
      </c>
      <c r="N247" s="5">
        <v>27</v>
      </c>
    </row>
    <row r="248" spans="10:14" x14ac:dyDescent="0.35">
      <c r="J248" t="s">
        <v>9</v>
      </c>
      <c r="K248" t="s">
        <v>38</v>
      </c>
      <c r="L248" t="s">
        <v>26</v>
      </c>
      <c r="M248" s="4">
        <v>2436</v>
      </c>
      <c r="N248" s="5">
        <v>99</v>
      </c>
    </row>
    <row r="249" spans="10:14" x14ac:dyDescent="0.35">
      <c r="J249" t="s">
        <v>9</v>
      </c>
      <c r="K249" t="s">
        <v>38</v>
      </c>
      <c r="L249" t="s">
        <v>33</v>
      </c>
      <c r="M249" s="4">
        <v>9506</v>
      </c>
      <c r="N249" s="5">
        <v>87</v>
      </c>
    </row>
    <row r="250" spans="10:14" x14ac:dyDescent="0.35">
      <c r="J250" t="s">
        <v>10</v>
      </c>
      <c r="K250" t="s">
        <v>37</v>
      </c>
      <c r="L250" t="s">
        <v>21</v>
      </c>
      <c r="M250" s="4">
        <v>245</v>
      </c>
      <c r="N250" s="5">
        <v>288</v>
      </c>
    </row>
    <row r="251" spans="10:14" x14ac:dyDescent="0.35">
      <c r="J251" t="s">
        <v>8</v>
      </c>
      <c r="K251" t="s">
        <v>35</v>
      </c>
      <c r="L251" t="s">
        <v>20</v>
      </c>
      <c r="M251" s="4">
        <v>2702</v>
      </c>
      <c r="N251" s="5">
        <v>363</v>
      </c>
    </row>
    <row r="252" spans="10:14" x14ac:dyDescent="0.35">
      <c r="J252" t="s">
        <v>10</v>
      </c>
      <c r="K252" t="s">
        <v>34</v>
      </c>
      <c r="L252" t="s">
        <v>17</v>
      </c>
      <c r="M252" s="4">
        <v>700</v>
      </c>
      <c r="N252" s="5">
        <v>87</v>
      </c>
    </row>
    <row r="253" spans="10:14" x14ac:dyDescent="0.35">
      <c r="J253" t="s">
        <v>6</v>
      </c>
      <c r="K253" t="s">
        <v>34</v>
      </c>
      <c r="L253" t="s">
        <v>17</v>
      </c>
      <c r="M253" s="4">
        <v>3759</v>
      </c>
      <c r="N253" s="5">
        <v>150</v>
      </c>
    </row>
    <row r="254" spans="10:14" x14ac:dyDescent="0.35">
      <c r="J254" t="s">
        <v>2</v>
      </c>
      <c r="K254" t="s">
        <v>35</v>
      </c>
      <c r="L254" t="s">
        <v>17</v>
      </c>
      <c r="M254" s="4">
        <v>1589</v>
      </c>
      <c r="N254" s="5">
        <v>303</v>
      </c>
    </row>
    <row r="255" spans="10:14" x14ac:dyDescent="0.35">
      <c r="J255" t="s">
        <v>7</v>
      </c>
      <c r="K255" t="s">
        <v>35</v>
      </c>
      <c r="L255" t="s">
        <v>28</v>
      </c>
      <c r="M255" s="4">
        <v>5194</v>
      </c>
      <c r="N255" s="5">
        <v>288</v>
      </c>
    </row>
    <row r="256" spans="10:14" x14ac:dyDescent="0.35">
      <c r="J256" t="s">
        <v>10</v>
      </c>
      <c r="K256" t="s">
        <v>36</v>
      </c>
      <c r="L256" t="s">
        <v>13</v>
      </c>
      <c r="M256" s="4">
        <v>945</v>
      </c>
      <c r="N256" s="5">
        <v>75</v>
      </c>
    </row>
    <row r="257" spans="10:14" x14ac:dyDescent="0.35">
      <c r="J257" t="s">
        <v>40</v>
      </c>
      <c r="K257" t="s">
        <v>38</v>
      </c>
      <c r="L257" t="s">
        <v>31</v>
      </c>
      <c r="M257" s="4">
        <v>1988</v>
      </c>
      <c r="N257" s="5">
        <v>39</v>
      </c>
    </row>
    <row r="258" spans="10:14" x14ac:dyDescent="0.35">
      <c r="J258" t="s">
        <v>6</v>
      </c>
      <c r="K258" t="s">
        <v>34</v>
      </c>
      <c r="L258" t="s">
        <v>32</v>
      </c>
      <c r="M258" s="4">
        <v>6734</v>
      </c>
      <c r="N258" s="5">
        <v>123</v>
      </c>
    </row>
    <row r="259" spans="10:14" x14ac:dyDescent="0.35">
      <c r="J259" t="s">
        <v>40</v>
      </c>
      <c r="K259" t="s">
        <v>36</v>
      </c>
      <c r="L259" t="s">
        <v>4</v>
      </c>
      <c r="M259" s="4">
        <v>217</v>
      </c>
      <c r="N259" s="5">
        <v>36</v>
      </c>
    </row>
    <row r="260" spans="10:14" x14ac:dyDescent="0.35">
      <c r="J260" t="s">
        <v>5</v>
      </c>
      <c r="K260" t="s">
        <v>34</v>
      </c>
      <c r="L260" t="s">
        <v>22</v>
      </c>
      <c r="M260" s="4">
        <v>6279</v>
      </c>
      <c r="N260" s="5">
        <v>237</v>
      </c>
    </row>
    <row r="261" spans="10:14" x14ac:dyDescent="0.35">
      <c r="J261" t="s">
        <v>40</v>
      </c>
      <c r="K261" t="s">
        <v>36</v>
      </c>
      <c r="L261" t="s">
        <v>13</v>
      </c>
      <c r="M261" s="4">
        <v>4424</v>
      </c>
      <c r="N261" s="5">
        <v>201</v>
      </c>
    </row>
    <row r="262" spans="10:14" x14ac:dyDescent="0.35">
      <c r="J262" t="s">
        <v>2</v>
      </c>
      <c r="K262" t="s">
        <v>36</v>
      </c>
      <c r="L262" t="s">
        <v>17</v>
      </c>
      <c r="M262" s="4">
        <v>189</v>
      </c>
      <c r="N262" s="5">
        <v>48</v>
      </c>
    </row>
    <row r="263" spans="10:14" x14ac:dyDescent="0.35">
      <c r="J263" t="s">
        <v>5</v>
      </c>
      <c r="K263" t="s">
        <v>35</v>
      </c>
      <c r="L263" t="s">
        <v>22</v>
      </c>
      <c r="M263" s="4">
        <v>490</v>
      </c>
      <c r="N263" s="5">
        <v>84</v>
      </c>
    </row>
    <row r="264" spans="10:14" x14ac:dyDescent="0.35">
      <c r="J264" t="s">
        <v>8</v>
      </c>
      <c r="K264" t="s">
        <v>37</v>
      </c>
      <c r="L264" t="s">
        <v>21</v>
      </c>
      <c r="M264" s="4">
        <v>434</v>
      </c>
      <c r="N264" s="5">
        <v>87</v>
      </c>
    </row>
    <row r="265" spans="10:14" x14ac:dyDescent="0.35">
      <c r="J265" t="s">
        <v>7</v>
      </c>
      <c r="K265" t="s">
        <v>38</v>
      </c>
      <c r="L265" t="s">
        <v>30</v>
      </c>
      <c r="M265" s="4">
        <v>10129</v>
      </c>
      <c r="N265" s="5">
        <v>312</v>
      </c>
    </row>
    <row r="266" spans="10:14" x14ac:dyDescent="0.35">
      <c r="J266" t="s">
        <v>3</v>
      </c>
      <c r="K266" t="s">
        <v>39</v>
      </c>
      <c r="L266" t="s">
        <v>28</v>
      </c>
      <c r="M266" s="4">
        <v>1652</v>
      </c>
      <c r="N266" s="5">
        <v>102</v>
      </c>
    </row>
    <row r="267" spans="10:14" x14ac:dyDescent="0.35">
      <c r="J267" t="s">
        <v>8</v>
      </c>
      <c r="K267" t="s">
        <v>38</v>
      </c>
      <c r="L267" t="s">
        <v>21</v>
      </c>
      <c r="M267" s="4">
        <v>6433</v>
      </c>
      <c r="N267" s="5">
        <v>78</v>
      </c>
    </row>
    <row r="268" spans="10:14" x14ac:dyDescent="0.35">
      <c r="J268" t="s">
        <v>3</v>
      </c>
      <c r="K268" t="s">
        <v>34</v>
      </c>
      <c r="L268" t="s">
        <v>23</v>
      </c>
      <c r="M268" s="4">
        <v>2212</v>
      </c>
      <c r="N268" s="5">
        <v>117</v>
      </c>
    </row>
    <row r="269" spans="10:14" x14ac:dyDescent="0.35">
      <c r="J269" t="s">
        <v>41</v>
      </c>
      <c r="K269" t="s">
        <v>35</v>
      </c>
      <c r="L269" t="s">
        <v>19</v>
      </c>
      <c r="M269" s="4">
        <v>609</v>
      </c>
      <c r="N269" s="5">
        <v>99</v>
      </c>
    </row>
    <row r="270" spans="10:14" x14ac:dyDescent="0.35">
      <c r="J270" t="s">
        <v>40</v>
      </c>
      <c r="K270" t="s">
        <v>35</v>
      </c>
      <c r="L270" t="s">
        <v>24</v>
      </c>
      <c r="M270" s="4">
        <v>1638</v>
      </c>
      <c r="N270" s="5">
        <v>48</v>
      </c>
    </row>
    <row r="271" spans="10:14" x14ac:dyDescent="0.35">
      <c r="J271" t="s">
        <v>7</v>
      </c>
      <c r="K271" t="s">
        <v>34</v>
      </c>
      <c r="L271" t="s">
        <v>15</v>
      </c>
      <c r="M271" s="4">
        <v>3829</v>
      </c>
      <c r="N271" s="5">
        <v>24</v>
      </c>
    </row>
    <row r="272" spans="10:14" x14ac:dyDescent="0.35">
      <c r="J272" t="s">
        <v>40</v>
      </c>
      <c r="K272" t="s">
        <v>39</v>
      </c>
      <c r="L272" t="s">
        <v>15</v>
      </c>
      <c r="M272" s="4">
        <v>5775</v>
      </c>
      <c r="N272" s="5">
        <v>42</v>
      </c>
    </row>
    <row r="273" spans="10:14" x14ac:dyDescent="0.35">
      <c r="J273" t="s">
        <v>6</v>
      </c>
      <c r="K273" t="s">
        <v>35</v>
      </c>
      <c r="L273" t="s">
        <v>20</v>
      </c>
      <c r="M273" s="4">
        <v>1071</v>
      </c>
      <c r="N273" s="5">
        <v>270</v>
      </c>
    </row>
    <row r="274" spans="10:14" x14ac:dyDescent="0.35">
      <c r="J274" t="s">
        <v>8</v>
      </c>
      <c r="K274" t="s">
        <v>36</v>
      </c>
      <c r="L274" t="s">
        <v>23</v>
      </c>
      <c r="M274" s="4">
        <v>5019</v>
      </c>
      <c r="N274" s="5">
        <v>150</v>
      </c>
    </row>
    <row r="275" spans="10:14" x14ac:dyDescent="0.35">
      <c r="J275" t="s">
        <v>2</v>
      </c>
      <c r="K275" t="s">
        <v>37</v>
      </c>
      <c r="L275" t="s">
        <v>15</v>
      </c>
      <c r="M275" s="4">
        <v>2863</v>
      </c>
      <c r="N275" s="5">
        <v>42</v>
      </c>
    </row>
    <row r="276" spans="10:14" x14ac:dyDescent="0.35">
      <c r="J276" t="s">
        <v>40</v>
      </c>
      <c r="K276" t="s">
        <v>35</v>
      </c>
      <c r="L276" t="s">
        <v>29</v>
      </c>
      <c r="M276" s="4">
        <v>1617</v>
      </c>
      <c r="N276" s="5">
        <v>126</v>
      </c>
    </row>
    <row r="277" spans="10:14" x14ac:dyDescent="0.35">
      <c r="J277" t="s">
        <v>6</v>
      </c>
      <c r="K277" t="s">
        <v>37</v>
      </c>
      <c r="L277" t="s">
        <v>26</v>
      </c>
      <c r="M277" s="4">
        <v>6818</v>
      </c>
      <c r="N277" s="5">
        <v>6</v>
      </c>
    </row>
    <row r="278" spans="10:14" x14ac:dyDescent="0.35">
      <c r="J278" t="s">
        <v>3</v>
      </c>
      <c r="K278" t="s">
        <v>35</v>
      </c>
      <c r="L278" t="s">
        <v>15</v>
      </c>
      <c r="M278" s="4">
        <v>6657</v>
      </c>
      <c r="N278" s="5">
        <v>276</v>
      </c>
    </row>
    <row r="279" spans="10:14" x14ac:dyDescent="0.35">
      <c r="J279" t="s">
        <v>3</v>
      </c>
      <c r="K279" t="s">
        <v>34</v>
      </c>
      <c r="L279" t="s">
        <v>17</v>
      </c>
      <c r="M279" s="4">
        <v>2919</v>
      </c>
      <c r="N279" s="5">
        <v>93</v>
      </c>
    </row>
    <row r="280" spans="10:14" x14ac:dyDescent="0.35">
      <c r="J280" t="s">
        <v>2</v>
      </c>
      <c r="K280" t="s">
        <v>36</v>
      </c>
      <c r="L280" t="s">
        <v>31</v>
      </c>
      <c r="M280" s="4">
        <v>3094</v>
      </c>
      <c r="N280" s="5">
        <v>246</v>
      </c>
    </row>
    <row r="281" spans="10:14" x14ac:dyDescent="0.35">
      <c r="J281" t="s">
        <v>6</v>
      </c>
      <c r="K281" t="s">
        <v>39</v>
      </c>
      <c r="L281" t="s">
        <v>24</v>
      </c>
      <c r="M281" s="4">
        <v>2989</v>
      </c>
      <c r="N281" s="5">
        <v>3</v>
      </c>
    </row>
    <row r="282" spans="10:14" x14ac:dyDescent="0.35">
      <c r="J282" t="s">
        <v>8</v>
      </c>
      <c r="K282" t="s">
        <v>38</v>
      </c>
      <c r="L282" t="s">
        <v>27</v>
      </c>
      <c r="M282" s="4">
        <v>2268</v>
      </c>
      <c r="N282" s="5">
        <v>63</v>
      </c>
    </row>
    <row r="283" spans="10:14" x14ac:dyDescent="0.35">
      <c r="J283" t="s">
        <v>5</v>
      </c>
      <c r="K283" t="s">
        <v>35</v>
      </c>
      <c r="L283" t="s">
        <v>31</v>
      </c>
      <c r="M283" s="4">
        <v>4753</v>
      </c>
      <c r="N283" s="5">
        <v>246</v>
      </c>
    </row>
    <row r="284" spans="10:14" x14ac:dyDescent="0.35">
      <c r="J284" t="s">
        <v>2</v>
      </c>
      <c r="K284" t="s">
        <v>34</v>
      </c>
      <c r="L284" t="s">
        <v>19</v>
      </c>
      <c r="M284" s="4">
        <v>7511</v>
      </c>
      <c r="N284" s="5">
        <v>120</v>
      </c>
    </row>
    <row r="285" spans="10:14" x14ac:dyDescent="0.35">
      <c r="J285" t="s">
        <v>2</v>
      </c>
      <c r="K285" t="s">
        <v>38</v>
      </c>
      <c r="L285" t="s">
        <v>31</v>
      </c>
      <c r="M285" s="4">
        <v>4326</v>
      </c>
      <c r="N285" s="5">
        <v>348</v>
      </c>
    </row>
    <row r="286" spans="10:14" x14ac:dyDescent="0.35">
      <c r="J286" t="s">
        <v>41</v>
      </c>
      <c r="K286" t="s">
        <v>34</v>
      </c>
      <c r="L286" t="s">
        <v>23</v>
      </c>
      <c r="M286" s="4">
        <v>4935</v>
      </c>
      <c r="N286" s="5">
        <v>126</v>
      </c>
    </row>
    <row r="287" spans="10:14" x14ac:dyDescent="0.35">
      <c r="J287" t="s">
        <v>6</v>
      </c>
      <c r="K287" t="s">
        <v>35</v>
      </c>
      <c r="L287" t="s">
        <v>30</v>
      </c>
      <c r="M287" s="4">
        <v>4781</v>
      </c>
      <c r="N287" s="5">
        <v>123</v>
      </c>
    </row>
    <row r="288" spans="10:14" x14ac:dyDescent="0.35">
      <c r="J288" t="s">
        <v>5</v>
      </c>
      <c r="K288" t="s">
        <v>38</v>
      </c>
      <c r="L288" t="s">
        <v>25</v>
      </c>
      <c r="M288" s="4">
        <v>7483</v>
      </c>
      <c r="N288" s="5">
        <v>45</v>
      </c>
    </row>
    <row r="289" spans="10:14" x14ac:dyDescent="0.35">
      <c r="J289" t="s">
        <v>10</v>
      </c>
      <c r="K289" t="s">
        <v>38</v>
      </c>
      <c r="L289" t="s">
        <v>4</v>
      </c>
      <c r="M289" s="4">
        <v>6860</v>
      </c>
      <c r="N289" s="5">
        <v>126</v>
      </c>
    </row>
    <row r="290" spans="10:14" x14ac:dyDescent="0.35">
      <c r="J290" t="s">
        <v>40</v>
      </c>
      <c r="K290" t="s">
        <v>37</v>
      </c>
      <c r="L290" t="s">
        <v>29</v>
      </c>
      <c r="M290" s="4">
        <v>9002</v>
      </c>
      <c r="N290" s="5">
        <v>72</v>
      </c>
    </row>
    <row r="291" spans="10:14" x14ac:dyDescent="0.35">
      <c r="J291" t="s">
        <v>6</v>
      </c>
      <c r="K291" t="s">
        <v>36</v>
      </c>
      <c r="L291" t="s">
        <v>29</v>
      </c>
      <c r="M291" s="4">
        <v>1400</v>
      </c>
      <c r="N291" s="5">
        <v>135</v>
      </c>
    </row>
    <row r="292" spans="10:14" x14ac:dyDescent="0.35">
      <c r="J292" t="s">
        <v>10</v>
      </c>
      <c r="K292" t="s">
        <v>34</v>
      </c>
      <c r="L292" t="s">
        <v>22</v>
      </c>
      <c r="M292" s="4">
        <v>4053</v>
      </c>
      <c r="N292" s="5">
        <v>24</v>
      </c>
    </row>
    <row r="293" spans="10:14" x14ac:dyDescent="0.35">
      <c r="J293" t="s">
        <v>7</v>
      </c>
      <c r="K293" t="s">
        <v>36</v>
      </c>
      <c r="L293" t="s">
        <v>31</v>
      </c>
      <c r="M293" s="4">
        <v>2149</v>
      </c>
      <c r="N293" s="5">
        <v>117</v>
      </c>
    </row>
    <row r="294" spans="10:14" x14ac:dyDescent="0.35">
      <c r="J294" t="s">
        <v>3</v>
      </c>
      <c r="K294" t="s">
        <v>39</v>
      </c>
      <c r="L294" t="s">
        <v>29</v>
      </c>
      <c r="M294" s="4">
        <v>3640</v>
      </c>
      <c r="N294" s="5">
        <v>51</v>
      </c>
    </row>
    <row r="295" spans="10:14" x14ac:dyDescent="0.35">
      <c r="J295" t="s">
        <v>2</v>
      </c>
      <c r="K295" t="s">
        <v>39</v>
      </c>
      <c r="L295" t="s">
        <v>23</v>
      </c>
      <c r="M295" s="4">
        <v>630</v>
      </c>
      <c r="N295" s="5">
        <v>36</v>
      </c>
    </row>
    <row r="296" spans="10:14" x14ac:dyDescent="0.35">
      <c r="J296" t="s">
        <v>9</v>
      </c>
      <c r="K296" t="s">
        <v>35</v>
      </c>
      <c r="L296" t="s">
        <v>27</v>
      </c>
      <c r="M296" s="4">
        <v>2429</v>
      </c>
      <c r="N296" s="5">
        <v>144</v>
      </c>
    </row>
    <row r="297" spans="10:14" x14ac:dyDescent="0.35">
      <c r="J297" t="s">
        <v>9</v>
      </c>
      <c r="K297" t="s">
        <v>36</v>
      </c>
      <c r="L297" t="s">
        <v>25</v>
      </c>
      <c r="M297" s="4">
        <v>2142</v>
      </c>
      <c r="N297" s="5">
        <v>114</v>
      </c>
    </row>
    <row r="298" spans="10:14" x14ac:dyDescent="0.35">
      <c r="J298" t="s">
        <v>7</v>
      </c>
      <c r="K298" t="s">
        <v>37</v>
      </c>
      <c r="L298" t="s">
        <v>30</v>
      </c>
      <c r="M298" s="4">
        <v>6454</v>
      </c>
      <c r="N298" s="5">
        <v>54</v>
      </c>
    </row>
    <row r="299" spans="10:14" x14ac:dyDescent="0.35">
      <c r="J299" t="s">
        <v>7</v>
      </c>
      <c r="K299" t="s">
        <v>37</v>
      </c>
      <c r="L299" t="s">
        <v>16</v>
      </c>
      <c r="M299" s="4">
        <v>4487</v>
      </c>
      <c r="N299" s="5">
        <v>333</v>
      </c>
    </row>
    <row r="300" spans="10:14" x14ac:dyDescent="0.35">
      <c r="J300" t="s">
        <v>3</v>
      </c>
      <c r="K300" t="s">
        <v>37</v>
      </c>
      <c r="L300" t="s">
        <v>4</v>
      </c>
      <c r="M300" s="4">
        <v>938</v>
      </c>
      <c r="N300" s="5">
        <v>366</v>
      </c>
    </row>
    <row r="301" spans="10:14" x14ac:dyDescent="0.35">
      <c r="J301" t="s">
        <v>3</v>
      </c>
      <c r="K301" t="s">
        <v>38</v>
      </c>
      <c r="L301" t="s">
        <v>26</v>
      </c>
      <c r="M301" s="4">
        <v>8841</v>
      </c>
      <c r="N301" s="5">
        <v>303</v>
      </c>
    </row>
    <row r="302" spans="10:14" x14ac:dyDescent="0.35">
      <c r="J302" t="s">
        <v>2</v>
      </c>
      <c r="K302" t="s">
        <v>39</v>
      </c>
      <c r="L302" t="s">
        <v>33</v>
      </c>
      <c r="M302" s="4">
        <v>4018</v>
      </c>
      <c r="N302" s="5">
        <v>126</v>
      </c>
    </row>
    <row r="303" spans="10:14" x14ac:dyDescent="0.35">
      <c r="J303" t="s">
        <v>41</v>
      </c>
      <c r="K303" t="s">
        <v>37</v>
      </c>
      <c r="L303" t="s">
        <v>15</v>
      </c>
      <c r="M303" s="4">
        <v>714</v>
      </c>
      <c r="N303" s="5">
        <v>231</v>
      </c>
    </row>
    <row r="304" spans="10:14" x14ac:dyDescent="0.35">
      <c r="J304" t="s">
        <v>9</v>
      </c>
      <c r="K304" t="s">
        <v>38</v>
      </c>
      <c r="L304" t="s">
        <v>25</v>
      </c>
      <c r="M304" s="4">
        <v>3850</v>
      </c>
      <c r="N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7D1F-7465-45C8-9B07-7C79E5F10F9F}">
  <dimension ref="A1:AC17"/>
  <sheetViews>
    <sheetView showGridLines="0" zoomScale="120" zoomScaleNormal="100" workbookViewId="0">
      <selection activeCell="C10" sqref="C10"/>
    </sheetView>
  </sheetViews>
  <sheetFormatPr defaultRowHeight="14.5" x14ac:dyDescent="0.35"/>
  <cols>
    <col min="1" max="2" width="3.54296875" customWidth="1"/>
    <col min="4" max="4" width="15.90625" bestFit="1" customWidth="1"/>
    <col min="5" max="6" width="15.26953125" bestFit="1" customWidth="1"/>
    <col min="7" max="7" width="15.90625" bestFit="1" customWidth="1"/>
    <col min="8" max="8" width="15.26953125" bestFit="1" customWidth="1"/>
    <col min="9" max="11" width="4.453125" bestFit="1" customWidth="1"/>
    <col min="12" max="49" width="5.453125" bestFit="1" customWidth="1"/>
    <col min="50" max="260" width="7" bestFit="1" customWidth="1"/>
    <col min="261" max="273" width="8" bestFit="1" customWidth="1"/>
  </cols>
  <sheetData>
    <row r="1" spans="1:29" ht="54.5" customHeight="1" x14ac:dyDescent="0.35">
      <c r="A1" s="1"/>
      <c r="B1" s="2"/>
      <c r="C1" s="2"/>
      <c r="D1" s="2"/>
      <c r="E1" s="3" t="s">
        <v>48</v>
      </c>
      <c r="F1" s="2"/>
      <c r="G1" s="2"/>
      <c r="H1" s="2"/>
      <c r="I1" s="2"/>
      <c r="J1" s="2"/>
      <c r="K1" s="2"/>
      <c r="L1" s="2"/>
      <c r="M1" s="2"/>
      <c r="N1" s="2"/>
      <c r="O1" s="2"/>
      <c r="P1" s="2"/>
      <c r="Q1" s="2"/>
      <c r="R1" s="2"/>
      <c r="S1" s="2"/>
      <c r="T1" s="2"/>
      <c r="U1" s="2"/>
      <c r="V1" s="2"/>
      <c r="W1" s="2"/>
      <c r="X1" s="2"/>
      <c r="Y1" s="2"/>
      <c r="Z1" s="2"/>
      <c r="AA1" s="2"/>
      <c r="AB1" s="2"/>
      <c r="AC1" s="2"/>
    </row>
    <row r="4" spans="1:29" x14ac:dyDescent="0.35">
      <c r="D4" s="21" t="s">
        <v>63</v>
      </c>
      <c r="E4" s="27" t="s">
        <v>64</v>
      </c>
      <c r="G4" s="21" t="s">
        <v>63</v>
      </c>
      <c r="H4" s="27" t="s">
        <v>64</v>
      </c>
    </row>
    <row r="5" spans="1:29" x14ac:dyDescent="0.35">
      <c r="D5" s="22" t="s">
        <v>38</v>
      </c>
      <c r="G5" s="22" t="s">
        <v>38</v>
      </c>
    </row>
    <row r="6" spans="1:29" x14ac:dyDescent="0.35">
      <c r="D6" s="28" t="s">
        <v>5</v>
      </c>
      <c r="E6">
        <v>25221</v>
      </c>
      <c r="G6" s="28" t="s">
        <v>41</v>
      </c>
      <c r="H6">
        <v>6069</v>
      </c>
    </row>
    <row r="7" spans="1:29" x14ac:dyDescent="0.35">
      <c r="D7" s="22" t="s">
        <v>36</v>
      </c>
      <c r="G7" s="22" t="s">
        <v>36</v>
      </c>
    </row>
    <row r="8" spans="1:29" x14ac:dyDescent="0.35">
      <c r="D8" s="28" t="s">
        <v>5</v>
      </c>
      <c r="E8">
        <v>39620</v>
      </c>
      <c r="G8" s="28" t="s">
        <v>8</v>
      </c>
      <c r="H8">
        <v>5019</v>
      </c>
    </row>
    <row r="9" spans="1:29" x14ac:dyDescent="0.35">
      <c r="D9" s="22" t="s">
        <v>34</v>
      </c>
      <c r="G9" s="22" t="s">
        <v>34</v>
      </c>
      <c r="J9" s="6" t="s">
        <v>69</v>
      </c>
    </row>
    <row r="10" spans="1:29" x14ac:dyDescent="0.35">
      <c r="D10" s="28" t="s">
        <v>5</v>
      </c>
      <c r="E10">
        <v>41559</v>
      </c>
      <c r="G10" s="28" t="s">
        <v>8</v>
      </c>
      <c r="H10">
        <v>5516</v>
      </c>
    </row>
    <row r="11" spans="1:29" x14ac:dyDescent="0.35">
      <c r="D11" s="22" t="s">
        <v>37</v>
      </c>
      <c r="G11" s="22" t="s">
        <v>37</v>
      </c>
    </row>
    <row r="12" spans="1:29" x14ac:dyDescent="0.35">
      <c r="D12" s="28" t="s">
        <v>7</v>
      </c>
      <c r="E12">
        <v>43568</v>
      </c>
      <c r="G12" s="28" t="s">
        <v>10</v>
      </c>
      <c r="H12">
        <v>7987</v>
      </c>
    </row>
    <row r="13" spans="1:29" x14ac:dyDescent="0.35">
      <c r="D13" s="22" t="s">
        <v>39</v>
      </c>
      <c r="G13" s="22" t="s">
        <v>39</v>
      </c>
    </row>
    <row r="14" spans="1:29" x14ac:dyDescent="0.35">
      <c r="D14" s="28" t="s">
        <v>2</v>
      </c>
      <c r="E14">
        <v>45752</v>
      </c>
      <c r="G14" s="28" t="s">
        <v>41</v>
      </c>
      <c r="H14">
        <v>3976</v>
      </c>
    </row>
    <row r="15" spans="1:29" x14ac:dyDescent="0.35">
      <c r="D15" s="22" t="s">
        <v>35</v>
      </c>
      <c r="G15" s="22" t="s">
        <v>35</v>
      </c>
    </row>
    <row r="16" spans="1:29" x14ac:dyDescent="0.35">
      <c r="D16" s="28" t="s">
        <v>40</v>
      </c>
      <c r="E16">
        <v>38325</v>
      </c>
      <c r="G16" s="28" t="s">
        <v>2</v>
      </c>
      <c r="H16">
        <v>2142</v>
      </c>
    </row>
    <row r="17" spans="4:8" x14ac:dyDescent="0.35">
      <c r="D17" s="22" t="s">
        <v>67</v>
      </c>
      <c r="E17">
        <v>234045</v>
      </c>
      <c r="G17" s="22" t="s">
        <v>67</v>
      </c>
      <c r="H17">
        <v>30709</v>
      </c>
    </row>
  </sheetData>
  <pageMargins left="0.7" right="0.7" top="0.75" bottom="0.75" header="0.3" footer="0.3"/>
  <pageSetup paperSize="9" orientation="portrait" horizontalDpi="0"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625E5-4E98-4FE6-88AD-BBE8790D8BC7}">
  <dimension ref="A1:AC25"/>
  <sheetViews>
    <sheetView showGridLines="0" zoomScale="115" workbookViewId="0">
      <selection activeCell="B12" sqref="B12"/>
    </sheetView>
  </sheetViews>
  <sheetFormatPr defaultRowHeight="14.5" x14ac:dyDescent="0.35"/>
  <cols>
    <col min="1" max="1" width="3" customWidth="1"/>
    <col min="3" max="3" width="20.36328125" bestFit="1" customWidth="1"/>
    <col min="4" max="5" width="8.54296875" bestFit="1" customWidth="1"/>
    <col min="6" max="6" width="19.81640625" customWidth="1"/>
  </cols>
  <sheetData>
    <row r="1" spans="1:29" ht="54.5" customHeight="1" x14ac:dyDescent="0.35">
      <c r="A1" s="1"/>
      <c r="B1" s="2"/>
      <c r="C1" s="2"/>
      <c r="D1" s="3" t="s">
        <v>51</v>
      </c>
      <c r="E1" s="3"/>
      <c r="F1" s="2"/>
      <c r="G1" s="2"/>
      <c r="H1" s="2"/>
      <c r="I1" s="2"/>
      <c r="J1" s="2"/>
      <c r="K1" s="2"/>
      <c r="L1" s="2"/>
      <c r="M1" s="2"/>
      <c r="N1" s="2"/>
      <c r="O1" s="2"/>
      <c r="P1" s="2"/>
      <c r="Q1" s="2"/>
      <c r="R1" s="2"/>
      <c r="S1" s="2"/>
      <c r="T1" s="2"/>
      <c r="U1" s="2"/>
      <c r="V1" s="2"/>
      <c r="W1" s="2"/>
      <c r="X1" s="2"/>
      <c r="Y1" s="2"/>
      <c r="Z1" s="2"/>
      <c r="AA1" s="2"/>
      <c r="AB1" s="2"/>
      <c r="AC1" s="2"/>
    </row>
    <row r="4" spans="1:29" x14ac:dyDescent="0.35">
      <c r="C4" s="21" t="s">
        <v>63</v>
      </c>
      <c r="D4" t="s">
        <v>71</v>
      </c>
    </row>
    <row r="5" spans="1:29" x14ac:dyDescent="0.35">
      <c r="C5" s="22" t="s">
        <v>30</v>
      </c>
      <c r="D5" s="30">
        <v>5608.12</v>
      </c>
    </row>
    <row r="6" spans="1:29" x14ac:dyDescent="0.35">
      <c r="C6" s="22" t="s">
        <v>22</v>
      </c>
      <c r="D6" s="30">
        <v>6060.4400000000005</v>
      </c>
    </row>
    <row r="7" spans="1:29" x14ac:dyDescent="0.35">
      <c r="C7" s="22" t="s">
        <v>26</v>
      </c>
      <c r="D7" s="30">
        <v>9147.6</v>
      </c>
    </row>
    <row r="8" spans="1:29" x14ac:dyDescent="0.35">
      <c r="C8" s="22" t="s">
        <v>28</v>
      </c>
      <c r="D8" s="30">
        <v>7679.4199999999992</v>
      </c>
    </row>
    <row r="9" spans="1:29" x14ac:dyDescent="0.35">
      <c r="C9" s="22" t="s">
        <v>17</v>
      </c>
      <c r="D9" s="30">
        <v>2380.0100000000002</v>
      </c>
    </row>
    <row r="10" spans="1:29" x14ac:dyDescent="0.35">
      <c r="C10" s="22" t="s">
        <v>23</v>
      </c>
      <c r="D10" s="30">
        <v>3606.37</v>
      </c>
    </row>
    <row r="11" spans="1:29" x14ac:dyDescent="0.35">
      <c r="C11" s="22" t="s">
        <v>29</v>
      </c>
      <c r="D11" s="30">
        <v>2218.8000000000002</v>
      </c>
    </row>
    <row r="12" spans="1:29" x14ac:dyDescent="0.35">
      <c r="C12" s="22" t="s">
        <v>16</v>
      </c>
      <c r="D12" s="30">
        <v>2476.46</v>
      </c>
    </row>
    <row r="13" spans="1:29" x14ac:dyDescent="0.35">
      <c r="C13" s="22" t="s">
        <v>27</v>
      </c>
      <c r="D13" s="30">
        <v>-2369.8499999999995</v>
      </c>
    </row>
    <row r="14" spans="1:29" x14ac:dyDescent="0.35">
      <c r="C14" s="22" t="s">
        <v>33</v>
      </c>
      <c r="D14" s="30">
        <v>7718.8600000000006</v>
      </c>
    </row>
    <row r="15" spans="1:29" x14ac:dyDescent="0.35">
      <c r="C15" s="22" t="s">
        <v>31</v>
      </c>
      <c r="D15" s="30">
        <v>6441.61</v>
      </c>
    </row>
    <row r="16" spans="1:29" x14ac:dyDescent="0.35">
      <c r="C16" s="22" t="s">
        <v>21</v>
      </c>
      <c r="D16" s="30">
        <v>12729</v>
      </c>
    </row>
    <row r="17" spans="3:4" x14ac:dyDescent="0.35">
      <c r="C17" s="22" t="s">
        <v>25</v>
      </c>
      <c r="D17" s="30">
        <v>10118.049999999999</v>
      </c>
    </row>
    <row r="18" spans="3:4" x14ac:dyDescent="0.35">
      <c r="C18" s="22" t="s">
        <v>14</v>
      </c>
      <c r="D18" s="30">
        <v>-153</v>
      </c>
    </row>
    <row r="19" spans="3:4" x14ac:dyDescent="0.35">
      <c r="C19" s="22" t="s">
        <v>24</v>
      </c>
      <c r="D19" s="30">
        <v>4208.33</v>
      </c>
    </row>
    <row r="20" spans="3:4" x14ac:dyDescent="0.35">
      <c r="C20" s="22" t="s">
        <v>18</v>
      </c>
      <c r="D20" s="30">
        <v>31.100000000000136</v>
      </c>
    </row>
    <row r="21" spans="3:4" x14ac:dyDescent="0.35">
      <c r="C21" s="22" t="s">
        <v>19</v>
      </c>
      <c r="D21" s="30">
        <v>4190.4799999999996</v>
      </c>
    </row>
    <row r="22" spans="3:4" x14ac:dyDescent="0.35">
      <c r="C22" s="22" t="s">
        <v>4</v>
      </c>
      <c r="D22" s="30">
        <v>13789.72</v>
      </c>
    </row>
    <row r="23" spans="3:4" x14ac:dyDescent="0.35">
      <c r="C23" s="22" t="s">
        <v>32</v>
      </c>
      <c r="D23" s="30">
        <v>6802.9</v>
      </c>
    </row>
    <row r="24" spans="3:4" x14ac:dyDescent="0.35">
      <c r="C24" s="22" t="s">
        <v>13</v>
      </c>
      <c r="D24" s="30">
        <v>5309.8600000000006</v>
      </c>
    </row>
    <row r="25" spans="3:4" x14ac:dyDescent="0.35">
      <c r="C25" s="22" t="s">
        <v>67</v>
      </c>
      <c r="D25" s="30">
        <v>107994.28000000001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1</vt:lpstr>
      <vt:lpstr>2</vt:lpstr>
      <vt:lpstr>3</vt:lpstr>
      <vt:lpstr>4</vt:lpstr>
      <vt:lpstr>5</vt:lpstr>
      <vt:lpstr>6</vt:lpstr>
      <vt:lpstr>7</vt:lpstr>
      <vt:lpstr>8</vt:lpstr>
      <vt:lpstr>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Yatir Biton</cp:lastModifiedBy>
  <dcterms:created xsi:type="dcterms:W3CDTF">2021-03-14T20:21:32Z</dcterms:created>
  <dcterms:modified xsi:type="dcterms:W3CDTF">2022-11-24T09:46:45Z</dcterms:modified>
</cp:coreProperties>
</file>